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1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5.xml" ContentType="application/vnd.openxmlformats-officedocument.drawing+xml"/>
  <Override PartName="/xl/comments1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7.xml" ContentType="application/vnd.openxmlformats-officedocument.drawingml.chart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3.xml" ContentType="application/vnd.openxmlformats-officedocument.drawing+xml"/>
  <Override PartName="/xl/comments2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07b24cfbe3ca018b/Desktop/"/>
    </mc:Choice>
  </mc:AlternateContent>
  <xr:revisionPtr revIDLastSave="3666" documentId="13_ncr:1_{11C445E8-5074-48B5-A970-5922CE5CC311}" xr6:coauthVersionLast="47" xr6:coauthVersionMax="47" xr10:uidLastSave="{25A5690F-74E7-4A7D-8488-A85156C5FA7F}"/>
  <bookViews>
    <workbookView xWindow="-108" yWindow="-108" windowWidth="23256" windowHeight="12456" tabRatio="867" firstSheet="7" activeTab="11" xr2:uid="{00000000-000D-0000-FFFF-FFFF00000000}"/>
  </bookViews>
  <sheets>
    <sheet name="1 - BaseSafra" sheetId="13" r:id="rId1"/>
    <sheet name="2 - Cadastro de Itens" sheetId="12" r:id="rId2"/>
    <sheet name="3 - Cadastro" sheetId="2" r:id="rId3"/>
    <sheet name="4 - Overview" sheetId="14" r:id="rId4"/>
    <sheet name="5 - Demandas" sheetId="3" r:id="rId5"/>
    <sheet name="6 - Custos do Cliente" sheetId="33" r:id="rId6"/>
    <sheet name="7 - Safra" sheetId="4" r:id="rId7"/>
    <sheet name="7.1 - Rateio de Custos" sheetId="35" r:id="rId8"/>
    <sheet name="7.2 - EBITDA" sheetId="34" r:id="rId9"/>
    <sheet name="7.3 - Premissas Safras" sheetId="36" r:id="rId10"/>
    <sheet name="8 - Ativos" sheetId="5" r:id="rId11"/>
    <sheet name="9 - Fornecedores (Cadastro)" sheetId="8" r:id="rId12"/>
    <sheet name="10 - Endividamento" sheetId="7" r:id="rId13"/>
    <sheet name="10.1 - Premissas Endividamento" sheetId="37" r:id="rId14"/>
    <sheet name="11 - Passivos" sheetId="6" r:id="rId15"/>
    <sheet name="12 - Fluxo de Caixa Projetado" sheetId="40" r:id="rId16"/>
    <sheet name="9.1 - Custo Safra" sheetId="17" state="hidden" r:id="rId17"/>
    <sheet name="Planilha1" sheetId="11" state="hidden" r:id="rId18"/>
    <sheet name=" 13 - Rel. Prem de safra " sheetId="39" r:id="rId19"/>
    <sheet name="14 - Garantias" sheetId="18" r:id="rId20"/>
    <sheet name="13 - PREMISSAS(PADRONIZAR)" sheetId="19" state="hidden" r:id="rId21"/>
    <sheet name="15 - Premissas e Suporte" sheetId="28" r:id="rId22"/>
    <sheet name="13.1 - OWER VIEW PREMISSAS" sheetId="29" state="hidden" r:id="rId23"/>
    <sheet name="16 - Raio X" sheetId="1" r:id="rId24"/>
    <sheet name="17 - DRE FCL" sheetId="15" r:id="rId25"/>
    <sheet name="RELATÓRIO" sheetId="10" r:id="rId26"/>
    <sheet name="18 - BANCO" sheetId="16" r:id="rId27"/>
    <sheet name="19 - Guia de Uso" sheetId="41" r:id="rId28"/>
  </sheets>
  <definedNames>
    <definedName name="_xlnm._FilterDatabase" localSheetId="12" hidden="1">'10 - Endividamento'!$B$20:$DI$92</definedName>
    <definedName name="_xlnm._FilterDatabase" localSheetId="1" hidden="1">'2 - Cadastro de Itens'!$BH$15:$BJ$79</definedName>
    <definedName name="_xleta.AND" hidden="1" xlm="1">#NAME?</definedName>
    <definedName name="_xleta.IFERROR" hidden="1" xlm="1">#NAME?</definedName>
    <definedName name="_xleta.OR" hidden="1" xlm="1">#NAME?</definedName>
    <definedName name="_xleta.SUM" hidden="1" xlm="1">#NAME?</definedName>
    <definedName name="_xlnm.Print_Area" localSheetId="18">' 13 - Rel. Prem de safra '!$A$1:$K$76</definedName>
    <definedName name="_xlnm.Print_Area" localSheetId="26">'18 - BANCO'!$B$1:$N$441</definedName>
    <definedName name="_xlnm.Print_Area" localSheetId="25">RELATÓRIO!$B$2:$T$42,RELATÓRIO!$B$46:$T$86,RELATÓRIO!$B$88:$T$128,RELATÓRIO!$B$130:$T$170,RELATÓRIO!$B$172:$T$212,RELATÓRIO!$B$214:$T$245,RELATÓRIO!$B$247:$T$283,RELATÓRIO!$B$285:$T$321,RELATÓRIO!$B$323:$T$350,RELATÓRIO!$B$352:$T$379,RELATÓRIO!$B$381:$T$408,RELATÓRIO!$B$410:$T$443,RELATÓRIO!$B$445:$T$475,RELATÓRIO!$B$477:$T$507,RELATÓRIO!$B$509:$T$545,RELATÓRIO!$B$547:$T$583,RELATÓRIO!$B$585:$T$620,RELATÓRIO!$B$622:$T$657,RELATÓRIO!$B$659:$T$698</definedName>
    <definedName name="CREDORES">'2 - Cadastro de Itens'!$BM$16:$BM$79</definedName>
    <definedName name="MODALIDADECUSTEIO">'2 - Cadastro de Itens'!$BC$16:$BC$79</definedName>
    <definedName name="NOME">'3 - Cadastro'!$C$21:$C$32</definedName>
    <definedName name="STATUS">'5 - Demandas'!$V$19:$V$20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15" l="1"/>
  <c r="E35" i="15"/>
  <c r="O8" i="28"/>
  <c r="P7" i="40"/>
  <c r="Q25" i="40"/>
  <c r="P25" i="40"/>
  <c r="P28" i="40" s="1"/>
  <c r="P29" i="40" s="1"/>
  <c r="D25" i="40"/>
  <c r="Q19" i="40"/>
  <c r="P19" i="40"/>
  <c r="D19" i="40"/>
  <c r="O24" i="40"/>
  <c r="N24" i="40"/>
  <c r="M24" i="40"/>
  <c r="L24" i="40"/>
  <c r="K24" i="40"/>
  <c r="J24" i="40"/>
  <c r="I24" i="40"/>
  <c r="H24" i="40"/>
  <c r="G24" i="40"/>
  <c r="F24" i="40"/>
  <c r="E24" i="40"/>
  <c r="O23" i="40"/>
  <c r="N23" i="40"/>
  <c r="M23" i="40"/>
  <c r="L23" i="40"/>
  <c r="K23" i="40"/>
  <c r="J23" i="40"/>
  <c r="I23" i="40"/>
  <c r="H23" i="40"/>
  <c r="G23" i="40"/>
  <c r="F23" i="40"/>
  <c r="E23" i="40"/>
  <c r="O22" i="40"/>
  <c r="N22" i="40"/>
  <c r="M22" i="40"/>
  <c r="L22" i="40"/>
  <c r="K22" i="40"/>
  <c r="J22" i="40"/>
  <c r="I22" i="40"/>
  <c r="H22" i="40"/>
  <c r="H25" i="40" s="1"/>
  <c r="G22" i="40"/>
  <c r="F22" i="40"/>
  <c r="E22" i="40"/>
  <c r="O18" i="40"/>
  <c r="O19" i="40" s="1"/>
  <c r="N18" i="40"/>
  <c r="N19" i="40" s="1"/>
  <c r="M18" i="40"/>
  <c r="M19" i="40" s="1"/>
  <c r="L18" i="40"/>
  <c r="L19" i="40" s="1"/>
  <c r="K18" i="40"/>
  <c r="K19" i="40" s="1"/>
  <c r="J18" i="40"/>
  <c r="J19" i="40" s="1"/>
  <c r="I18" i="40"/>
  <c r="I19" i="40" s="1"/>
  <c r="H18" i="40"/>
  <c r="H19" i="40" s="1"/>
  <c r="G18" i="40"/>
  <c r="G19" i="40" s="1"/>
  <c r="F18" i="40"/>
  <c r="F19" i="40" s="1"/>
  <c r="E18" i="40"/>
  <c r="E19" i="40" s="1"/>
  <c r="H8" i="29"/>
  <c r="P8" i="19"/>
  <c r="N37" i="15"/>
  <c r="M37" i="15"/>
  <c r="L37" i="15"/>
  <c r="K37" i="15"/>
  <c r="J37" i="15"/>
  <c r="I37" i="15"/>
  <c r="H37" i="15"/>
  <c r="G37" i="15"/>
  <c r="F37" i="15"/>
  <c r="E37" i="15"/>
  <c r="N47" i="15"/>
  <c r="M47" i="15"/>
  <c r="L47" i="15"/>
  <c r="K47" i="15"/>
  <c r="J47" i="15"/>
  <c r="I47" i="15"/>
  <c r="H47" i="15"/>
  <c r="G47" i="15"/>
  <c r="F47" i="15"/>
  <c r="N43" i="15"/>
  <c r="M43" i="15"/>
  <c r="L43" i="15"/>
  <c r="K43" i="15"/>
  <c r="J43" i="15"/>
  <c r="I43" i="15"/>
  <c r="H43" i="15"/>
  <c r="G43" i="15"/>
  <c r="F43" i="15"/>
  <c r="N41" i="15"/>
  <c r="M41" i="15"/>
  <c r="L41" i="15"/>
  <c r="K41" i="15"/>
  <c r="J41" i="15"/>
  <c r="I41" i="15"/>
  <c r="H41" i="15"/>
  <c r="G41" i="15"/>
  <c r="F41" i="15"/>
  <c r="E47" i="15"/>
  <c r="E43" i="15"/>
  <c r="E41" i="15"/>
  <c r="K28" i="1"/>
  <c r="J28" i="1"/>
  <c r="I28" i="1"/>
  <c r="H28" i="1"/>
  <c r="H52" i="1"/>
  <c r="E66" i="15" s="1"/>
  <c r="D15" i="1"/>
  <c r="J88" i="18"/>
  <c r="J87" i="18"/>
  <c r="J86" i="18"/>
  <c r="J85" i="18"/>
  <c r="J84" i="18"/>
  <c r="K84" i="18" s="1"/>
  <c r="J83" i="18"/>
  <c r="K83" i="18" s="1"/>
  <c r="J82" i="18"/>
  <c r="M82" i="18" s="1"/>
  <c r="J81" i="18"/>
  <c r="K81" i="18" s="1"/>
  <c r="J80" i="18"/>
  <c r="M80" i="18" s="1"/>
  <c r="J79" i="18"/>
  <c r="M79" i="18" s="1"/>
  <c r="J78" i="18"/>
  <c r="K78" i="18" s="1"/>
  <c r="J77" i="18"/>
  <c r="L77" i="18" s="1"/>
  <c r="J76" i="18"/>
  <c r="J75" i="18"/>
  <c r="J74" i="18"/>
  <c r="J73" i="18"/>
  <c r="J72" i="18"/>
  <c r="J71" i="18"/>
  <c r="K71" i="18" s="1"/>
  <c r="J70" i="18"/>
  <c r="M70" i="18" s="1"/>
  <c r="J69" i="18"/>
  <c r="K69" i="18" s="1"/>
  <c r="J68" i="18"/>
  <c r="M68" i="18" s="1"/>
  <c r="J67" i="18"/>
  <c r="M67" i="18" s="1"/>
  <c r="J66" i="18"/>
  <c r="K66" i="18" s="1"/>
  <c r="J65" i="18"/>
  <c r="M65" i="18" s="1"/>
  <c r="J64" i="18"/>
  <c r="M64" i="18" s="1"/>
  <c r="J63" i="18"/>
  <c r="K63" i="18" s="1"/>
  <c r="J62" i="18"/>
  <c r="J61" i="18"/>
  <c r="J60" i="18"/>
  <c r="J59" i="18"/>
  <c r="K59" i="18" s="1"/>
  <c r="J58" i="18"/>
  <c r="M58" i="18" s="1"/>
  <c r="J57" i="18"/>
  <c r="K57" i="18" s="1"/>
  <c r="J56" i="18"/>
  <c r="L56" i="18" s="1"/>
  <c r="J55" i="18"/>
  <c r="M55" i="18" s="1"/>
  <c r="J54" i="18"/>
  <c r="K54" i="18" s="1"/>
  <c r="J53" i="18"/>
  <c r="L53" i="18" s="1"/>
  <c r="J52" i="18"/>
  <c r="J51" i="18"/>
  <c r="K51" i="18" s="1"/>
  <c r="J50" i="18"/>
  <c r="J49" i="18"/>
  <c r="J48" i="18"/>
  <c r="K48" i="18" s="1"/>
  <c r="J47" i="18"/>
  <c r="K47" i="18" s="1"/>
  <c r="J46" i="18"/>
  <c r="M46" i="18" s="1"/>
  <c r="J45" i="18"/>
  <c r="K45" i="18" s="1"/>
  <c r="J44" i="18"/>
  <c r="L44" i="18" s="1"/>
  <c r="J43" i="18"/>
  <c r="M43" i="18" s="1"/>
  <c r="J42" i="18"/>
  <c r="K42" i="18" s="1"/>
  <c r="J41" i="18"/>
  <c r="M41" i="18" s="1"/>
  <c r="J40" i="18"/>
  <c r="M40" i="18" s="1"/>
  <c r="J39" i="18"/>
  <c r="K39" i="18" s="1"/>
  <c r="J38" i="18"/>
  <c r="J37" i="18"/>
  <c r="J36" i="18"/>
  <c r="J35" i="18"/>
  <c r="M35" i="18" s="1"/>
  <c r="J34" i="18"/>
  <c r="M34" i="18" s="1"/>
  <c r="J33" i="18"/>
  <c r="K33" i="18" s="1"/>
  <c r="J32" i="18"/>
  <c r="K32" i="18" s="1"/>
  <c r="J31" i="18"/>
  <c r="M31" i="18" s="1"/>
  <c r="J30" i="18"/>
  <c r="M30" i="18" s="1"/>
  <c r="J29" i="18"/>
  <c r="K29" i="18" s="1"/>
  <c r="J28" i="18"/>
  <c r="J27" i="18"/>
  <c r="J26" i="18"/>
  <c r="J25" i="18"/>
  <c r="J24" i="18"/>
  <c r="K24" i="18" s="1"/>
  <c r="J23" i="18"/>
  <c r="M23" i="18" s="1"/>
  <c r="J22" i="18"/>
  <c r="M22" i="18" s="1"/>
  <c r="M88" i="18"/>
  <c r="K87" i="18"/>
  <c r="M86" i="18"/>
  <c r="M85" i="18"/>
  <c r="M76" i="18"/>
  <c r="M75" i="18"/>
  <c r="L74" i="18"/>
  <c r="M73" i="18"/>
  <c r="M72" i="18"/>
  <c r="M62" i="18"/>
  <c r="M61" i="18"/>
  <c r="K60" i="18"/>
  <c r="M52" i="18"/>
  <c r="M50" i="18"/>
  <c r="M49" i="18"/>
  <c r="M38" i="18"/>
  <c r="M37" i="18"/>
  <c r="K36" i="18"/>
  <c r="M28" i="18"/>
  <c r="M27" i="18"/>
  <c r="M26" i="18"/>
  <c r="M25" i="18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22" i="37"/>
  <c r="CQ24" i="7"/>
  <c r="CQ25" i="7"/>
  <c r="CQ26" i="7"/>
  <c r="CQ27" i="7"/>
  <c r="CQ28" i="7"/>
  <c r="CQ29" i="7"/>
  <c r="CQ30" i="7"/>
  <c r="CQ31" i="7"/>
  <c r="CQ32" i="7"/>
  <c r="CQ33" i="7"/>
  <c r="CQ34" i="7"/>
  <c r="CQ35" i="7"/>
  <c r="CQ36" i="7"/>
  <c r="CQ37" i="7"/>
  <c r="CQ38" i="7"/>
  <c r="CQ39" i="7"/>
  <c r="CQ40" i="7"/>
  <c r="CQ41" i="7"/>
  <c r="CQ42" i="7"/>
  <c r="CQ43" i="7"/>
  <c r="CQ44" i="7"/>
  <c r="CQ45" i="7"/>
  <c r="CQ46" i="7"/>
  <c r="CQ47" i="7"/>
  <c r="CQ48" i="7"/>
  <c r="CQ49" i="7"/>
  <c r="CQ50" i="7"/>
  <c r="CQ51" i="7"/>
  <c r="CQ52" i="7"/>
  <c r="CQ53" i="7"/>
  <c r="CQ54" i="7"/>
  <c r="CQ55" i="7"/>
  <c r="CQ56" i="7"/>
  <c r="CQ57" i="7"/>
  <c r="CQ58" i="7"/>
  <c r="CQ59" i="7"/>
  <c r="CQ60" i="7"/>
  <c r="CQ61" i="7"/>
  <c r="CQ62" i="7"/>
  <c r="CQ63" i="7"/>
  <c r="CQ64" i="7"/>
  <c r="CQ65" i="7"/>
  <c r="CQ66" i="7"/>
  <c r="CQ67" i="7"/>
  <c r="CQ68" i="7"/>
  <c r="CQ69" i="7"/>
  <c r="CQ70" i="7"/>
  <c r="CQ71" i="7"/>
  <c r="CQ72" i="7"/>
  <c r="CQ73" i="7"/>
  <c r="CQ74" i="7"/>
  <c r="CQ75" i="7"/>
  <c r="CQ76" i="7"/>
  <c r="CQ77" i="7"/>
  <c r="CQ78" i="7"/>
  <c r="CQ79" i="7"/>
  <c r="CQ80" i="7"/>
  <c r="CQ81" i="7"/>
  <c r="CQ82" i="7"/>
  <c r="CQ83" i="7"/>
  <c r="CQ84" i="7"/>
  <c r="CQ85" i="7"/>
  <c r="CQ86" i="7"/>
  <c r="CQ87" i="7"/>
  <c r="CQ88" i="7"/>
  <c r="CQ89" i="7"/>
  <c r="CQ90" i="7"/>
  <c r="CQ91" i="7"/>
  <c r="CQ92" i="7"/>
  <c r="CQ23" i="7"/>
  <c r="AP24" i="7"/>
  <c r="AP25" i="7"/>
  <c r="AP26" i="7"/>
  <c r="AP27" i="7"/>
  <c r="AP28" i="7"/>
  <c r="AP29" i="7"/>
  <c r="AP30" i="7"/>
  <c r="AP31" i="7"/>
  <c r="AP32" i="7"/>
  <c r="AP33" i="7"/>
  <c r="AP34" i="7"/>
  <c r="AP35" i="7"/>
  <c r="AP36" i="7"/>
  <c r="AP37" i="7"/>
  <c r="AP38" i="7"/>
  <c r="AP39" i="7"/>
  <c r="AP40" i="7"/>
  <c r="AP41" i="7"/>
  <c r="AP42" i="7"/>
  <c r="AP43" i="7"/>
  <c r="AP44" i="7"/>
  <c r="AP45" i="7"/>
  <c r="AP46" i="7"/>
  <c r="AP47" i="7"/>
  <c r="AP48" i="7"/>
  <c r="AP49" i="7"/>
  <c r="AP50" i="7"/>
  <c r="AP51" i="7"/>
  <c r="AP52" i="7"/>
  <c r="AP53" i="7"/>
  <c r="AP54" i="7"/>
  <c r="AP55" i="7"/>
  <c r="AP56" i="7"/>
  <c r="AP57" i="7"/>
  <c r="AP58" i="7"/>
  <c r="AP59" i="7"/>
  <c r="AP60" i="7"/>
  <c r="AP61" i="7"/>
  <c r="AP62" i="7"/>
  <c r="AP63" i="7"/>
  <c r="AP64" i="7"/>
  <c r="AP65" i="7"/>
  <c r="AP66" i="7"/>
  <c r="AP67" i="7"/>
  <c r="AP68" i="7"/>
  <c r="AP69" i="7"/>
  <c r="AP70" i="7"/>
  <c r="AP71" i="7"/>
  <c r="AP72" i="7"/>
  <c r="AP73" i="7"/>
  <c r="AP74" i="7"/>
  <c r="AP75" i="7"/>
  <c r="AP76" i="7"/>
  <c r="AP77" i="7"/>
  <c r="AP78" i="7"/>
  <c r="AP79" i="7"/>
  <c r="AP80" i="7"/>
  <c r="AP81" i="7"/>
  <c r="AP82" i="7"/>
  <c r="AP83" i="7"/>
  <c r="AP84" i="7"/>
  <c r="AP85" i="7"/>
  <c r="AP86" i="7"/>
  <c r="AP87" i="7"/>
  <c r="AP88" i="7"/>
  <c r="AP89" i="7"/>
  <c r="AP90" i="7"/>
  <c r="AP91" i="7"/>
  <c r="AP92" i="7"/>
  <c r="AN24" i="7"/>
  <c r="AN25" i="7"/>
  <c r="AN26" i="7"/>
  <c r="AN27" i="7"/>
  <c r="AN28" i="7"/>
  <c r="AN29" i="7"/>
  <c r="AN30" i="7"/>
  <c r="AN31" i="7"/>
  <c r="AN32" i="7"/>
  <c r="AN33" i="7"/>
  <c r="AN34" i="7"/>
  <c r="AN35" i="7"/>
  <c r="AN36" i="7"/>
  <c r="AN37" i="7"/>
  <c r="AN38" i="7"/>
  <c r="AN39" i="7"/>
  <c r="AN40" i="7"/>
  <c r="AN41" i="7"/>
  <c r="AN42" i="7"/>
  <c r="AN43" i="7"/>
  <c r="AN44" i="7"/>
  <c r="AN45" i="7"/>
  <c r="AN46" i="7"/>
  <c r="AN47" i="7"/>
  <c r="AN48" i="7"/>
  <c r="AN49" i="7"/>
  <c r="AN50" i="7"/>
  <c r="AN51" i="7"/>
  <c r="AN52" i="7"/>
  <c r="AN53" i="7"/>
  <c r="AN54" i="7"/>
  <c r="AN55" i="7"/>
  <c r="AN56" i="7"/>
  <c r="AN57" i="7"/>
  <c r="AN58" i="7"/>
  <c r="AN59" i="7"/>
  <c r="AN60" i="7"/>
  <c r="AN61" i="7"/>
  <c r="AN62" i="7"/>
  <c r="AN63" i="7"/>
  <c r="AN64" i="7"/>
  <c r="AN65" i="7"/>
  <c r="AN66" i="7"/>
  <c r="AN67" i="7"/>
  <c r="AN68" i="7"/>
  <c r="AN69" i="7"/>
  <c r="AN70" i="7"/>
  <c r="AN71" i="7"/>
  <c r="AN72" i="7"/>
  <c r="AN73" i="7"/>
  <c r="AN74" i="7"/>
  <c r="AN75" i="7"/>
  <c r="AN76" i="7"/>
  <c r="AN77" i="7"/>
  <c r="AN78" i="7"/>
  <c r="AN79" i="7"/>
  <c r="AN80" i="7"/>
  <c r="AN81" i="7"/>
  <c r="AN82" i="7"/>
  <c r="AN83" i="7"/>
  <c r="AN84" i="7"/>
  <c r="AN85" i="7"/>
  <c r="AN86" i="7"/>
  <c r="AN87" i="7"/>
  <c r="AN88" i="7"/>
  <c r="AN89" i="7"/>
  <c r="AN90" i="7"/>
  <c r="AN91" i="7"/>
  <c r="AN92" i="7"/>
  <c r="AM24" i="7"/>
  <c r="AM25" i="7"/>
  <c r="AM26" i="7"/>
  <c r="AM27" i="7"/>
  <c r="AM28" i="7"/>
  <c r="AM29" i="7"/>
  <c r="AM30" i="7"/>
  <c r="AM31" i="7"/>
  <c r="AM32" i="7"/>
  <c r="AM33" i="7"/>
  <c r="AM34" i="7"/>
  <c r="AM35" i="7"/>
  <c r="AM36" i="7"/>
  <c r="AM37" i="7"/>
  <c r="AM38" i="7"/>
  <c r="AM39" i="7"/>
  <c r="AM40" i="7"/>
  <c r="AM41" i="7"/>
  <c r="AM42" i="7"/>
  <c r="AM43" i="7"/>
  <c r="AM44" i="7"/>
  <c r="AM45" i="7"/>
  <c r="AM46" i="7"/>
  <c r="AM47" i="7"/>
  <c r="AM48" i="7"/>
  <c r="AM49" i="7"/>
  <c r="AM50" i="7"/>
  <c r="AM51" i="7"/>
  <c r="AM52" i="7"/>
  <c r="AM53" i="7"/>
  <c r="AM54" i="7"/>
  <c r="AM55" i="7"/>
  <c r="AM56" i="7"/>
  <c r="AM57" i="7"/>
  <c r="AM58" i="7"/>
  <c r="AM59" i="7"/>
  <c r="AM60" i="7"/>
  <c r="AM61" i="7"/>
  <c r="AM62" i="7"/>
  <c r="AM63" i="7"/>
  <c r="AM64" i="7"/>
  <c r="AM65" i="7"/>
  <c r="AM66" i="7"/>
  <c r="AM67" i="7"/>
  <c r="AM68" i="7"/>
  <c r="AM69" i="7"/>
  <c r="AM70" i="7"/>
  <c r="AM71" i="7"/>
  <c r="AM72" i="7"/>
  <c r="AM73" i="7"/>
  <c r="AM74" i="7"/>
  <c r="AM75" i="7"/>
  <c r="AM76" i="7"/>
  <c r="AM77" i="7"/>
  <c r="AM78" i="7"/>
  <c r="AM79" i="7"/>
  <c r="AM80" i="7"/>
  <c r="AM81" i="7"/>
  <c r="AM82" i="7"/>
  <c r="AM83" i="7"/>
  <c r="AM84" i="7"/>
  <c r="AM85" i="7"/>
  <c r="AM86" i="7"/>
  <c r="AM87" i="7"/>
  <c r="AM88" i="7"/>
  <c r="AM89" i="7"/>
  <c r="AM90" i="7"/>
  <c r="AM91" i="7"/>
  <c r="AM92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56" i="7"/>
  <c r="AL57" i="7"/>
  <c r="AL58" i="7"/>
  <c r="AL59" i="7"/>
  <c r="AL60" i="7"/>
  <c r="AL61" i="7"/>
  <c r="AL62" i="7"/>
  <c r="AL63" i="7"/>
  <c r="AL64" i="7"/>
  <c r="AL65" i="7"/>
  <c r="AL66" i="7"/>
  <c r="AL67" i="7"/>
  <c r="AL68" i="7"/>
  <c r="AL69" i="7"/>
  <c r="AL70" i="7"/>
  <c r="AL71" i="7"/>
  <c r="AL72" i="7"/>
  <c r="AL73" i="7"/>
  <c r="AL74" i="7"/>
  <c r="AL75" i="7"/>
  <c r="AL76" i="7"/>
  <c r="AL77" i="7"/>
  <c r="AL78" i="7"/>
  <c r="AL79" i="7"/>
  <c r="AL80" i="7"/>
  <c r="AL81" i="7"/>
  <c r="AL82" i="7"/>
  <c r="AL83" i="7"/>
  <c r="AL84" i="7"/>
  <c r="AL85" i="7"/>
  <c r="AL86" i="7"/>
  <c r="AL87" i="7"/>
  <c r="AL88" i="7"/>
  <c r="AL89" i="7"/>
  <c r="AL90" i="7"/>
  <c r="AL91" i="7"/>
  <c r="AL92" i="7"/>
  <c r="AP23" i="7"/>
  <c r="AN23" i="7"/>
  <c r="AM23" i="7"/>
  <c r="AL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23" i="7"/>
  <c r="K25" i="40" l="1"/>
  <c r="F25" i="40"/>
  <c r="G25" i="40"/>
  <c r="N25" i="40"/>
  <c r="N28" i="40" s="1"/>
  <c r="N29" i="40" s="1"/>
  <c r="Q28" i="40"/>
  <c r="Q29" i="40" s="1"/>
  <c r="H28" i="40"/>
  <c r="H29" i="40" s="1"/>
  <c r="I25" i="40"/>
  <c r="I28" i="40" s="1"/>
  <c r="I29" i="40" s="1"/>
  <c r="M25" i="40"/>
  <c r="M28" i="40"/>
  <c r="M29" i="40" s="1"/>
  <c r="L25" i="40"/>
  <c r="L28" i="40" s="1"/>
  <c r="L29" i="40" s="1"/>
  <c r="O25" i="40"/>
  <c r="O28" i="40" s="1"/>
  <c r="O29" i="40" s="1"/>
  <c r="D28" i="40"/>
  <c r="D29" i="40" s="1"/>
  <c r="E25" i="40"/>
  <c r="E28" i="40" s="1"/>
  <c r="E29" i="40" s="1"/>
  <c r="J25" i="40"/>
  <c r="J28" i="40"/>
  <c r="J29" i="40" s="1"/>
  <c r="K28" i="40"/>
  <c r="K29" i="40" s="1"/>
  <c r="F28" i="40"/>
  <c r="F29" i="40" s="1"/>
  <c r="G28" i="40"/>
  <c r="G29" i="40" s="1"/>
  <c r="K22" i="18"/>
  <c r="L22" i="18"/>
  <c r="E51" i="15"/>
  <c r="K68" i="18"/>
  <c r="L68" i="18"/>
  <c r="K26" i="18"/>
  <c r="K44" i="18"/>
  <c r="K62" i="18"/>
  <c r="K80" i="18"/>
  <c r="L29" i="18"/>
  <c r="L47" i="18"/>
  <c r="L65" i="18"/>
  <c r="L83" i="18"/>
  <c r="M29" i="18"/>
  <c r="M44" i="18"/>
  <c r="M59" i="18"/>
  <c r="M77" i="18"/>
  <c r="K27" i="18"/>
  <c r="K75" i="18"/>
  <c r="L24" i="18"/>
  <c r="L27" i="18"/>
  <c r="L30" i="18"/>
  <c r="L33" i="18"/>
  <c r="L36" i="18"/>
  <c r="L39" i="18"/>
  <c r="L42" i="18"/>
  <c r="L45" i="18"/>
  <c r="L48" i="18"/>
  <c r="L51" i="18"/>
  <c r="L54" i="18"/>
  <c r="L57" i="18"/>
  <c r="L60" i="18"/>
  <c r="L63" i="18"/>
  <c r="L66" i="18"/>
  <c r="L69" i="18"/>
  <c r="L72" i="18"/>
  <c r="L75" i="18"/>
  <c r="L78" i="18"/>
  <c r="L81" i="18"/>
  <c r="L84" i="18"/>
  <c r="L87" i="18"/>
  <c r="K65" i="18"/>
  <c r="K86" i="18"/>
  <c r="L23" i="18"/>
  <c r="L41" i="18"/>
  <c r="L62" i="18"/>
  <c r="L86" i="18"/>
  <c r="M32" i="18"/>
  <c r="M47" i="18"/>
  <c r="M83" i="18"/>
  <c r="K30" i="18"/>
  <c r="K72" i="18"/>
  <c r="M24" i="18"/>
  <c r="M33" i="18"/>
  <c r="M36" i="18"/>
  <c r="M39" i="18"/>
  <c r="M42" i="18"/>
  <c r="M45" i="18"/>
  <c r="M48" i="18"/>
  <c r="M51" i="18"/>
  <c r="M54" i="18"/>
  <c r="M57" i="18"/>
  <c r="M60" i="18"/>
  <c r="M63" i="18"/>
  <c r="M66" i="18"/>
  <c r="M69" i="18"/>
  <c r="M78" i="18"/>
  <c r="M81" i="18"/>
  <c r="M84" i="18"/>
  <c r="M87" i="18"/>
  <c r="K35" i="18"/>
  <c r="K50" i="18"/>
  <c r="K77" i="18"/>
  <c r="L32" i="18"/>
  <c r="L50" i="18"/>
  <c r="L71" i="18"/>
  <c r="M71" i="18"/>
  <c r="K41" i="18"/>
  <c r="K53" i="18"/>
  <c r="L26" i="18"/>
  <c r="L59" i="18"/>
  <c r="L80" i="18"/>
  <c r="M53" i="18"/>
  <c r="M74" i="18"/>
  <c r="K25" i="18"/>
  <c r="K28" i="18"/>
  <c r="K31" i="18"/>
  <c r="K34" i="18"/>
  <c r="K37" i="18"/>
  <c r="K40" i="18"/>
  <c r="K43" i="18"/>
  <c r="K46" i="18"/>
  <c r="K49" i="18"/>
  <c r="K52" i="18"/>
  <c r="K55" i="18"/>
  <c r="K58" i="18"/>
  <c r="K61" i="18"/>
  <c r="K64" i="18"/>
  <c r="K67" i="18"/>
  <c r="K70" i="18"/>
  <c r="K73" i="18"/>
  <c r="K76" i="18"/>
  <c r="K79" i="18"/>
  <c r="K82" i="18"/>
  <c r="K85" i="18"/>
  <c r="K88" i="18"/>
  <c r="K23" i="18"/>
  <c r="K38" i="18"/>
  <c r="K56" i="18"/>
  <c r="L35" i="18"/>
  <c r="M56" i="18"/>
  <c r="L25" i="18"/>
  <c r="L28" i="18"/>
  <c r="L31" i="18"/>
  <c r="L34" i="18"/>
  <c r="L37" i="18"/>
  <c r="L40" i="18"/>
  <c r="L43" i="18"/>
  <c r="L46" i="18"/>
  <c r="L49" i="18"/>
  <c r="L52" i="18"/>
  <c r="L55" i="18"/>
  <c r="L58" i="18"/>
  <c r="L61" i="18"/>
  <c r="L64" i="18"/>
  <c r="L67" i="18"/>
  <c r="L70" i="18"/>
  <c r="L73" i="18"/>
  <c r="L76" i="18"/>
  <c r="L79" i="18"/>
  <c r="L82" i="18"/>
  <c r="L85" i="18"/>
  <c r="L88" i="18"/>
  <c r="K74" i="18"/>
  <c r="L38" i="18"/>
  <c r="I235" i="4"/>
  <c r="I227" i="4"/>
  <c r="I237" i="4" s="1"/>
  <c r="H237" i="4"/>
  <c r="H236" i="4"/>
  <c r="H238" i="4" s="1"/>
  <c r="H239" i="4" s="1"/>
  <c r="H235" i="4"/>
  <c r="H231" i="4"/>
  <c r="H227" i="4"/>
  <c r="G235" i="4"/>
  <c r="G227" i="4"/>
  <c r="G231" i="4" s="1"/>
  <c r="G236" i="4" s="1"/>
  <c r="F237" i="4"/>
  <c r="F235" i="4"/>
  <c r="F227" i="4"/>
  <c r="F231" i="4" s="1"/>
  <c r="F236" i="4" s="1"/>
  <c r="F238" i="4" s="1"/>
  <c r="F239" i="4" s="1"/>
  <c r="E235" i="4"/>
  <c r="E227" i="4"/>
  <c r="E231" i="4" s="1"/>
  <c r="E236" i="4" s="1"/>
  <c r="I222" i="4"/>
  <c r="H222" i="4"/>
  <c r="G222" i="4"/>
  <c r="F222" i="4"/>
  <c r="E222" i="4"/>
  <c r="D20" i="35"/>
  <c r="D21" i="35"/>
  <c r="L21" i="35" s="1"/>
  <c r="D22" i="35"/>
  <c r="D23" i="35"/>
  <c r="L23" i="35" s="1"/>
  <c r="D24" i="35"/>
  <c r="L24" i="35" s="1"/>
  <c r="I362" i="4"/>
  <c r="I360" i="4"/>
  <c r="I352" i="4"/>
  <c r="I356" i="4" s="1"/>
  <c r="I361" i="4" s="1"/>
  <c r="I363" i="4" s="1"/>
  <c r="I364" i="4" s="1"/>
  <c r="H360" i="4"/>
  <c r="H352" i="4"/>
  <c r="H362" i="4" s="1"/>
  <c r="G360" i="4"/>
  <c r="G356" i="4"/>
  <c r="G361" i="4" s="1"/>
  <c r="G352" i="4"/>
  <c r="G362" i="4" s="1"/>
  <c r="F362" i="4"/>
  <c r="F360" i="4"/>
  <c r="F356" i="4"/>
  <c r="F361" i="4" s="1"/>
  <c r="F363" i="4" s="1"/>
  <c r="F364" i="4" s="1"/>
  <c r="F352" i="4"/>
  <c r="E360" i="4"/>
  <c r="E352" i="4"/>
  <c r="E362" i="4" s="1"/>
  <c r="E75" i="4"/>
  <c r="I185" i="4"/>
  <c r="I177" i="4"/>
  <c r="I187" i="4" s="1"/>
  <c r="H185" i="4"/>
  <c r="H177" i="4"/>
  <c r="H187" i="4" s="1"/>
  <c r="G185" i="4"/>
  <c r="G177" i="4"/>
  <c r="G181" i="4" s="1"/>
  <c r="G186" i="4" s="1"/>
  <c r="F185" i="4"/>
  <c r="F177" i="4"/>
  <c r="F181" i="4" s="1"/>
  <c r="F186" i="4" s="1"/>
  <c r="E185" i="4"/>
  <c r="E177" i="4"/>
  <c r="E187" i="4" s="1"/>
  <c r="I160" i="4"/>
  <c r="H160" i="4"/>
  <c r="G160" i="4"/>
  <c r="F160" i="4"/>
  <c r="E160" i="4"/>
  <c r="I110" i="4"/>
  <c r="H110" i="4"/>
  <c r="G110" i="4"/>
  <c r="F110" i="4"/>
  <c r="E110" i="4"/>
  <c r="I129" i="4"/>
  <c r="I130" i="4" s="1"/>
  <c r="H129" i="4"/>
  <c r="H130" i="4" s="1"/>
  <c r="G129" i="4"/>
  <c r="G130" i="4" s="1"/>
  <c r="F129" i="4"/>
  <c r="F130" i="4" s="1"/>
  <c r="E129" i="4"/>
  <c r="E130" i="4" s="1"/>
  <c r="I260" i="4"/>
  <c r="I252" i="4"/>
  <c r="I262" i="4" s="1"/>
  <c r="H260" i="4"/>
  <c r="H252" i="4"/>
  <c r="H262" i="4" s="1"/>
  <c r="G260" i="4"/>
  <c r="G252" i="4"/>
  <c r="G256" i="4" s="1"/>
  <c r="G261" i="4" s="1"/>
  <c r="F260" i="4"/>
  <c r="F252" i="4"/>
  <c r="F262" i="4" s="1"/>
  <c r="E260" i="4"/>
  <c r="E252" i="4"/>
  <c r="E262" i="4" s="1"/>
  <c r="I285" i="4"/>
  <c r="I277" i="4"/>
  <c r="I281" i="4" s="1"/>
  <c r="I286" i="4" s="1"/>
  <c r="H285" i="4"/>
  <c r="H277" i="4"/>
  <c r="H281" i="4" s="1"/>
  <c r="H286" i="4" s="1"/>
  <c r="G285" i="4"/>
  <c r="G277" i="4"/>
  <c r="G287" i="4" s="1"/>
  <c r="F285" i="4"/>
  <c r="F277" i="4"/>
  <c r="F287" i="4" s="1"/>
  <c r="E285" i="4"/>
  <c r="E277" i="4"/>
  <c r="E287" i="4" s="1"/>
  <c r="I310" i="4"/>
  <c r="I302" i="4"/>
  <c r="I312" i="4" s="1"/>
  <c r="H310" i="4"/>
  <c r="H302" i="4"/>
  <c r="H306" i="4" s="1"/>
  <c r="H311" i="4" s="1"/>
  <c r="G310" i="4"/>
  <c r="G302" i="4"/>
  <c r="G312" i="4" s="1"/>
  <c r="F310" i="4"/>
  <c r="F302" i="4"/>
  <c r="F312" i="4" s="1"/>
  <c r="E310" i="4"/>
  <c r="E302" i="4"/>
  <c r="E306" i="4" s="1"/>
  <c r="E311" i="4" s="1"/>
  <c r="I85" i="4"/>
  <c r="H85" i="4"/>
  <c r="G85" i="4"/>
  <c r="F85" i="4"/>
  <c r="E85" i="4"/>
  <c r="I60" i="4"/>
  <c r="I52" i="4"/>
  <c r="I56" i="4" s="1"/>
  <c r="I61" i="4" s="1"/>
  <c r="H60" i="4"/>
  <c r="H52" i="4"/>
  <c r="H56" i="4" s="1"/>
  <c r="H61" i="4" s="1"/>
  <c r="G60" i="4"/>
  <c r="G52" i="4"/>
  <c r="G62" i="4" s="1"/>
  <c r="F60" i="4"/>
  <c r="F52" i="4"/>
  <c r="F62" i="4" s="1"/>
  <c r="E60" i="4"/>
  <c r="E52" i="4"/>
  <c r="E62" i="4" s="1"/>
  <c r="D18" i="35"/>
  <c r="E43" i="13"/>
  <c r="E39" i="13"/>
  <c r="E44" i="13" s="1"/>
  <c r="E35" i="13"/>
  <c r="I36" i="4"/>
  <c r="H36" i="4"/>
  <c r="G36" i="4"/>
  <c r="F36" i="4"/>
  <c r="E36" i="4"/>
  <c r="H27" i="4"/>
  <c r="E67" i="33"/>
  <c r="E71" i="33" s="1"/>
  <c r="E122" i="33"/>
  <c r="G122" i="33"/>
  <c r="H121" i="33"/>
  <c r="F121" i="33"/>
  <c r="H120" i="33"/>
  <c r="F120" i="33"/>
  <c r="H119" i="33"/>
  <c r="F119" i="33"/>
  <c r="H118" i="33"/>
  <c r="F118" i="33"/>
  <c r="H117" i="33"/>
  <c r="F117" i="33"/>
  <c r="H116" i="33"/>
  <c r="F116" i="33"/>
  <c r="H115" i="33"/>
  <c r="F115" i="33"/>
  <c r="H114" i="33"/>
  <c r="F114" i="33"/>
  <c r="H113" i="33"/>
  <c r="F113" i="33"/>
  <c r="H112" i="33"/>
  <c r="F112" i="33"/>
  <c r="H111" i="33"/>
  <c r="F111" i="33"/>
  <c r="H110" i="33"/>
  <c r="F110" i="33"/>
  <c r="H109" i="33"/>
  <c r="F109" i="33"/>
  <c r="H108" i="33"/>
  <c r="F108" i="33"/>
  <c r="H107" i="33"/>
  <c r="F107" i="33"/>
  <c r="H106" i="33"/>
  <c r="F106" i="33"/>
  <c r="H105" i="33"/>
  <c r="F105" i="33"/>
  <c r="H104" i="33"/>
  <c r="F104" i="33"/>
  <c r="H103" i="33"/>
  <c r="F103" i="33"/>
  <c r="H102" i="33"/>
  <c r="F102" i="33"/>
  <c r="H101" i="33"/>
  <c r="F101" i="33"/>
  <c r="E97" i="33"/>
  <c r="G97" i="33"/>
  <c r="H77" i="33"/>
  <c r="H78" i="33"/>
  <c r="H79" i="33"/>
  <c r="H80" i="33"/>
  <c r="H81" i="33"/>
  <c r="H82" i="33"/>
  <c r="H83" i="33"/>
  <c r="H84" i="33"/>
  <c r="H85" i="33"/>
  <c r="H86" i="33"/>
  <c r="H87" i="33"/>
  <c r="H88" i="33"/>
  <c r="H89" i="33"/>
  <c r="H90" i="33"/>
  <c r="H91" i="33"/>
  <c r="H92" i="33"/>
  <c r="H93" i="33"/>
  <c r="H94" i="33"/>
  <c r="H95" i="33"/>
  <c r="H96" i="33"/>
  <c r="H76" i="33"/>
  <c r="F77" i="33"/>
  <c r="F78" i="33"/>
  <c r="F79" i="33"/>
  <c r="F80" i="33"/>
  <c r="F81" i="33"/>
  <c r="F82" i="33"/>
  <c r="F83" i="33"/>
  <c r="F84" i="33"/>
  <c r="F85" i="33"/>
  <c r="F86" i="33"/>
  <c r="F87" i="33"/>
  <c r="F88" i="33"/>
  <c r="F89" i="33"/>
  <c r="F90" i="33"/>
  <c r="F91" i="33"/>
  <c r="F92" i="33"/>
  <c r="F93" i="33"/>
  <c r="F94" i="33"/>
  <c r="F95" i="33"/>
  <c r="F96" i="33"/>
  <c r="F76" i="33"/>
  <c r="G363" i="4" l="1"/>
  <c r="G364" i="4" s="1"/>
  <c r="I27" i="4"/>
  <c r="E27" i="35"/>
  <c r="F122" i="33"/>
  <c r="H356" i="4"/>
  <c r="H361" i="4" s="1"/>
  <c r="H363" i="4" s="1"/>
  <c r="H364" i="4" s="1"/>
  <c r="E356" i="4"/>
  <c r="E361" i="4" s="1"/>
  <c r="E363" i="4" s="1"/>
  <c r="E364" i="4" s="1"/>
  <c r="E237" i="4"/>
  <c r="E238" i="4" s="1"/>
  <c r="E239" i="4" s="1"/>
  <c r="I231" i="4"/>
  <c r="I236" i="4" s="1"/>
  <c r="I238" i="4" s="1"/>
  <c r="I239" i="4" s="1"/>
  <c r="G237" i="4"/>
  <c r="G238" i="4" s="1"/>
  <c r="G239" i="4" s="1"/>
  <c r="H122" i="33"/>
  <c r="L22" i="35"/>
  <c r="G281" i="4"/>
  <c r="G286" i="4" s="1"/>
  <c r="G288" i="4" s="1"/>
  <c r="G289" i="4" s="1"/>
  <c r="F306" i="4"/>
  <c r="F311" i="4" s="1"/>
  <c r="F313" i="4" s="1"/>
  <c r="F314" i="4" s="1"/>
  <c r="H312" i="4"/>
  <c r="H313" i="4" s="1"/>
  <c r="H314" i="4" s="1"/>
  <c r="H181" i="4"/>
  <c r="H186" i="4" s="1"/>
  <c r="H188" i="4" s="1"/>
  <c r="H189" i="4" s="1"/>
  <c r="H287" i="4"/>
  <c r="H288" i="4" s="1"/>
  <c r="H289" i="4" s="1"/>
  <c r="H256" i="4"/>
  <c r="H261" i="4" s="1"/>
  <c r="H263" i="4" s="1"/>
  <c r="H264" i="4" s="1"/>
  <c r="E281" i="4"/>
  <c r="E286" i="4" s="1"/>
  <c r="E288" i="4" s="1"/>
  <c r="E289" i="4" s="1"/>
  <c r="E181" i="4"/>
  <c r="E186" i="4" s="1"/>
  <c r="E188" i="4" s="1"/>
  <c r="E189" i="4" s="1"/>
  <c r="E256" i="4"/>
  <c r="E261" i="4" s="1"/>
  <c r="E263" i="4" s="1"/>
  <c r="E264" i="4" s="1"/>
  <c r="I256" i="4"/>
  <c r="I261" i="4" s="1"/>
  <c r="I263" i="4" s="1"/>
  <c r="I264" i="4" s="1"/>
  <c r="G306" i="4"/>
  <c r="G311" i="4" s="1"/>
  <c r="G313" i="4" s="1"/>
  <c r="G314" i="4" s="1"/>
  <c r="F187" i="4"/>
  <c r="F188" i="4" s="1"/>
  <c r="F189" i="4" s="1"/>
  <c r="E135" i="4"/>
  <c r="E133" i="4"/>
  <c r="F135" i="4"/>
  <c r="F133" i="4"/>
  <c r="G135" i="4"/>
  <c r="G133" i="4"/>
  <c r="H133" i="4"/>
  <c r="H135" i="4"/>
  <c r="I135" i="4"/>
  <c r="I133" i="4"/>
  <c r="I306" i="4"/>
  <c r="I311" i="4" s="1"/>
  <c r="I313" i="4" s="1"/>
  <c r="I314" i="4" s="1"/>
  <c r="F256" i="4"/>
  <c r="F261" i="4" s="1"/>
  <c r="F263" i="4" s="1"/>
  <c r="F264" i="4" s="1"/>
  <c r="F281" i="4"/>
  <c r="F286" i="4" s="1"/>
  <c r="F288" i="4" s="1"/>
  <c r="F289" i="4" s="1"/>
  <c r="I287" i="4"/>
  <c r="I288" i="4" s="1"/>
  <c r="I289" i="4" s="1"/>
  <c r="I181" i="4"/>
  <c r="I186" i="4" s="1"/>
  <c r="I188" i="4" s="1"/>
  <c r="I189" i="4" s="1"/>
  <c r="G262" i="4"/>
  <c r="G263" i="4" s="1"/>
  <c r="G264" i="4" s="1"/>
  <c r="G187" i="4"/>
  <c r="G188" i="4" s="1"/>
  <c r="G189" i="4" s="1"/>
  <c r="E312" i="4"/>
  <c r="E313" i="4" s="1"/>
  <c r="E314" i="4" s="1"/>
  <c r="G56" i="4"/>
  <c r="G61" i="4" s="1"/>
  <c r="I62" i="4"/>
  <c r="I63" i="4" s="1"/>
  <c r="I64" i="4" s="1"/>
  <c r="E56" i="4"/>
  <c r="E61" i="4" s="1"/>
  <c r="E63" i="4" s="1"/>
  <c r="E64" i="4" s="1"/>
  <c r="H62" i="4"/>
  <c r="H63" i="4" s="1"/>
  <c r="H64" i="4" s="1"/>
  <c r="F56" i="4"/>
  <c r="F61" i="4" s="1"/>
  <c r="F63" i="4" s="1"/>
  <c r="F64" i="4" s="1"/>
  <c r="G27" i="4"/>
  <c r="H31" i="34"/>
  <c r="E27" i="4"/>
  <c r="F27" i="4"/>
  <c r="H97" i="33"/>
  <c r="G63" i="4" l="1"/>
  <c r="G64" i="4" s="1"/>
  <c r="I136" i="4"/>
  <c r="I137" i="4" s="1"/>
  <c r="E136" i="4"/>
  <c r="E137" i="4" s="1"/>
  <c r="G136" i="4"/>
  <c r="G137" i="4" s="1"/>
  <c r="H136" i="4"/>
  <c r="H137" i="4" s="1"/>
  <c r="F136" i="4"/>
  <c r="F137" i="4" s="1"/>
  <c r="E253" i="13"/>
  <c r="F97" i="33"/>
  <c r="E640" i="13"/>
  <c r="E632" i="13"/>
  <c r="E636" i="13" s="1"/>
  <c r="E641" i="13" s="1"/>
  <c r="E617" i="13"/>
  <c r="E613" i="13"/>
  <c r="E618" i="13" s="1"/>
  <c r="E620" i="13" s="1"/>
  <c r="E621" i="13" s="1"/>
  <c r="E609" i="13"/>
  <c r="E619" i="13" s="1"/>
  <c r="E519" i="13"/>
  <c r="E520" i="13" s="1"/>
  <c r="E502" i="13"/>
  <c r="E494" i="13"/>
  <c r="E504" i="13" s="1"/>
  <c r="E481" i="13"/>
  <c r="E479" i="13"/>
  <c r="E471" i="13"/>
  <c r="E475" i="13" s="1"/>
  <c r="E480" i="13" s="1"/>
  <c r="E456" i="13"/>
  <c r="E448" i="13"/>
  <c r="E458" i="13" s="1"/>
  <c r="E433" i="13"/>
  <c r="E425" i="13"/>
  <c r="E429" i="13" s="1"/>
  <c r="E434" i="13" s="1"/>
  <c r="E410" i="13"/>
  <c r="E386" i="13"/>
  <c r="E388" i="13" s="1"/>
  <c r="E389" i="13" s="1"/>
  <c r="E363" i="13"/>
  <c r="E365" i="13" s="1"/>
  <c r="E366" i="13" s="1"/>
  <c r="E291" i="13"/>
  <c r="E273" i="13"/>
  <c r="E265" i="13"/>
  <c r="E269" i="13" s="1"/>
  <c r="E274" i="13" s="1"/>
  <c r="E251" i="13"/>
  <c r="E243" i="13"/>
  <c r="E247" i="13" s="1"/>
  <c r="E252" i="13" s="1"/>
  <c r="E223" i="13"/>
  <c r="E205" i="13"/>
  <c r="E207" i="13"/>
  <c r="E197" i="13"/>
  <c r="E201" i="13" s="1"/>
  <c r="E206" i="13" s="1"/>
  <c r="E182" i="13"/>
  <c r="E174" i="13"/>
  <c r="E184" i="13" s="1"/>
  <c r="E159" i="13"/>
  <c r="E151" i="13"/>
  <c r="E161" i="13" s="1"/>
  <c r="E136" i="13"/>
  <c r="E128" i="13"/>
  <c r="E132" i="13" s="1"/>
  <c r="E137" i="13" s="1"/>
  <c r="E113" i="13"/>
  <c r="E105" i="13"/>
  <c r="E115" i="13" s="1"/>
  <c r="E89" i="13"/>
  <c r="E81" i="13"/>
  <c r="E91" i="13" s="1"/>
  <c r="E66" i="13"/>
  <c r="E58" i="13"/>
  <c r="E68" i="13" s="1"/>
  <c r="F50" i="4"/>
  <c r="E100" i="4"/>
  <c r="E125" i="4" s="1"/>
  <c r="E150" i="4" s="1"/>
  <c r="E175" i="4" s="1"/>
  <c r="E200" i="4" s="1"/>
  <c r="E225" i="4" s="1"/>
  <c r="E250" i="4" s="1"/>
  <c r="E275" i="4" s="1"/>
  <c r="E300" i="4" s="1"/>
  <c r="E325" i="4" s="1"/>
  <c r="E350" i="4" s="1"/>
  <c r="E375" i="4" s="1"/>
  <c r="E400" i="4" s="1"/>
  <c r="E425" i="4" s="1"/>
  <c r="E450" i="4" s="1"/>
  <c r="E475" i="4" s="1"/>
  <c r="E500" i="4" s="1"/>
  <c r="E525" i="4" s="1"/>
  <c r="E550" i="4" s="1"/>
  <c r="E575" i="4" s="1"/>
  <c r="E600" i="4" s="1"/>
  <c r="E625" i="4" s="1"/>
  <c r="E650" i="4" s="1"/>
  <c r="E675" i="4" s="1"/>
  <c r="E700" i="4" s="1"/>
  <c r="E725" i="4" s="1"/>
  <c r="E750" i="4" s="1"/>
  <c r="E775" i="4" s="1"/>
  <c r="D19" i="35"/>
  <c r="L19" i="35" s="1"/>
  <c r="E523" i="13" l="1"/>
  <c r="E526" i="13" s="1"/>
  <c r="E527" i="13" s="1"/>
  <c r="E525" i="13"/>
  <c r="E498" i="13"/>
  <c r="E503" i="13" s="1"/>
  <c r="E505" i="13" s="1"/>
  <c r="E506" i="13" s="1"/>
  <c r="E435" i="13"/>
  <c r="E436" i="13" s="1"/>
  <c r="E437" i="13" s="1"/>
  <c r="E178" i="13"/>
  <c r="E183" i="13" s="1"/>
  <c r="E185" i="13" s="1"/>
  <c r="E186" i="13" s="1"/>
  <c r="E452" i="13"/>
  <c r="E457" i="13" s="1"/>
  <c r="E459" i="13" s="1"/>
  <c r="E460" i="13" s="1"/>
  <c r="E85" i="13"/>
  <c r="E90" i="13" s="1"/>
  <c r="E208" i="13"/>
  <c r="E209" i="13" s="1"/>
  <c r="E482" i="13"/>
  <c r="E483" i="13" s="1"/>
  <c r="F75" i="4"/>
  <c r="F100" i="4" s="1"/>
  <c r="F125" i="4" s="1"/>
  <c r="F150" i="4" s="1"/>
  <c r="F175" i="4" s="1"/>
  <c r="F200" i="4" s="1"/>
  <c r="F225" i="4" s="1"/>
  <c r="F250" i="4" s="1"/>
  <c r="F275" i="4" s="1"/>
  <c r="F300" i="4" s="1"/>
  <c r="F325" i="4" s="1"/>
  <c r="F350" i="4" s="1"/>
  <c r="F375" i="4" s="1"/>
  <c r="F400" i="4" s="1"/>
  <c r="F425" i="4" s="1"/>
  <c r="F450" i="4" s="1"/>
  <c r="F475" i="4" s="1"/>
  <c r="F500" i="4" s="1"/>
  <c r="F525" i="4" s="1"/>
  <c r="F550" i="4" s="1"/>
  <c r="F575" i="4" s="1"/>
  <c r="F600" i="4" s="1"/>
  <c r="F625" i="4" s="1"/>
  <c r="F650" i="4" s="1"/>
  <c r="F675" i="4" s="1"/>
  <c r="F700" i="4" s="1"/>
  <c r="F725" i="4" s="1"/>
  <c r="F750" i="4" s="1"/>
  <c r="F775" i="4" s="1"/>
  <c r="E643" i="13"/>
  <c r="E644" i="13" s="1"/>
  <c r="E642" i="13"/>
  <c r="E275" i="13"/>
  <c r="E276" i="13" s="1"/>
  <c r="E277" i="13" s="1"/>
  <c r="E254" i="13"/>
  <c r="E255" i="13" s="1"/>
  <c r="E155" i="13"/>
  <c r="E160" i="13" s="1"/>
  <c r="E162" i="13" s="1"/>
  <c r="E163" i="13" s="1"/>
  <c r="E138" i="13"/>
  <c r="E139" i="13" s="1"/>
  <c r="E140" i="13" s="1"/>
  <c r="E109" i="13"/>
  <c r="E114" i="13" s="1"/>
  <c r="E116" i="13" s="1"/>
  <c r="E117" i="13" s="1"/>
  <c r="E92" i="13"/>
  <c r="E93" i="13" s="1"/>
  <c r="E62" i="13"/>
  <c r="E67" i="13" s="1"/>
  <c r="E69" i="13" s="1"/>
  <c r="E70" i="13" s="1"/>
  <c r="D58" i="4" l="1" a="1"/>
  <c r="D58" i="4" s="1"/>
  <c r="E72" i="33" l="1"/>
  <c r="E19" i="4" l="1"/>
  <c r="E19" i="36" s="1"/>
  <c r="E32" i="4"/>
  <c r="E42" i="4"/>
  <c r="G50" i="4"/>
  <c r="I67" i="33"/>
  <c r="I71" i="33" s="1"/>
  <c r="I72" i="33" s="1"/>
  <c r="G75" i="4" l="1"/>
  <c r="G100" i="4" s="1"/>
  <c r="G125" i="4" s="1"/>
  <c r="G150" i="4" s="1"/>
  <c r="G175" i="4" s="1"/>
  <c r="G200" i="4" s="1"/>
  <c r="G225" i="4" s="1"/>
  <c r="G250" i="4" s="1"/>
  <c r="G275" i="4" s="1"/>
  <c r="G300" i="4" s="1"/>
  <c r="G325" i="4" s="1"/>
  <c r="G350" i="4" s="1"/>
  <c r="G375" i="4" s="1"/>
  <c r="G400" i="4" s="1"/>
  <c r="G425" i="4" s="1"/>
  <c r="G450" i="4" s="1"/>
  <c r="G475" i="4" s="1"/>
  <c r="G500" i="4" s="1"/>
  <c r="G525" i="4" s="1"/>
  <c r="G550" i="4" s="1"/>
  <c r="G575" i="4" s="1"/>
  <c r="G600" i="4" s="1"/>
  <c r="G625" i="4" s="1"/>
  <c r="G650" i="4" s="1"/>
  <c r="G675" i="4" s="1"/>
  <c r="G700" i="4" s="1"/>
  <c r="G725" i="4" s="1"/>
  <c r="G750" i="4" s="1"/>
  <c r="G775" i="4" s="1"/>
  <c r="E32" i="36"/>
  <c r="F19" i="36"/>
  <c r="H50" i="4"/>
  <c r="G42" i="4"/>
  <c r="G19" i="4"/>
  <c r="H26" i="34" s="1"/>
  <c r="I26" i="34" s="1"/>
  <c r="J26" i="34" s="1"/>
  <c r="K26" i="34" s="1"/>
  <c r="L26" i="34" s="1"/>
  <c r="M26" i="34" s="1"/>
  <c r="N26" i="34" s="1"/>
  <c r="O26" i="34" s="1"/>
  <c r="P26" i="34" s="1"/>
  <c r="Q26" i="34" s="1"/>
  <c r="R26" i="34" s="1"/>
  <c r="G32" i="4"/>
  <c r="F32" i="4"/>
  <c r="F19" i="4"/>
  <c r="F42" i="4"/>
  <c r="H75" i="4" l="1"/>
  <c r="H100" i="4" s="1"/>
  <c r="H125" i="4" s="1"/>
  <c r="H150" i="4" s="1"/>
  <c r="H175" i="4" s="1"/>
  <c r="H200" i="4" s="1"/>
  <c r="H225" i="4" s="1"/>
  <c r="H250" i="4" s="1"/>
  <c r="H275" i="4" s="1"/>
  <c r="H300" i="4" s="1"/>
  <c r="H325" i="4" s="1"/>
  <c r="H350" i="4" s="1"/>
  <c r="H375" i="4" s="1"/>
  <c r="H400" i="4" s="1"/>
  <c r="H425" i="4" s="1"/>
  <c r="H450" i="4" s="1"/>
  <c r="H475" i="4" s="1"/>
  <c r="H500" i="4" s="1"/>
  <c r="H525" i="4" s="1"/>
  <c r="H550" i="4" s="1"/>
  <c r="H575" i="4" s="1"/>
  <c r="H600" i="4" s="1"/>
  <c r="H625" i="4" s="1"/>
  <c r="H650" i="4" s="1"/>
  <c r="H675" i="4" s="1"/>
  <c r="H700" i="4" s="1"/>
  <c r="H725" i="4" s="1"/>
  <c r="H750" i="4" s="1"/>
  <c r="H775" i="4" s="1"/>
  <c r="F32" i="36"/>
  <c r="G19" i="36"/>
  <c r="H32" i="4"/>
  <c r="I50" i="4"/>
  <c r="H42" i="4"/>
  <c r="H19" i="4"/>
  <c r="V21" i="28"/>
  <c r="U21" i="28"/>
  <c r="AD23" i="37"/>
  <c r="AD24" i="37"/>
  <c r="AD25" i="37"/>
  <c r="AD26" i="37"/>
  <c r="AD27" i="37"/>
  <c r="AD28" i="37"/>
  <c r="AD29" i="37"/>
  <c r="AD30" i="37"/>
  <c r="AD31" i="37"/>
  <c r="AD32" i="37"/>
  <c r="AD33" i="37"/>
  <c r="AD34" i="37"/>
  <c r="AD35" i="37"/>
  <c r="AD36" i="37"/>
  <c r="AD22" i="37"/>
  <c r="AC23" i="37"/>
  <c r="AC24" i="37"/>
  <c r="AC25" i="37"/>
  <c r="AC26" i="37"/>
  <c r="AC27" i="37"/>
  <c r="AC28" i="37"/>
  <c r="AC29" i="37"/>
  <c r="AC30" i="37"/>
  <c r="AC31" i="37"/>
  <c r="AC32" i="37"/>
  <c r="AC33" i="37"/>
  <c r="AC34" i="37"/>
  <c r="AC35" i="37"/>
  <c r="AC36" i="37"/>
  <c r="AC22" i="37"/>
  <c r="AB23" i="37"/>
  <c r="AB24" i="37"/>
  <c r="AB25" i="37"/>
  <c r="AB26" i="37"/>
  <c r="AB27" i="37"/>
  <c r="AB28" i="37"/>
  <c r="AB29" i="37"/>
  <c r="AB30" i="37"/>
  <c r="AB31" i="37"/>
  <c r="AB32" i="37"/>
  <c r="AB33" i="37"/>
  <c r="AB34" i="37"/>
  <c r="AB35" i="37"/>
  <c r="AB36" i="37"/>
  <c r="AB22" i="37"/>
  <c r="AA23" i="37"/>
  <c r="AA24" i="37"/>
  <c r="AA25" i="37"/>
  <c r="AA26" i="37"/>
  <c r="AA27" i="37"/>
  <c r="AA28" i="37"/>
  <c r="AA29" i="37"/>
  <c r="AA30" i="37"/>
  <c r="AA31" i="37"/>
  <c r="AA32" i="37"/>
  <c r="AA33" i="37"/>
  <c r="AA34" i="37"/>
  <c r="AA35" i="37"/>
  <c r="AA36" i="37"/>
  <c r="AA22" i="37"/>
  <c r="Z36" i="37"/>
  <c r="Z23" i="37"/>
  <c r="Z24" i="37"/>
  <c r="Z25" i="37"/>
  <c r="Z26" i="37"/>
  <c r="Z27" i="37"/>
  <c r="Z28" i="37"/>
  <c r="Z29" i="37"/>
  <c r="Z30" i="37"/>
  <c r="Z31" i="37"/>
  <c r="Z32" i="37"/>
  <c r="Z33" i="37"/>
  <c r="Z34" i="37"/>
  <c r="Z35" i="37"/>
  <c r="Z22" i="37"/>
  <c r="Y23" i="37"/>
  <c r="Y24" i="37"/>
  <c r="Y25" i="37"/>
  <c r="Y26" i="37"/>
  <c r="Y27" i="37"/>
  <c r="Y28" i="37"/>
  <c r="Y29" i="37"/>
  <c r="Y30" i="37"/>
  <c r="Y31" i="37"/>
  <c r="Y32" i="37"/>
  <c r="Y33" i="37"/>
  <c r="Y34" i="37"/>
  <c r="Y35" i="37"/>
  <c r="Y36" i="37"/>
  <c r="Y22" i="37"/>
  <c r="X23" i="37"/>
  <c r="X24" i="37"/>
  <c r="X25" i="37"/>
  <c r="X26" i="37"/>
  <c r="X27" i="37"/>
  <c r="X28" i="37"/>
  <c r="X29" i="37"/>
  <c r="X30" i="37"/>
  <c r="X31" i="37"/>
  <c r="X32" i="37"/>
  <c r="X33" i="37"/>
  <c r="X34" i="37"/>
  <c r="X35" i="37"/>
  <c r="X36" i="37"/>
  <c r="X22" i="37"/>
  <c r="W23" i="37"/>
  <c r="W24" i="37"/>
  <c r="W25" i="37"/>
  <c r="W26" i="37"/>
  <c r="W27" i="37"/>
  <c r="W28" i="37"/>
  <c r="W29" i="37"/>
  <c r="W30" i="37"/>
  <c r="W31" i="37"/>
  <c r="W32" i="37"/>
  <c r="W33" i="37"/>
  <c r="W34" i="37"/>
  <c r="W35" i="37"/>
  <c r="W36" i="37"/>
  <c r="W22" i="37"/>
  <c r="V23" i="37"/>
  <c r="V24" i="37"/>
  <c r="V25" i="37"/>
  <c r="V26" i="37"/>
  <c r="V27" i="37"/>
  <c r="V28" i="37"/>
  <c r="V29" i="37"/>
  <c r="V30" i="37"/>
  <c r="V31" i="37"/>
  <c r="V32" i="37"/>
  <c r="V33" i="37"/>
  <c r="V34" i="37"/>
  <c r="V35" i="37"/>
  <c r="V36" i="37"/>
  <c r="V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36" i="37"/>
  <c r="U22" i="37"/>
  <c r="T23" i="37"/>
  <c r="T24" i="37"/>
  <c r="T25" i="37"/>
  <c r="T26" i="37"/>
  <c r="T27" i="37"/>
  <c r="T28" i="37"/>
  <c r="T29" i="37"/>
  <c r="T30" i="37"/>
  <c r="T31" i="37"/>
  <c r="T32" i="37"/>
  <c r="T33" i="37"/>
  <c r="T34" i="37"/>
  <c r="T35" i="37"/>
  <c r="T36" i="37"/>
  <c r="T22" i="37"/>
  <c r="S23" i="37"/>
  <c r="S24" i="37"/>
  <c r="S25" i="37"/>
  <c r="S26" i="37"/>
  <c r="S27" i="37"/>
  <c r="S28" i="37"/>
  <c r="S29" i="37"/>
  <c r="S30" i="37"/>
  <c r="S31" i="37"/>
  <c r="S32" i="37"/>
  <c r="S33" i="37"/>
  <c r="S34" i="37"/>
  <c r="S35" i="37"/>
  <c r="S36" i="37"/>
  <c r="S22" i="37"/>
  <c r="R23" i="37"/>
  <c r="R24" i="37"/>
  <c r="R25" i="37"/>
  <c r="R26" i="37"/>
  <c r="R27" i="37"/>
  <c r="R28" i="37"/>
  <c r="R29" i="37"/>
  <c r="R30" i="37"/>
  <c r="R31" i="37"/>
  <c r="R32" i="37"/>
  <c r="R33" i="37"/>
  <c r="R34" i="37"/>
  <c r="R35" i="37"/>
  <c r="R36" i="37"/>
  <c r="R22" i="37"/>
  <c r="Q23" i="37"/>
  <c r="Q24" i="37"/>
  <c r="Q25" i="37"/>
  <c r="Q26" i="37"/>
  <c r="Q27" i="37"/>
  <c r="Q28" i="37"/>
  <c r="Q29" i="37"/>
  <c r="Q30" i="37"/>
  <c r="Q31" i="37"/>
  <c r="Q32" i="37"/>
  <c r="Q33" i="37"/>
  <c r="Q34" i="37"/>
  <c r="Q35" i="37"/>
  <c r="Q36" i="37"/>
  <c r="Q22" i="37"/>
  <c r="D62" i="4" a="1"/>
  <c r="D62" i="4" s="1"/>
  <c r="E45" i="13"/>
  <c r="E46" i="13" s="1"/>
  <c r="AT22" i="6"/>
  <c r="AS22" i="6"/>
  <c r="AC21" i="6"/>
  <c r="AD21" i="6" s="1"/>
  <c r="AE21" i="6" s="1"/>
  <c r="AF21" i="6" s="1"/>
  <c r="AG21" i="6" s="1"/>
  <c r="AH21" i="6" s="1"/>
  <c r="AI21" i="6" s="1"/>
  <c r="AA37" i="37" l="1"/>
  <c r="AD37" i="37"/>
  <c r="AC37" i="37"/>
  <c r="Z37" i="37"/>
  <c r="AB37" i="37"/>
  <c r="I75" i="4"/>
  <c r="I100" i="4" s="1"/>
  <c r="I125" i="4" s="1"/>
  <c r="I150" i="4" s="1"/>
  <c r="I175" i="4" s="1"/>
  <c r="I200" i="4" s="1"/>
  <c r="I225" i="4" s="1"/>
  <c r="I250" i="4" s="1"/>
  <c r="I275" i="4" s="1"/>
  <c r="I300" i="4" s="1"/>
  <c r="I325" i="4" s="1"/>
  <c r="I350" i="4" s="1"/>
  <c r="I375" i="4" s="1"/>
  <c r="I400" i="4" s="1"/>
  <c r="I425" i="4" s="1"/>
  <c r="I450" i="4" s="1"/>
  <c r="I475" i="4" s="1"/>
  <c r="I500" i="4" s="1"/>
  <c r="I525" i="4" s="1"/>
  <c r="I550" i="4" s="1"/>
  <c r="I575" i="4" s="1"/>
  <c r="I600" i="4" s="1"/>
  <c r="I625" i="4" s="1"/>
  <c r="I650" i="4" s="1"/>
  <c r="I675" i="4" s="1"/>
  <c r="I700" i="4" s="1"/>
  <c r="I725" i="4" s="1"/>
  <c r="I750" i="4" s="1"/>
  <c r="I775" i="4" s="1"/>
  <c r="H19" i="36"/>
  <c r="G32" i="36"/>
  <c r="I32" i="4"/>
  <c r="I19" i="4"/>
  <c r="J29" i="34" s="1"/>
  <c r="I42" i="4"/>
  <c r="I29" i="34"/>
  <c r="H29" i="34"/>
  <c r="J23" i="7"/>
  <c r="Q37" i="37"/>
  <c r="Y37" i="37"/>
  <c r="X37" i="37"/>
  <c r="W37" i="37"/>
  <c r="V37" i="37"/>
  <c r="U37" i="37"/>
  <c r="T37" i="37"/>
  <c r="S37" i="37"/>
  <c r="R37" i="37"/>
  <c r="C16" i="37"/>
  <c r="L31" i="7"/>
  <c r="L32" i="7"/>
  <c r="L23" i="7"/>
  <c r="L25" i="7"/>
  <c r="L26" i="7"/>
  <c r="L27" i="7"/>
  <c r="L28" i="7"/>
  <c r="L29" i="7"/>
  <c r="L30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24" i="7"/>
  <c r="J25" i="7"/>
  <c r="K25" i="7" s="1"/>
  <c r="J26" i="7"/>
  <c r="K26" i="7" s="1"/>
  <c r="J27" i="7"/>
  <c r="K27" i="7" s="1"/>
  <c r="J28" i="7"/>
  <c r="K28" i="7" s="1"/>
  <c r="J29" i="7"/>
  <c r="K29" i="7" s="1"/>
  <c r="J30" i="7"/>
  <c r="K30" i="7" s="1"/>
  <c r="C16" i="7"/>
  <c r="C16" i="18"/>
  <c r="D15" i="36"/>
  <c r="D15" i="4"/>
  <c r="C16" i="6"/>
  <c r="C16" i="8"/>
  <c r="C16" i="5"/>
  <c r="E40" i="36"/>
  <c r="F40" i="36"/>
  <c r="G40" i="36"/>
  <c r="H40" i="36"/>
  <c r="D40" i="36"/>
  <c r="I19" i="36" l="1"/>
  <c r="I32" i="36" s="1"/>
  <c r="H32" i="36"/>
  <c r="D37" i="37"/>
  <c r="E27" i="37" l="1"/>
  <c r="E30" i="37"/>
  <c r="E31" i="37"/>
  <c r="E26" i="37"/>
  <c r="E28" i="37"/>
  <c r="E22" i="37"/>
  <c r="E34" i="37"/>
  <c r="E25" i="37"/>
  <c r="E24" i="37"/>
  <c r="E29" i="37"/>
  <c r="E35" i="37"/>
  <c r="E33" i="37"/>
  <c r="E32" i="37"/>
  <c r="E36" i="37"/>
  <c r="E23" i="37"/>
  <c r="K29" i="34"/>
  <c r="L29" i="34"/>
  <c r="I327" i="4"/>
  <c r="I335" i="4" s="1"/>
  <c r="H327" i="4"/>
  <c r="H331" i="4" s="1"/>
  <c r="H334" i="4" s="1"/>
  <c r="G327" i="4"/>
  <c r="G335" i="4" s="1"/>
  <c r="F327" i="4"/>
  <c r="F331" i="4" s="1"/>
  <c r="F334" i="4" s="1"/>
  <c r="E327" i="4"/>
  <c r="E335" i="4" s="1"/>
  <c r="I377" i="4"/>
  <c r="I383" i="4" s="1"/>
  <c r="I392" i="4" s="1"/>
  <c r="H377" i="4"/>
  <c r="G377" i="4"/>
  <c r="F377" i="4"/>
  <c r="E377" i="4"/>
  <c r="E383" i="4" s="1"/>
  <c r="E391" i="4" s="1"/>
  <c r="I410" i="4"/>
  <c r="I402" i="4"/>
  <c r="I412" i="4" s="1"/>
  <c r="H410" i="4"/>
  <c r="H402" i="4"/>
  <c r="H412" i="4" s="1"/>
  <c r="G410" i="4"/>
  <c r="G402" i="4"/>
  <c r="G412" i="4" s="1"/>
  <c r="F410" i="4"/>
  <c r="F402" i="4"/>
  <c r="F406" i="4" s="1"/>
  <c r="F411" i="4" s="1"/>
  <c r="E410" i="4"/>
  <c r="E402" i="4"/>
  <c r="E412" i="4" s="1"/>
  <c r="I427" i="4"/>
  <c r="H427" i="4"/>
  <c r="G427" i="4"/>
  <c r="G433" i="4" s="1"/>
  <c r="F427" i="4"/>
  <c r="E427" i="4"/>
  <c r="E433" i="4" s="1"/>
  <c r="I460" i="4"/>
  <c r="I452" i="4"/>
  <c r="I462" i="4" s="1"/>
  <c r="H460" i="4"/>
  <c r="H452" i="4"/>
  <c r="H462" i="4" s="1"/>
  <c r="G460" i="4"/>
  <c r="G452" i="4"/>
  <c r="G456" i="4" s="1"/>
  <c r="G461" i="4" s="1"/>
  <c r="F460" i="4"/>
  <c r="F452" i="4"/>
  <c r="E460" i="4"/>
  <c r="E452" i="4"/>
  <c r="E462" i="4" s="1"/>
  <c r="I485" i="4"/>
  <c r="I477" i="4"/>
  <c r="I487" i="4" s="1"/>
  <c r="H485" i="4"/>
  <c r="H477" i="4"/>
  <c r="H481" i="4" s="1"/>
  <c r="H486" i="4" s="1"/>
  <c r="G485" i="4"/>
  <c r="G477" i="4"/>
  <c r="G481" i="4" s="1"/>
  <c r="G486" i="4" s="1"/>
  <c r="F485" i="4"/>
  <c r="F477" i="4"/>
  <c r="F487" i="4" s="1"/>
  <c r="E485" i="4"/>
  <c r="E477" i="4"/>
  <c r="E481" i="4" s="1"/>
  <c r="E486" i="4" s="1"/>
  <c r="I518" i="4"/>
  <c r="I522" i="4" s="1"/>
  <c r="I510" i="4"/>
  <c r="I502" i="4"/>
  <c r="I506" i="4" s="1"/>
  <c r="I511" i="4" s="1"/>
  <c r="H518" i="4"/>
  <c r="H522" i="4" s="1"/>
  <c r="H510" i="4"/>
  <c r="H502" i="4"/>
  <c r="G518" i="4"/>
  <c r="G522" i="4" s="1"/>
  <c r="G510" i="4"/>
  <c r="G502" i="4"/>
  <c r="G506" i="4" s="1"/>
  <c r="G511" i="4" s="1"/>
  <c r="F518" i="4"/>
  <c r="F522" i="4" s="1"/>
  <c r="F510" i="4"/>
  <c r="F502" i="4"/>
  <c r="F512" i="4" s="1"/>
  <c r="E518" i="4"/>
  <c r="E522" i="4" s="1"/>
  <c r="E510" i="4"/>
  <c r="E502" i="4"/>
  <c r="E506" i="4" s="1"/>
  <c r="E511" i="4" s="1"/>
  <c r="I535" i="4"/>
  <c r="I527" i="4"/>
  <c r="I537" i="4" s="1"/>
  <c r="H535" i="4"/>
  <c r="H527" i="4"/>
  <c r="H531" i="4" s="1"/>
  <c r="H536" i="4" s="1"/>
  <c r="G535" i="4"/>
  <c r="G527" i="4"/>
  <c r="F535" i="4"/>
  <c r="F527" i="4"/>
  <c r="F537" i="4" s="1"/>
  <c r="E535" i="4"/>
  <c r="E527" i="4"/>
  <c r="E537" i="4" s="1"/>
  <c r="I560" i="4"/>
  <c r="I552" i="4"/>
  <c r="I556" i="4" s="1"/>
  <c r="I561" i="4" s="1"/>
  <c r="H560" i="4"/>
  <c r="H552" i="4"/>
  <c r="H562" i="4" s="1"/>
  <c r="G560" i="4"/>
  <c r="G552" i="4"/>
  <c r="G562" i="4" s="1"/>
  <c r="F560" i="4"/>
  <c r="F552" i="4"/>
  <c r="F556" i="4" s="1"/>
  <c r="F561" i="4" s="1"/>
  <c r="E560" i="4"/>
  <c r="E552" i="4"/>
  <c r="E562" i="4" s="1"/>
  <c r="I579" i="4"/>
  <c r="I580" i="4" s="1"/>
  <c r="I585" i="4" s="1"/>
  <c r="H579" i="4"/>
  <c r="H580" i="4" s="1"/>
  <c r="G579" i="4"/>
  <c r="G580" i="4" s="1"/>
  <c r="G585" i="4" s="1"/>
  <c r="F579" i="4"/>
  <c r="F580" i="4" s="1"/>
  <c r="E579" i="4"/>
  <c r="E580" i="4" s="1"/>
  <c r="E583" i="4" s="1"/>
  <c r="I610" i="4"/>
  <c r="I602" i="4"/>
  <c r="I612" i="4" s="1"/>
  <c r="H610" i="4"/>
  <c r="H602" i="4"/>
  <c r="H606" i="4" s="1"/>
  <c r="H611" i="4" s="1"/>
  <c r="G610" i="4"/>
  <c r="G602" i="4"/>
  <c r="G612" i="4" s="1"/>
  <c r="F610" i="4"/>
  <c r="F602" i="4"/>
  <c r="F606" i="4" s="1"/>
  <c r="F611" i="4" s="1"/>
  <c r="E610" i="4"/>
  <c r="E602" i="4"/>
  <c r="E612" i="4" s="1"/>
  <c r="I627" i="4"/>
  <c r="I640" i="4" s="1"/>
  <c r="H627" i="4"/>
  <c r="H634" i="4" s="1"/>
  <c r="G627" i="4"/>
  <c r="G640" i="4" s="1"/>
  <c r="F627" i="4"/>
  <c r="F640" i="4" s="1"/>
  <c r="E627" i="4"/>
  <c r="E634" i="4" s="1"/>
  <c r="I660" i="4"/>
  <c r="I652" i="4"/>
  <c r="I662" i="4" s="1"/>
  <c r="H660" i="4"/>
  <c r="H652" i="4"/>
  <c r="G660" i="4"/>
  <c r="G652" i="4"/>
  <c r="G662" i="4" s="1"/>
  <c r="F660" i="4"/>
  <c r="F652" i="4"/>
  <c r="F656" i="4" s="1"/>
  <c r="F661" i="4" s="1"/>
  <c r="E660" i="4"/>
  <c r="E652" i="4"/>
  <c r="E662" i="4" s="1"/>
  <c r="I685" i="4"/>
  <c r="I677" i="4"/>
  <c r="I687" i="4" s="1"/>
  <c r="H685" i="4"/>
  <c r="H677" i="4"/>
  <c r="H687" i="4" s="1"/>
  <c r="G685" i="4"/>
  <c r="G677" i="4"/>
  <c r="G687" i="4" s="1"/>
  <c r="F685" i="4"/>
  <c r="F677" i="4"/>
  <c r="F681" i="4" s="1"/>
  <c r="F686" i="4" s="1"/>
  <c r="E685" i="4"/>
  <c r="E677" i="4"/>
  <c r="E681" i="4" s="1"/>
  <c r="E686" i="4" s="1"/>
  <c r="I702" i="4"/>
  <c r="I708" i="4" s="1"/>
  <c r="I716" i="4" s="1"/>
  <c r="H702" i="4"/>
  <c r="H708" i="4" s="1"/>
  <c r="H716" i="4" s="1"/>
  <c r="G702" i="4"/>
  <c r="G708" i="4" s="1"/>
  <c r="F702" i="4"/>
  <c r="E702" i="4"/>
  <c r="E708" i="4" s="1"/>
  <c r="I735" i="4"/>
  <c r="I727" i="4"/>
  <c r="I737" i="4" s="1"/>
  <c r="H735" i="4"/>
  <c r="H727" i="4"/>
  <c r="H731" i="4" s="1"/>
  <c r="H736" i="4" s="1"/>
  <c r="G735" i="4"/>
  <c r="G727" i="4"/>
  <c r="G731" i="4" s="1"/>
  <c r="G736" i="4" s="1"/>
  <c r="F735" i="4"/>
  <c r="F727" i="4"/>
  <c r="F731" i="4" s="1"/>
  <c r="F736" i="4" s="1"/>
  <c r="E735" i="4"/>
  <c r="E727" i="4"/>
  <c r="E731" i="4" s="1"/>
  <c r="E736" i="4" s="1"/>
  <c r="I760" i="4"/>
  <c r="I752" i="4"/>
  <c r="I762" i="4" s="1"/>
  <c r="H760" i="4"/>
  <c r="H752" i="4"/>
  <c r="H756" i="4" s="1"/>
  <c r="H761" i="4" s="1"/>
  <c r="G760" i="4"/>
  <c r="G752" i="4"/>
  <c r="F760" i="4"/>
  <c r="F752" i="4"/>
  <c r="F762" i="4" s="1"/>
  <c r="E760" i="4"/>
  <c r="E752" i="4"/>
  <c r="E762" i="4" s="1"/>
  <c r="I785" i="4"/>
  <c r="I777" i="4"/>
  <c r="I787" i="4" s="1"/>
  <c r="H785" i="4"/>
  <c r="H777" i="4"/>
  <c r="H787" i="4" s="1"/>
  <c r="G785" i="4"/>
  <c r="G777" i="4"/>
  <c r="G787" i="4" s="1"/>
  <c r="F785" i="4"/>
  <c r="F777" i="4"/>
  <c r="F781" i="4" s="1"/>
  <c r="F786" i="4" s="1"/>
  <c r="E785" i="4"/>
  <c r="E777" i="4"/>
  <c r="E781" i="4" s="1"/>
  <c r="E786" i="4" s="1"/>
  <c r="E37" i="37" l="1"/>
  <c r="E406" i="4"/>
  <c r="E411" i="4" s="1"/>
  <c r="E413" i="4" s="1"/>
  <c r="E414" i="4" s="1"/>
  <c r="G781" i="4"/>
  <c r="G786" i="4" s="1"/>
  <c r="G788" i="4" s="1"/>
  <c r="G789" i="4" s="1"/>
  <c r="G487" i="4"/>
  <c r="G488" i="4" s="1"/>
  <c r="G489" i="4" s="1"/>
  <c r="F335" i="4"/>
  <c r="F336" i="4" s="1"/>
  <c r="F337" i="4" s="1"/>
  <c r="M29" i="34"/>
  <c r="F412" i="4"/>
  <c r="F413" i="4" s="1"/>
  <c r="F414" i="4" s="1"/>
  <c r="E456" i="4"/>
  <c r="E461" i="4" s="1"/>
  <c r="E463" i="4" s="1"/>
  <c r="E464" i="4" s="1"/>
  <c r="I456" i="4"/>
  <c r="I461" i="4" s="1"/>
  <c r="I463" i="4" s="1"/>
  <c r="I464" i="4" s="1"/>
  <c r="H635" i="4"/>
  <c r="H639" i="4" s="1"/>
  <c r="I512" i="4"/>
  <c r="I513" i="4" s="1"/>
  <c r="I514" i="4" s="1"/>
  <c r="H406" i="4"/>
  <c r="H411" i="4" s="1"/>
  <c r="H413" i="4" s="1"/>
  <c r="H414" i="4" s="1"/>
  <c r="E556" i="4"/>
  <c r="E561" i="4" s="1"/>
  <c r="E563" i="4" s="1"/>
  <c r="E564" i="4" s="1"/>
  <c r="F531" i="4"/>
  <c r="F536" i="4" s="1"/>
  <c r="F538" i="4" s="1"/>
  <c r="F539" i="4" s="1"/>
  <c r="G383" i="4"/>
  <c r="G391" i="4" s="1"/>
  <c r="I562" i="4"/>
  <c r="I563" i="4" s="1"/>
  <c r="I564" i="4" s="1"/>
  <c r="H487" i="4"/>
  <c r="H488" i="4" s="1"/>
  <c r="H489" i="4" s="1"/>
  <c r="I391" i="4"/>
  <c r="I393" i="4" s="1"/>
  <c r="I394" i="4" s="1"/>
  <c r="H556" i="4"/>
  <c r="H561" i="4" s="1"/>
  <c r="H563" i="4" s="1"/>
  <c r="H564" i="4" s="1"/>
  <c r="I331" i="4"/>
  <c r="I334" i="4" s="1"/>
  <c r="I336" i="4" s="1"/>
  <c r="I337" i="4" s="1"/>
  <c r="E635" i="4"/>
  <c r="E639" i="4" s="1"/>
  <c r="E487" i="4"/>
  <c r="E488" i="4" s="1"/>
  <c r="E489" i="4" s="1"/>
  <c r="I481" i="4"/>
  <c r="I486" i="4" s="1"/>
  <c r="I488" i="4" s="1"/>
  <c r="I489" i="4" s="1"/>
  <c r="E640" i="4"/>
  <c r="G462" i="4"/>
  <c r="G463" i="4" s="1"/>
  <c r="G464" i="4" s="1"/>
  <c r="H335" i="4"/>
  <c r="H336" i="4" s="1"/>
  <c r="H337" i="4" s="1"/>
  <c r="E512" i="4"/>
  <c r="E513" i="4" s="1"/>
  <c r="E514" i="4" s="1"/>
  <c r="F506" i="4"/>
  <c r="F511" i="4" s="1"/>
  <c r="F513" i="4" s="1"/>
  <c r="F514" i="4" s="1"/>
  <c r="I781" i="4"/>
  <c r="I786" i="4" s="1"/>
  <c r="I788" i="4" s="1"/>
  <c r="I789" i="4" s="1"/>
  <c r="G512" i="4"/>
  <c r="G513" i="4" s="1"/>
  <c r="G514" i="4" s="1"/>
  <c r="E392" i="4"/>
  <c r="E393" i="4" s="1"/>
  <c r="E394" i="4" s="1"/>
  <c r="F612" i="4"/>
  <c r="F613" i="4" s="1"/>
  <c r="F614" i="4" s="1"/>
  <c r="F662" i="4"/>
  <c r="F663" i="4" s="1"/>
  <c r="F664" i="4" s="1"/>
  <c r="E787" i="4"/>
  <c r="E788" i="4" s="1"/>
  <c r="E789" i="4" s="1"/>
  <c r="H737" i="4"/>
  <c r="H738" i="4" s="1"/>
  <c r="H739" i="4" s="1"/>
  <c r="F687" i="4"/>
  <c r="F688" i="4" s="1"/>
  <c r="F689" i="4" s="1"/>
  <c r="F562" i="4"/>
  <c r="F563" i="4" s="1"/>
  <c r="F564" i="4" s="1"/>
  <c r="H537" i="4"/>
  <c r="H538" i="4" s="1"/>
  <c r="H539" i="4" s="1"/>
  <c r="H612" i="4"/>
  <c r="H613" i="4" s="1"/>
  <c r="H614" i="4" s="1"/>
  <c r="H640" i="4"/>
  <c r="G531" i="4"/>
  <c r="G536" i="4" s="1"/>
  <c r="G537" i="4"/>
  <c r="H656" i="4"/>
  <c r="H661" i="4" s="1"/>
  <c r="H662" i="4"/>
  <c r="G406" i="4"/>
  <c r="G411" i="4" s="1"/>
  <c r="G413" i="4" s="1"/>
  <c r="G414" i="4" s="1"/>
  <c r="H681" i="4"/>
  <c r="H686" i="4" s="1"/>
  <c r="H688" i="4" s="1"/>
  <c r="H689" i="4" s="1"/>
  <c r="E531" i="4"/>
  <c r="E536" i="4" s="1"/>
  <c r="E538" i="4" s="1"/>
  <c r="E539" i="4" s="1"/>
  <c r="H506" i="4"/>
  <c r="H511" i="4" s="1"/>
  <c r="H512" i="4"/>
  <c r="F456" i="4"/>
  <c r="F461" i="4" s="1"/>
  <c r="F462" i="4"/>
  <c r="F737" i="4"/>
  <c r="F738" i="4" s="1"/>
  <c r="F739" i="4" s="1"/>
  <c r="E442" i="4"/>
  <c r="E441" i="4"/>
  <c r="H433" i="4"/>
  <c r="H441" i="4" s="1"/>
  <c r="G756" i="4"/>
  <c r="G761" i="4" s="1"/>
  <c r="G762" i="4"/>
  <c r="F433" i="4"/>
  <c r="F441" i="4" s="1"/>
  <c r="G442" i="4"/>
  <c r="G441" i="4"/>
  <c r="I406" i="4"/>
  <c r="I411" i="4" s="1"/>
  <c r="I413" i="4" s="1"/>
  <c r="I414" i="4" s="1"/>
  <c r="E331" i="4"/>
  <c r="E334" i="4" s="1"/>
  <c r="E336" i="4" s="1"/>
  <c r="E337" i="4" s="1"/>
  <c r="G331" i="4"/>
  <c r="G334" i="4" s="1"/>
  <c r="G336" i="4" s="1"/>
  <c r="G337" i="4" s="1"/>
  <c r="I531" i="4"/>
  <c r="I536" i="4" s="1"/>
  <c r="I538" i="4" s="1"/>
  <c r="I539" i="4" s="1"/>
  <c r="H456" i="4"/>
  <c r="H461" i="4" s="1"/>
  <c r="H463" i="4" s="1"/>
  <c r="H464" i="4" s="1"/>
  <c r="F383" i="4"/>
  <c r="F391" i="4" s="1"/>
  <c r="H383" i="4"/>
  <c r="H391" i="4" s="1"/>
  <c r="I433" i="4"/>
  <c r="I441" i="4" s="1"/>
  <c r="I717" i="4"/>
  <c r="I718" i="4" s="1"/>
  <c r="I719" i="4" s="1"/>
  <c r="G556" i="4"/>
  <c r="G561" i="4" s="1"/>
  <c r="G563" i="4" s="1"/>
  <c r="G564" i="4" s="1"/>
  <c r="F481" i="4"/>
  <c r="F486" i="4" s="1"/>
  <c r="F488" i="4" s="1"/>
  <c r="F489" i="4" s="1"/>
  <c r="H585" i="4"/>
  <c r="H583" i="4"/>
  <c r="G717" i="4"/>
  <c r="G716" i="4"/>
  <c r="F585" i="4"/>
  <c r="F583" i="4"/>
  <c r="E716" i="4"/>
  <c r="E717" i="4"/>
  <c r="F756" i="4"/>
  <c r="F761" i="4" s="1"/>
  <c r="F763" i="4" s="1"/>
  <c r="F764" i="4" s="1"/>
  <c r="E606" i="4"/>
  <c r="E611" i="4" s="1"/>
  <c r="E613" i="4" s="1"/>
  <c r="E614" i="4" s="1"/>
  <c r="I583" i="4"/>
  <c r="I586" i="4" s="1"/>
  <c r="I587" i="4" s="1"/>
  <c r="G634" i="4"/>
  <c r="E585" i="4"/>
  <c r="E586" i="4" s="1"/>
  <c r="E587" i="4" s="1"/>
  <c r="I731" i="4"/>
  <c r="I736" i="4" s="1"/>
  <c r="I738" i="4" s="1"/>
  <c r="I739" i="4" s="1"/>
  <c r="G656" i="4"/>
  <c r="G661" i="4" s="1"/>
  <c r="G663" i="4" s="1"/>
  <c r="G664" i="4" s="1"/>
  <c r="G635" i="4"/>
  <c r="G606" i="4"/>
  <c r="G611" i="4" s="1"/>
  <c r="G613" i="4" s="1"/>
  <c r="G614" i="4" s="1"/>
  <c r="F708" i="4"/>
  <c r="F716" i="4" s="1"/>
  <c r="G681" i="4"/>
  <c r="G686" i="4" s="1"/>
  <c r="G688" i="4" s="1"/>
  <c r="G689" i="4" s="1"/>
  <c r="H762" i="4"/>
  <c r="H763" i="4" s="1"/>
  <c r="H764" i="4" s="1"/>
  <c r="E687" i="4"/>
  <c r="E688" i="4" s="1"/>
  <c r="E689" i="4" s="1"/>
  <c r="E756" i="4"/>
  <c r="E761" i="4" s="1"/>
  <c r="E763" i="4" s="1"/>
  <c r="E764" i="4" s="1"/>
  <c r="H717" i="4"/>
  <c r="H718" i="4" s="1"/>
  <c r="H719" i="4" s="1"/>
  <c r="I681" i="4"/>
  <c r="I686" i="4" s="1"/>
  <c r="I688" i="4" s="1"/>
  <c r="I689" i="4" s="1"/>
  <c r="F634" i="4"/>
  <c r="I634" i="4"/>
  <c r="F787" i="4"/>
  <c r="F788" i="4" s="1"/>
  <c r="F789" i="4" s="1"/>
  <c r="I756" i="4"/>
  <c r="I761" i="4" s="1"/>
  <c r="I763" i="4" s="1"/>
  <c r="I764" i="4" s="1"/>
  <c r="G737" i="4"/>
  <c r="G738" i="4" s="1"/>
  <c r="G739" i="4" s="1"/>
  <c r="F635" i="4"/>
  <c r="I635" i="4"/>
  <c r="E656" i="4"/>
  <c r="E661" i="4" s="1"/>
  <c r="E663" i="4" s="1"/>
  <c r="E664" i="4" s="1"/>
  <c r="I656" i="4"/>
  <c r="I661" i="4" s="1"/>
  <c r="I663" i="4" s="1"/>
  <c r="I664" i="4" s="1"/>
  <c r="I606" i="4"/>
  <c r="I611" i="4" s="1"/>
  <c r="I613" i="4" s="1"/>
  <c r="I614" i="4" s="1"/>
  <c r="H781" i="4"/>
  <c r="H786" i="4" s="1"/>
  <c r="H788" i="4" s="1"/>
  <c r="H789" i="4" s="1"/>
  <c r="G583" i="4"/>
  <c r="G586" i="4" s="1"/>
  <c r="G587" i="4" s="1"/>
  <c r="E737" i="4"/>
  <c r="E738" i="4" s="1"/>
  <c r="E739" i="4" s="1"/>
  <c r="E641" i="4" l="1"/>
  <c r="E642" i="4" s="1"/>
  <c r="G718" i="4"/>
  <c r="G719" i="4" s="1"/>
  <c r="I639" i="4"/>
  <c r="I641" i="4" s="1"/>
  <c r="I642" i="4" s="1"/>
  <c r="F639" i="4"/>
  <c r="F641" i="4" s="1"/>
  <c r="F642" i="4" s="1"/>
  <c r="N29" i="34"/>
  <c r="F717" i="4"/>
  <c r="F718" i="4" s="1"/>
  <c r="F719" i="4" s="1"/>
  <c r="H641" i="4"/>
  <c r="H642" i="4" s="1"/>
  <c r="G392" i="4"/>
  <c r="G393" i="4" s="1"/>
  <c r="G394" i="4" s="1"/>
  <c r="H663" i="4"/>
  <c r="H664" i="4" s="1"/>
  <c r="F463" i="4"/>
  <c r="F464" i="4" s="1"/>
  <c r="H513" i="4"/>
  <c r="H514" i="4" s="1"/>
  <c r="G538" i="4"/>
  <c r="G539" i="4" s="1"/>
  <c r="G443" i="4"/>
  <c r="G444" i="4" s="1"/>
  <c r="H586" i="4"/>
  <c r="H587" i="4" s="1"/>
  <c r="E443" i="4"/>
  <c r="E444" i="4" s="1"/>
  <c r="I442" i="4"/>
  <c r="I443" i="4" s="1"/>
  <c r="I444" i="4" s="1"/>
  <c r="H392" i="4"/>
  <c r="H393" i="4" s="1"/>
  <c r="H394" i="4" s="1"/>
  <c r="G763" i="4"/>
  <c r="G764" i="4" s="1"/>
  <c r="H442" i="4"/>
  <c r="H443" i="4" s="1"/>
  <c r="H444" i="4" s="1"/>
  <c r="F442" i="4"/>
  <c r="F443" i="4" s="1"/>
  <c r="F444" i="4" s="1"/>
  <c r="F392" i="4"/>
  <c r="F393" i="4" s="1"/>
  <c r="F394" i="4" s="1"/>
  <c r="G639" i="4"/>
  <c r="G641" i="4" s="1"/>
  <c r="G642" i="4" s="1"/>
  <c r="E718" i="4"/>
  <c r="E719" i="4" s="1"/>
  <c r="F586" i="4"/>
  <c r="F587" i="4" s="1"/>
  <c r="O29" i="34" l="1"/>
  <c r="D778" i="4" a="1"/>
  <c r="D778" i="4" s="1"/>
  <c r="D779" i="4" a="1"/>
  <c r="D779" i="4" s="1"/>
  <c r="D780" i="4" a="1"/>
  <c r="D780" i="4" s="1"/>
  <c r="D781" i="4" a="1"/>
  <c r="D781" i="4" s="1"/>
  <c r="D782" i="4" a="1"/>
  <c r="D782" i="4" s="1"/>
  <c r="D783" i="4" a="1"/>
  <c r="D783" i="4" s="1"/>
  <c r="D784" i="4" a="1"/>
  <c r="D784" i="4" s="1"/>
  <c r="D785" i="4" a="1"/>
  <c r="D785" i="4" s="1"/>
  <c r="D786" i="4" a="1"/>
  <c r="D786" i="4" s="1"/>
  <c r="D787" i="4" a="1"/>
  <c r="D787" i="4" s="1"/>
  <c r="D788" i="4" a="1"/>
  <c r="D788" i="4" s="1"/>
  <c r="D789" i="4" a="1"/>
  <c r="D789" i="4" s="1"/>
  <c r="D790" i="4" a="1"/>
  <c r="D790" i="4" s="1"/>
  <c r="D791" i="4" a="1"/>
  <c r="D791" i="4" s="1"/>
  <c r="D792" i="4" a="1"/>
  <c r="D792" i="4" s="1"/>
  <c r="D793" i="4" a="1"/>
  <c r="D793" i="4" s="1"/>
  <c r="D794" i="4" a="1"/>
  <c r="D794" i="4" s="1"/>
  <c r="D795" i="4" a="1"/>
  <c r="D795" i="4" s="1"/>
  <c r="D796" i="4" a="1"/>
  <c r="D796" i="4" s="1"/>
  <c r="D797" i="4" a="1"/>
  <c r="D797" i="4" s="1"/>
  <c r="D777" i="4" a="1"/>
  <c r="D777" i="4" s="1"/>
  <c r="D753" i="4" a="1"/>
  <c r="D753" i="4" s="1"/>
  <c r="D754" i="4" a="1"/>
  <c r="D754" i="4" s="1"/>
  <c r="D755" i="4" a="1"/>
  <c r="D755" i="4" s="1"/>
  <c r="D756" i="4" a="1"/>
  <c r="D756" i="4" s="1"/>
  <c r="D757" i="4" a="1"/>
  <c r="D757" i="4" s="1"/>
  <c r="D758" i="4" a="1"/>
  <c r="D758" i="4" s="1"/>
  <c r="D759" i="4" a="1"/>
  <c r="D759" i="4" s="1"/>
  <c r="D760" i="4" a="1"/>
  <c r="D760" i="4" s="1"/>
  <c r="D761" i="4" a="1"/>
  <c r="D761" i="4" s="1"/>
  <c r="D762" i="4" a="1"/>
  <c r="D762" i="4" s="1"/>
  <c r="D763" i="4" a="1"/>
  <c r="D763" i="4" s="1"/>
  <c r="D764" i="4" a="1"/>
  <c r="D764" i="4" s="1"/>
  <c r="D765" i="4" a="1"/>
  <c r="D765" i="4" s="1"/>
  <c r="D766" i="4" a="1"/>
  <c r="D766" i="4" s="1"/>
  <c r="D767" i="4" a="1"/>
  <c r="D767" i="4" s="1"/>
  <c r="D768" i="4" a="1"/>
  <c r="D768" i="4" s="1"/>
  <c r="D769" i="4" a="1"/>
  <c r="D769" i="4" s="1"/>
  <c r="D770" i="4" a="1"/>
  <c r="D770" i="4" s="1"/>
  <c r="D771" i="4" a="1"/>
  <c r="D771" i="4" s="1"/>
  <c r="D772" i="4" a="1"/>
  <c r="D772" i="4" s="1"/>
  <c r="D752" i="4" a="1"/>
  <c r="D752" i="4" s="1"/>
  <c r="D728" i="4" a="1"/>
  <c r="D728" i="4" s="1"/>
  <c r="D729" i="4" a="1"/>
  <c r="D729" i="4" s="1"/>
  <c r="D730" i="4" a="1"/>
  <c r="D730" i="4" s="1"/>
  <c r="D731" i="4" a="1"/>
  <c r="D731" i="4" s="1"/>
  <c r="D732" i="4" a="1"/>
  <c r="D732" i="4" s="1"/>
  <c r="D733" i="4" a="1"/>
  <c r="D733" i="4" s="1"/>
  <c r="D734" i="4" a="1"/>
  <c r="D734" i="4" s="1"/>
  <c r="D735" i="4" a="1"/>
  <c r="D735" i="4" s="1"/>
  <c r="D736" i="4" a="1"/>
  <c r="D736" i="4" s="1"/>
  <c r="D737" i="4" a="1"/>
  <c r="D737" i="4" s="1"/>
  <c r="D738" i="4" a="1"/>
  <c r="D738" i="4" s="1"/>
  <c r="D739" i="4" a="1"/>
  <c r="D739" i="4" s="1"/>
  <c r="D740" i="4" a="1"/>
  <c r="D740" i="4" s="1"/>
  <c r="D741" i="4" a="1"/>
  <c r="D741" i="4" s="1"/>
  <c r="D742" i="4" a="1"/>
  <c r="D742" i="4" s="1"/>
  <c r="D743" i="4" a="1"/>
  <c r="D743" i="4" s="1"/>
  <c r="D744" i="4" a="1"/>
  <c r="D744" i="4" s="1"/>
  <c r="D745" i="4" a="1"/>
  <c r="D745" i="4" s="1"/>
  <c r="D746" i="4" a="1"/>
  <c r="D746" i="4" s="1"/>
  <c r="D747" i="4" a="1"/>
  <c r="D747" i="4" s="1"/>
  <c r="D727" i="4" a="1"/>
  <c r="D727" i="4" s="1"/>
  <c r="D703" i="4" a="1"/>
  <c r="D703" i="4" s="1"/>
  <c r="D704" i="4" a="1"/>
  <c r="D704" i="4" s="1"/>
  <c r="D705" i="4" a="1"/>
  <c r="D705" i="4" s="1"/>
  <c r="D706" i="4" a="1"/>
  <c r="D706" i="4" s="1"/>
  <c r="D707" i="4" a="1"/>
  <c r="D707" i="4" s="1"/>
  <c r="D708" i="4" a="1"/>
  <c r="D708" i="4" s="1"/>
  <c r="D709" i="4" a="1"/>
  <c r="D709" i="4" s="1"/>
  <c r="D710" i="4" a="1"/>
  <c r="D710" i="4" s="1"/>
  <c r="D711" i="4" a="1"/>
  <c r="D711" i="4" s="1"/>
  <c r="D712" i="4" a="1"/>
  <c r="D712" i="4" s="1"/>
  <c r="D713" i="4" a="1"/>
  <c r="D713" i="4" s="1"/>
  <c r="D714" i="4" a="1"/>
  <c r="D714" i="4" s="1"/>
  <c r="D715" i="4" a="1"/>
  <c r="D715" i="4" s="1"/>
  <c r="D716" i="4" a="1"/>
  <c r="D716" i="4" s="1"/>
  <c r="D717" i="4" a="1"/>
  <c r="D717" i="4" s="1"/>
  <c r="D718" i="4" a="1"/>
  <c r="D718" i="4" s="1"/>
  <c r="D719" i="4" a="1"/>
  <c r="D719" i="4" s="1"/>
  <c r="D720" i="4" a="1"/>
  <c r="D720" i="4" s="1"/>
  <c r="D721" i="4" a="1"/>
  <c r="D721" i="4" s="1"/>
  <c r="D722" i="4" a="1"/>
  <c r="D722" i="4" s="1"/>
  <c r="D702" i="4" a="1"/>
  <c r="D702" i="4" s="1"/>
  <c r="D678" i="4" a="1"/>
  <c r="D678" i="4" s="1"/>
  <c r="D679" i="4" a="1"/>
  <c r="D679" i="4" s="1"/>
  <c r="D680" i="4" a="1"/>
  <c r="D680" i="4" s="1"/>
  <c r="D681" i="4" a="1"/>
  <c r="D681" i="4" s="1"/>
  <c r="D682" i="4" a="1"/>
  <c r="D682" i="4" s="1"/>
  <c r="D683" i="4" a="1"/>
  <c r="D683" i="4" s="1"/>
  <c r="D684" i="4" a="1"/>
  <c r="D684" i="4" s="1"/>
  <c r="D685" i="4" a="1"/>
  <c r="D685" i="4" s="1"/>
  <c r="D686" i="4" a="1"/>
  <c r="D686" i="4" s="1"/>
  <c r="D687" i="4" a="1"/>
  <c r="D687" i="4" s="1"/>
  <c r="D688" i="4" a="1"/>
  <c r="D688" i="4" s="1"/>
  <c r="D689" i="4" a="1"/>
  <c r="D689" i="4" s="1"/>
  <c r="D690" i="4" a="1"/>
  <c r="D690" i="4" s="1"/>
  <c r="D691" i="4" a="1"/>
  <c r="D691" i="4" s="1"/>
  <c r="D692" i="4" a="1"/>
  <c r="D692" i="4" s="1"/>
  <c r="D693" i="4" a="1"/>
  <c r="D693" i="4" s="1"/>
  <c r="D694" i="4" a="1"/>
  <c r="D694" i="4" s="1"/>
  <c r="D695" i="4" a="1"/>
  <c r="D695" i="4" s="1"/>
  <c r="D696" i="4" a="1"/>
  <c r="D696" i="4" s="1"/>
  <c r="D697" i="4" a="1"/>
  <c r="D697" i="4" s="1"/>
  <c r="D677" i="4" a="1"/>
  <c r="D677" i="4" s="1"/>
  <c r="D653" i="4" a="1"/>
  <c r="D653" i="4" s="1"/>
  <c r="D654" i="4" a="1"/>
  <c r="D654" i="4" s="1"/>
  <c r="D655" i="4" a="1"/>
  <c r="D655" i="4" s="1"/>
  <c r="D656" i="4" a="1"/>
  <c r="D656" i="4" s="1"/>
  <c r="D657" i="4" a="1"/>
  <c r="D657" i="4" s="1"/>
  <c r="D658" i="4" a="1"/>
  <c r="D658" i="4" s="1"/>
  <c r="D659" i="4" a="1"/>
  <c r="D659" i="4" s="1"/>
  <c r="D660" i="4" a="1"/>
  <c r="D660" i="4" s="1"/>
  <c r="D661" i="4" a="1"/>
  <c r="D661" i="4" s="1"/>
  <c r="D662" i="4" a="1"/>
  <c r="D662" i="4" s="1"/>
  <c r="D663" i="4" a="1"/>
  <c r="D663" i="4" s="1"/>
  <c r="D664" i="4" a="1"/>
  <c r="D664" i="4" s="1"/>
  <c r="D665" i="4" a="1"/>
  <c r="D665" i="4" s="1"/>
  <c r="D666" i="4" a="1"/>
  <c r="D666" i="4" s="1"/>
  <c r="D667" i="4" a="1"/>
  <c r="D667" i="4" s="1"/>
  <c r="D668" i="4" a="1"/>
  <c r="D668" i="4" s="1"/>
  <c r="D669" i="4" a="1"/>
  <c r="D669" i="4" s="1"/>
  <c r="D670" i="4" a="1"/>
  <c r="D670" i="4" s="1"/>
  <c r="D671" i="4" a="1"/>
  <c r="D671" i="4" s="1"/>
  <c r="D672" i="4" a="1"/>
  <c r="D672" i="4" s="1"/>
  <c r="D652" i="4" a="1"/>
  <c r="D652" i="4" s="1"/>
  <c r="D628" i="4" a="1"/>
  <c r="D628" i="4" s="1"/>
  <c r="D629" i="4" a="1"/>
  <c r="D629" i="4" s="1"/>
  <c r="D630" i="4" a="1"/>
  <c r="D630" i="4" s="1"/>
  <c r="D631" i="4" a="1"/>
  <c r="D631" i="4" s="1"/>
  <c r="D632" i="4" a="1"/>
  <c r="D632" i="4" s="1"/>
  <c r="D633" i="4" a="1"/>
  <c r="D633" i="4" s="1"/>
  <c r="D634" i="4" a="1"/>
  <c r="D634" i="4" s="1"/>
  <c r="D635" i="4" a="1"/>
  <c r="D635" i="4" s="1"/>
  <c r="D636" i="4" a="1"/>
  <c r="D636" i="4" s="1"/>
  <c r="D637" i="4" a="1"/>
  <c r="D637" i="4" s="1"/>
  <c r="D638" i="4" a="1"/>
  <c r="D638" i="4" s="1"/>
  <c r="D639" i="4" a="1"/>
  <c r="D639" i="4" s="1"/>
  <c r="D640" i="4" a="1"/>
  <c r="D640" i="4" s="1"/>
  <c r="D641" i="4" a="1"/>
  <c r="D641" i="4" s="1"/>
  <c r="D642" i="4" a="1"/>
  <c r="D642" i="4" s="1"/>
  <c r="D643" i="4" a="1"/>
  <c r="D643" i="4" s="1"/>
  <c r="D644" i="4" a="1"/>
  <c r="D644" i="4" s="1"/>
  <c r="D645" i="4" a="1"/>
  <c r="D645" i="4" s="1"/>
  <c r="D646" i="4" a="1"/>
  <c r="D646" i="4" s="1"/>
  <c r="D647" i="4" a="1"/>
  <c r="D647" i="4" s="1"/>
  <c r="D627" i="4" a="1"/>
  <c r="D627" i="4" s="1"/>
  <c r="D603" i="4" a="1"/>
  <c r="D603" i="4" s="1"/>
  <c r="D604" i="4" a="1"/>
  <c r="D604" i="4" s="1"/>
  <c r="D605" i="4" a="1"/>
  <c r="D605" i="4" s="1"/>
  <c r="D606" i="4" a="1"/>
  <c r="D606" i="4" s="1"/>
  <c r="D607" i="4" a="1"/>
  <c r="D607" i="4" s="1"/>
  <c r="D608" i="4" a="1"/>
  <c r="D608" i="4" s="1"/>
  <c r="D609" i="4" a="1"/>
  <c r="D609" i="4" s="1"/>
  <c r="D610" i="4" a="1"/>
  <c r="D610" i="4" s="1"/>
  <c r="D611" i="4" a="1"/>
  <c r="D611" i="4" s="1"/>
  <c r="D612" i="4" a="1"/>
  <c r="D612" i="4" s="1"/>
  <c r="D613" i="4" a="1"/>
  <c r="D613" i="4" s="1"/>
  <c r="D614" i="4" a="1"/>
  <c r="D614" i="4" s="1"/>
  <c r="D615" i="4" a="1"/>
  <c r="D615" i="4" s="1"/>
  <c r="D616" i="4" a="1"/>
  <c r="D616" i="4" s="1"/>
  <c r="D617" i="4" a="1"/>
  <c r="D617" i="4" s="1"/>
  <c r="D618" i="4" a="1"/>
  <c r="D618" i="4" s="1"/>
  <c r="D619" i="4" a="1"/>
  <c r="D619" i="4" s="1"/>
  <c r="D620" i="4" a="1"/>
  <c r="D620" i="4" s="1"/>
  <c r="D621" i="4" a="1"/>
  <c r="D621" i="4" s="1"/>
  <c r="D622" i="4" a="1"/>
  <c r="D622" i="4" s="1"/>
  <c r="D602" i="4" a="1"/>
  <c r="D602" i="4" s="1"/>
  <c r="D578" i="4" a="1"/>
  <c r="D578" i="4" s="1"/>
  <c r="D579" i="4" a="1"/>
  <c r="D579" i="4" s="1"/>
  <c r="D580" i="4" a="1"/>
  <c r="D580" i="4" s="1"/>
  <c r="D581" i="4" a="1"/>
  <c r="D581" i="4" s="1"/>
  <c r="D582" i="4" a="1"/>
  <c r="D582" i="4" s="1"/>
  <c r="D583" i="4" a="1"/>
  <c r="D583" i="4" s="1"/>
  <c r="D584" i="4" a="1"/>
  <c r="D584" i="4" s="1"/>
  <c r="D585" i="4" a="1"/>
  <c r="D585" i="4" s="1"/>
  <c r="D586" i="4" a="1"/>
  <c r="D586" i="4" s="1"/>
  <c r="D587" i="4" a="1"/>
  <c r="D587" i="4" s="1"/>
  <c r="D588" i="4" a="1"/>
  <c r="D588" i="4" s="1"/>
  <c r="D589" i="4" a="1"/>
  <c r="D589" i="4" s="1"/>
  <c r="D590" i="4" a="1"/>
  <c r="D590" i="4" s="1"/>
  <c r="D591" i="4" a="1"/>
  <c r="D591" i="4" s="1"/>
  <c r="D592" i="4" a="1"/>
  <c r="D592" i="4" s="1"/>
  <c r="D593" i="4" a="1"/>
  <c r="D593" i="4" s="1"/>
  <c r="D594" i="4" a="1"/>
  <c r="D594" i="4" s="1"/>
  <c r="D595" i="4" a="1"/>
  <c r="D595" i="4" s="1"/>
  <c r="D596" i="4" a="1"/>
  <c r="D596" i="4" s="1"/>
  <c r="D597" i="4" a="1"/>
  <c r="D597" i="4" s="1"/>
  <c r="D577" i="4" a="1"/>
  <c r="D577" i="4" s="1"/>
  <c r="D553" i="4" a="1"/>
  <c r="D553" i="4" s="1"/>
  <c r="D554" i="4" a="1"/>
  <c r="D554" i="4" s="1"/>
  <c r="D555" i="4" a="1"/>
  <c r="D555" i="4" s="1"/>
  <c r="D556" i="4" a="1"/>
  <c r="D556" i="4" s="1"/>
  <c r="D557" i="4" a="1"/>
  <c r="D557" i="4" s="1"/>
  <c r="D558" i="4" a="1"/>
  <c r="D558" i="4" s="1"/>
  <c r="D559" i="4" a="1"/>
  <c r="D559" i="4" s="1"/>
  <c r="D560" i="4" a="1"/>
  <c r="D560" i="4" s="1"/>
  <c r="D561" i="4" a="1"/>
  <c r="D561" i="4" s="1"/>
  <c r="D562" i="4" a="1"/>
  <c r="D562" i="4" s="1"/>
  <c r="D563" i="4" a="1"/>
  <c r="D563" i="4" s="1"/>
  <c r="D564" i="4" a="1"/>
  <c r="D564" i="4" s="1"/>
  <c r="D565" i="4" a="1"/>
  <c r="D565" i="4" s="1"/>
  <c r="D566" i="4" a="1"/>
  <c r="D566" i="4" s="1"/>
  <c r="D567" i="4" a="1"/>
  <c r="D567" i="4" s="1"/>
  <c r="D568" i="4" a="1"/>
  <c r="D568" i="4" s="1"/>
  <c r="D569" i="4" a="1"/>
  <c r="D569" i="4" s="1"/>
  <c r="D570" i="4" a="1"/>
  <c r="D570" i="4" s="1"/>
  <c r="D571" i="4" a="1"/>
  <c r="D571" i="4" s="1"/>
  <c r="D572" i="4" a="1"/>
  <c r="D572" i="4" s="1"/>
  <c r="D552" i="4" a="1"/>
  <c r="D552" i="4" s="1"/>
  <c r="D528" i="4" a="1"/>
  <c r="D528" i="4" s="1"/>
  <c r="D529" i="4" a="1"/>
  <c r="D529" i="4" s="1"/>
  <c r="D530" i="4" a="1"/>
  <c r="D530" i="4" s="1"/>
  <c r="D531" i="4" a="1"/>
  <c r="D531" i="4" s="1"/>
  <c r="D532" i="4" a="1"/>
  <c r="D532" i="4" s="1"/>
  <c r="D533" i="4" a="1"/>
  <c r="D533" i="4" s="1"/>
  <c r="D534" i="4" a="1"/>
  <c r="D534" i="4" s="1"/>
  <c r="D535" i="4" a="1"/>
  <c r="D535" i="4" s="1"/>
  <c r="D536" i="4" a="1"/>
  <c r="D536" i="4" s="1"/>
  <c r="D537" i="4" a="1"/>
  <c r="D537" i="4" s="1"/>
  <c r="D538" i="4" a="1"/>
  <c r="D538" i="4" s="1"/>
  <c r="D539" i="4" a="1"/>
  <c r="D539" i="4" s="1"/>
  <c r="D540" i="4" a="1"/>
  <c r="D540" i="4" s="1"/>
  <c r="D541" i="4" a="1"/>
  <c r="D541" i="4" s="1"/>
  <c r="D542" i="4" a="1"/>
  <c r="D542" i="4" s="1"/>
  <c r="D543" i="4" a="1"/>
  <c r="D543" i="4" s="1"/>
  <c r="D544" i="4" a="1"/>
  <c r="D544" i="4" s="1"/>
  <c r="D545" i="4" a="1"/>
  <c r="D545" i="4" s="1"/>
  <c r="D546" i="4" a="1"/>
  <c r="D546" i="4" s="1"/>
  <c r="D547" i="4" a="1"/>
  <c r="D547" i="4" s="1"/>
  <c r="D527" i="4" a="1"/>
  <c r="D527" i="4" s="1"/>
  <c r="D503" i="4" a="1"/>
  <c r="D503" i="4" s="1"/>
  <c r="D504" i="4" a="1"/>
  <c r="D504" i="4" s="1"/>
  <c r="D505" i="4" a="1"/>
  <c r="D505" i="4" s="1"/>
  <c r="D506" i="4" a="1"/>
  <c r="D506" i="4" s="1"/>
  <c r="D507" i="4" a="1"/>
  <c r="D507" i="4" s="1"/>
  <c r="D508" i="4" a="1"/>
  <c r="D508" i="4" s="1"/>
  <c r="D509" i="4" a="1"/>
  <c r="D509" i="4" s="1"/>
  <c r="D510" i="4" a="1"/>
  <c r="D510" i="4" s="1"/>
  <c r="D511" i="4" a="1"/>
  <c r="D511" i="4" s="1"/>
  <c r="D512" i="4" a="1"/>
  <c r="D512" i="4" s="1"/>
  <c r="D513" i="4" a="1"/>
  <c r="D513" i="4" s="1"/>
  <c r="D514" i="4" a="1"/>
  <c r="D514" i="4" s="1"/>
  <c r="D515" i="4" a="1"/>
  <c r="D515" i="4" s="1"/>
  <c r="D516" i="4" a="1"/>
  <c r="D516" i="4" s="1"/>
  <c r="D517" i="4" a="1"/>
  <c r="D517" i="4" s="1"/>
  <c r="D518" i="4" a="1"/>
  <c r="D518" i="4" s="1"/>
  <c r="D519" i="4" a="1"/>
  <c r="D519" i="4" s="1"/>
  <c r="D520" i="4" a="1"/>
  <c r="D520" i="4" s="1"/>
  <c r="D521" i="4" a="1"/>
  <c r="D521" i="4" s="1"/>
  <c r="D522" i="4" a="1"/>
  <c r="D522" i="4" s="1"/>
  <c r="D502" i="4" a="1"/>
  <c r="D502" i="4" s="1"/>
  <c r="D478" i="4" a="1"/>
  <c r="D478" i="4" s="1"/>
  <c r="D479" i="4" a="1"/>
  <c r="D479" i="4" s="1"/>
  <c r="D480" i="4" a="1"/>
  <c r="D480" i="4" s="1"/>
  <c r="D481" i="4" a="1"/>
  <c r="D481" i="4" s="1"/>
  <c r="D482" i="4" a="1"/>
  <c r="D482" i="4" s="1"/>
  <c r="D483" i="4" a="1"/>
  <c r="D483" i="4" s="1"/>
  <c r="D484" i="4" a="1"/>
  <c r="D484" i="4" s="1"/>
  <c r="D485" i="4" a="1"/>
  <c r="D485" i="4" s="1"/>
  <c r="D486" i="4" a="1"/>
  <c r="D486" i="4" s="1"/>
  <c r="D487" i="4" a="1"/>
  <c r="D487" i="4" s="1"/>
  <c r="D488" i="4" a="1"/>
  <c r="D488" i="4" s="1"/>
  <c r="D489" i="4" a="1"/>
  <c r="D489" i="4" s="1"/>
  <c r="D490" i="4" a="1"/>
  <c r="D490" i="4" s="1"/>
  <c r="D491" i="4" a="1"/>
  <c r="D491" i="4" s="1"/>
  <c r="D492" i="4" a="1"/>
  <c r="D492" i="4" s="1"/>
  <c r="D493" i="4" a="1"/>
  <c r="D493" i="4" s="1"/>
  <c r="D494" i="4" a="1"/>
  <c r="D494" i="4" s="1"/>
  <c r="D495" i="4" a="1"/>
  <c r="D495" i="4" s="1"/>
  <c r="D496" i="4" a="1"/>
  <c r="D496" i="4" s="1"/>
  <c r="D497" i="4" a="1"/>
  <c r="D497" i="4" s="1"/>
  <c r="D477" i="4" a="1"/>
  <c r="D477" i="4" s="1"/>
  <c r="D453" i="4" a="1"/>
  <c r="D453" i="4" s="1"/>
  <c r="D454" i="4" a="1"/>
  <c r="D454" i="4" s="1"/>
  <c r="D455" i="4" a="1"/>
  <c r="D455" i="4" s="1"/>
  <c r="D456" i="4" a="1"/>
  <c r="D456" i="4" s="1"/>
  <c r="D457" i="4" a="1"/>
  <c r="D457" i="4" s="1"/>
  <c r="D458" i="4" a="1"/>
  <c r="D458" i="4" s="1"/>
  <c r="D459" i="4" a="1"/>
  <c r="D459" i="4" s="1"/>
  <c r="D460" i="4" a="1"/>
  <c r="D460" i="4" s="1"/>
  <c r="D461" i="4" a="1"/>
  <c r="D461" i="4" s="1"/>
  <c r="D462" i="4" a="1"/>
  <c r="D462" i="4" s="1"/>
  <c r="D463" i="4" a="1"/>
  <c r="D463" i="4" s="1"/>
  <c r="D464" i="4" a="1"/>
  <c r="D464" i="4" s="1"/>
  <c r="D465" i="4" a="1"/>
  <c r="D465" i="4" s="1"/>
  <c r="D466" i="4" a="1"/>
  <c r="D466" i="4" s="1"/>
  <c r="D467" i="4" a="1"/>
  <c r="D467" i="4" s="1"/>
  <c r="D468" i="4" a="1"/>
  <c r="D468" i="4" s="1"/>
  <c r="D469" i="4" a="1"/>
  <c r="D469" i="4" s="1"/>
  <c r="D470" i="4" a="1"/>
  <c r="D470" i="4" s="1"/>
  <c r="D471" i="4" a="1"/>
  <c r="D471" i="4" s="1"/>
  <c r="D472" i="4" a="1"/>
  <c r="D472" i="4" s="1"/>
  <c r="D452" i="4" a="1"/>
  <c r="D452" i="4" s="1"/>
  <c r="D428" i="4" a="1"/>
  <c r="D428" i="4" s="1"/>
  <c r="D429" i="4" a="1"/>
  <c r="D429" i="4" s="1"/>
  <c r="D430" i="4" a="1"/>
  <c r="D430" i="4" s="1"/>
  <c r="D431" i="4" a="1"/>
  <c r="D431" i="4" s="1"/>
  <c r="D432" i="4" a="1"/>
  <c r="D432" i="4" s="1"/>
  <c r="D433" i="4" a="1"/>
  <c r="D433" i="4" s="1"/>
  <c r="D434" i="4" a="1"/>
  <c r="D434" i="4" s="1"/>
  <c r="D435" i="4" a="1"/>
  <c r="D435" i="4" s="1"/>
  <c r="D436" i="4" a="1"/>
  <c r="D436" i="4" s="1"/>
  <c r="D437" i="4" a="1"/>
  <c r="D437" i="4" s="1"/>
  <c r="D438" i="4" a="1"/>
  <c r="D438" i="4" s="1"/>
  <c r="D439" i="4" a="1"/>
  <c r="D439" i="4" s="1"/>
  <c r="D440" i="4" a="1"/>
  <c r="D440" i="4" s="1"/>
  <c r="D441" i="4" a="1"/>
  <c r="D441" i="4" s="1"/>
  <c r="D442" i="4" a="1"/>
  <c r="D442" i="4" s="1"/>
  <c r="D443" i="4" a="1"/>
  <c r="D443" i="4" s="1"/>
  <c r="D444" i="4" a="1"/>
  <c r="D444" i="4" s="1"/>
  <c r="D445" i="4" a="1"/>
  <c r="D445" i="4" s="1"/>
  <c r="D446" i="4" a="1"/>
  <c r="D446" i="4" s="1"/>
  <c r="D447" i="4" a="1"/>
  <c r="D447" i="4" s="1"/>
  <c r="D427" i="4" a="1"/>
  <c r="D427" i="4" s="1"/>
  <c r="D403" i="4" a="1"/>
  <c r="D403" i="4" s="1"/>
  <c r="D404" i="4" a="1"/>
  <c r="D404" i="4" s="1"/>
  <c r="D405" i="4" a="1"/>
  <c r="D405" i="4" s="1"/>
  <c r="D406" i="4" a="1"/>
  <c r="D406" i="4" s="1"/>
  <c r="D407" i="4" a="1"/>
  <c r="D407" i="4" s="1"/>
  <c r="D408" i="4" a="1"/>
  <c r="D408" i="4" s="1"/>
  <c r="D409" i="4" a="1"/>
  <c r="D409" i="4" s="1"/>
  <c r="D410" i="4" a="1"/>
  <c r="D410" i="4" s="1"/>
  <c r="D411" i="4" a="1"/>
  <c r="D411" i="4" s="1"/>
  <c r="D412" i="4" a="1"/>
  <c r="D412" i="4" s="1"/>
  <c r="D413" i="4" a="1"/>
  <c r="D413" i="4" s="1"/>
  <c r="D414" i="4" a="1"/>
  <c r="D414" i="4" s="1"/>
  <c r="D415" i="4" a="1"/>
  <c r="D415" i="4" s="1"/>
  <c r="D416" i="4" a="1"/>
  <c r="D416" i="4" s="1"/>
  <c r="D417" i="4" a="1"/>
  <c r="D417" i="4" s="1"/>
  <c r="D418" i="4" a="1"/>
  <c r="D418" i="4" s="1"/>
  <c r="D419" i="4" a="1"/>
  <c r="D419" i="4" s="1"/>
  <c r="D420" i="4" a="1"/>
  <c r="D420" i="4" s="1"/>
  <c r="D421" i="4" a="1"/>
  <c r="D421" i="4" s="1"/>
  <c r="D422" i="4" a="1"/>
  <c r="D422" i="4" s="1"/>
  <c r="D402" i="4" a="1"/>
  <c r="D402" i="4" s="1"/>
  <c r="D378" i="4" a="1"/>
  <c r="D378" i="4" s="1"/>
  <c r="D379" i="4" a="1"/>
  <c r="D379" i="4" s="1"/>
  <c r="D380" i="4" a="1"/>
  <c r="D380" i="4" s="1"/>
  <c r="D381" i="4" a="1"/>
  <c r="D381" i="4" s="1"/>
  <c r="D382" i="4" a="1"/>
  <c r="D382" i="4" s="1"/>
  <c r="D383" i="4" a="1"/>
  <c r="D383" i="4" s="1"/>
  <c r="D384" i="4" a="1"/>
  <c r="D384" i="4" s="1"/>
  <c r="D385" i="4" a="1"/>
  <c r="D385" i="4" s="1"/>
  <c r="D386" i="4" a="1"/>
  <c r="D386" i="4" s="1"/>
  <c r="D387" i="4" a="1"/>
  <c r="D387" i="4" s="1"/>
  <c r="D388" i="4" a="1"/>
  <c r="D388" i="4" s="1"/>
  <c r="D389" i="4" a="1"/>
  <c r="D389" i="4" s="1"/>
  <c r="D390" i="4" a="1"/>
  <c r="D390" i="4" s="1"/>
  <c r="D391" i="4" a="1"/>
  <c r="D391" i="4" s="1"/>
  <c r="D392" i="4" a="1"/>
  <c r="D392" i="4" s="1"/>
  <c r="D393" i="4" a="1"/>
  <c r="D393" i="4" s="1"/>
  <c r="D394" i="4" a="1"/>
  <c r="D394" i="4" s="1"/>
  <c r="D395" i="4" a="1"/>
  <c r="D395" i="4" s="1"/>
  <c r="D396" i="4" a="1"/>
  <c r="D396" i="4" s="1"/>
  <c r="D397" i="4" a="1"/>
  <c r="D397" i="4" s="1"/>
  <c r="D377" i="4" a="1"/>
  <c r="D377" i="4" s="1"/>
  <c r="D353" i="4" a="1"/>
  <c r="D353" i="4" s="1"/>
  <c r="D354" i="4" a="1"/>
  <c r="D354" i="4" s="1"/>
  <c r="D355" i="4" a="1"/>
  <c r="D355" i="4" s="1"/>
  <c r="D356" i="4" a="1"/>
  <c r="D356" i="4" s="1"/>
  <c r="D357" i="4" a="1"/>
  <c r="D357" i="4" s="1"/>
  <c r="D358" i="4" a="1"/>
  <c r="D358" i="4" s="1"/>
  <c r="D359" i="4" a="1"/>
  <c r="D359" i="4" s="1"/>
  <c r="D360" i="4" a="1"/>
  <c r="D360" i="4" s="1"/>
  <c r="D361" i="4" a="1"/>
  <c r="D361" i="4" s="1"/>
  <c r="D362" i="4" a="1"/>
  <c r="D362" i="4" s="1"/>
  <c r="D363" i="4" a="1"/>
  <c r="D363" i="4" s="1"/>
  <c r="D364" i="4" a="1"/>
  <c r="D364" i="4" s="1"/>
  <c r="D365" i="4" a="1"/>
  <c r="D365" i="4" s="1"/>
  <c r="D366" i="4" a="1"/>
  <c r="D366" i="4" s="1"/>
  <c r="D367" i="4" a="1"/>
  <c r="D367" i="4" s="1"/>
  <c r="D368" i="4" a="1"/>
  <c r="D368" i="4" s="1"/>
  <c r="D369" i="4" a="1"/>
  <c r="D369" i="4" s="1"/>
  <c r="D370" i="4" a="1"/>
  <c r="D370" i="4" s="1"/>
  <c r="D371" i="4" a="1"/>
  <c r="D371" i="4" s="1"/>
  <c r="D372" i="4" a="1"/>
  <c r="D372" i="4" s="1"/>
  <c r="D352" i="4" a="1"/>
  <c r="D352" i="4" s="1"/>
  <c r="D328" i="4" a="1"/>
  <c r="D328" i="4" s="1"/>
  <c r="D329" i="4" a="1"/>
  <c r="D329" i="4" s="1"/>
  <c r="D330" i="4" a="1"/>
  <c r="D330" i="4" s="1"/>
  <c r="D331" i="4" a="1"/>
  <c r="D331" i="4" s="1"/>
  <c r="D332" i="4" a="1"/>
  <c r="D332" i="4" s="1"/>
  <c r="D333" i="4" a="1"/>
  <c r="D333" i="4" s="1"/>
  <c r="D334" i="4" a="1"/>
  <c r="D334" i="4" s="1"/>
  <c r="D335" i="4" a="1"/>
  <c r="D335" i="4" s="1"/>
  <c r="D336" i="4" a="1"/>
  <c r="D336" i="4" s="1"/>
  <c r="D337" i="4" a="1"/>
  <c r="D337" i="4" s="1"/>
  <c r="D338" i="4" a="1"/>
  <c r="D338" i="4" s="1"/>
  <c r="D339" i="4" a="1"/>
  <c r="D339" i="4" s="1"/>
  <c r="D340" i="4" a="1"/>
  <c r="D340" i="4" s="1"/>
  <c r="D341" i="4" a="1"/>
  <c r="D341" i="4" s="1"/>
  <c r="D342" i="4" a="1"/>
  <c r="D342" i="4" s="1"/>
  <c r="D343" i="4" a="1"/>
  <c r="D343" i="4" s="1"/>
  <c r="D344" i="4" a="1"/>
  <c r="D344" i="4" s="1"/>
  <c r="D345" i="4" a="1"/>
  <c r="D345" i="4" s="1"/>
  <c r="D346" i="4" a="1"/>
  <c r="D346" i="4" s="1"/>
  <c r="D347" i="4" a="1"/>
  <c r="D347" i="4" s="1"/>
  <c r="D327" i="4" a="1"/>
  <c r="D327" i="4" s="1"/>
  <c r="D303" i="4" a="1"/>
  <c r="D303" i="4" s="1"/>
  <c r="D304" i="4" a="1"/>
  <c r="D304" i="4" s="1"/>
  <c r="D305" i="4" a="1"/>
  <c r="D305" i="4" s="1"/>
  <c r="D306" i="4" a="1"/>
  <c r="D306" i="4" s="1"/>
  <c r="D307" i="4" a="1"/>
  <c r="D307" i="4" s="1"/>
  <c r="D308" i="4" a="1"/>
  <c r="D308" i="4" s="1"/>
  <c r="D309" i="4" a="1"/>
  <c r="D309" i="4" s="1"/>
  <c r="D310" i="4" a="1"/>
  <c r="D310" i="4" s="1"/>
  <c r="D311" i="4" a="1"/>
  <c r="D311" i="4" s="1"/>
  <c r="D312" i="4" a="1"/>
  <c r="D312" i="4" s="1"/>
  <c r="D313" i="4" a="1"/>
  <c r="D313" i="4" s="1"/>
  <c r="D314" i="4" a="1"/>
  <c r="D314" i="4" s="1"/>
  <c r="D315" i="4" a="1"/>
  <c r="D315" i="4" s="1"/>
  <c r="D316" i="4" a="1"/>
  <c r="D316" i="4" s="1"/>
  <c r="D317" i="4" a="1"/>
  <c r="D317" i="4" s="1"/>
  <c r="D318" i="4" a="1"/>
  <c r="D318" i="4" s="1"/>
  <c r="D319" i="4" a="1"/>
  <c r="D319" i="4" s="1"/>
  <c r="D320" i="4" a="1"/>
  <c r="D320" i="4" s="1"/>
  <c r="D321" i="4" a="1"/>
  <c r="D321" i="4" s="1"/>
  <c r="D322" i="4" a="1"/>
  <c r="D322" i="4" s="1"/>
  <c r="D302" i="4" a="1"/>
  <c r="D302" i="4" s="1"/>
  <c r="D278" i="4" a="1"/>
  <c r="D278" i="4" s="1"/>
  <c r="D279" i="4" a="1"/>
  <c r="D279" i="4" s="1"/>
  <c r="D280" i="4" a="1"/>
  <c r="D280" i="4" s="1"/>
  <c r="D281" i="4" a="1"/>
  <c r="D281" i="4" s="1"/>
  <c r="D282" i="4" a="1"/>
  <c r="D282" i="4" s="1"/>
  <c r="D283" i="4" a="1"/>
  <c r="D283" i="4" s="1"/>
  <c r="D284" i="4" a="1"/>
  <c r="D284" i="4" s="1"/>
  <c r="D285" i="4" a="1"/>
  <c r="D285" i="4" s="1"/>
  <c r="D286" i="4" a="1"/>
  <c r="D286" i="4" s="1"/>
  <c r="D287" i="4" a="1"/>
  <c r="D287" i="4" s="1"/>
  <c r="D288" i="4" a="1"/>
  <c r="D288" i="4" s="1"/>
  <c r="D289" i="4" a="1"/>
  <c r="D289" i="4" s="1"/>
  <c r="D290" i="4" a="1"/>
  <c r="D290" i="4" s="1"/>
  <c r="D291" i="4" a="1"/>
  <c r="D291" i="4" s="1"/>
  <c r="D292" i="4" a="1"/>
  <c r="D292" i="4" s="1"/>
  <c r="D293" i="4" a="1"/>
  <c r="D293" i="4" s="1"/>
  <c r="D294" i="4" a="1"/>
  <c r="D294" i="4" s="1"/>
  <c r="D295" i="4" a="1"/>
  <c r="D295" i="4" s="1"/>
  <c r="D296" i="4" a="1"/>
  <c r="D296" i="4" s="1"/>
  <c r="D297" i="4" a="1"/>
  <c r="D297" i="4" s="1"/>
  <c r="D277" i="4" a="1"/>
  <c r="D277" i="4" s="1"/>
  <c r="D253" i="4" a="1"/>
  <c r="D253" i="4" s="1"/>
  <c r="D254" i="4" a="1"/>
  <c r="D254" i="4" s="1"/>
  <c r="D255" i="4" a="1"/>
  <c r="D255" i="4" s="1"/>
  <c r="D256" i="4" a="1"/>
  <c r="D256" i="4" s="1"/>
  <c r="D257" i="4" a="1"/>
  <c r="D257" i="4" s="1"/>
  <c r="D258" i="4" a="1"/>
  <c r="D258" i="4" s="1"/>
  <c r="D259" i="4" a="1"/>
  <c r="D259" i="4" s="1"/>
  <c r="D260" i="4" a="1"/>
  <c r="D260" i="4" s="1"/>
  <c r="D261" i="4" a="1"/>
  <c r="D261" i="4" s="1"/>
  <c r="D262" i="4" a="1"/>
  <c r="D262" i="4" s="1"/>
  <c r="D263" i="4" a="1"/>
  <c r="D263" i="4" s="1"/>
  <c r="D264" i="4" a="1"/>
  <c r="D264" i="4" s="1"/>
  <c r="D265" i="4" a="1"/>
  <c r="D265" i="4" s="1"/>
  <c r="D266" i="4" a="1"/>
  <c r="D266" i="4" s="1"/>
  <c r="D267" i="4" a="1"/>
  <c r="D267" i="4" s="1"/>
  <c r="D268" i="4" a="1"/>
  <c r="D268" i="4" s="1"/>
  <c r="D269" i="4" a="1"/>
  <c r="D269" i="4" s="1"/>
  <c r="D270" i="4" a="1"/>
  <c r="D270" i="4" s="1"/>
  <c r="D271" i="4" a="1"/>
  <c r="D271" i="4" s="1"/>
  <c r="D272" i="4" a="1"/>
  <c r="D272" i="4" s="1"/>
  <c r="D252" i="4" a="1"/>
  <c r="D252" i="4" s="1"/>
  <c r="D228" i="4" a="1"/>
  <c r="D228" i="4" s="1"/>
  <c r="D229" i="4" a="1"/>
  <c r="D229" i="4" s="1"/>
  <c r="D230" i="4" a="1"/>
  <c r="D230" i="4" s="1"/>
  <c r="D231" i="4" a="1"/>
  <c r="D231" i="4" s="1"/>
  <c r="D232" i="4" a="1"/>
  <c r="D232" i="4" s="1"/>
  <c r="D233" i="4" a="1"/>
  <c r="D233" i="4" s="1"/>
  <c r="D234" i="4" a="1"/>
  <c r="D234" i="4" s="1"/>
  <c r="D235" i="4" a="1"/>
  <c r="D235" i="4" s="1"/>
  <c r="D236" i="4" a="1"/>
  <c r="D236" i="4" s="1"/>
  <c r="D237" i="4" a="1"/>
  <c r="D237" i="4" s="1"/>
  <c r="D238" i="4" a="1"/>
  <c r="D238" i="4" s="1"/>
  <c r="D239" i="4" a="1"/>
  <c r="D239" i="4" s="1"/>
  <c r="D240" i="4" a="1"/>
  <c r="D240" i="4" s="1"/>
  <c r="D241" i="4" a="1"/>
  <c r="D241" i="4" s="1"/>
  <c r="D242" i="4" a="1"/>
  <c r="D242" i="4" s="1"/>
  <c r="D243" i="4" a="1"/>
  <c r="D243" i="4" s="1"/>
  <c r="D244" i="4" a="1"/>
  <c r="D244" i="4" s="1"/>
  <c r="D245" i="4" a="1"/>
  <c r="D245" i="4" s="1"/>
  <c r="D246" i="4" a="1"/>
  <c r="D246" i="4" s="1"/>
  <c r="D247" i="4" a="1"/>
  <c r="D247" i="4" s="1"/>
  <c r="D227" i="4" a="1"/>
  <c r="D227" i="4" s="1"/>
  <c r="D203" i="4" a="1"/>
  <c r="D203" i="4" s="1"/>
  <c r="D204" i="4" a="1"/>
  <c r="D204" i="4" s="1"/>
  <c r="D205" i="4" a="1"/>
  <c r="D205" i="4" s="1"/>
  <c r="D206" i="4" a="1"/>
  <c r="D206" i="4" s="1"/>
  <c r="D207" i="4" a="1"/>
  <c r="D207" i="4" s="1"/>
  <c r="D210" i="4" a="1"/>
  <c r="D210" i="4" s="1"/>
  <c r="D211" i="4" a="1"/>
  <c r="D211" i="4" s="1"/>
  <c r="D212" i="4" a="1"/>
  <c r="D212" i="4" s="1"/>
  <c r="D213" i="4" a="1"/>
  <c r="D213" i="4" s="1"/>
  <c r="D215" i="4" a="1"/>
  <c r="D215" i="4" s="1"/>
  <c r="D216" i="4" a="1"/>
  <c r="D216" i="4" s="1"/>
  <c r="D217" i="4" a="1"/>
  <c r="D217" i="4" s="1"/>
  <c r="D218" i="4" a="1"/>
  <c r="D218" i="4" s="1"/>
  <c r="D220" i="4" a="1"/>
  <c r="D220" i="4" s="1"/>
  <c r="D221" i="4" a="1"/>
  <c r="D221" i="4" s="1"/>
  <c r="D222" i="4" a="1"/>
  <c r="D222" i="4" s="1"/>
  <c r="D202" i="4" a="1"/>
  <c r="D202" i="4" s="1"/>
  <c r="D178" i="4" a="1"/>
  <c r="D178" i="4" s="1"/>
  <c r="D179" i="4" a="1"/>
  <c r="D179" i="4" s="1"/>
  <c r="D180" i="4" a="1"/>
  <c r="D180" i="4" s="1"/>
  <c r="D181" i="4" a="1"/>
  <c r="D181" i="4" s="1"/>
  <c r="D182" i="4" a="1"/>
  <c r="D182" i="4" s="1"/>
  <c r="D183" i="4" a="1"/>
  <c r="D183" i="4" s="1"/>
  <c r="D184" i="4" a="1"/>
  <c r="D184" i="4" s="1"/>
  <c r="D185" i="4" a="1"/>
  <c r="D185" i="4" s="1"/>
  <c r="D186" i="4" a="1"/>
  <c r="D186" i="4" s="1"/>
  <c r="D187" i="4" a="1"/>
  <c r="D187" i="4" s="1"/>
  <c r="D188" i="4" a="1"/>
  <c r="D188" i="4" s="1"/>
  <c r="D189" i="4" a="1"/>
  <c r="D189" i="4" s="1"/>
  <c r="D190" i="4" a="1"/>
  <c r="D190" i="4" s="1"/>
  <c r="D191" i="4" a="1"/>
  <c r="D191" i="4" s="1"/>
  <c r="D192" i="4" a="1"/>
  <c r="D192" i="4" s="1"/>
  <c r="D193" i="4" a="1"/>
  <c r="D193" i="4" s="1"/>
  <c r="D194" i="4" a="1"/>
  <c r="D194" i="4" s="1"/>
  <c r="D195" i="4" a="1"/>
  <c r="D195" i="4" s="1"/>
  <c r="D196" i="4" a="1"/>
  <c r="D196" i="4" s="1"/>
  <c r="D197" i="4" a="1"/>
  <c r="D197" i="4" s="1"/>
  <c r="D177" i="4" a="1"/>
  <c r="D177" i="4" s="1"/>
  <c r="D153" i="4" a="1"/>
  <c r="D153" i="4" s="1"/>
  <c r="D154" i="4" a="1"/>
  <c r="D154" i="4" s="1"/>
  <c r="D155" i="4" a="1"/>
  <c r="D155" i="4" s="1"/>
  <c r="D156" i="4" a="1"/>
  <c r="D156" i="4" s="1"/>
  <c r="D157" i="4" a="1"/>
  <c r="D157" i="4" s="1"/>
  <c r="D158" i="4" a="1"/>
  <c r="D158" i="4" s="1"/>
  <c r="D159" i="4" a="1"/>
  <c r="D159" i="4" s="1"/>
  <c r="D160" i="4" a="1"/>
  <c r="D160" i="4" s="1"/>
  <c r="D161" i="4" a="1"/>
  <c r="D161" i="4" s="1"/>
  <c r="D162" i="4" a="1"/>
  <c r="D162" i="4" s="1"/>
  <c r="D163" i="4" a="1"/>
  <c r="D163" i="4" s="1"/>
  <c r="D164" i="4" a="1"/>
  <c r="D164" i="4" s="1"/>
  <c r="D165" i="4" a="1"/>
  <c r="D165" i="4" s="1"/>
  <c r="D166" i="4" a="1"/>
  <c r="D166" i="4" s="1"/>
  <c r="D167" i="4" a="1"/>
  <c r="D167" i="4" s="1"/>
  <c r="D168" i="4" a="1"/>
  <c r="D168" i="4" s="1"/>
  <c r="D169" i="4" a="1"/>
  <c r="D169" i="4" s="1"/>
  <c r="D170" i="4" a="1"/>
  <c r="D170" i="4" s="1"/>
  <c r="D171" i="4" a="1"/>
  <c r="D171" i="4" s="1"/>
  <c r="D172" i="4" a="1"/>
  <c r="D172" i="4" s="1"/>
  <c r="D152" i="4" a="1"/>
  <c r="D152" i="4" s="1"/>
  <c r="D128" i="4" a="1"/>
  <c r="D128" i="4" s="1"/>
  <c r="D129" i="4" a="1"/>
  <c r="D129" i="4" s="1"/>
  <c r="D130" i="4" a="1"/>
  <c r="D130" i="4" s="1"/>
  <c r="D131" i="4" a="1"/>
  <c r="D131" i="4" s="1"/>
  <c r="D132" i="4" a="1"/>
  <c r="D132" i="4" s="1"/>
  <c r="D133" i="4" a="1"/>
  <c r="D133" i="4" s="1"/>
  <c r="D134" i="4" a="1"/>
  <c r="D134" i="4" s="1"/>
  <c r="D135" i="4" a="1"/>
  <c r="D135" i="4" s="1"/>
  <c r="D136" i="4" a="1"/>
  <c r="D136" i="4" s="1"/>
  <c r="D137" i="4" a="1"/>
  <c r="D137" i="4" s="1"/>
  <c r="D138" i="4" a="1"/>
  <c r="D138" i="4" s="1"/>
  <c r="D139" i="4" a="1"/>
  <c r="D139" i="4" s="1"/>
  <c r="D140" i="4" a="1"/>
  <c r="D140" i="4" s="1"/>
  <c r="D141" i="4" a="1"/>
  <c r="D141" i="4" s="1"/>
  <c r="D142" i="4" a="1"/>
  <c r="D142" i="4" s="1"/>
  <c r="D143" i="4" a="1"/>
  <c r="D143" i="4" s="1"/>
  <c r="D144" i="4" a="1"/>
  <c r="D144" i="4" s="1"/>
  <c r="D145" i="4" a="1"/>
  <c r="D145" i="4" s="1"/>
  <c r="D146" i="4" a="1"/>
  <c r="D146" i="4" s="1"/>
  <c r="D147" i="4" a="1"/>
  <c r="D147" i="4" s="1"/>
  <c r="D127" i="4" a="1"/>
  <c r="D127" i="4" s="1"/>
  <c r="D103" i="4" a="1"/>
  <c r="D103" i="4" s="1"/>
  <c r="D104" i="4" a="1"/>
  <c r="D104" i="4" s="1"/>
  <c r="D105" i="4" a="1"/>
  <c r="D105" i="4" s="1"/>
  <c r="D106" i="4" a="1"/>
  <c r="D106" i="4" s="1"/>
  <c r="D107" i="4" a="1"/>
  <c r="D107" i="4" s="1"/>
  <c r="D108" i="4" a="1"/>
  <c r="D108" i="4" s="1"/>
  <c r="D109" i="4" a="1"/>
  <c r="D109" i="4" s="1"/>
  <c r="D110" i="4" a="1"/>
  <c r="D110" i="4" s="1"/>
  <c r="D111" i="4" a="1"/>
  <c r="D111" i="4" s="1"/>
  <c r="D112" i="4" a="1"/>
  <c r="D112" i="4" s="1"/>
  <c r="D113" i="4" a="1"/>
  <c r="D113" i="4" s="1"/>
  <c r="D114" i="4" a="1"/>
  <c r="D114" i="4" s="1"/>
  <c r="D115" i="4" a="1"/>
  <c r="D115" i="4" s="1"/>
  <c r="D116" i="4" a="1"/>
  <c r="D116" i="4" s="1"/>
  <c r="D117" i="4" a="1"/>
  <c r="D117" i="4" s="1"/>
  <c r="D118" i="4" a="1"/>
  <c r="D118" i="4" s="1"/>
  <c r="D119" i="4" a="1"/>
  <c r="D119" i="4" s="1"/>
  <c r="D120" i="4" a="1"/>
  <c r="D120" i="4" s="1"/>
  <c r="D121" i="4" a="1"/>
  <c r="D121" i="4" s="1"/>
  <c r="D122" i="4" a="1"/>
  <c r="D122" i="4" s="1"/>
  <c r="D102" i="4" a="1"/>
  <c r="D102" i="4" s="1"/>
  <c r="D78" i="4" a="1"/>
  <c r="D78" i="4" s="1"/>
  <c r="D79" i="4" a="1"/>
  <c r="D79" i="4" s="1"/>
  <c r="D80" i="4" a="1"/>
  <c r="D80" i="4" s="1"/>
  <c r="D81" i="4" a="1"/>
  <c r="D81" i="4" s="1"/>
  <c r="D82" i="4" a="1"/>
  <c r="D82" i="4" s="1"/>
  <c r="D83" i="4" a="1"/>
  <c r="D83" i="4" s="1"/>
  <c r="D84" i="4" a="1"/>
  <c r="D84" i="4" s="1"/>
  <c r="D85" i="4" a="1"/>
  <c r="D85" i="4" s="1"/>
  <c r="D86" i="4" a="1"/>
  <c r="D86" i="4" s="1"/>
  <c r="D87" i="4" a="1"/>
  <c r="D87" i="4" s="1"/>
  <c r="D88" i="4" a="1"/>
  <c r="D88" i="4" s="1"/>
  <c r="D89" i="4" a="1"/>
  <c r="D89" i="4" s="1"/>
  <c r="D90" i="4" a="1"/>
  <c r="D90" i="4" s="1"/>
  <c r="D91" i="4" a="1"/>
  <c r="D91" i="4" s="1"/>
  <c r="D92" i="4" a="1"/>
  <c r="D92" i="4" s="1"/>
  <c r="D93" i="4" a="1"/>
  <c r="D93" i="4" s="1"/>
  <c r="D94" i="4" a="1"/>
  <c r="D94" i="4" s="1"/>
  <c r="D95" i="4" a="1"/>
  <c r="D95" i="4" s="1"/>
  <c r="D96" i="4" a="1"/>
  <c r="D96" i="4" s="1"/>
  <c r="D97" i="4" a="1"/>
  <c r="D97" i="4" s="1"/>
  <c r="D77" i="4" a="1"/>
  <c r="D77" i="4" s="1"/>
  <c r="P29" i="34" l="1"/>
  <c r="D209" i="4" a="1"/>
  <c r="D209" i="4" s="1"/>
  <c r="D219" i="4" a="1"/>
  <c r="D219" i="4" s="1"/>
  <c r="D208" i="4" a="1"/>
  <c r="D208" i="4" s="1"/>
  <c r="D214" i="4" a="1"/>
  <c r="D214" i="4" s="1"/>
  <c r="L21" i="6"/>
  <c r="E590" i="13"/>
  <c r="E589" i="13"/>
  <c r="E567" i="13"/>
  <c r="E566" i="13"/>
  <c r="E544" i="13"/>
  <c r="E543" i="13"/>
  <c r="E402" i="13"/>
  <c r="E342" i="13"/>
  <c r="E334" i="13"/>
  <c r="E344" i="13" s="1"/>
  <c r="E314" i="13"/>
  <c r="E311" i="13"/>
  <c r="E319" i="13" s="1"/>
  <c r="E288" i="13"/>
  <c r="E220" i="13"/>
  <c r="E47" i="13"/>
  <c r="D72" i="4" a="1"/>
  <c r="D72" i="4" s="1"/>
  <c r="D71" i="4" a="1"/>
  <c r="D71" i="4" s="1"/>
  <c r="D70" i="4" a="1"/>
  <c r="D70" i="4" s="1"/>
  <c r="D69" i="4" a="1"/>
  <c r="D69" i="4" s="1"/>
  <c r="D68" i="4" a="1"/>
  <c r="D68" i="4" s="1"/>
  <c r="D67" i="4" a="1"/>
  <c r="D67" i="4" s="1"/>
  <c r="D66" i="4" a="1"/>
  <c r="D66" i="4" s="1"/>
  <c r="D65" i="4" a="1"/>
  <c r="D65" i="4" s="1"/>
  <c r="D64" i="4" a="1"/>
  <c r="D64" i="4" s="1"/>
  <c r="D63" i="4" a="1"/>
  <c r="D63" i="4" s="1"/>
  <c r="D61" i="4" a="1"/>
  <c r="D61" i="4" s="1"/>
  <c r="D60" i="4" a="1"/>
  <c r="D60" i="4" s="1"/>
  <c r="D59" i="4" a="1"/>
  <c r="D59" i="4" s="1"/>
  <c r="D57" i="4" a="1"/>
  <c r="D57" i="4" s="1"/>
  <c r="D56" i="4" a="1"/>
  <c r="D56" i="4" s="1"/>
  <c r="D55" i="4" a="1"/>
  <c r="D55" i="4" s="1"/>
  <c r="D54" i="4" a="1"/>
  <c r="D54" i="4" s="1"/>
  <c r="C36" i="36" s="1"/>
  <c r="D53" i="4" a="1"/>
  <c r="D53" i="4" s="1"/>
  <c r="C35" i="36" s="1"/>
  <c r="D52" i="4" a="1"/>
  <c r="D52" i="4" s="1"/>
  <c r="C34" i="36" s="1"/>
  <c r="E295" i="13" l="1"/>
  <c r="E301" i="13"/>
  <c r="E296" i="13"/>
  <c r="E294" i="13"/>
  <c r="E406" i="13"/>
  <c r="E411" i="13" s="1"/>
  <c r="E413" i="13" s="1"/>
  <c r="E414" i="13" s="1"/>
  <c r="E412" i="13"/>
  <c r="Q29" i="34"/>
  <c r="R29" i="34"/>
  <c r="E545" i="13"/>
  <c r="E546" i="13" s="1"/>
  <c r="E324" i="13"/>
  <c r="E591" i="13"/>
  <c r="E592" i="13" s="1"/>
  <c r="E317" i="13"/>
  <c r="E568" i="13"/>
  <c r="E569" i="13" s="1"/>
  <c r="E226" i="13"/>
  <c r="E234" i="13" s="1"/>
  <c r="E338" i="13"/>
  <c r="E343" i="13" s="1"/>
  <c r="E345" i="13" s="1"/>
  <c r="E346" i="13" s="1"/>
  <c r="E318" i="13"/>
  <c r="E323" i="13" s="1"/>
  <c r="F35" i="36"/>
  <c r="G35" i="36"/>
  <c r="I35" i="36"/>
  <c r="H35" i="36"/>
  <c r="E35" i="36"/>
  <c r="F67" i="33"/>
  <c r="F71" i="33" s="1"/>
  <c r="L18" i="35" s="1"/>
  <c r="G67" i="33"/>
  <c r="G71" i="33" s="1"/>
  <c r="H67" i="33"/>
  <c r="H71" i="33" s="1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22" i="6"/>
  <c r="E300" i="13" l="1"/>
  <c r="E302" i="13" s="1"/>
  <c r="E303" i="13" s="1"/>
  <c r="H72" i="33"/>
  <c r="L20" i="35"/>
  <c r="E235" i="13"/>
  <c r="E236" i="13" s="1"/>
  <c r="E237" i="13" s="1"/>
  <c r="F72" i="33"/>
  <c r="G72" i="33"/>
  <c r="E325" i="13"/>
  <c r="E326" i="13" s="1"/>
  <c r="I31" i="34"/>
  <c r="G27" i="36"/>
  <c r="H27" i="36"/>
  <c r="F27" i="36"/>
  <c r="I27" i="36"/>
  <c r="L25" i="35" l="1"/>
  <c r="J31" i="34"/>
  <c r="K31" i="34" s="1"/>
  <c r="L31" i="34" s="1"/>
  <c r="M31" i="34" s="1"/>
  <c r="N31" i="34" s="1"/>
  <c r="O31" i="34" s="1"/>
  <c r="P31" i="34" s="1"/>
  <c r="Q31" i="34" s="1"/>
  <c r="R31" i="34" s="1"/>
  <c r="E27" i="36"/>
  <c r="D24" i="6" l="1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23" i="6"/>
  <c r="D22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23" i="6"/>
  <c r="C22" i="6"/>
  <c r="AQ85" i="6"/>
  <c r="AQ84" i="6"/>
  <c r="AQ83" i="6"/>
  <c r="AQ82" i="6"/>
  <c r="AQ81" i="6"/>
  <c r="AQ80" i="6"/>
  <c r="AQ79" i="6"/>
  <c r="AQ78" i="6"/>
  <c r="AQ77" i="6"/>
  <c r="AQ76" i="6"/>
  <c r="AQ75" i="6"/>
  <c r="AQ74" i="6"/>
  <c r="AQ73" i="6"/>
  <c r="AQ72" i="6"/>
  <c r="AQ71" i="6"/>
  <c r="AQ70" i="6"/>
  <c r="AQ69" i="6"/>
  <c r="AQ68" i="6"/>
  <c r="AQ67" i="6"/>
  <c r="AQ66" i="6"/>
  <c r="AQ65" i="6"/>
  <c r="AQ64" i="6"/>
  <c r="AQ63" i="6"/>
  <c r="AQ62" i="6"/>
  <c r="AQ61" i="6"/>
  <c r="AQ60" i="6"/>
  <c r="AQ59" i="6"/>
  <c r="AQ58" i="6"/>
  <c r="AQ57" i="6"/>
  <c r="AQ56" i="6"/>
  <c r="AQ55" i="6"/>
  <c r="AQ54" i="6"/>
  <c r="AQ53" i="6"/>
  <c r="AQ52" i="6"/>
  <c r="AQ51" i="6"/>
  <c r="AQ50" i="6"/>
  <c r="AQ49" i="6"/>
  <c r="AQ48" i="6"/>
  <c r="AQ47" i="6"/>
  <c r="AQ46" i="6"/>
  <c r="AQ45" i="6"/>
  <c r="AQ44" i="6"/>
  <c r="AQ43" i="6"/>
  <c r="AQ42" i="6"/>
  <c r="AQ41" i="6"/>
  <c r="AQ40" i="6"/>
  <c r="AQ39" i="6"/>
  <c r="AQ38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O24" i="6"/>
  <c r="AO25" i="6"/>
  <c r="AO26" i="6"/>
  <c r="AO27" i="6"/>
  <c r="AO28" i="6"/>
  <c r="AO29" i="6"/>
  <c r="AO30" i="6"/>
  <c r="AO31" i="6"/>
  <c r="AO32" i="6"/>
  <c r="AO33" i="6"/>
  <c r="AO34" i="6"/>
  <c r="AO35" i="6"/>
  <c r="AO36" i="6"/>
  <c r="AO37" i="6"/>
  <c r="AO38" i="6"/>
  <c r="AO39" i="6"/>
  <c r="AO40" i="6"/>
  <c r="AO41" i="6"/>
  <c r="AO42" i="6"/>
  <c r="AO43" i="6"/>
  <c r="AO44" i="6"/>
  <c r="AO45" i="6"/>
  <c r="AO46" i="6"/>
  <c r="AO47" i="6"/>
  <c r="AO48" i="6"/>
  <c r="AO49" i="6"/>
  <c r="AO50" i="6"/>
  <c r="AO51" i="6"/>
  <c r="AO52" i="6"/>
  <c r="AO53" i="6"/>
  <c r="AO54" i="6"/>
  <c r="AO55" i="6"/>
  <c r="AO56" i="6"/>
  <c r="AO57" i="6"/>
  <c r="AO58" i="6"/>
  <c r="AO59" i="6"/>
  <c r="AO60" i="6"/>
  <c r="AO61" i="6"/>
  <c r="AO62" i="6"/>
  <c r="AO63" i="6"/>
  <c r="AO64" i="6"/>
  <c r="AO65" i="6"/>
  <c r="AO66" i="6"/>
  <c r="AO67" i="6"/>
  <c r="AO68" i="6"/>
  <c r="AO69" i="6"/>
  <c r="AO70" i="6"/>
  <c r="AO71" i="6"/>
  <c r="AO72" i="6"/>
  <c r="AO73" i="6"/>
  <c r="AO74" i="6"/>
  <c r="AO75" i="6"/>
  <c r="AO76" i="6"/>
  <c r="AO77" i="6"/>
  <c r="AO78" i="6"/>
  <c r="AO79" i="6"/>
  <c r="AO80" i="6"/>
  <c r="AO81" i="6"/>
  <c r="AO82" i="6"/>
  <c r="AO83" i="6"/>
  <c r="AO84" i="6"/>
  <c r="AO85" i="6"/>
  <c r="AO23" i="6"/>
  <c r="AO22" i="6"/>
  <c r="AN24" i="6"/>
  <c r="AN25" i="6"/>
  <c r="AN26" i="6"/>
  <c r="AN27" i="6"/>
  <c r="AN28" i="6"/>
  <c r="AN29" i="6"/>
  <c r="AN30" i="6"/>
  <c r="AN31" i="6"/>
  <c r="AN32" i="6"/>
  <c r="AN33" i="6"/>
  <c r="AN34" i="6"/>
  <c r="AN35" i="6"/>
  <c r="AN36" i="6"/>
  <c r="AN37" i="6"/>
  <c r="AN38" i="6"/>
  <c r="AN39" i="6"/>
  <c r="AN40" i="6"/>
  <c r="AN41" i="6"/>
  <c r="AN42" i="6"/>
  <c r="AN43" i="6"/>
  <c r="AN44" i="6"/>
  <c r="AN45" i="6"/>
  <c r="AN46" i="6"/>
  <c r="AN47" i="6"/>
  <c r="AN48" i="6"/>
  <c r="AN49" i="6"/>
  <c r="AN50" i="6"/>
  <c r="AN51" i="6"/>
  <c r="AN52" i="6"/>
  <c r="AN53" i="6"/>
  <c r="AN54" i="6"/>
  <c r="AN55" i="6"/>
  <c r="AN56" i="6"/>
  <c r="AN57" i="6"/>
  <c r="AN58" i="6"/>
  <c r="AN59" i="6"/>
  <c r="AN60" i="6"/>
  <c r="AN61" i="6"/>
  <c r="AN62" i="6"/>
  <c r="AN63" i="6"/>
  <c r="AN64" i="6"/>
  <c r="AN65" i="6"/>
  <c r="AN66" i="6"/>
  <c r="AN67" i="6"/>
  <c r="AN68" i="6"/>
  <c r="AN69" i="6"/>
  <c r="AN70" i="6"/>
  <c r="AN71" i="6"/>
  <c r="AN72" i="6"/>
  <c r="AN73" i="6"/>
  <c r="AN74" i="6"/>
  <c r="AN75" i="6"/>
  <c r="AN76" i="6"/>
  <c r="AN77" i="6"/>
  <c r="AN78" i="6"/>
  <c r="AN79" i="6"/>
  <c r="AN80" i="6"/>
  <c r="AN81" i="6"/>
  <c r="AN82" i="6"/>
  <c r="AN83" i="6"/>
  <c r="AN84" i="6"/>
  <c r="AN85" i="6"/>
  <c r="AN23" i="6"/>
  <c r="AN22" i="6"/>
  <c r="AM24" i="6"/>
  <c r="AM25" i="6"/>
  <c r="AM26" i="6"/>
  <c r="AM27" i="6"/>
  <c r="AM28" i="6"/>
  <c r="AM29" i="6"/>
  <c r="AM30" i="6"/>
  <c r="AM31" i="6"/>
  <c r="AM32" i="6"/>
  <c r="AM33" i="6"/>
  <c r="AM34" i="6"/>
  <c r="AM35" i="6"/>
  <c r="AM36" i="6"/>
  <c r="AM37" i="6"/>
  <c r="AM38" i="6"/>
  <c r="AM39" i="6"/>
  <c r="AM40" i="6"/>
  <c r="AM41" i="6"/>
  <c r="AM42" i="6"/>
  <c r="AM43" i="6"/>
  <c r="AM44" i="6"/>
  <c r="AM45" i="6"/>
  <c r="AM46" i="6"/>
  <c r="AM47" i="6"/>
  <c r="AM48" i="6"/>
  <c r="AM49" i="6"/>
  <c r="AM50" i="6"/>
  <c r="AM51" i="6"/>
  <c r="AM52" i="6"/>
  <c r="AM53" i="6"/>
  <c r="AM54" i="6"/>
  <c r="AM55" i="6"/>
  <c r="AM56" i="6"/>
  <c r="AM57" i="6"/>
  <c r="AM58" i="6"/>
  <c r="AM59" i="6"/>
  <c r="AM60" i="6"/>
  <c r="AM61" i="6"/>
  <c r="AM62" i="6"/>
  <c r="AM63" i="6"/>
  <c r="AM64" i="6"/>
  <c r="AM65" i="6"/>
  <c r="AM66" i="6"/>
  <c r="AM67" i="6"/>
  <c r="AM68" i="6"/>
  <c r="AM69" i="6"/>
  <c r="AM70" i="6"/>
  <c r="AM71" i="6"/>
  <c r="AM72" i="6"/>
  <c r="AM73" i="6"/>
  <c r="AM74" i="6"/>
  <c r="AM75" i="6"/>
  <c r="AM76" i="6"/>
  <c r="AM77" i="6"/>
  <c r="AM78" i="6"/>
  <c r="AM79" i="6"/>
  <c r="AM80" i="6"/>
  <c r="AM81" i="6"/>
  <c r="AM82" i="6"/>
  <c r="AM83" i="6"/>
  <c r="AM84" i="6"/>
  <c r="AM85" i="6"/>
  <c r="AM23" i="6"/>
  <c r="AM22" i="6"/>
  <c r="AP24" i="6"/>
  <c r="AP25" i="6"/>
  <c r="AP26" i="6"/>
  <c r="AP27" i="6"/>
  <c r="AP28" i="6"/>
  <c r="AP29" i="6"/>
  <c r="AP30" i="6"/>
  <c r="AP31" i="6"/>
  <c r="AP32" i="6"/>
  <c r="AP33" i="6"/>
  <c r="AP34" i="6"/>
  <c r="AP35" i="6"/>
  <c r="AP36" i="6"/>
  <c r="AP37" i="6"/>
  <c r="AP38" i="6"/>
  <c r="AP39" i="6"/>
  <c r="AP40" i="6"/>
  <c r="AP41" i="6"/>
  <c r="AP42" i="6"/>
  <c r="AP43" i="6"/>
  <c r="AP44" i="6"/>
  <c r="AP45" i="6"/>
  <c r="AP46" i="6"/>
  <c r="AP47" i="6"/>
  <c r="AP48" i="6"/>
  <c r="AP49" i="6"/>
  <c r="AP50" i="6"/>
  <c r="AP51" i="6"/>
  <c r="AP52" i="6"/>
  <c r="AP53" i="6"/>
  <c r="AP54" i="6"/>
  <c r="AP55" i="6"/>
  <c r="AP56" i="6"/>
  <c r="AP57" i="6"/>
  <c r="AP58" i="6"/>
  <c r="AP59" i="6"/>
  <c r="AP60" i="6"/>
  <c r="AP61" i="6"/>
  <c r="AP62" i="6"/>
  <c r="AP63" i="6"/>
  <c r="AP64" i="6"/>
  <c r="AP65" i="6"/>
  <c r="AP66" i="6"/>
  <c r="AP67" i="6"/>
  <c r="AP68" i="6"/>
  <c r="AP69" i="6"/>
  <c r="AP70" i="6"/>
  <c r="AP71" i="6"/>
  <c r="AP72" i="6"/>
  <c r="AP73" i="6"/>
  <c r="AP74" i="6"/>
  <c r="AP75" i="6"/>
  <c r="AP76" i="6"/>
  <c r="AP77" i="6"/>
  <c r="AP78" i="6"/>
  <c r="AP79" i="6"/>
  <c r="AP80" i="6"/>
  <c r="AP81" i="6"/>
  <c r="AP82" i="6"/>
  <c r="AP83" i="6"/>
  <c r="AP84" i="6"/>
  <c r="AP85" i="6"/>
  <c r="AP23" i="6"/>
  <c r="AP22" i="6"/>
  <c r="E21" i="8"/>
  <c r="J29" i="5"/>
  <c r="K29" i="5"/>
  <c r="L29" i="5"/>
  <c r="M29" i="5"/>
  <c r="N29" i="5"/>
  <c r="O29" i="5"/>
  <c r="D17" i="12"/>
  <c r="AY30" i="5"/>
  <c r="R31" i="5" l="1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30" i="5"/>
  <c r="CJ29" i="5"/>
  <c r="G19" i="5" s="1"/>
  <c r="AY31" i="5"/>
  <c r="AY32" i="5"/>
  <c r="AY33" i="5"/>
  <c r="AY34" i="5"/>
  <c r="AY35" i="5"/>
  <c r="AY36" i="5"/>
  <c r="AY37" i="5"/>
  <c r="AY38" i="5"/>
  <c r="AY39" i="5"/>
  <c r="AY40" i="5"/>
  <c r="AY41" i="5"/>
  <c r="AY42" i="5"/>
  <c r="AY43" i="5"/>
  <c r="AY44" i="5"/>
  <c r="AY45" i="5"/>
  <c r="AY46" i="5"/>
  <c r="AY47" i="5"/>
  <c r="AY48" i="5"/>
  <c r="AY49" i="5"/>
  <c r="AY50" i="5"/>
  <c r="AY51" i="5"/>
  <c r="AY52" i="5"/>
  <c r="AY53" i="5"/>
  <c r="AY54" i="5"/>
  <c r="AY55" i="5"/>
  <c r="AY56" i="5"/>
  <c r="AY57" i="5"/>
  <c r="AY58" i="5"/>
  <c r="AY59" i="5"/>
  <c r="AY60" i="5"/>
  <c r="AY61" i="5"/>
  <c r="AY62" i="5"/>
  <c r="AY63" i="5"/>
  <c r="AY64" i="5"/>
  <c r="AY65" i="5"/>
  <c r="AY66" i="5"/>
  <c r="AY67" i="5"/>
  <c r="AY68" i="5"/>
  <c r="AY69" i="5"/>
  <c r="AY70" i="5"/>
  <c r="AY71" i="5"/>
  <c r="AY72" i="5"/>
  <c r="AY73" i="5"/>
  <c r="AY74" i="5"/>
  <c r="AY75" i="5"/>
  <c r="AY76" i="5"/>
  <c r="AY77" i="5"/>
  <c r="AY78" i="5"/>
  <c r="AY79" i="5"/>
  <c r="AY80" i="5"/>
  <c r="AY81" i="5"/>
  <c r="AY82" i="5"/>
  <c r="AY83" i="5"/>
  <c r="AY84" i="5"/>
  <c r="AY85" i="5"/>
  <c r="AY86" i="5"/>
  <c r="AY87" i="5"/>
  <c r="AY88" i="5"/>
  <c r="AY89" i="5"/>
  <c r="AY90" i="5"/>
  <c r="AY91" i="5"/>
  <c r="AY92" i="5"/>
  <c r="AY93" i="5"/>
  <c r="AY94" i="5"/>
  <c r="AY95" i="5"/>
  <c r="AY96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30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Y31" i="5"/>
  <c r="W31" i="5"/>
  <c r="Y30" i="5"/>
  <c r="W30" i="5"/>
  <c r="J32" i="12"/>
  <c r="W29" i="5" l="1"/>
  <c r="G17" i="5" s="1"/>
  <c r="L42" i="14"/>
  <c r="C42" i="14"/>
  <c r="L40" i="14"/>
  <c r="C40" i="14"/>
  <c r="L38" i="14"/>
  <c r="C38" i="14"/>
  <c r="L36" i="14"/>
  <c r="C36" i="14"/>
  <c r="L34" i="14"/>
  <c r="C34" i="14"/>
  <c r="L32" i="14"/>
  <c r="C32" i="14"/>
  <c r="C30" i="14"/>
  <c r="D16" i="12"/>
  <c r="D18" i="12" l="1"/>
  <c r="BX29" i="28" l="1"/>
  <c r="CA19" i="28"/>
  <c r="Q21" i="28"/>
  <c r="O21" i="28"/>
  <c r="N21" i="28"/>
  <c r="M21" i="28"/>
  <c r="BX23" i="28" l="1"/>
  <c r="D25" i="29"/>
  <c r="CA23" i="28"/>
  <c r="CA29" i="28"/>
  <c r="BX19" i="28"/>
  <c r="G25" i="29"/>
  <c r="G19" i="29"/>
  <c r="G15" i="29"/>
  <c r="AS23" i="28"/>
  <c r="AM23" i="28"/>
  <c r="AL23" i="28"/>
  <c r="BR22" i="28"/>
  <c r="BQ22" i="28"/>
  <c r="AL22" i="28"/>
  <c r="AM22" i="28"/>
  <c r="AL21" i="28"/>
  <c r="AM21" i="28"/>
  <c r="AL20" i="28"/>
  <c r="AM20" i="28"/>
  <c r="AL19" i="28"/>
  <c r="AI24" i="28"/>
  <c r="AH24" i="28"/>
  <c r="F35" i="29" l="1"/>
  <c r="AY24" i="28"/>
  <c r="D15" i="29"/>
  <c r="AS20" i="28"/>
  <c r="AS19" i="28"/>
  <c r="AS22" i="28"/>
  <c r="BM25" i="28"/>
  <c r="AP24" i="28"/>
  <c r="AT23" i="28" s="1"/>
  <c r="AS21" i="28"/>
  <c r="AG24" i="28"/>
  <c r="AR24" i="28"/>
  <c r="AM19" i="28"/>
  <c r="Y29" i="5"/>
  <c r="AT20" i="28" l="1"/>
  <c r="AT19" i="28"/>
  <c r="AT21" i="28"/>
  <c r="AT22" i="28"/>
  <c r="F810" i="4"/>
  <c r="G810" i="4"/>
  <c r="F820" i="4"/>
  <c r="G820" i="4"/>
  <c r="F826" i="4"/>
  <c r="F841" i="4" s="1"/>
  <c r="F45" i="4" s="1"/>
  <c r="G826" i="4"/>
  <c r="G841" i="4" s="1"/>
  <c r="G45" i="4" s="1"/>
  <c r="F846" i="4"/>
  <c r="G846" i="4"/>
  <c r="F850" i="4"/>
  <c r="G850" i="4"/>
  <c r="F854" i="4"/>
  <c r="G854" i="4"/>
  <c r="I810" i="4"/>
  <c r="I820" i="4"/>
  <c r="I826" i="4"/>
  <c r="I841" i="4" s="1"/>
  <c r="I45" i="4" s="1"/>
  <c r="I846" i="4"/>
  <c r="I850" i="4"/>
  <c r="I854" i="4"/>
  <c r="D25" i="12"/>
  <c r="D27" i="12"/>
  <c r="D32" i="12"/>
  <c r="D31" i="12"/>
  <c r="D30" i="12"/>
  <c r="D29" i="12"/>
  <c r="D28" i="12"/>
  <c r="D26" i="12"/>
  <c r="D24" i="12"/>
  <c r="D23" i="12"/>
  <c r="D22" i="12"/>
  <c r="D21" i="12"/>
  <c r="D20" i="12"/>
  <c r="D19" i="12"/>
  <c r="D33" i="12"/>
  <c r="BH22" i="6"/>
  <c r="BH23" i="6" s="1"/>
  <c r="BH24" i="6" s="1"/>
  <c r="BH25" i="6" s="1"/>
  <c r="BH26" i="6" s="1"/>
  <c r="BH27" i="6" s="1"/>
  <c r="BH28" i="6" s="1"/>
  <c r="BH29" i="6" s="1"/>
  <c r="BH30" i="6" s="1"/>
  <c r="BH31" i="6" s="1"/>
  <c r="BH32" i="6" s="1"/>
  <c r="BH33" i="6" s="1"/>
  <c r="BH34" i="6" s="1"/>
  <c r="BH35" i="6" s="1"/>
  <c r="BH36" i="6" s="1"/>
  <c r="BH37" i="6" s="1"/>
  <c r="BH38" i="6" s="1"/>
  <c r="BH39" i="6" s="1"/>
  <c r="BH40" i="6" s="1"/>
  <c r="BH41" i="6" s="1"/>
  <c r="BH42" i="6" s="1"/>
  <c r="BH43" i="6" s="1"/>
  <c r="BH44" i="6" s="1"/>
  <c r="BH45" i="6" s="1"/>
  <c r="BH46" i="6" s="1"/>
  <c r="BH47" i="6" s="1"/>
  <c r="BH48" i="6" s="1"/>
  <c r="BH49" i="6" s="1"/>
  <c r="BH50" i="6" s="1"/>
  <c r="BH51" i="6" s="1"/>
  <c r="BH52" i="6" s="1"/>
  <c r="BH53" i="6" s="1"/>
  <c r="BH54" i="6" s="1"/>
  <c r="BH55" i="6" s="1"/>
  <c r="BH56" i="6" s="1"/>
  <c r="BH57" i="6" s="1"/>
  <c r="BH58" i="6" s="1"/>
  <c r="BH59" i="6" s="1"/>
  <c r="BH60" i="6" s="1"/>
  <c r="BH61" i="6" s="1"/>
  <c r="BH62" i="6" s="1"/>
  <c r="BH63" i="6" s="1"/>
  <c r="BH64" i="6" s="1"/>
  <c r="BH65" i="6" s="1"/>
  <c r="BH66" i="6" s="1"/>
  <c r="BH67" i="6" s="1"/>
  <c r="BH68" i="6" s="1"/>
  <c r="BH69" i="6" s="1"/>
  <c r="BH70" i="6" s="1"/>
  <c r="BH71" i="6" s="1"/>
  <c r="BH72" i="6" s="1"/>
  <c r="BH73" i="6" s="1"/>
  <c r="BH74" i="6" s="1"/>
  <c r="BH75" i="6" s="1"/>
  <c r="BH76" i="6" s="1"/>
  <c r="BH77" i="6" s="1"/>
  <c r="BH78" i="6" s="1"/>
  <c r="BH79" i="6" s="1"/>
  <c r="BH80" i="6" s="1"/>
  <c r="BH81" i="6" s="1"/>
  <c r="BH82" i="6" s="1"/>
  <c r="BH83" i="6" s="1"/>
  <c r="BH84" i="6" s="1"/>
  <c r="BH85" i="6" s="1"/>
  <c r="F858" i="4" l="1"/>
  <c r="F44" i="4" s="1"/>
  <c r="F46" i="4" s="1"/>
  <c r="F47" i="4" s="1"/>
  <c r="G858" i="4"/>
  <c r="G44" i="4" s="1"/>
  <c r="G46" i="4" s="1"/>
  <c r="G47" i="4" s="1"/>
  <c r="AT24" i="28"/>
  <c r="I858" i="4"/>
  <c r="I44" i="4" s="1"/>
  <c r="I46" i="4" s="1"/>
  <c r="I47" i="4" s="1"/>
  <c r="AY29" i="5"/>
  <c r="N85" i="15"/>
  <c r="M85" i="15"/>
  <c r="L85" i="15"/>
  <c r="K85" i="15"/>
  <c r="J85" i="15"/>
  <c r="I85" i="15"/>
  <c r="H85" i="15"/>
  <c r="G85" i="15"/>
  <c r="F85" i="15"/>
  <c r="E85" i="15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59" i="1" l="1"/>
  <c r="R58" i="1" l="1"/>
  <c r="R57" i="1"/>
  <c r="R56" i="1" l="1"/>
  <c r="K129" i="19" l="1"/>
  <c r="J129" i="19"/>
  <c r="H128" i="19"/>
  <c r="M128" i="19" s="1"/>
  <c r="H127" i="19"/>
  <c r="M127" i="19" s="1"/>
  <c r="N126" i="19"/>
  <c r="M126" i="19"/>
  <c r="K126" i="19"/>
  <c r="H125" i="19"/>
  <c r="M125" i="19" s="1"/>
  <c r="F129" i="19"/>
  <c r="F128" i="19"/>
  <c r="J128" i="19" s="1"/>
  <c r="F127" i="19"/>
  <c r="J127" i="19" s="1"/>
  <c r="F126" i="19"/>
  <c r="J126" i="19" s="1"/>
  <c r="F125" i="19"/>
  <c r="J125" i="19" s="1"/>
  <c r="J60" i="19"/>
  <c r="F60" i="19"/>
  <c r="G87" i="19"/>
  <c r="G86" i="19"/>
  <c r="F86" i="19"/>
  <c r="G143" i="19"/>
  <c r="F143" i="19"/>
  <c r="N124" i="19"/>
  <c r="M124" i="19"/>
  <c r="K124" i="19"/>
  <c r="J124" i="19"/>
  <c r="J88" i="19"/>
  <c r="G74" i="19"/>
  <c r="F74" i="19"/>
  <c r="N55" i="19"/>
  <c r="M55" i="19"/>
  <c r="K55" i="19"/>
  <c r="J55" i="19"/>
  <c r="M59" i="19"/>
  <c r="J59" i="19"/>
  <c r="H59" i="19"/>
  <c r="H57" i="19"/>
  <c r="F57" i="19"/>
  <c r="F59" i="19"/>
  <c r="I115" i="19"/>
  <c r="F111" i="19"/>
  <c r="D57" i="19"/>
  <c r="D126" i="19" s="1"/>
  <c r="D58" i="19"/>
  <c r="D127" i="19" s="1"/>
  <c r="D59" i="19"/>
  <c r="D128" i="19" s="1"/>
  <c r="D60" i="19"/>
  <c r="D129" i="19" s="1"/>
  <c r="D56" i="19"/>
  <c r="D125" i="19" s="1"/>
  <c r="H47" i="19"/>
  <c r="G47" i="19"/>
  <c r="H20" i="19"/>
  <c r="G20" i="19"/>
  <c r="R53" i="1" l="1"/>
  <c r="R27" i="1"/>
  <c r="R25" i="1"/>
  <c r="G88" i="19"/>
  <c r="BK37" i="6" l="1"/>
  <c r="BK38" i="6"/>
  <c r="BK39" i="6"/>
  <c r="BK40" i="6"/>
  <c r="BK41" i="6"/>
  <c r="BK42" i="6"/>
  <c r="BK43" i="6"/>
  <c r="BK44" i="6"/>
  <c r="BK45" i="6"/>
  <c r="BK46" i="6"/>
  <c r="BK47" i="6"/>
  <c r="BK48" i="6"/>
  <c r="BK49" i="6"/>
  <c r="BK50" i="6"/>
  <c r="BK51" i="6"/>
  <c r="BK52" i="6"/>
  <c r="BK53" i="6"/>
  <c r="BK54" i="6"/>
  <c r="BK55" i="6"/>
  <c r="BK56" i="6"/>
  <c r="BK57" i="6"/>
  <c r="BK58" i="6"/>
  <c r="BK59" i="6"/>
  <c r="BK60" i="6"/>
  <c r="BK61" i="6"/>
  <c r="BK62" i="6"/>
  <c r="BK63" i="6"/>
  <c r="BK64" i="6"/>
  <c r="BK65" i="6"/>
  <c r="BK66" i="6"/>
  <c r="BK67" i="6"/>
  <c r="BK68" i="6"/>
  <c r="BK69" i="6"/>
  <c r="BK70" i="6"/>
  <c r="BK71" i="6"/>
  <c r="BK72" i="6"/>
  <c r="BK73" i="6"/>
  <c r="BK74" i="6"/>
  <c r="BK75" i="6"/>
  <c r="BK76" i="6"/>
  <c r="BK77" i="6"/>
  <c r="BK78" i="6"/>
  <c r="BK79" i="6"/>
  <c r="BK80" i="6"/>
  <c r="BK81" i="6"/>
  <c r="BK82" i="6"/>
  <c r="BK83" i="6"/>
  <c r="BK84" i="6"/>
  <c r="BK85" i="6"/>
  <c r="AK21" i="7"/>
  <c r="AK20" i="7"/>
  <c r="AL20" i="7"/>
  <c r="AJ21" i="7"/>
  <c r="J35" i="7"/>
  <c r="J36" i="7"/>
  <c r="J39" i="7"/>
  <c r="J40" i="7"/>
  <c r="J42" i="7"/>
  <c r="J43" i="7"/>
  <c r="J44" i="7"/>
  <c r="J45" i="7"/>
  <c r="J46" i="7"/>
  <c r="J47" i="7"/>
  <c r="J51" i="7"/>
  <c r="J52" i="7"/>
  <c r="J53" i="7"/>
  <c r="J55" i="7"/>
  <c r="J56" i="7"/>
  <c r="J58" i="7"/>
  <c r="J59" i="7"/>
  <c r="J60" i="7"/>
  <c r="J62" i="7"/>
  <c r="J67" i="7"/>
  <c r="J68" i="7"/>
  <c r="J70" i="7"/>
  <c r="J71" i="7"/>
  <c r="J72" i="7"/>
  <c r="J73" i="7"/>
  <c r="J74" i="7"/>
  <c r="J76" i="7"/>
  <c r="J78" i="7"/>
  <c r="J83" i="7"/>
  <c r="J84" i="7"/>
  <c r="J86" i="7"/>
  <c r="J87" i="7"/>
  <c r="J88" i="7"/>
  <c r="J90" i="7"/>
  <c r="J92" i="7"/>
  <c r="J31" i="7"/>
  <c r="J33" i="7"/>
  <c r="BC20" i="7" l="1"/>
  <c r="CI20" i="7"/>
  <c r="CE20" i="7"/>
  <c r="AU20" i="7"/>
  <c r="AQ20" i="7"/>
  <c r="BW20" i="7"/>
  <c r="BS20" i="7"/>
  <c r="BO20" i="7"/>
  <c r="BK20" i="7"/>
  <c r="BG20" i="7"/>
  <c r="AY20" i="7"/>
  <c r="CM20" i="7"/>
  <c r="CA20" i="7"/>
  <c r="G23" i="37"/>
  <c r="Q21" i="37"/>
  <c r="K23" i="37"/>
  <c r="J79" i="7"/>
  <c r="K79" i="7" s="1"/>
  <c r="J63" i="7"/>
  <c r="K63" i="7" s="1"/>
  <c r="J80" i="7"/>
  <c r="K80" i="7" s="1"/>
  <c r="K68" i="7"/>
  <c r="K84" i="7"/>
  <c r="K36" i="7"/>
  <c r="J64" i="7"/>
  <c r="K64" i="7" s="1"/>
  <c r="J48" i="7"/>
  <c r="K48" i="7" s="1"/>
  <c r="K88" i="7"/>
  <c r="K52" i="7"/>
  <c r="K47" i="7"/>
  <c r="K90" i="7"/>
  <c r="K74" i="7"/>
  <c r="K62" i="7"/>
  <c r="K46" i="7"/>
  <c r="J91" i="7"/>
  <c r="K91" i="7" s="1"/>
  <c r="J54" i="7"/>
  <c r="K54" i="7" s="1"/>
  <c r="J38" i="7"/>
  <c r="K38" i="7" s="1"/>
  <c r="K31" i="7"/>
  <c r="K73" i="7"/>
  <c r="K53" i="7"/>
  <c r="K45" i="7"/>
  <c r="K33" i="7"/>
  <c r="K76" i="7"/>
  <c r="K60" i="7"/>
  <c r="K44" i="7"/>
  <c r="K59" i="7"/>
  <c r="K43" i="7"/>
  <c r="J75" i="7"/>
  <c r="K75" i="7" s="1"/>
  <c r="K86" i="7"/>
  <c r="K78" i="7"/>
  <c r="K70" i="7"/>
  <c r="K58" i="7"/>
  <c r="K42" i="7"/>
  <c r="J24" i="7"/>
  <c r="K24" i="7" s="1"/>
  <c r="J82" i="7"/>
  <c r="K82" i="7" s="1"/>
  <c r="J66" i="7"/>
  <c r="K66" i="7" s="1"/>
  <c r="J50" i="7"/>
  <c r="K50" i="7" s="1"/>
  <c r="J34" i="7"/>
  <c r="K34" i="7" s="1"/>
  <c r="K92" i="7"/>
  <c r="K72" i="7"/>
  <c r="K56" i="7"/>
  <c r="K40" i="7"/>
  <c r="J89" i="7"/>
  <c r="K89" i="7" s="1"/>
  <c r="J69" i="7"/>
  <c r="K69" i="7" s="1"/>
  <c r="J61" i="7"/>
  <c r="K61" i="7" s="1"/>
  <c r="J49" i="7"/>
  <c r="K49" i="7" s="1"/>
  <c r="K23" i="7"/>
  <c r="K87" i="7"/>
  <c r="K83" i="7"/>
  <c r="K71" i="7"/>
  <c r="K67" i="7"/>
  <c r="K55" i="7"/>
  <c r="K51" i="7"/>
  <c r="K39" i="7"/>
  <c r="K35" i="7"/>
  <c r="J85" i="7"/>
  <c r="K85" i="7" s="1"/>
  <c r="J77" i="7"/>
  <c r="K77" i="7" s="1"/>
  <c r="J65" i="7"/>
  <c r="K65" i="7" s="1"/>
  <c r="J41" i="7"/>
  <c r="K41" i="7" s="1"/>
  <c r="J81" i="7"/>
  <c r="K81" i="7" s="1"/>
  <c r="J57" i="7"/>
  <c r="K57" i="7" s="1"/>
  <c r="J37" i="7"/>
  <c r="K37" i="7" s="1"/>
  <c r="J32" i="7"/>
  <c r="K32" i="7" s="1"/>
  <c r="CN32" i="7" l="1"/>
  <c r="CP34" i="7"/>
  <c r="CP36" i="7"/>
  <c r="CP41" i="7"/>
  <c r="CN43" i="7"/>
  <c r="CM25" i="7"/>
  <c r="CM30" i="7"/>
  <c r="CP32" i="7"/>
  <c r="CN25" i="7"/>
  <c r="CN30" i="7"/>
  <c r="CP28" i="7"/>
  <c r="CP33" i="7"/>
  <c r="CM40" i="7"/>
  <c r="CP26" i="7"/>
  <c r="CM36" i="7"/>
  <c r="CN48" i="7"/>
  <c r="CM50" i="7"/>
  <c r="CO50" i="7" s="1"/>
  <c r="CN33" i="7"/>
  <c r="CM24" i="7"/>
  <c r="CM26" i="7"/>
  <c r="CM27" i="7"/>
  <c r="CO27" i="7" s="1"/>
  <c r="CM48" i="7"/>
  <c r="CO48" i="7" s="1"/>
  <c r="CM52" i="7"/>
  <c r="CO52" i="7" s="1"/>
  <c r="CP59" i="7"/>
  <c r="CN69" i="7"/>
  <c r="CN74" i="7"/>
  <c r="CP27" i="7"/>
  <c r="CM32" i="7"/>
  <c r="CO32" i="7" s="1"/>
  <c r="CN42" i="7"/>
  <c r="CN55" i="7"/>
  <c r="CN59" i="7"/>
  <c r="CN61" i="7"/>
  <c r="CM35" i="7"/>
  <c r="CP42" i="7"/>
  <c r="CM49" i="7"/>
  <c r="CO49" i="7" s="1"/>
  <c r="CM51" i="7"/>
  <c r="CO51" i="7" s="1"/>
  <c r="CN29" i="7"/>
  <c r="CP35" i="7"/>
  <c r="CM37" i="7"/>
  <c r="CM41" i="7"/>
  <c r="CM45" i="7"/>
  <c r="CN46" i="7"/>
  <c r="CN47" i="7"/>
  <c r="CP48" i="7"/>
  <c r="CP49" i="7"/>
  <c r="CP50" i="7"/>
  <c r="CP51" i="7"/>
  <c r="CP52" i="7"/>
  <c r="CM56" i="7"/>
  <c r="CM63" i="7"/>
  <c r="CM67" i="7"/>
  <c r="CP70" i="7"/>
  <c r="CP78" i="7"/>
  <c r="CM80" i="7"/>
  <c r="CM85" i="7"/>
  <c r="CO85" i="7" s="1"/>
  <c r="CP88" i="7"/>
  <c r="CM31" i="7"/>
  <c r="CO31" i="7" s="1"/>
  <c r="CP38" i="7"/>
  <c r="CN41" i="7"/>
  <c r="CM57" i="7"/>
  <c r="CO57" i="7" s="1"/>
  <c r="CN64" i="7"/>
  <c r="CP75" i="7"/>
  <c r="CP77" i="7"/>
  <c r="CN84" i="7"/>
  <c r="CN87" i="7"/>
  <c r="CP90" i="7"/>
  <c r="CN37" i="7"/>
  <c r="CO37" i="7" s="1"/>
  <c r="CN40" i="7"/>
  <c r="CP43" i="7"/>
  <c r="CN44" i="7"/>
  <c r="CN45" i="7"/>
  <c r="CP57" i="7"/>
  <c r="CM60" i="7"/>
  <c r="CM65" i="7"/>
  <c r="CO65" i="7" s="1"/>
  <c r="CM78" i="7"/>
  <c r="CP81" i="7"/>
  <c r="CM88" i="7"/>
  <c r="CN91" i="7"/>
  <c r="CN27" i="7"/>
  <c r="CP37" i="7"/>
  <c r="CP40" i="7"/>
  <c r="CP44" i="7"/>
  <c r="CP45" i="7"/>
  <c r="CM55" i="7"/>
  <c r="CO55" i="7" s="1"/>
  <c r="CN60" i="7"/>
  <c r="CO60" i="7" s="1"/>
  <c r="CM61" i="7"/>
  <c r="CM62" i="7"/>
  <c r="CN65" i="7"/>
  <c r="CM66" i="7"/>
  <c r="CO66" i="7" s="1"/>
  <c r="CM68" i="7"/>
  <c r="CO68" i="7" s="1"/>
  <c r="CN28" i="7"/>
  <c r="CN38" i="7"/>
  <c r="CN51" i="7"/>
  <c r="CN26" i="7"/>
  <c r="CM39" i="7"/>
  <c r="CO39" i="7" s="1"/>
  <c r="CN56" i="7"/>
  <c r="CP63" i="7"/>
  <c r="CP65" i="7"/>
  <c r="CM69" i="7"/>
  <c r="CO69" i="7" s="1"/>
  <c r="CN72" i="7"/>
  <c r="CN39" i="7"/>
  <c r="CP56" i="7"/>
  <c r="CP72" i="7"/>
  <c r="CM73" i="7"/>
  <c r="CN77" i="7"/>
  <c r="CN81" i="7"/>
  <c r="CP85" i="7"/>
  <c r="CN89" i="7"/>
  <c r="CM28" i="7"/>
  <c r="CP39" i="7"/>
  <c r="CM47" i="7"/>
  <c r="CP61" i="7"/>
  <c r="CP62" i="7"/>
  <c r="CN63" i="7"/>
  <c r="CO63" i="7" s="1"/>
  <c r="CM64" i="7"/>
  <c r="CO64" i="7" s="1"/>
  <c r="CP67" i="7"/>
  <c r="CP84" i="7"/>
  <c r="CN86" i="7"/>
  <c r="CN88" i="7"/>
  <c r="CP25" i="7"/>
  <c r="CM38" i="7"/>
  <c r="CN54" i="7"/>
  <c r="CP60" i="7"/>
  <c r="CP64" i="7"/>
  <c r="CM74" i="7"/>
  <c r="CO74" i="7" s="1"/>
  <c r="CM79" i="7"/>
  <c r="CO79" i="7" s="1"/>
  <c r="CP86" i="7"/>
  <c r="CN90" i="7"/>
  <c r="CM92" i="7"/>
  <c r="CO92" i="7" s="1"/>
  <c r="CP30" i="7"/>
  <c r="CN36" i="7"/>
  <c r="CP54" i="7"/>
  <c r="CN73" i="7"/>
  <c r="CM77" i="7"/>
  <c r="CN79" i="7"/>
  <c r="CN34" i="7"/>
  <c r="CM46" i="7"/>
  <c r="CN75" i="7"/>
  <c r="CP82" i="7"/>
  <c r="CP46" i="7"/>
  <c r="CN52" i="7"/>
  <c r="CM53" i="7"/>
  <c r="CO53" i="7" s="1"/>
  <c r="CM54" i="7"/>
  <c r="CO54" i="7" s="1"/>
  <c r="CP55" i="7"/>
  <c r="CP69" i="7"/>
  <c r="CM89" i="7"/>
  <c r="CM90" i="7"/>
  <c r="CN92" i="7"/>
  <c r="CN53" i="7"/>
  <c r="CN57" i="7"/>
  <c r="CP74" i="7"/>
  <c r="CP79" i="7"/>
  <c r="CN80" i="7"/>
  <c r="CP80" i="7"/>
  <c r="CP92" i="7"/>
  <c r="CN35" i="7"/>
  <c r="CM44" i="7"/>
  <c r="CM58" i="7"/>
  <c r="CM70" i="7"/>
  <c r="CM87" i="7"/>
  <c r="CP23" i="7"/>
  <c r="CP58" i="7"/>
  <c r="CM86" i="7"/>
  <c r="CM23" i="7"/>
  <c r="CN31" i="7"/>
  <c r="CM43" i="7"/>
  <c r="CO43" i="7" s="1"/>
  <c r="CM71" i="7"/>
  <c r="CO71" i="7" s="1"/>
  <c r="CN76" i="7"/>
  <c r="CO76" i="7" s="1"/>
  <c r="CP53" i="7"/>
  <c r="CN67" i="7"/>
  <c r="CO67" i="7" s="1"/>
  <c r="CP89" i="7"/>
  <c r="CN50" i="7"/>
  <c r="CM72" i="7"/>
  <c r="CO72" i="7" s="1"/>
  <c r="CM33" i="7"/>
  <c r="CO33" i="7" s="1"/>
  <c r="CN58" i="7"/>
  <c r="CM59" i="7"/>
  <c r="CO59" i="7" s="1"/>
  <c r="CN70" i="7"/>
  <c r="CO70" i="7" s="1"/>
  <c r="CN78" i="7"/>
  <c r="CP87" i="7"/>
  <c r="CN23" i="7"/>
  <c r="CN85" i="7"/>
  <c r="CN49" i="7"/>
  <c r="CN68" i="7"/>
  <c r="CM76" i="7"/>
  <c r="CN62" i="7"/>
  <c r="CP73" i="7"/>
  <c r="CM81" i="7"/>
  <c r="CN24" i="7"/>
  <c r="CN82" i="7"/>
  <c r="CP24" i="7"/>
  <c r="CM34" i="7"/>
  <c r="CO34" i="7" s="1"/>
  <c r="CM75" i="7"/>
  <c r="CO75" i="7" s="1"/>
  <c r="CM83" i="7"/>
  <c r="CP83" i="7"/>
  <c r="CM42" i="7"/>
  <c r="CP47" i="7"/>
  <c r="CP68" i="7"/>
  <c r="CN71" i="7"/>
  <c r="CP76" i="7"/>
  <c r="CM29" i="7"/>
  <c r="CO29" i="7" s="1"/>
  <c r="CM82" i="7"/>
  <c r="CO82" i="7" s="1"/>
  <c r="CM91" i="7"/>
  <c r="CO91" i="7" s="1"/>
  <c r="CP29" i="7"/>
  <c r="CP91" i="7"/>
  <c r="CP31" i="7"/>
  <c r="CN66" i="7"/>
  <c r="CM84" i="7"/>
  <c r="CO84" i="7" s="1"/>
  <c r="CP66" i="7"/>
  <c r="CN83" i="7"/>
  <c r="CP71" i="7"/>
  <c r="BB26" i="7"/>
  <c r="AY31" i="7"/>
  <c r="BA31" i="7" s="1"/>
  <c r="AY36" i="7"/>
  <c r="BA36" i="7" s="1"/>
  <c r="AY38" i="7"/>
  <c r="BA38" i="7" s="1"/>
  <c r="AZ40" i="7"/>
  <c r="AY24" i="7"/>
  <c r="BA24" i="7" s="1"/>
  <c r="AY29" i="7"/>
  <c r="AZ31" i="7"/>
  <c r="AZ36" i="7"/>
  <c r="AZ38" i="7"/>
  <c r="BB40" i="7"/>
  <c r="AZ24" i="7"/>
  <c r="AY27" i="7"/>
  <c r="AZ29" i="7"/>
  <c r="BB31" i="7"/>
  <c r="AY25" i="7"/>
  <c r="BA25" i="7" s="1"/>
  <c r="AY28" i="7"/>
  <c r="BA28" i="7" s="1"/>
  <c r="AZ30" i="7"/>
  <c r="AZ32" i="7"/>
  <c r="AZ39" i="7"/>
  <c r="AZ25" i="7"/>
  <c r="BB32" i="7"/>
  <c r="AZ41" i="7"/>
  <c r="AY42" i="7"/>
  <c r="BA42" i="7" s="1"/>
  <c r="AZ51" i="7"/>
  <c r="BB29" i="7"/>
  <c r="AY30" i="7"/>
  <c r="AY35" i="7"/>
  <c r="BB35" i="7"/>
  <c r="AY33" i="7"/>
  <c r="BA33" i="7" s="1"/>
  <c r="BB38" i="7"/>
  <c r="AZ42" i="7"/>
  <c r="BB43" i="7"/>
  <c r="AZ44" i="7"/>
  <c r="AZ45" i="7"/>
  <c r="AZ46" i="7"/>
  <c r="AZ50" i="7"/>
  <c r="AY59" i="7"/>
  <c r="AZ67" i="7"/>
  <c r="AZ72" i="7"/>
  <c r="BB75" i="7"/>
  <c r="AY77" i="7"/>
  <c r="AY34" i="7"/>
  <c r="BB39" i="7"/>
  <c r="BB42" i="7"/>
  <c r="BB46" i="7"/>
  <c r="BB47" i="7"/>
  <c r="BB48" i="7"/>
  <c r="BB49" i="7"/>
  <c r="BB51" i="7"/>
  <c r="AZ53" i="7"/>
  <c r="AZ57" i="7"/>
  <c r="BB62" i="7"/>
  <c r="AZ34" i="7"/>
  <c r="BB53" i="7"/>
  <c r="BB57" i="7"/>
  <c r="AY58" i="7"/>
  <c r="BB33" i="7"/>
  <c r="BB45" i="7"/>
  <c r="AY54" i="7"/>
  <c r="AZ61" i="7"/>
  <c r="BB64" i="7"/>
  <c r="AY66" i="7"/>
  <c r="BA66" i="7" s="1"/>
  <c r="AZ69" i="7"/>
  <c r="AZ75" i="7"/>
  <c r="AY78" i="7"/>
  <c r="BA78" i="7" s="1"/>
  <c r="AY83" i="7"/>
  <c r="BA83" i="7" s="1"/>
  <c r="BB86" i="7"/>
  <c r="AZ91" i="7"/>
  <c r="BB24" i="7"/>
  <c r="BB30" i="7"/>
  <c r="AY47" i="7"/>
  <c r="AZ54" i="7"/>
  <c r="BB56" i="7"/>
  <c r="AY60" i="7"/>
  <c r="BA60" i="7" s="1"/>
  <c r="AY61" i="7"/>
  <c r="AY62" i="7"/>
  <c r="BA62" i="7" s="1"/>
  <c r="AY63" i="7"/>
  <c r="BA63" i="7" s="1"/>
  <c r="AZ66" i="7"/>
  <c r="AZ79" i="7"/>
  <c r="BB82" i="7"/>
  <c r="AY89" i="7"/>
  <c r="BB25" i="7"/>
  <c r="AY26" i="7"/>
  <c r="AZ35" i="7"/>
  <c r="BB37" i="7"/>
  <c r="AY48" i="7"/>
  <c r="BA48" i="7" s="1"/>
  <c r="AZ52" i="7"/>
  <c r="AY55" i="7"/>
  <c r="BA55" i="7" s="1"/>
  <c r="AZ59" i="7"/>
  <c r="BB63" i="7"/>
  <c r="BB67" i="7"/>
  <c r="BB68" i="7"/>
  <c r="BB69" i="7"/>
  <c r="AY70" i="7"/>
  <c r="AZ71" i="7"/>
  <c r="AY72" i="7"/>
  <c r="AY74" i="7"/>
  <c r="AZ80" i="7"/>
  <c r="BB83" i="7"/>
  <c r="AY90" i="7"/>
  <c r="BA90" i="7" s="1"/>
  <c r="AZ26" i="7"/>
  <c r="AY32" i="7"/>
  <c r="BA32" i="7" s="1"/>
  <c r="AY39" i="7"/>
  <c r="BA39" i="7" s="1"/>
  <c r="AZ48" i="7"/>
  <c r="BB52" i="7"/>
  <c r="AZ55" i="7"/>
  <c r="AY57" i="7"/>
  <c r="AZ70" i="7"/>
  <c r="BB71" i="7"/>
  <c r="BB72" i="7"/>
  <c r="AY73" i="7"/>
  <c r="BA73" i="7" s="1"/>
  <c r="AZ74" i="7"/>
  <c r="BA74" i="7" s="1"/>
  <c r="AZ47" i="7"/>
  <c r="AY50" i="7"/>
  <c r="BB54" i="7"/>
  <c r="AZ63" i="7"/>
  <c r="AZ65" i="7"/>
  <c r="AY68" i="7"/>
  <c r="AZ28" i="7"/>
  <c r="AY44" i="7"/>
  <c r="BA44" i="7" s="1"/>
  <c r="BB50" i="7"/>
  <c r="AY53" i="7"/>
  <c r="AZ68" i="7"/>
  <c r="BA68" i="7" s="1"/>
  <c r="AY80" i="7"/>
  <c r="BA80" i="7" s="1"/>
  <c r="BB81" i="7"/>
  <c r="BB85" i="7"/>
  <c r="BB89" i="7"/>
  <c r="AY23" i="7"/>
  <c r="AZ56" i="7"/>
  <c r="BB59" i="7"/>
  <c r="BB73" i="7"/>
  <c r="AY76" i="7"/>
  <c r="AY84" i="7"/>
  <c r="AY86" i="7"/>
  <c r="AY88" i="7"/>
  <c r="BA88" i="7" s="1"/>
  <c r="BB41" i="7"/>
  <c r="AY69" i="7"/>
  <c r="BA69" i="7" s="1"/>
  <c r="BB76" i="7"/>
  <c r="BB84" i="7"/>
  <c r="BB88" i="7"/>
  <c r="AY92" i="7"/>
  <c r="BB90" i="7"/>
  <c r="AZ33" i="7"/>
  <c r="AY43" i="7"/>
  <c r="BA43" i="7" s="1"/>
  <c r="AY51" i="7"/>
  <c r="BA51" i="7" s="1"/>
  <c r="BB34" i="7"/>
  <c r="AY40" i="7"/>
  <c r="BB70" i="7"/>
  <c r="AZ92" i="7"/>
  <c r="BB28" i="7"/>
  <c r="AZ43" i="7"/>
  <c r="BB77" i="7"/>
  <c r="BB78" i="7"/>
  <c r="BB87" i="7"/>
  <c r="AY65" i="7"/>
  <c r="BA65" i="7" s="1"/>
  <c r="AY67" i="7"/>
  <c r="BB74" i="7"/>
  <c r="AY85" i="7"/>
  <c r="BA85" i="7" s="1"/>
  <c r="AZ86" i="7"/>
  <c r="AY91" i="7"/>
  <c r="BA91" i="7" s="1"/>
  <c r="AY37" i="7"/>
  <c r="BA37" i="7" s="1"/>
  <c r="BB61" i="7"/>
  <c r="BB65" i="7"/>
  <c r="AZ85" i="7"/>
  <c r="AZ83" i="7"/>
  <c r="AY52" i="7"/>
  <c r="BB55" i="7"/>
  <c r="AZ58" i="7"/>
  <c r="AZ76" i="7"/>
  <c r="AZ84" i="7"/>
  <c r="BB92" i="7"/>
  <c r="BB36" i="7"/>
  <c r="AY46" i="7"/>
  <c r="BA46" i="7" s="1"/>
  <c r="AY56" i="7"/>
  <c r="BA56" i="7" s="1"/>
  <c r="AZ64" i="7"/>
  <c r="AY81" i="7"/>
  <c r="AZ82" i="7"/>
  <c r="AZ90" i="7"/>
  <c r="BB91" i="7"/>
  <c r="AY45" i="7"/>
  <c r="BA45" i="7" s="1"/>
  <c r="AZ73" i="7"/>
  <c r="AY79" i="7"/>
  <c r="BA79" i="7" s="1"/>
  <c r="AZ37" i="7"/>
  <c r="BB58" i="7"/>
  <c r="AY64" i="7"/>
  <c r="AY82" i="7"/>
  <c r="BA82" i="7" s="1"/>
  <c r="AY41" i="7"/>
  <c r="AZ62" i="7"/>
  <c r="AY75" i="7"/>
  <c r="AZ81" i="7"/>
  <c r="BB80" i="7"/>
  <c r="AZ78" i="7"/>
  <c r="AY87" i="7"/>
  <c r="BA87" i="7" s="1"/>
  <c r="AY71" i="7"/>
  <c r="BB66" i="7"/>
  <c r="BB79" i="7"/>
  <c r="AZ89" i="7"/>
  <c r="AY49" i="7"/>
  <c r="AZ49" i="7"/>
  <c r="AZ77" i="7"/>
  <c r="AZ88" i="7"/>
  <c r="AZ27" i="7"/>
  <c r="AZ60" i="7"/>
  <c r="AZ87" i="7"/>
  <c r="BB23" i="7"/>
  <c r="BB27" i="7"/>
  <c r="BB60" i="7"/>
  <c r="AZ23" i="7"/>
  <c r="BB44" i="7"/>
  <c r="BL24" i="7"/>
  <c r="BL27" i="7"/>
  <c r="BL29" i="7"/>
  <c r="BK34" i="7"/>
  <c r="BN36" i="7"/>
  <c r="BK41" i="7"/>
  <c r="BL43" i="7"/>
  <c r="BN27" i="7"/>
  <c r="BN29" i="7"/>
  <c r="BL34" i="7"/>
  <c r="BN24" i="7"/>
  <c r="BK32" i="7"/>
  <c r="BN25" i="7"/>
  <c r="BL28" i="7"/>
  <c r="BK33" i="7"/>
  <c r="BN35" i="7"/>
  <c r="BL37" i="7"/>
  <c r="BN39" i="7"/>
  <c r="BK27" i="7"/>
  <c r="BM27" i="7" s="1"/>
  <c r="BL40" i="7"/>
  <c r="BN43" i="7"/>
  <c r="BN46" i="7"/>
  <c r="BN33" i="7"/>
  <c r="BL36" i="7"/>
  <c r="BK24" i="7"/>
  <c r="BM24" i="7" s="1"/>
  <c r="BK25" i="7"/>
  <c r="BM25" i="7" s="1"/>
  <c r="BK26" i="7"/>
  <c r="BL25" i="7"/>
  <c r="BL26" i="7"/>
  <c r="BL47" i="7"/>
  <c r="BN57" i="7"/>
  <c r="BL59" i="7"/>
  <c r="BL69" i="7"/>
  <c r="BN72" i="7"/>
  <c r="BK74" i="7"/>
  <c r="BN77" i="7"/>
  <c r="BN30" i="7"/>
  <c r="BK36" i="7"/>
  <c r="BN41" i="7"/>
  <c r="BK44" i="7"/>
  <c r="BL54" i="7"/>
  <c r="BN58" i="7"/>
  <c r="BK61" i="7"/>
  <c r="BL32" i="7"/>
  <c r="BK37" i="7"/>
  <c r="BM37" i="7" s="1"/>
  <c r="BL44" i="7"/>
  <c r="BN54" i="7"/>
  <c r="BK55" i="7"/>
  <c r="BM55" i="7" s="1"/>
  <c r="BL35" i="7"/>
  <c r="BK38" i="7"/>
  <c r="BK43" i="7"/>
  <c r="BK63" i="7"/>
  <c r="BN66" i="7"/>
  <c r="BL76" i="7"/>
  <c r="BK80" i="7"/>
  <c r="BL83" i="7"/>
  <c r="BL88" i="7"/>
  <c r="BL38" i="7"/>
  <c r="BL42" i="7"/>
  <c r="BL49" i="7"/>
  <c r="BN55" i="7"/>
  <c r="BK59" i="7"/>
  <c r="BN63" i="7"/>
  <c r="BN67" i="7"/>
  <c r="BN69" i="7"/>
  <c r="BL70" i="7"/>
  <c r="BN71" i="7"/>
  <c r="BK72" i="7"/>
  <c r="BM72" i="7" s="1"/>
  <c r="BK73" i="7"/>
  <c r="BM73" i="7" s="1"/>
  <c r="BL74" i="7"/>
  <c r="BL80" i="7"/>
  <c r="BK83" i="7"/>
  <c r="BM83" i="7" s="1"/>
  <c r="BN86" i="7"/>
  <c r="BK90" i="7"/>
  <c r="BK30" i="7"/>
  <c r="BM30" i="7" s="1"/>
  <c r="BL45" i="7"/>
  <c r="BK46" i="7"/>
  <c r="BM46" i="7" s="1"/>
  <c r="BL50" i="7"/>
  <c r="BN53" i="7"/>
  <c r="BK56" i="7"/>
  <c r="BM56" i="7" s="1"/>
  <c r="BK58" i="7"/>
  <c r="BL64" i="7"/>
  <c r="BM64" i="7" s="1"/>
  <c r="BN75" i="7"/>
  <c r="BN90" i="7"/>
  <c r="BL30" i="7"/>
  <c r="BK40" i="7"/>
  <c r="BN45" i="7"/>
  <c r="BL46" i="7"/>
  <c r="BL56" i="7"/>
  <c r="BL58" i="7"/>
  <c r="BN64" i="7"/>
  <c r="BK31" i="7"/>
  <c r="BM31" i="7" s="1"/>
  <c r="BN32" i="7"/>
  <c r="BL33" i="7"/>
  <c r="BN37" i="7"/>
  <c r="BL57" i="7"/>
  <c r="BL31" i="7"/>
  <c r="BL41" i="7"/>
  <c r="BK48" i="7"/>
  <c r="BK51" i="7"/>
  <c r="BN56" i="7"/>
  <c r="BL61" i="7"/>
  <c r="BL66" i="7"/>
  <c r="BL73" i="7"/>
  <c r="BN31" i="7"/>
  <c r="BK45" i="7"/>
  <c r="BM45" i="7" s="1"/>
  <c r="BL48" i="7"/>
  <c r="BL51" i="7"/>
  <c r="BN61" i="7"/>
  <c r="BK64" i="7"/>
  <c r="BN73" i="7"/>
  <c r="BN76" i="7"/>
  <c r="BL87" i="7"/>
  <c r="BK91" i="7"/>
  <c r="BM91" i="7" s="1"/>
  <c r="BN92" i="7"/>
  <c r="BK35" i="7"/>
  <c r="BM35" i="7" s="1"/>
  <c r="BK49" i="7"/>
  <c r="BK60" i="7"/>
  <c r="BN62" i="7"/>
  <c r="BK66" i="7"/>
  <c r="BM66" i="7" s="1"/>
  <c r="BL67" i="7"/>
  <c r="BN79" i="7"/>
  <c r="BK81" i="7"/>
  <c r="BK85" i="7"/>
  <c r="BK29" i="7"/>
  <c r="BM29" i="7" s="1"/>
  <c r="BK50" i="7"/>
  <c r="BM50" i="7" s="1"/>
  <c r="BL53" i="7"/>
  <c r="BN74" i="7"/>
  <c r="BN81" i="7"/>
  <c r="BN85" i="7"/>
  <c r="BN87" i="7"/>
  <c r="BK89" i="7"/>
  <c r="BM89" i="7" s="1"/>
  <c r="BL89" i="7"/>
  <c r="BL91" i="7"/>
  <c r="BN34" i="7"/>
  <c r="BK47" i="7"/>
  <c r="BN50" i="7"/>
  <c r="BN60" i="7"/>
  <c r="BK75" i="7"/>
  <c r="BN68" i="7"/>
  <c r="BK71" i="7"/>
  <c r="BN40" i="7"/>
  <c r="BL60" i="7"/>
  <c r="BL71" i="7"/>
  <c r="BM71" i="7" s="1"/>
  <c r="BN80" i="7"/>
  <c r="BL81" i="7"/>
  <c r="BK28" i="7"/>
  <c r="BM28" i="7" s="1"/>
  <c r="BN44" i="7"/>
  <c r="BK78" i="7"/>
  <c r="BK79" i="7"/>
  <c r="BN89" i="7"/>
  <c r="BL78" i="7"/>
  <c r="BL79" i="7"/>
  <c r="BK88" i="7"/>
  <c r="BM88" i="7" s="1"/>
  <c r="BK39" i="7"/>
  <c r="BM39" i="7" s="1"/>
  <c r="BN47" i="7"/>
  <c r="BN48" i="7"/>
  <c r="BK69" i="7"/>
  <c r="BN78" i="7"/>
  <c r="BK87" i="7"/>
  <c r="BN88" i="7"/>
  <c r="BK86" i="7"/>
  <c r="BK52" i="7"/>
  <c r="BM52" i="7" s="1"/>
  <c r="BK54" i="7"/>
  <c r="BM54" i="7" s="1"/>
  <c r="BL65" i="7"/>
  <c r="BK67" i="7"/>
  <c r="BM67" i="7" s="1"/>
  <c r="BL77" i="7"/>
  <c r="BM77" i="7" s="1"/>
  <c r="BL86" i="7"/>
  <c r="BL23" i="7"/>
  <c r="BL52" i="7"/>
  <c r="BL85" i="7"/>
  <c r="BK23" i="7"/>
  <c r="BK70" i="7"/>
  <c r="BN28" i="7"/>
  <c r="BN49" i="7"/>
  <c r="BN26" i="7"/>
  <c r="BL39" i="7"/>
  <c r="BK42" i="7"/>
  <c r="BL63" i="7"/>
  <c r="BK65" i="7"/>
  <c r="BM65" i="7" s="1"/>
  <c r="BK77" i="7"/>
  <c r="BN23" i="7"/>
  <c r="BN42" i="7"/>
  <c r="BK53" i="7"/>
  <c r="BL55" i="7"/>
  <c r="BN65" i="7"/>
  <c r="BL72" i="7"/>
  <c r="BK76" i="7"/>
  <c r="BM76" i="7" s="1"/>
  <c r="BN51" i="7"/>
  <c r="BK92" i="7"/>
  <c r="BM92" i="7" s="1"/>
  <c r="BK62" i="7"/>
  <c r="BM62" i="7" s="1"/>
  <c r="BN70" i="7"/>
  <c r="BL92" i="7"/>
  <c r="BN59" i="7"/>
  <c r="BL62" i="7"/>
  <c r="BK82" i="7"/>
  <c r="BN91" i="7"/>
  <c r="BL68" i="7"/>
  <c r="BM68" i="7" s="1"/>
  <c r="BK84" i="7"/>
  <c r="BK57" i="7"/>
  <c r="BL84" i="7"/>
  <c r="BN38" i="7"/>
  <c r="BN84" i="7"/>
  <c r="BL75" i="7"/>
  <c r="BN83" i="7"/>
  <c r="BN52" i="7"/>
  <c r="BL82" i="7"/>
  <c r="BK68" i="7"/>
  <c r="BN82" i="7"/>
  <c r="BL90" i="7"/>
  <c r="BR26" i="7"/>
  <c r="BO31" i="7"/>
  <c r="BO38" i="7"/>
  <c r="BQ38" i="7" s="1"/>
  <c r="BO40" i="7"/>
  <c r="BQ40" i="7" s="1"/>
  <c r="BR44" i="7"/>
  <c r="BP31" i="7"/>
  <c r="BO36" i="7"/>
  <c r="BP38" i="7"/>
  <c r="BP40" i="7"/>
  <c r="BO27" i="7"/>
  <c r="BO29" i="7"/>
  <c r="BR31" i="7"/>
  <c r="BO30" i="7"/>
  <c r="BP32" i="7"/>
  <c r="BP26" i="7"/>
  <c r="BP30" i="7"/>
  <c r="BP33" i="7"/>
  <c r="BO35" i="7"/>
  <c r="BQ35" i="7" s="1"/>
  <c r="BO42" i="7"/>
  <c r="BR45" i="7"/>
  <c r="BO51" i="7"/>
  <c r="BR32" i="7"/>
  <c r="BR33" i="7"/>
  <c r="BP36" i="7"/>
  <c r="BO24" i="7"/>
  <c r="BQ24" i="7" s="1"/>
  <c r="BR36" i="7"/>
  <c r="BP41" i="7"/>
  <c r="BR42" i="7"/>
  <c r="BO50" i="7"/>
  <c r="BQ50" i="7" s="1"/>
  <c r="BP53" i="7"/>
  <c r="BO55" i="7"/>
  <c r="BO70" i="7"/>
  <c r="BP75" i="7"/>
  <c r="BR28" i="7"/>
  <c r="BO45" i="7"/>
  <c r="BR48" i="7"/>
  <c r="BR53" i="7"/>
  <c r="BR57" i="7"/>
  <c r="BP62" i="7"/>
  <c r="BR30" i="7"/>
  <c r="BO41" i="7"/>
  <c r="BQ41" i="7" s="1"/>
  <c r="BP45" i="7"/>
  <c r="BP25" i="7"/>
  <c r="BR27" i="7"/>
  <c r="BO32" i="7"/>
  <c r="BO37" i="7"/>
  <c r="BO44" i="7"/>
  <c r="BP54" i="7"/>
  <c r="BR58" i="7"/>
  <c r="BO61" i="7"/>
  <c r="BQ61" i="7" s="1"/>
  <c r="BP64" i="7"/>
  <c r="BO69" i="7"/>
  <c r="BQ69" i="7" s="1"/>
  <c r="BP72" i="7"/>
  <c r="BO81" i="7"/>
  <c r="BQ81" i="7" s="1"/>
  <c r="BR84" i="7"/>
  <c r="BP86" i="7"/>
  <c r="BR89" i="7"/>
  <c r="BO91" i="7"/>
  <c r="BO28" i="7"/>
  <c r="BO33" i="7"/>
  <c r="BO43" i="7"/>
  <c r="BO48" i="7"/>
  <c r="BR52" i="7"/>
  <c r="BO57" i="7"/>
  <c r="BQ57" i="7" s="1"/>
  <c r="BP60" i="7"/>
  <c r="BQ60" i="7" s="1"/>
  <c r="BO62" i="7"/>
  <c r="BQ62" i="7" s="1"/>
  <c r="BR65" i="7"/>
  <c r="BP66" i="7"/>
  <c r="BO68" i="7"/>
  <c r="BP79" i="7"/>
  <c r="BR82" i="7"/>
  <c r="BO89" i="7"/>
  <c r="BQ89" i="7" s="1"/>
  <c r="BR29" i="7"/>
  <c r="BP34" i="7"/>
  <c r="BP42" i="7"/>
  <c r="BP44" i="7"/>
  <c r="BP49" i="7"/>
  <c r="BP59" i="7"/>
  <c r="BR63" i="7"/>
  <c r="BR67" i="7"/>
  <c r="BR68" i="7"/>
  <c r="BR69" i="7"/>
  <c r="BP70" i="7"/>
  <c r="BQ70" i="7" s="1"/>
  <c r="BO73" i="7"/>
  <c r="BP74" i="7"/>
  <c r="BO76" i="7"/>
  <c r="BO77" i="7"/>
  <c r="BQ77" i="7" s="1"/>
  <c r="BP80" i="7"/>
  <c r="BP83" i="7"/>
  <c r="BR86" i="7"/>
  <c r="BO23" i="7"/>
  <c r="BP24" i="7"/>
  <c r="BR34" i="7"/>
  <c r="BR49" i="7"/>
  <c r="BO53" i="7"/>
  <c r="BR59" i="7"/>
  <c r="BR70" i="7"/>
  <c r="BR71" i="7"/>
  <c r="BR72" i="7"/>
  <c r="BP73" i="7"/>
  <c r="BQ73" i="7" s="1"/>
  <c r="BR24" i="7"/>
  <c r="BP52" i="7"/>
  <c r="BP37" i="7"/>
  <c r="BP43" i="7"/>
  <c r="BP57" i="7"/>
  <c r="BR60" i="7"/>
  <c r="BP69" i="7"/>
  <c r="BR37" i="7"/>
  <c r="BR41" i="7"/>
  <c r="BR43" i="7"/>
  <c r="BO56" i="7"/>
  <c r="BQ56" i="7" s="1"/>
  <c r="BR80" i="7"/>
  <c r="BO84" i="7"/>
  <c r="BQ84" i="7" s="1"/>
  <c r="BP88" i="7"/>
  <c r="BR23" i="7"/>
  <c r="BR25" i="7"/>
  <c r="BP27" i="7"/>
  <c r="BO58" i="7"/>
  <c r="BO63" i="7"/>
  <c r="BP68" i="7"/>
  <c r="BP77" i="7"/>
  <c r="BR90" i="7"/>
  <c r="BR35" i="7"/>
  <c r="BO49" i="7"/>
  <c r="BR61" i="7"/>
  <c r="BR62" i="7"/>
  <c r="BO65" i="7"/>
  <c r="BR66" i="7"/>
  <c r="BP67" i="7"/>
  <c r="BR77" i="7"/>
  <c r="BR79" i="7"/>
  <c r="BO83" i="7"/>
  <c r="BP81" i="7"/>
  <c r="BR83" i="7"/>
  <c r="BO85" i="7"/>
  <c r="BQ85" i="7" s="1"/>
  <c r="BO87" i="7"/>
  <c r="BQ87" i="7" s="1"/>
  <c r="BR92" i="7"/>
  <c r="BP46" i="7"/>
  <c r="BP50" i="7"/>
  <c r="BP29" i="7"/>
  <c r="BO46" i="7"/>
  <c r="BP56" i="7"/>
  <c r="BP65" i="7"/>
  <c r="BO74" i="7"/>
  <c r="BR50" i="7"/>
  <c r="BO59" i="7"/>
  <c r="BO64" i="7"/>
  <c r="BQ64" i="7" s="1"/>
  <c r="BR73" i="7"/>
  <c r="BO75" i="7"/>
  <c r="BQ75" i="7" s="1"/>
  <c r="BO82" i="7"/>
  <c r="BQ82" i="7" s="1"/>
  <c r="BR64" i="7"/>
  <c r="BO66" i="7"/>
  <c r="BQ66" i="7" s="1"/>
  <c r="BR75" i="7"/>
  <c r="BP82" i="7"/>
  <c r="BR91" i="7"/>
  <c r="BO92" i="7"/>
  <c r="BQ92" i="7" s="1"/>
  <c r="BO25" i="7"/>
  <c r="BQ25" i="7" s="1"/>
  <c r="BR40" i="7"/>
  <c r="BO60" i="7"/>
  <c r="BO71" i="7"/>
  <c r="BQ71" i="7" s="1"/>
  <c r="BO80" i="7"/>
  <c r="BQ80" i="7" s="1"/>
  <c r="BO90" i="7"/>
  <c r="BQ90" i="7" s="1"/>
  <c r="BP92" i="7"/>
  <c r="BP71" i="7"/>
  <c r="BR81" i="7"/>
  <c r="BP89" i="7"/>
  <c r="BP90" i="7"/>
  <c r="BP28" i="7"/>
  <c r="BQ28" i="7" s="1"/>
  <c r="BO79" i="7"/>
  <c r="BQ79" i="7" s="1"/>
  <c r="BP23" i="7"/>
  <c r="BO26" i="7"/>
  <c r="BQ26" i="7" s="1"/>
  <c r="BO39" i="7"/>
  <c r="BQ39" i="7" s="1"/>
  <c r="BP47" i="7"/>
  <c r="BP78" i="7"/>
  <c r="BR87" i="7"/>
  <c r="BR88" i="7"/>
  <c r="BO86" i="7"/>
  <c r="BQ86" i="7" s="1"/>
  <c r="BO34" i="7"/>
  <c r="BR39" i="7"/>
  <c r="BR54" i="7"/>
  <c r="BP55" i="7"/>
  <c r="BP35" i="7"/>
  <c r="BO47" i="7"/>
  <c r="BP48" i="7"/>
  <c r="BR74" i="7"/>
  <c r="BO78" i="7"/>
  <c r="BQ78" i="7" s="1"/>
  <c r="BP87" i="7"/>
  <c r="BO88" i="7"/>
  <c r="BP39" i="7"/>
  <c r="BR47" i="7"/>
  <c r="BO54" i="7"/>
  <c r="BP61" i="7"/>
  <c r="BP63" i="7"/>
  <c r="BQ63" i="7" s="1"/>
  <c r="BO67" i="7"/>
  <c r="BR46" i="7"/>
  <c r="BR56" i="7"/>
  <c r="BO72" i="7"/>
  <c r="BQ72" i="7" s="1"/>
  <c r="BR78" i="7"/>
  <c r="BR55" i="7"/>
  <c r="BP51" i="7"/>
  <c r="BP85" i="7"/>
  <c r="BR51" i="7"/>
  <c r="BR85" i="7"/>
  <c r="BR76" i="7"/>
  <c r="BP84" i="7"/>
  <c r="BP58" i="7"/>
  <c r="BP76" i="7"/>
  <c r="BQ76" i="7" s="1"/>
  <c r="BP91" i="7"/>
  <c r="BO52" i="7"/>
  <c r="BR38" i="7"/>
  <c r="BX32" i="7"/>
  <c r="BZ41" i="7"/>
  <c r="BW25" i="7"/>
  <c r="BW30" i="7"/>
  <c r="BZ32" i="7"/>
  <c r="BW35" i="7"/>
  <c r="BW39" i="7"/>
  <c r="BX25" i="7"/>
  <c r="BX30" i="7"/>
  <c r="BZ26" i="7"/>
  <c r="BW38" i="7"/>
  <c r="BY38" i="7" s="1"/>
  <c r="BW40" i="7"/>
  <c r="BY40" i="7" s="1"/>
  <c r="BZ24" i="7"/>
  <c r="BW32" i="7"/>
  <c r="BY32" i="7" s="1"/>
  <c r="BX34" i="7"/>
  <c r="BZ39" i="7"/>
  <c r="BW44" i="7"/>
  <c r="BY44" i="7" s="1"/>
  <c r="BX48" i="7"/>
  <c r="BX50" i="7"/>
  <c r="BX52" i="7"/>
  <c r="BZ28" i="7"/>
  <c r="BX29" i="7"/>
  <c r="BY29" i="7" s="1"/>
  <c r="BW31" i="7"/>
  <c r="BY31" i="7" s="1"/>
  <c r="BZ35" i="7"/>
  <c r="BX31" i="7"/>
  <c r="BX38" i="7"/>
  <c r="BW54" i="7"/>
  <c r="BZ59" i="7"/>
  <c r="BX66" i="7"/>
  <c r="BZ69" i="7"/>
  <c r="BW71" i="7"/>
  <c r="BZ74" i="7"/>
  <c r="BW76" i="7"/>
  <c r="BY76" i="7" s="1"/>
  <c r="BW24" i="7"/>
  <c r="BY24" i="7" s="1"/>
  <c r="BX26" i="7"/>
  <c r="BX33" i="7"/>
  <c r="BZ34" i="7"/>
  <c r="BX39" i="7"/>
  <c r="BZ43" i="7"/>
  <c r="BX59" i="7"/>
  <c r="BZ61" i="7"/>
  <c r="BX24" i="7"/>
  <c r="BZ33" i="7"/>
  <c r="BW42" i="7"/>
  <c r="BW49" i="7"/>
  <c r="BY49" i="7" s="1"/>
  <c r="BZ55" i="7"/>
  <c r="BX28" i="7"/>
  <c r="BZ40" i="7"/>
  <c r="BW46" i="7"/>
  <c r="BW47" i="7"/>
  <c r="BW50" i="7"/>
  <c r="BW51" i="7"/>
  <c r="BZ52" i="7"/>
  <c r="BX56" i="7"/>
  <c r="BX60" i="7"/>
  <c r="BW67" i="7"/>
  <c r="BY67" i="7" s="1"/>
  <c r="BX70" i="7"/>
  <c r="BW77" i="7"/>
  <c r="BX80" i="7"/>
  <c r="BX85" i="7"/>
  <c r="BX90" i="7"/>
  <c r="BX27" i="7"/>
  <c r="BW36" i="7"/>
  <c r="BZ37" i="7"/>
  <c r="BX47" i="7"/>
  <c r="BX51" i="7"/>
  <c r="BZ58" i="7"/>
  <c r="BX64" i="7"/>
  <c r="BZ75" i="7"/>
  <c r="BW84" i="7"/>
  <c r="BZ90" i="7"/>
  <c r="BZ36" i="7"/>
  <c r="BW48" i="7"/>
  <c r="BX65" i="7"/>
  <c r="BW78" i="7"/>
  <c r="BX81" i="7"/>
  <c r="BW88" i="7"/>
  <c r="BY88" i="7" s="1"/>
  <c r="BX91" i="7"/>
  <c r="BW41" i="7"/>
  <c r="BY41" i="7" s="1"/>
  <c r="BZ48" i="7"/>
  <c r="BW57" i="7"/>
  <c r="BW60" i="7"/>
  <c r="BY60" i="7" s="1"/>
  <c r="BW62" i="7"/>
  <c r="BY62" i="7" s="1"/>
  <c r="BW26" i="7"/>
  <c r="BY26" i="7" s="1"/>
  <c r="BZ25" i="7"/>
  <c r="BX40" i="7"/>
  <c r="BZ44" i="7"/>
  <c r="BX49" i="7"/>
  <c r="BW33" i="7"/>
  <c r="BX35" i="7"/>
  <c r="BX36" i="7"/>
  <c r="BX46" i="7"/>
  <c r="BZ49" i="7"/>
  <c r="BZ53" i="7"/>
  <c r="BW58" i="7"/>
  <c r="BY58" i="7" s="1"/>
  <c r="BZ67" i="7"/>
  <c r="BX68" i="7"/>
  <c r="BW34" i="7"/>
  <c r="BZ46" i="7"/>
  <c r="BW52" i="7"/>
  <c r="BX58" i="7"/>
  <c r="BW63" i="7"/>
  <c r="BW65" i="7"/>
  <c r="BY65" i="7" s="1"/>
  <c r="BZ68" i="7"/>
  <c r="BW75" i="7"/>
  <c r="BY75" i="7" s="1"/>
  <c r="BZ78" i="7"/>
  <c r="BZ86" i="7"/>
  <c r="BX37" i="7"/>
  <c r="BZ71" i="7"/>
  <c r="BW82" i="7"/>
  <c r="BX44" i="7"/>
  <c r="BW45" i="7"/>
  <c r="BX55" i="7"/>
  <c r="BW68" i="7"/>
  <c r="BX69" i="7"/>
  <c r="BZ70" i="7"/>
  <c r="BZ80" i="7"/>
  <c r="BZ82" i="7"/>
  <c r="BX84" i="7"/>
  <c r="BW86" i="7"/>
  <c r="BY86" i="7" s="1"/>
  <c r="BZ84" i="7"/>
  <c r="BX86" i="7"/>
  <c r="BX88" i="7"/>
  <c r="BZ27" i="7"/>
  <c r="BW29" i="7"/>
  <c r="BZ45" i="7"/>
  <c r="BW27" i="7"/>
  <c r="BX45" i="7"/>
  <c r="BX62" i="7"/>
  <c r="BX63" i="7"/>
  <c r="BZ76" i="7"/>
  <c r="BZ54" i="7"/>
  <c r="BZ72" i="7"/>
  <c r="BZ85" i="7"/>
  <c r="BZ30" i="7"/>
  <c r="BZ38" i="7"/>
  <c r="BZ51" i="7"/>
  <c r="BW59" i="7"/>
  <c r="BY59" i="7" s="1"/>
  <c r="BW70" i="7"/>
  <c r="BX76" i="7"/>
  <c r="BW23" i="7"/>
  <c r="BW91" i="7"/>
  <c r="BY91" i="7" s="1"/>
  <c r="BZ50" i="7"/>
  <c r="BW66" i="7"/>
  <c r="BY66" i="7" s="1"/>
  <c r="BW83" i="7"/>
  <c r="BW43" i="7"/>
  <c r="BZ60" i="7"/>
  <c r="BZ64" i="7"/>
  <c r="BX73" i="7"/>
  <c r="BX82" i="7"/>
  <c r="BX83" i="7"/>
  <c r="BW92" i="7"/>
  <c r="BX43" i="7"/>
  <c r="BZ31" i="7"/>
  <c r="BW37" i="7"/>
  <c r="BX71" i="7"/>
  <c r="BY71" i="7" s="1"/>
  <c r="BW79" i="7"/>
  <c r="BZ81" i="7"/>
  <c r="BW89" i="7"/>
  <c r="BZ91" i="7"/>
  <c r="BZ92" i="7"/>
  <c r="BW80" i="7"/>
  <c r="BX89" i="7"/>
  <c r="BX42" i="7"/>
  <c r="BZ63" i="7"/>
  <c r="BW74" i="7"/>
  <c r="BZ62" i="7"/>
  <c r="BW64" i="7"/>
  <c r="BW73" i="7"/>
  <c r="BZ66" i="7"/>
  <c r="BW28" i="7"/>
  <c r="BZ73" i="7"/>
  <c r="BX75" i="7"/>
  <c r="BW81" i="7"/>
  <c r="BY81" i="7" s="1"/>
  <c r="BZ83" i="7"/>
  <c r="BW90" i="7"/>
  <c r="BY90" i="7" s="1"/>
  <c r="BX92" i="7"/>
  <c r="BW69" i="7"/>
  <c r="BY69" i="7" s="1"/>
  <c r="BX79" i="7"/>
  <c r="BZ29" i="7"/>
  <c r="BW53" i="7"/>
  <c r="BW61" i="7"/>
  <c r="BZ79" i="7"/>
  <c r="BX41" i="7"/>
  <c r="BX67" i="7"/>
  <c r="BW55" i="7"/>
  <c r="BY55" i="7" s="1"/>
  <c r="BZ88" i="7"/>
  <c r="BW56" i="7"/>
  <c r="BY56" i="7" s="1"/>
  <c r="BZ56" i="7"/>
  <c r="BX53" i="7"/>
  <c r="BX57" i="7"/>
  <c r="BX87" i="7"/>
  <c r="BZ57" i="7"/>
  <c r="BZ87" i="7"/>
  <c r="BX61" i="7"/>
  <c r="BY61" i="7" s="1"/>
  <c r="BX77" i="7"/>
  <c r="BZ89" i="7"/>
  <c r="BW72" i="7"/>
  <c r="BZ77" i="7"/>
  <c r="BZ23" i="7"/>
  <c r="BX54" i="7"/>
  <c r="BX72" i="7"/>
  <c r="BX23" i="7"/>
  <c r="BZ42" i="7"/>
  <c r="BZ65" i="7"/>
  <c r="BZ47" i="7"/>
  <c r="BX78" i="7"/>
  <c r="BW85" i="7"/>
  <c r="BX74" i="7"/>
  <c r="BW87" i="7"/>
  <c r="AX24" i="7"/>
  <c r="AV27" i="7"/>
  <c r="AX29" i="7"/>
  <c r="AU41" i="7"/>
  <c r="AW41" i="7" s="1"/>
  <c r="AX27" i="7"/>
  <c r="AX34" i="7"/>
  <c r="AU28" i="7"/>
  <c r="AU30" i="7"/>
  <c r="AW30" i="7" s="1"/>
  <c r="AU32" i="7"/>
  <c r="AW32" i="7" s="1"/>
  <c r="AV33" i="7"/>
  <c r="AX35" i="7"/>
  <c r="AU26" i="7"/>
  <c r="AW26" i="7" s="1"/>
  <c r="AV29" i="7"/>
  <c r="AX33" i="7"/>
  <c r="AV38" i="7"/>
  <c r="AV43" i="7"/>
  <c r="AX46" i="7"/>
  <c r="AV50" i="7"/>
  <c r="AU31" i="7"/>
  <c r="AV32" i="7"/>
  <c r="AU33" i="7"/>
  <c r="AU36" i="7"/>
  <c r="AX31" i="7"/>
  <c r="AX32" i="7"/>
  <c r="AV36" i="7"/>
  <c r="AV41" i="7"/>
  <c r="AU51" i="7"/>
  <c r="AX57" i="7"/>
  <c r="AU66" i="7"/>
  <c r="AX69" i="7"/>
  <c r="AU71" i="7"/>
  <c r="AV74" i="7"/>
  <c r="AU29" i="7"/>
  <c r="AV40" i="7"/>
  <c r="AV45" i="7"/>
  <c r="AV54" i="7"/>
  <c r="AX58" i="7"/>
  <c r="AU24" i="7"/>
  <c r="AW24" i="7" s="1"/>
  <c r="AV31" i="7"/>
  <c r="AX40" i="7"/>
  <c r="AU44" i="7"/>
  <c r="AW44" i="7" s="1"/>
  <c r="AX45" i="7"/>
  <c r="AU55" i="7"/>
  <c r="AX26" i="7"/>
  <c r="AX41" i="7"/>
  <c r="AX55" i="7"/>
  <c r="AX59" i="7"/>
  <c r="AU76" i="7"/>
  <c r="AV80" i="7"/>
  <c r="AV85" i="7"/>
  <c r="AX88" i="7"/>
  <c r="AU90" i="7"/>
  <c r="AU25" i="7"/>
  <c r="AW25" i="7" s="1"/>
  <c r="AX37" i="7"/>
  <c r="AU48" i="7"/>
  <c r="AX51" i="7"/>
  <c r="AV52" i="7"/>
  <c r="AX67" i="7"/>
  <c r="AX68" i="7"/>
  <c r="AV69" i="7"/>
  <c r="AV70" i="7"/>
  <c r="AU72" i="7"/>
  <c r="AU80" i="7"/>
  <c r="AW80" i="7" s="1"/>
  <c r="AV83" i="7"/>
  <c r="AX86" i="7"/>
  <c r="AX39" i="7"/>
  <c r="AU49" i="7"/>
  <c r="AU53" i="7"/>
  <c r="AW53" i="7" s="1"/>
  <c r="AV57" i="7"/>
  <c r="AX73" i="7"/>
  <c r="AV75" i="7"/>
  <c r="AV76" i="7"/>
  <c r="AV77" i="7"/>
  <c r="AX87" i="7"/>
  <c r="AX23" i="7"/>
  <c r="AU42" i="7"/>
  <c r="AW42" i="7" s="1"/>
  <c r="AU43" i="7"/>
  <c r="AW43" i="7" s="1"/>
  <c r="AV49" i="7"/>
  <c r="AV53" i="7"/>
  <c r="AX64" i="7"/>
  <c r="AX75" i="7"/>
  <c r="AV30" i="7"/>
  <c r="AV28" i="7"/>
  <c r="AX30" i="7"/>
  <c r="AX38" i="7"/>
  <c r="AV42" i="7"/>
  <c r="AV44" i="7"/>
  <c r="AX47" i="7"/>
  <c r="AX50" i="7"/>
  <c r="AX54" i="7"/>
  <c r="AX28" i="7"/>
  <c r="AU39" i="7"/>
  <c r="AX44" i="7"/>
  <c r="AX53" i="7"/>
  <c r="AU58" i="7"/>
  <c r="AU59" i="7"/>
  <c r="AU60" i="7"/>
  <c r="AV72" i="7"/>
  <c r="AW72" i="7" s="1"/>
  <c r="AV39" i="7"/>
  <c r="AW39" i="7" s="1"/>
  <c r="AX42" i="7"/>
  <c r="AV58" i="7"/>
  <c r="AV59" i="7"/>
  <c r="AW59" i="7" s="1"/>
  <c r="AV60" i="7"/>
  <c r="AX72" i="7"/>
  <c r="AV84" i="7"/>
  <c r="AV92" i="7"/>
  <c r="AU70" i="7"/>
  <c r="AX71" i="7"/>
  <c r="AX90" i="7"/>
  <c r="AU92" i="7"/>
  <c r="AW92" i="7" s="1"/>
  <c r="AV34" i="7"/>
  <c r="AU40" i="7"/>
  <c r="AV47" i="7"/>
  <c r="AV51" i="7"/>
  <c r="AU54" i="7"/>
  <c r="AU57" i="7"/>
  <c r="AU63" i="7"/>
  <c r="AU64" i="7"/>
  <c r="AX70" i="7"/>
  <c r="AU77" i="7"/>
  <c r="AV79" i="7"/>
  <c r="AU81" i="7"/>
  <c r="AX79" i="7"/>
  <c r="AU85" i="7"/>
  <c r="AW85" i="7" s="1"/>
  <c r="AU87" i="7"/>
  <c r="AV48" i="7"/>
  <c r="AX52" i="7"/>
  <c r="AV24" i="7"/>
  <c r="AV26" i="7"/>
  <c r="AX43" i="7"/>
  <c r="AU52" i="7"/>
  <c r="AW52" i="7" s="1"/>
  <c r="AU62" i="7"/>
  <c r="AV63" i="7"/>
  <c r="AV64" i="7"/>
  <c r="AU65" i="7"/>
  <c r="AU68" i="7"/>
  <c r="AW68" i="7" s="1"/>
  <c r="AX77" i="7"/>
  <c r="AV81" i="7"/>
  <c r="AU83" i="7"/>
  <c r="AV25" i="7"/>
  <c r="AU37" i="7"/>
  <c r="AW37" i="7" s="1"/>
  <c r="AX48" i="7"/>
  <c r="AV61" i="7"/>
  <c r="AX65" i="7"/>
  <c r="AV67" i="7"/>
  <c r="AX74" i="7"/>
  <c r="AX85" i="7"/>
  <c r="AV86" i="7"/>
  <c r="AX25" i="7"/>
  <c r="AU35" i="7"/>
  <c r="AW35" i="7" s="1"/>
  <c r="AV37" i="7"/>
  <c r="AX61" i="7"/>
  <c r="AV23" i="7"/>
  <c r="AU34" i="7"/>
  <c r="AV35" i="7"/>
  <c r="AU82" i="7"/>
  <c r="AX83" i="7"/>
  <c r="AU84" i="7"/>
  <c r="AW84" i="7" s="1"/>
  <c r="AU91" i="7"/>
  <c r="AW91" i="7" s="1"/>
  <c r="AU23" i="7"/>
  <c r="AW23" i="7" s="1"/>
  <c r="AX76" i="7"/>
  <c r="AX84" i="7"/>
  <c r="AV91" i="7"/>
  <c r="AU46" i="7"/>
  <c r="AV56" i="7"/>
  <c r="AX82" i="7"/>
  <c r="AX92" i="7"/>
  <c r="AX81" i="7"/>
  <c r="AX62" i="7"/>
  <c r="AV66" i="7"/>
  <c r="AU73" i="7"/>
  <c r="AW73" i="7" s="1"/>
  <c r="AU75" i="7"/>
  <c r="AU89" i="7"/>
  <c r="AW89" i="7" s="1"/>
  <c r="AV90" i="7"/>
  <c r="AU45" i="7"/>
  <c r="AU27" i="7"/>
  <c r="AU38" i="7"/>
  <c r="AU78" i="7"/>
  <c r="AU47" i="7"/>
  <c r="AV55" i="7"/>
  <c r="AU56" i="7"/>
  <c r="AW56" i="7" s="1"/>
  <c r="AV82" i="7"/>
  <c r="AX36" i="7"/>
  <c r="AV46" i="7"/>
  <c r="AX56" i="7"/>
  <c r="AV62" i="7"/>
  <c r="AW62" i="7" s="1"/>
  <c r="AV68" i="7"/>
  <c r="AX91" i="7"/>
  <c r="AX66" i="7"/>
  <c r="AV73" i="7"/>
  <c r="AU79" i="7"/>
  <c r="AX80" i="7"/>
  <c r="AV89" i="7"/>
  <c r="AX60" i="7"/>
  <c r="AV78" i="7"/>
  <c r="AW78" i="7" s="1"/>
  <c r="AV88" i="7"/>
  <c r="AX78" i="7"/>
  <c r="AV87" i="7"/>
  <c r="AV65" i="7"/>
  <c r="AX63" i="7"/>
  <c r="AU74" i="7"/>
  <c r="AW74" i="7" s="1"/>
  <c r="AX89" i="7"/>
  <c r="AX49" i="7"/>
  <c r="AU69" i="7"/>
  <c r="AU61" i="7"/>
  <c r="AW61" i="7" s="1"/>
  <c r="AU86" i="7"/>
  <c r="AU50" i="7"/>
  <c r="AU88" i="7"/>
  <c r="AW88" i="7" s="1"/>
  <c r="AU67" i="7"/>
  <c r="AW67" i="7" s="1"/>
  <c r="AV71" i="7"/>
  <c r="CH26" i="7"/>
  <c r="CH28" i="7"/>
  <c r="CH33" i="7"/>
  <c r="CE40" i="7"/>
  <c r="CH42" i="7"/>
  <c r="CF44" i="7"/>
  <c r="CE31" i="7"/>
  <c r="CE38" i="7"/>
  <c r="CE27" i="7"/>
  <c r="CE29" i="7"/>
  <c r="CG29" i="7" s="1"/>
  <c r="CF31" i="7"/>
  <c r="CG31" i="7" s="1"/>
  <c r="CF32" i="7"/>
  <c r="CH34" i="7"/>
  <c r="CH40" i="7"/>
  <c r="CE42" i="7"/>
  <c r="CH47" i="7"/>
  <c r="CH49" i="7"/>
  <c r="CE51" i="7"/>
  <c r="CH24" i="7"/>
  <c r="CF25" i="7"/>
  <c r="CG25" i="7" s="1"/>
  <c r="CE26" i="7"/>
  <c r="CF27" i="7"/>
  <c r="CE28" i="7"/>
  <c r="CG28" i="7" s="1"/>
  <c r="CF34" i="7"/>
  <c r="CF28" i="7"/>
  <c r="CF29" i="7"/>
  <c r="CH41" i="7"/>
  <c r="CH45" i="7"/>
  <c r="CH46" i="7"/>
  <c r="CF50" i="7"/>
  <c r="CE53" i="7"/>
  <c r="CF60" i="7"/>
  <c r="CF61" i="7"/>
  <c r="CF62" i="7"/>
  <c r="CH65" i="7"/>
  <c r="CE70" i="7"/>
  <c r="CG70" i="7" s="1"/>
  <c r="CF37" i="7"/>
  <c r="CF41" i="7"/>
  <c r="CF45" i="7"/>
  <c r="CH57" i="7"/>
  <c r="CH31" i="7"/>
  <c r="CE34" i="7"/>
  <c r="CH37" i="7"/>
  <c r="CF38" i="7"/>
  <c r="CE44" i="7"/>
  <c r="CG44" i="7" s="1"/>
  <c r="CH53" i="7"/>
  <c r="CE54" i="7"/>
  <c r="CG54" i="7" s="1"/>
  <c r="CF24" i="7"/>
  <c r="CE39" i="7"/>
  <c r="CE43" i="7"/>
  <c r="CH44" i="7"/>
  <c r="CF58" i="7"/>
  <c r="CE72" i="7"/>
  <c r="CE75" i="7"/>
  <c r="CH79" i="7"/>
  <c r="CH84" i="7"/>
  <c r="CF89" i="7"/>
  <c r="CH25" i="7"/>
  <c r="CF26" i="7"/>
  <c r="CE32" i="7"/>
  <c r="CG32" i="7" s="1"/>
  <c r="CF35" i="7"/>
  <c r="CE59" i="7"/>
  <c r="CH60" i="7"/>
  <c r="CH61" i="7"/>
  <c r="CH62" i="7"/>
  <c r="CF66" i="7"/>
  <c r="CG66" i="7" s="1"/>
  <c r="CE67" i="7"/>
  <c r="CE68" i="7"/>
  <c r="CE69" i="7"/>
  <c r="CF79" i="7"/>
  <c r="CH85" i="7"/>
  <c r="CH27" i="7"/>
  <c r="CE33" i="7"/>
  <c r="CF39" i="7"/>
  <c r="CH63" i="7"/>
  <c r="CH71" i="7"/>
  <c r="CH72" i="7"/>
  <c r="CH73" i="7"/>
  <c r="CF74" i="7"/>
  <c r="CF76" i="7"/>
  <c r="CE80" i="7"/>
  <c r="CF83" i="7"/>
  <c r="CH86" i="7"/>
  <c r="CF23" i="7"/>
  <c r="CF33" i="7"/>
  <c r="CH39" i="7"/>
  <c r="CF51" i="7"/>
  <c r="CE58" i="7"/>
  <c r="CG58" i="7" s="1"/>
  <c r="CH74" i="7"/>
  <c r="CE47" i="7"/>
  <c r="CF54" i="7"/>
  <c r="CH55" i="7"/>
  <c r="CF47" i="7"/>
  <c r="CE50" i="7"/>
  <c r="CH54" i="7"/>
  <c r="CF64" i="7"/>
  <c r="CH66" i="7"/>
  <c r="CF70" i="7"/>
  <c r="CF42" i="7"/>
  <c r="CH50" i="7"/>
  <c r="CH64" i="7"/>
  <c r="CH70" i="7"/>
  <c r="CE74" i="7"/>
  <c r="CH76" i="7"/>
  <c r="CE79" i="7"/>
  <c r="CE83" i="7"/>
  <c r="CG83" i="7" s="1"/>
  <c r="CE87" i="7"/>
  <c r="CG87" i="7" s="1"/>
  <c r="CH88" i="7"/>
  <c r="CE91" i="7"/>
  <c r="CF30" i="7"/>
  <c r="CE36" i="7"/>
  <c r="CH38" i="7"/>
  <c r="CH51" i="7"/>
  <c r="CE73" i="7"/>
  <c r="CG73" i="7" s="1"/>
  <c r="CH77" i="7"/>
  <c r="CF81" i="7"/>
  <c r="CE85" i="7"/>
  <c r="CH32" i="7"/>
  <c r="CH36" i="7"/>
  <c r="CH43" i="7"/>
  <c r="CF52" i="7"/>
  <c r="CF57" i="7"/>
  <c r="CH59" i="7"/>
  <c r="CE71" i="7"/>
  <c r="CF72" i="7"/>
  <c r="CG72" i="7" s="1"/>
  <c r="CF75" i="7"/>
  <c r="CG75" i="7" s="1"/>
  <c r="CH87" i="7"/>
  <c r="CE89" i="7"/>
  <c r="CF91" i="7"/>
  <c r="CH35" i="7"/>
  <c r="CF48" i="7"/>
  <c r="CE35" i="7"/>
  <c r="CG35" i="7" s="1"/>
  <c r="CE48" i="7"/>
  <c r="CH52" i="7"/>
  <c r="CF71" i="7"/>
  <c r="CH75" i="7"/>
  <c r="CH89" i="7"/>
  <c r="CF55" i="7"/>
  <c r="CF63" i="7"/>
  <c r="CF67" i="7"/>
  <c r="CE78" i="7"/>
  <c r="CG78" i="7" s="1"/>
  <c r="CF88" i="7"/>
  <c r="CE56" i="7"/>
  <c r="CE57" i="7"/>
  <c r="CG57" i="7" s="1"/>
  <c r="CH58" i="7"/>
  <c r="CE61" i="7"/>
  <c r="CH67" i="7"/>
  <c r="CE77" i="7"/>
  <c r="CF78" i="7"/>
  <c r="CE86" i="7"/>
  <c r="CG86" i="7" s="1"/>
  <c r="CF87" i="7"/>
  <c r="CF49" i="7"/>
  <c r="CE30" i="7"/>
  <c r="CE41" i="7"/>
  <c r="CG41" i="7" s="1"/>
  <c r="CE45" i="7"/>
  <c r="CG45" i="7" s="1"/>
  <c r="CF56" i="7"/>
  <c r="CE65" i="7"/>
  <c r="CF77" i="7"/>
  <c r="CH78" i="7"/>
  <c r="CF86" i="7"/>
  <c r="CF40" i="7"/>
  <c r="CE49" i="7"/>
  <c r="CF59" i="7"/>
  <c r="CE84" i="7"/>
  <c r="CF85" i="7"/>
  <c r="CE64" i="7"/>
  <c r="CH68" i="7"/>
  <c r="CE82" i="7"/>
  <c r="CG82" i="7" s="1"/>
  <c r="CF73" i="7"/>
  <c r="CE24" i="7"/>
  <c r="CH48" i="7"/>
  <c r="CE60" i="7"/>
  <c r="CE25" i="7"/>
  <c r="CH30" i="7"/>
  <c r="CH56" i="7"/>
  <c r="CF65" i="7"/>
  <c r="CE76" i="7"/>
  <c r="CG76" i="7" s="1"/>
  <c r="CE62" i="7"/>
  <c r="CF68" i="7"/>
  <c r="CF84" i="7"/>
  <c r="CE37" i="7"/>
  <c r="CF43" i="7"/>
  <c r="CF82" i="7"/>
  <c r="CH83" i="7"/>
  <c r="CE66" i="7"/>
  <c r="CE46" i="7"/>
  <c r="CE90" i="7"/>
  <c r="CG90" i="7" s="1"/>
  <c r="CF46" i="7"/>
  <c r="CE55" i="7"/>
  <c r="CG55" i="7" s="1"/>
  <c r="CF80" i="7"/>
  <c r="CE92" i="7"/>
  <c r="CG92" i="7" s="1"/>
  <c r="CF36" i="7"/>
  <c r="CG36" i="7" s="1"/>
  <c r="CH82" i="7"/>
  <c r="CF92" i="7"/>
  <c r="CH29" i="7"/>
  <c r="CH80" i="7"/>
  <c r="CH92" i="7"/>
  <c r="CH23" i="7"/>
  <c r="CF53" i="7"/>
  <c r="CE63" i="7"/>
  <c r="CG63" i="7" s="1"/>
  <c r="CH90" i="7"/>
  <c r="CE23" i="7"/>
  <c r="CF69" i="7"/>
  <c r="CG69" i="7" s="1"/>
  <c r="CE81" i="7"/>
  <c r="CG81" i="7" s="1"/>
  <c r="CH69" i="7"/>
  <c r="CH81" i="7"/>
  <c r="CE88" i="7"/>
  <c r="CH91" i="7"/>
  <c r="CE52" i="7"/>
  <c r="CG52" i="7" s="1"/>
  <c r="CF90" i="7"/>
  <c r="CL25" i="7"/>
  <c r="CL30" i="7"/>
  <c r="CI37" i="7"/>
  <c r="CK37" i="7" s="1"/>
  <c r="CJ45" i="7"/>
  <c r="CI26" i="7"/>
  <c r="CK26" i="7" s="1"/>
  <c r="CI28" i="7"/>
  <c r="CK28" i="7" s="1"/>
  <c r="CI33" i="7"/>
  <c r="CL35" i="7"/>
  <c r="CJ37" i="7"/>
  <c r="CL39" i="7"/>
  <c r="CJ26" i="7"/>
  <c r="CJ28" i="7"/>
  <c r="CI24" i="7"/>
  <c r="CJ27" i="7"/>
  <c r="CJ29" i="7"/>
  <c r="CL31" i="7"/>
  <c r="CI36" i="7"/>
  <c r="CK36" i="7" s="1"/>
  <c r="CL27" i="7"/>
  <c r="CJ30" i="7"/>
  <c r="CL33" i="7"/>
  <c r="CI35" i="7"/>
  <c r="CK35" i="7" s="1"/>
  <c r="CL38" i="7"/>
  <c r="CI41" i="7"/>
  <c r="CL44" i="7"/>
  <c r="CJ33" i="7"/>
  <c r="CL24" i="7"/>
  <c r="CI25" i="7"/>
  <c r="CL26" i="7"/>
  <c r="CI27" i="7"/>
  <c r="CK27" i="7" s="1"/>
  <c r="CJ25" i="7"/>
  <c r="CI39" i="7"/>
  <c r="CK39" i="7" s="1"/>
  <c r="CJ42" i="7"/>
  <c r="CJ43" i="7"/>
  <c r="CI44" i="7"/>
  <c r="CL54" i="7"/>
  <c r="CI56" i="7"/>
  <c r="CI58" i="7"/>
  <c r="CK58" i="7" s="1"/>
  <c r="CL66" i="7"/>
  <c r="CI68" i="7"/>
  <c r="CL71" i="7"/>
  <c r="CI73" i="7"/>
  <c r="CK73" i="7" s="1"/>
  <c r="CJ76" i="7"/>
  <c r="CI29" i="7"/>
  <c r="CJ35" i="7"/>
  <c r="CJ36" i="7"/>
  <c r="CJ47" i="7"/>
  <c r="CI48" i="7"/>
  <c r="CK48" i="7" s="1"/>
  <c r="CL49" i="7"/>
  <c r="CL51" i="7"/>
  <c r="CJ56" i="7"/>
  <c r="CI60" i="7"/>
  <c r="CK60" i="7" s="1"/>
  <c r="CL29" i="7"/>
  <c r="CL36" i="7"/>
  <c r="CJ41" i="7"/>
  <c r="CK41" i="7" s="1"/>
  <c r="CI45" i="7"/>
  <c r="CL46" i="7"/>
  <c r="CL47" i="7"/>
  <c r="CJ48" i="7"/>
  <c r="CL50" i="7"/>
  <c r="CL52" i="7"/>
  <c r="CI57" i="7"/>
  <c r="CJ31" i="7"/>
  <c r="CJ34" i="7"/>
  <c r="CI38" i="7"/>
  <c r="CK38" i="7" s="1"/>
  <c r="CJ53" i="7"/>
  <c r="CL57" i="7"/>
  <c r="CL60" i="7"/>
  <c r="CI62" i="7"/>
  <c r="CJ65" i="7"/>
  <c r="CJ68" i="7"/>
  <c r="CJ71" i="7"/>
  <c r="CK71" i="7" s="1"/>
  <c r="CL74" i="7"/>
  <c r="CJ77" i="7"/>
  <c r="CK77" i="7" s="1"/>
  <c r="CJ82" i="7"/>
  <c r="CJ87" i="7"/>
  <c r="CL90" i="7"/>
  <c r="CI92" i="7"/>
  <c r="CK92" i="7" s="1"/>
  <c r="CI23" i="7"/>
  <c r="CK23" i="7" s="1"/>
  <c r="CI40" i="7"/>
  <c r="CL42" i="7"/>
  <c r="CJ44" i="7"/>
  <c r="CI49" i="7"/>
  <c r="CI55" i="7"/>
  <c r="CI65" i="7"/>
  <c r="CK65" i="7" s="1"/>
  <c r="CI78" i="7"/>
  <c r="CK78" i="7" s="1"/>
  <c r="CL81" i="7"/>
  <c r="CI88" i="7"/>
  <c r="CK88" i="7" s="1"/>
  <c r="CJ91" i="7"/>
  <c r="CJ32" i="7"/>
  <c r="CI46" i="7"/>
  <c r="CK46" i="7" s="1"/>
  <c r="CI50" i="7"/>
  <c r="CL55" i="7"/>
  <c r="CI59" i="7"/>
  <c r="CL61" i="7"/>
  <c r="CL62" i="7"/>
  <c r="CJ66" i="7"/>
  <c r="CI67" i="7"/>
  <c r="CL68" i="7"/>
  <c r="CI69" i="7"/>
  <c r="CI70" i="7"/>
  <c r="CJ79" i="7"/>
  <c r="CL82" i="7"/>
  <c r="CL85" i="7"/>
  <c r="CI89" i="7"/>
  <c r="CK89" i="7" s="1"/>
  <c r="CJ92" i="7"/>
  <c r="CL32" i="7"/>
  <c r="CJ46" i="7"/>
  <c r="CJ50" i="7"/>
  <c r="CL53" i="7"/>
  <c r="CJ59" i="7"/>
  <c r="CI63" i="7"/>
  <c r="CJ67" i="7"/>
  <c r="CJ69" i="7"/>
  <c r="CJ70" i="7"/>
  <c r="CI71" i="7"/>
  <c r="CI72" i="7"/>
  <c r="CJ73" i="7"/>
  <c r="CJ39" i="7"/>
  <c r="CL48" i="7"/>
  <c r="CL56" i="7"/>
  <c r="CJ55" i="7"/>
  <c r="CI61" i="7"/>
  <c r="CL73" i="7"/>
  <c r="CI47" i="7"/>
  <c r="CK47" i="7" s="1"/>
  <c r="CI54" i="7"/>
  <c r="CK54" i="7" s="1"/>
  <c r="CJ61" i="7"/>
  <c r="CK61" i="7" s="1"/>
  <c r="CI66" i="7"/>
  <c r="CI80" i="7"/>
  <c r="CJ84" i="7"/>
  <c r="CL23" i="7"/>
  <c r="CL41" i="7"/>
  <c r="CI42" i="7"/>
  <c r="CJ54" i="7"/>
  <c r="CJ60" i="7"/>
  <c r="CI74" i="7"/>
  <c r="CI79" i="7"/>
  <c r="CI30" i="7"/>
  <c r="CK30" i="7" s="1"/>
  <c r="CL37" i="7"/>
  <c r="CJ51" i="7"/>
  <c r="CL77" i="7"/>
  <c r="CI81" i="7"/>
  <c r="CK81" i="7" s="1"/>
  <c r="CI83" i="7"/>
  <c r="CL92" i="7"/>
  <c r="CJ83" i="7"/>
  <c r="CI52" i="7"/>
  <c r="CK52" i="7" s="1"/>
  <c r="CI32" i="7"/>
  <c r="CI43" i="7"/>
  <c r="CK43" i="7" s="1"/>
  <c r="CJ57" i="7"/>
  <c r="CL59" i="7"/>
  <c r="CJ72" i="7"/>
  <c r="CJ81" i="7"/>
  <c r="CI85" i="7"/>
  <c r="CI87" i="7"/>
  <c r="CL43" i="7"/>
  <c r="CJ52" i="7"/>
  <c r="CI53" i="7"/>
  <c r="CL69" i="7"/>
  <c r="CJ80" i="7"/>
  <c r="CL89" i="7"/>
  <c r="CJ63" i="7"/>
  <c r="CJ74" i="7"/>
  <c r="CK74" i="7" s="1"/>
  <c r="CL79" i="7"/>
  <c r="CL80" i="7"/>
  <c r="CJ58" i="7"/>
  <c r="CL67" i="7"/>
  <c r="CJ88" i="7"/>
  <c r="CI86" i="7"/>
  <c r="CL87" i="7"/>
  <c r="CL88" i="7"/>
  <c r="CL65" i="7"/>
  <c r="CL78" i="7"/>
  <c r="CJ86" i="7"/>
  <c r="CL28" i="7"/>
  <c r="CL40" i="7"/>
  <c r="CJ49" i="7"/>
  <c r="CJ62" i="7"/>
  <c r="CL76" i="7"/>
  <c r="CI84" i="7"/>
  <c r="CJ23" i="7"/>
  <c r="CJ64" i="7"/>
  <c r="CI75" i="7"/>
  <c r="CK75" i="7" s="1"/>
  <c r="CJ38" i="7"/>
  <c r="CL45" i="7"/>
  <c r="CI51" i="7"/>
  <c r="CK51" i="7" s="1"/>
  <c r="CL58" i="7"/>
  <c r="CL63" i="7"/>
  <c r="CL70" i="7"/>
  <c r="CL72" i="7"/>
  <c r="CJ78" i="7"/>
  <c r="CI77" i="7"/>
  <c r="CJ40" i="7"/>
  <c r="CI76" i="7"/>
  <c r="CJ85" i="7"/>
  <c r="CL86" i="7"/>
  <c r="CI31" i="7"/>
  <c r="CK31" i="7" s="1"/>
  <c r="CI64" i="7"/>
  <c r="CL84" i="7"/>
  <c r="CJ24" i="7"/>
  <c r="CK24" i="7" s="1"/>
  <c r="CI34" i="7"/>
  <c r="CL64" i="7"/>
  <c r="CJ75" i="7"/>
  <c r="CJ89" i="7"/>
  <c r="CL91" i="7"/>
  <c r="CL34" i="7"/>
  <c r="CL75" i="7"/>
  <c r="CL83" i="7"/>
  <c r="CI91" i="7"/>
  <c r="CI82" i="7"/>
  <c r="CK82" i="7" s="1"/>
  <c r="CI90" i="7"/>
  <c r="CJ90" i="7"/>
  <c r="BG25" i="7"/>
  <c r="BH30" i="7"/>
  <c r="BH32" i="7"/>
  <c r="BH39" i="7"/>
  <c r="BH25" i="7"/>
  <c r="BG28" i="7"/>
  <c r="BJ32" i="7"/>
  <c r="BG35" i="7"/>
  <c r="BI35" i="7" s="1"/>
  <c r="BH28" i="7"/>
  <c r="BJ30" i="7"/>
  <c r="BJ26" i="7"/>
  <c r="BG31" i="7"/>
  <c r="BG36" i="7"/>
  <c r="BG38" i="7"/>
  <c r="BH40" i="7"/>
  <c r="BH31" i="7"/>
  <c r="BH37" i="7"/>
  <c r="BH44" i="7"/>
  <c r="BJ48" i="7"/>
  <c r="BJ50" i="7"/>
  <c r="BJ52" i="7"/>
  <c r="BH24" i="7"/>
  <c r="BG26" i="7"/>
  <c r="BG34" i="7"/>
  <c r="BI34" i="7" s="1"/>
  <c r="BH27" i="7"/>
  <c r="BJ27" i="7"/>
  <c r="BJ28" i="7"/>
  <c r="BJ34" i="7"/>
  <c r="BG37" i="7"/>
  <c r="BG48" i="7"/>
  <c r="BI48" i="7" s="1"/>
  <c r="BJ51" i="7"/>
  <c r="BH52" i="7"/>
  <c r="BG54" i="7"/>
  <c r="BG56" i="7"/>
  <c r="BG63" i="7"/>
  <c r="BI63" i="7" s="1"/>
  <c r="BG64" i="7"/>
  <c r="BI64" i="7" s="1"/>
  <c r="BG65" i="7"/>
  <c r="BJ66" i="7"/>
  <c r="BG68" i="7"/>
  <c r="BI68" i="7" s="1"/>
  <c r="BH71" i="7"/>
  <c r="BG76" i="7"/>
  <c r="BG32" i="7"/>
  <c r="BI32" i="7" s="1"/>
  <c r="BH35" i="7"/>
  <c r="BJ37" i="7"/>
  <c r="BG43" i="7"/>
  <c r="BJ55" i="7"/>
  <c r="BG60" i="7"/>
  <c r="BI60" i="7" s="1"/>
  <c r="BJ25" i="7"/>
  <c r="BG27" i="7"/>
  <c r="BI27" i="7" s="1"/>
  <c r="BJ35" i="7"/>
  <c r="BH38" i="7"/>
  <c r="BH43" i="7"/>
  <c r="BH29" i="7"/>
  <c r="BG39" i="7"/>
  <c r="BI39" i="7" s="1"/>
  <c r="BG42" i="7"/>
  <c r="BG47" i="7"/>
  <c r="BG49" i="7"/>
  <c r="BI49" i="7" s="1"/>
  <c r="BG50" i="7"/>
  <c r="BI50" i="7" s="1"/>
  <c r="BG52" i="7"/>
  <c r="BI52" i="7" s="1"/>
  <c r="BJ56" i="7"/>
  <c r="BJ60" i="7"/>
  <c r="BH67" i="7"/>
  <c r="BH70" i="7"/>
  <c r="BJ73" i="7"/>
  <c r="BG77" i="7"/>
  <c r="BH82" i="7"/>
  <c r="BJ85" i="7"/>
  <c r="BG87" i="7"/>
  <c r="BJ90" i="7"/>
  <c r="BJ29" i="7"/>
  <c r="BH34" i="7"/>
  <c r="BJ41" i="7"/>
  <c r="BH45" i="7"/>
  <c r="BG46" i="7"/>
  <c r="BH50" i="7"/>
  <c r="BJ53" i="7"/>
  <c r="BG58" i="7"/>
  <c r="BI58" i="7" s="1"/>
  <c r="BJ75" i="7"/>
  <c r="BJ76" i="7"/>
  <c r="BJ77" i="7"/>
  <c r="BJ87" i="7"/>
  <c r="BJ24" i="7"/>
  <c r="BJ40" i="7"/>
  <c r="BH47" i="7"/>
  <c r="BG51" i="7"/>
  <c r="BH65" i="7"/>
  <c r="BI65" i="7" s="1"/>
  <c r="BH78" i="7"/>
  <c r="BI78" i="7" s="1"/>
  <c r="BH81" i="7"/>
  <c r="BJ84" i="7"/>
  <c r="BG85" i="7"/>
  <c r="BH88" i="7"/>
  <c r="BJ31" i="7"/>
  <c r="BH51" i="7"/>
  <c r="BJ65" i="7"/>
  <c r="BG24" i="7"/>
  <c r="BI24" i="7" s="1"/>
  <c r="BJ33" i="7"/>
  <c r="BH41" i="7"/>
  <c r="BJ43" i="7"/>
  <c r="BG45" i="7"/>
  <c r="BI45" i="7" s="1"/>
  <c r="BJ45" i="7"/>
  <c r="BG55" i="7"/>
  <c r="BH62" i="7"/>
  <c r="BI62" i="7" s="1"/>
  <c r="BJ64" i="7"/>
  <c r="BG70" i="7"/>
  <c r="BI70" i="7" s="1"/>
  <c r="BG74" i="7"/>
  <c r="BI74" i="7" s="1"/>
  <c r="BG30" i="7"/>
  <c r="BI30" i="7" s="1"/>
  <c r="BH55" i="7"/>
  <c r="BJ62" i="7"/>
  <c r="BG67" i="7"/>
  <c r="BJ70" i="7"/>
  <c r="BH74" i="7"/>
  <c r="BG78" i="7"/>
  <c r="BJ83" i="7"/>
  <c r="BG86" i="7"/>
  <c r="BH53" i="7"/>
  <c r="BJ61" i="7"/>
  <c r="BH87" i="7"/>
  <c r="BH89" i="7"/>
  <c r="BG91" i="7"/>
  <c r="BI91" i="7" s="1"/>
  <c r="BJ46" i="7"/>
  <c r="BH56" i="7"/>
  <c r="BH75" i="7"/>
  <c r="BJ91" i="7"/>
  <c r="BH23" i="7"/>
  <c r="BG71" i="7"/>
  <c r="BI71" i="7" s="1"/>
  <c r="BG23" i="7"/>
  <c r="BI23" i="7" s="1"/>
  <c r="BJ39" i="7"/>
  <c r="BG40" i="7"/>
  <c r="BI40" i="7" s="1"/>
  <c r="BH42" i="7"/>
  <c r="BI42" i="7" s="1"/>
  <c r="BJ47" i="7"/>
  <c r="BH54" i="7"/>
  <c r="BG72" i="7"/>
  <c r="BG73" i="7"/>
  <c r="BJ78" i="7"/>
  <c r="BG80" i="7"/>
  <c r="BG82" i="7"/>
  <c r="BG44" i="7"/>
  <c r="BH66" i="7"/>
  <c r="BH79" i="7"/>
  <c r="BJ80" i="7"/>
  <c r="BJ81" i="7"/>
  <c r="BG88" i="7"/>
  <c r="BI88" i="7" s="1"/>
  <c r="BG89" i="7"/>
  <c r="BI89" i="7" s="1"/>
  <c r="BG33" i="7"/>
  <c r="BI33" i="7" s="1"/>
  <c r="BJ44" i="7"/>
  <c r="BH49" i="7"/>
  <c r="BG69" i="7"/>
  <c r="BJ79" i="7"/>
  <c r="BJ89" i="7"/>
  <c r="BH33" i="7"/>
  <c r="BJ49" i="7"/>
  <c r="BH63" i="7"/>
  <c r="BH69" i="7"/>
  <c r="BI69" i="7" s="1"/>
  <c r="BJ88" i="7"/>
  <c r="BH86" i="7"/>
  <c r="BH26" i="7"/>
  <c r="BJ42" i="7"/>
  <c r="BG61" i="7"/>
  <c r="BJ63" i="7"/>
  <c r="BJ74" i="7"/>
  <c r="BH77" i="7"/>
  <c r="BJ86" i="7"/>
  <c r="BG53" i="7"/>
  <c r="BI53" i="7" s="1"/>
  <c r="BJ72" i="7"/>
  <c r="BG84" i="7"/>
  <c r="BH76" i="7"/>
  <c r="BH84" i="7"/>
  <c r="BJ57" i="7"/>
  <c r="BG59" i="7"/>
  <c r="BI59" i="7" s="1"/>
  <c r="BH48" i="7"/>
  <c r="BJ69" i="7"/>
  <c r="BJ54" i="7"/>
  <c r="BH61" i="7"/>
  <c r="BJ67" i="7"/>
  <c r="BH72" i="7"/>
  <c r="BH85" i="7"/>
  <c r="BG57" i="7"/>
  <c r="BG29" i="7"/>
  <c r="BI29" i="7" s="1"/>
  <c r="BH46" i="7"/>
  <c r="BH57" i="7"/>
  <c r="BI57" i="7" s="1"/>
  <c r="BH68" i="7"/>
  <c r="BG41" i="7"/>
  <c r="BI41" i="7" s="1"/>
  <c r="BH58" i="7"/>
  <c r="BH59" i="7"/>
  <c r="BG62" i="7"/>
  <c r="BJ23" i="7"/>
  <c r="BG79" i="7"/>
  <c r="BI79" i="7" s="1"/>
  <c r="BJ59" i="7"/>
  <c r="BJ82" i="7"/>
  <c r="BH91" i="7"/>
  <c r="BH73" i="7"/>
  <c r="BH80" i="7"/>
  <c r="BJ36" i="7"/>
  <c r="BH90" i="7"/>
  <c r="BH60" i="7"/>
  <c r="BJ71" i="7"/>
  <c r="BJ38" i="7"/>
  <c r="BG66" i="7"/>
  <c r="BJ58" i="7"/>
  <c r="BG81" i="7"/>
  <c r="BI81" i="7" s="1"/>
  <c r="BG92" i="7"/>
  <c r="BG75" i="7"/>
  <c r="BH83" i="7"/>
  <c r="BH92" i="7"/>
  <c r="BH64" i="7"/>
  <c r="BJ92" i="7"/>
  <c r="BH36" i="7"/>
  <c r="BI36" i="7" s="1"/>
  <c r="BJ68" i="7"/>
  <c r="BG90" i="7"/>
  <c r="BI90" i="7" s="1"/>
  <c r="BG83" i="7"/>
  <c r="BV25" i="7"/>
  <c r="BT28" i="7"/>
  <c r="BV30" i="7"/>
  <c r="BS33" i="7"/>
  <c r="BV35" i="7"/>
  <c r="BT37" i="7"/>
  <c r="BV39" i="7"/>
  <c r="BS42" i="7"/>
  <c r="BV45" i="7"/>
  <c r="BS26" i="7"/>
  <c r="BT33" i="7"/>
  <c r="BT26" i="7"/>
  <c r="BV28" i="7"/>
  <c r="BS24" i="7"/>
  <c r="BT27" i="7"/>
  <c r="BT29" i="7"/>
  <c r="BV31" i="7"/>
  <c r="BS34" i="7"/>
  <c r="BT25" i="7"/>
  <c r="BV29" i="7"/>
  <c r="BV36" i="7"/>
  <c r="BS38" i="7"/>
  <c r="BS41" i="7"/>
  <c r="BT47" i="7"/>
  <c r="BS49" i="7"/>
  <c r="BU49" i="7" s="1"/>
  <c r="BT31" i="7"/>
  <c r="BT35" i="7"/>
  <c r="BT32" i="7"/>
  <c r="BV32" i="7"/>
  <c r="BV33" i="7"/>
  <c r="BT43" i="7"/>
  <c r="BS44" i="7"/>
  <c r="BV48" i="7"/>
  <c r="BV49" i="7"/>
  <c r="BV58" i="7"/>
  <c r="BS60" i="7"/>
  <c r="BS61" i="7"/>
  <c r="BS62" i="7"/>
  <c r="BT63" i="7"/>
  <c r="BT64" i="7"/>
  <c r="BT65" i="7"/>
  <c r="BT68" i="7"/>
  <c r="BS73" i="7"/>
  <c r="BT40" i="7"/>
  <c r="BV42" i="7"/>
  <c r="BS46" i="7"/>
  <c r="BS47" i="7"/>
  <c r="BT49" i="7"/>
  <c r="BS50" i="7"/>
  <c r="BU50" i="7" s="1"/>
  <c r="BS51" i="7"/>
  <c r="BU51" i="7" s="1"/>
  <c r="BT52" i="7"/>
  <c r="BT56" i="7"/>
  <c r="BS28" i="7"/>
  <c r="BU28" i="7" s="1"/>
  <c r="BV40" i="7"/>
  <c r="BT46" i="7"/>
  <c r="BS48" i="7"/>
  <c r="BT50" i="7"/>
  <c r="BT51" i="7"/>
  <c r="BV52" i="7"/>
  <c r="BS53" i="7"/>
  <c r="BV56" i="7"/>
  <c r="BS57" i="7"/>
  <c r="BT30" i="7"/>
  <c r="BT36" i="7"/>
  <c r="BT41" i="7"/>
  <c r="BT45" i="7"/>
  <c r="BV53" i="7"/>
  <c r="BT62" i="7"/>
  <c r="BV65" i="7"/>
  <c r="BS68" i="7"/>
  <c r="BT71" i="7"/>
  <c r="BV74" i="7"/>
  <c r="BT79" i="7"/>
  <c r="BV82" i="7"/>
  <c r="BV87" i="7"/>
  <c r="BT92" i="7"/>
  <c r="BS23" i="7"/>
  <c r="BS39" i="7"/>
  <c r="BV54" i="7"/>
  <c r="BS78" i="7"/>
  <c r="BT81" i="7"/>
  <c r="BS85" i="7"/>
  <c r="BT88" i="7"/>
  <c r="BT38" i="7"/>
  <c r="BV41" i="7"/>
  <c r="BS43" i="7"/>
  <c r="BU43" i="7" s="1"/>
  <c r="BS55" i="7"/>
  <c r="BV57" i="7"/>
  <c r="BV60" i="7"/>
  <c r="BV62" i="7"/>
  <c r="BT66" i="7"/>
  <c r="BV85" i="7"/>
  <c r="BS89" i="7"/>
  <c r="BS92" i="7"/>
  <c r="BS29" i="7"/>
  <c r="BV38" i="7"/>
  <c r="BT42" i="7"/>
  <c r="BV43" i="7"/>
  <c r="BT44" i="7"/>
  <c r="BT55" i="7"/>
  <c r="BV61" i="7"/>
  <c r="BS63" i="7"/>
  <c r="BU63" i="7" s="1"/>
  <c r="BV66" i="7"/>
  <c r="BS67" i="7"/>
  <c r="BV68" i="7"/>
  <c r="BS69" i="7"/>
  <c r="BS25" i="7"/>
  <c r="BT34" i="7"/>
  <c r="BS35" i="7"/>
  <c r="BS36" i="7"/>
  <c r="BV46" i="7"/>
  <c r="BT58" i="7"/>
  <c r="BS59" i="7"/>
  <c r="BU59" i="7" s="1"/>
  <c r="BT24" i="7"/>
  <c r="BS32" i="7"/>
  <c r="BV34" i="7"/>
  <c r="BS52" i="7"/>
  <c r="BT59" i="7"/>
  <c r="BV63" i="7"/>
  <c r="BS65" i="7"/>
  <c r="BT72" i="7"/>
  <c r="BU72" i="7" s="1"/>
  <c r="BV24" i="7"/>
  <c r="BT57" i="7"/>
  <c r="BV59" i="7"/>
  <c r="BT60" i="7"/>
  <c r="BV72" i="7"/>
  <c r="BV77" i="7"/>
  <c r="BS81" i="7"/>
  <c r="BV89" i="7"/>
  <c r="BS45" i="7"/>
  <c r="BV55" i="7"/>
  <c r="BV69" i="7"/>
  <c r="BV70" i="7"/>
  <c r="BV76" i="7"/>
  <c r="BV78" i="7"/>
  <c r="BV80" i="7"/>
  <c r="BT84" i="7"/>
  <c r="BT86" i="7"/>
  <c r="BS88" i="7"/>
  <c r="BV27" i="7"/>
  <c r="BS58" i="7"/>
  <c r="BS64" i="7"/>
  <c r="BV88" i="7"/>
  <c r="BT90" i="7"/>
  <c r="BV90" i="7"/>
  <c r="BT53" i="7"/>
  <c r="BU53" i="7" s="1"/>
  <c r="BT61" i="7"/>
  <c r="BS66" i="7"/>
  <c r="BT67" i="7"/>
  <c r="BS77" i="7"/>
  <c r="BU77" i="7" s="1"/>
  <c r="BS79" i="7"/>
  <c r="BS30" i="7"/>
  <c r="BV51" i="7"/>
  <c r="BT70" i="7"/>
  <c r="BT76" i="7"/>
  <c r="BT83" i="7"/>
  <c r="BS84" i="7"/>
  <c r="BV50" i="7"/>
  <c r="BT73" i="7"/>
  <c r="BV84" i="7"/>
  <c r="BV64" i="7"/>
  <c r="BV73" i="7"/>
  <c r="BS75" i="7"/>
  <c r="BS82" i="7"/>
  <c r="BV83" i="7"/>
  <c r="BS91" i="7"/>
  <c r="BV23" i="7"/>
  <c r="BT82" i="7"/>
  <c r="BT91" i="7"/>
  <c r="BV92" i="7"/>
  <c r="BT23" i="7"/>
  <c r="BS31" i="7"/>
  <c r="BU31" i="7" s="1"/>
  <c r="BS37" i="7"/>
  <c r="BS71" i="7"/>
  <c r="BU71" i="7" s="1"/>
  <c r="BV75" i="7"/>
  <c r="BS80" i="7"/>
  <c r="BU80" i="7" s="1"/>
  <c r="BV81" i="7"/>
  <c r="BS90" i="7"/>
  <c r="BV71" i="7"/>
  <c r="BT48" i="7"/>
  <c r="BS74" i="7"/>
  <c r="BV47" i="7"/>
  <c r="BV67" i="7"/>
  <c r="BS40" i="7"/>
  <c r="BV44" i="7"/>
  <c r="BT75" i="7"/>
  <c r="BU75" i="7" s="1"/>
  <c r="BV91" i="7"/>
  <c r="BV37" i="7"/>
  <c r="BV79" i="7"/>
  <c r="BT80" i="7"/>
  <c r="BT89" i="7"/>
  <c r="BT69" i="7"/>
  <c r="BU69" i="7" s="1"/>
  <c r="BV26" i="7"/>
  <c r="BT74" i="7"/>
  <c r="BS87" i="7"/>
  <c r="BU87" i="7" s="1"/>
  <c r="BT77" i="7"/>
  <c r="BS83" i="7"/>
  <c r="BU83" i="7" s="1"/>
  <c r="BS70" i="7"/>
  <c r="BU70" i="7" s="1"/>
  <c r="BS27" i="7"/>
  <c r="BS76" i="7"/>
  <c r="BT87" i="7"/>
  <c r="BT39" i="7"/>
  <c r="BS72" i="7"/>
  <c r="BT54" i="7"/>
  <c r="BS86" i="7"/>
  <c r="BV86" i="7"/>
  <c r="BS56" i="7"/>
  <c r="BT78" i="7"/>
  <c r="BT85" i="7"/>
  <c r="BS54" i="7"/>
  <c r="AQ25" i="7"/>
  <c r="AR28" i="7"/>
  <c r="AR30" i="7"/>
  <c r="AR39" i="7"/>
  <c r="AT45" i="7"/>
  <c r="AR25" i="7"/>
  <c r="AT28" i="7"/>
  <c r="AT30" i="7"/>
  <c r="AT32" i="7"/>
  <c r="AQ35" i="7"/>
  <c r="AQ37" i="7"/>
  <c r="AS37" i="7" s="1"/>
  <c r="AT39" i="7"/>
  <c r="AT25" i="7"/>
  <c r="AQ33" i="7"/>
  <c r="AT26" i="7"/>
  <c r="AR36" i="7"/>
  <c r="AQ38" i="7"/>
  <c r="AR40" i="7"/>
  <c r="AQ30" i="7"/>
  <c r="AS30" i="7" s="1"/>
  <c r="AT35" i="7"/>
  <c r="AT40" i="7"/>
  <c r="AR44" i="7"/>
  <c r="AQ47" i="7"/>
  <c r="AS47" i="7" s="1"/>
  <c r="AT52" i="7"/>
  <c r="AQ32" i="7"/>
  <c r="AR33" i="7"/>
  <c r="AQ36" i="7"/>
  <c r="AS36" i="7" s="1"/>
  <c r="AQ24" i="7"/>
  <c r="AQ34" i="7"/>
  <c r="AQ39" i="7"/>
  <c r="AS39" i="7" s="1"/>
  <c r="AR48" i="7"/>
  <c r="AR52" i="7"/>
  <c r="AR54" i="7"/>
  <c r="AQ56" i="7"/>
  <c r="AS56" i="7" s="1"/>
  <c r="AQ58" i="7"/>
  <c r="AT63" i="7"/>
  <c r="AT64" i="7"/>
  <c r="AT65" i="7"/>
  <c r="AQ68" i="7"/>
  <c r="AQ76" i="7"/>
  <c r="AT24" i="7"/>
  <c r="AQ26" i="7"/>
  <c r="AS26" i="7" s="1"/>
  <c r="AT31" i="7"/>
  <c r="AQ41" i="7"/>
  <c r="AS41" i="7" s="1"/>
  <c r="AT44" i="7"/>
  <c r="AT55" i="7"/>
  <c r="AT59" i="7"/>
  <c r="AR63" i="7"/>
  <c r="AS63" i="7" s="1"/>
  <c r="AR26" i="7"/>
  <c r="AQ28" i="7"/>
  <c r="AS28" i="7" s="1"/>
  <c r="AT33" i="7"/>
  <c r="AR41" i="7"/>
  <c r="AR37" i="7"/>
  <c r="AR43" i="7"/>
  <c r="AR56" i="7"/>
  <c r="AT60" i="7"/>
  <c r="AQ62" i="7"/>
  <c r="AS62" i="7" s="1"/>
  <c r="AR65" i="7"/>
  <c r="AR67" i="7"/>
  <c r="AT70" i="7"/>
  <c r="AT73" i="7"/>
  <c r="AQ74" i="7"/>
  <c r="AR77" i="7"/>
  <c r="AT82" i="7"/>
  <c r="AR87" i="7"/>
  <c r="AR92" i="7"/>
  <c r="AQ31" i="7"/>
  <c r="AS31" i="7" s="1"/>
  <c r="AR35" i="7"/>
  <c r="AQ49" i="7"/>
  <c r="AQ53" i="7"/>
  <c r="AQ55" i="7"/>
  <c r="AR57" i="7"/>
  <c r="AR59" i="7"/>
  <c r="AR73" i="7"/>
  <c r="AT74" i="7"/>
  <c r="AQ81" i="7"/>
  <c r="AQ84" i="7"/>
  <c r="AS84" i="7" s="1"/>
  <c r="AT87" i="7"/>
  <c r="AT90" i="7"/>
  <c r="AR27" i="7"/>
  <c r="AR32" i="7"/>
  <c r="AT36" i="7"/>
  <c r="AT42" i="7"/>
  <c r="AT43" i="7"/>
  <c r="AQ50" i="7"/>
  <c r="AQ65" i="7"/>
  <c r="AT81" i="7"/>
  <c r="AT84" i="7"/>
  <c r="AQ85" i="7"/>
  <c r="AS85" i="7" s="1"/>
  <c r="AR88" i="7"/>
  <c r="AT91" i="7"/>
  <c r="AT27" i="7"/>
  <c r="AQ44" i="7"/>
  <c r="AR50" i="7"/>
  <c r="AR58" i="7"/>
  <c r="AQ29" i="7"/>
  <c r="AQ46" i="7"/>
  <c r="AT58" i="7"/>
  <c r="AQ59" i="7"/>
  <c r="AS59" i="7" s="1"/>
  <c r="AR29" i="7"/>
  <c r="AR46" i="7"/>
  <c r="AR49" i="7"/>
  <c r="AQ52" i="7"/>
  <c r="AQ61" i="7"/>
  <c r="AS61" i="7" s="1"/>
  <c r="AR69" i="7"/>
  <c r="AQ27" i="7"/>
  <c r="AS27" i="7" s="1"/>
  <c r="AT29" i="7"/>
  <c r="AT46" i="7"/>
  <c r="AT49" i="7"/>
  <c r="AR61" i="7"/>
  <c r="AQ64" i="7"/>
  <c r="AQ66" i="7"/>
  <c r="AT69" i="7"/>
  <c r="AT79" i="7"/>
  <c r="AQ87" i="7"/>
  <c r="AS87" i="7" s="1"/>
  <c r="AR91" i="7"/>
  <c r="AT34" i="7"/>
  <c r="AT41" i="7"/>
  <c r="AT47" i="7"/>
  <c r="AQ54" i="7"/>
  <c r="AS54" i="7" s="1"/>
  <c r="AQ57" i="7"/>
  <c r="AQ69" i="7"/>
  <c r="AQ77" i="7"/>
  <c r="AS77" i="7" s="1"/>
  <c r="AR79" i="7"/>
  <c r="AR81" i="7"/>
  <c r="AQ83" i="7"/>
  <c r="AR24" i="7"/>
  <c r="AR42" i="7"/>
  <c r="AQ43" i="7"/>
  <c r="AS43" i="7" s="1"/>
  <c r="AQ48" i="7"/>
  <c r="AT62" i="7"/>
  <c r="AQ67" i="7"/>
  <c r="AT68" i="7"/>
  <c r="AT83" i="7"/>
  <c r="AT85" i="7"/>
  <c r="AR89" i="7"/>
  <c r="AQ91" i="7"/>
  <c r="AR31" i="7"/>
  <c r="AT37" i="7"/>
  <c r="AT38" i="7"/>
  <c r="AR38" i="7"/>
  <c r="AT48" i="7"/>
  <c r="AT61" i="7"/>
  <c r="AR66" i="7"/>
  <c r="AT67" i="7"/>
  <c r="AQ72" i="7"/>
  <c r="AQ82" i="7"/>
  <c r="AR84" i="7"/>
  <c r="AR72" i="7"/>
  <c r="AR76" i="7"/>
  <c r="AS76" i="7" s="1"/>
  <c r="AR82" i="7"/>
  <c r="AR83" i="7"/>
  <c r="AQ92" i="7"/>
  <c r="AS92" i="7" s="1"/>
  <c r="AR47" i="7"/>
  <c r="AR53" i="7"/>
  <c r="AR55" i="7"/>
  <c r="AT56" i="7"/>
  <c r="AQ70" i="7"/>
  <c r="AT72" i="7"/>
  <c r="AT76" i="7"/>
  <c r="AQ75" i="7"/>
  <c r="AT92" i="7"/>
  <c r="AT23" i="7"/>
  <c r="AT54" i="7"/>
  <c r="AT57" i="7"/>
  <c r="AR64" i="7"/>
  <c r="AR68" i="7"/>
  <c r="AR75" i="7"/>
  <c r="AR80" i="7"/>
  <c r="AQ89" i="7"/>
  <c r="AS89" i="7" s="1"/>
  <c r="AQ90" i="7"/>
  <c r="AR34" i="7"/>
  <c r="AR45" i="7"/>
  <c r="AR51" i="7"/>
  <c r="AQ60" i="7"/>
  <c r="AQ71" i="7"/>
  <c r="AR78" i="7"/>
  <c r="AT80" i="7"/>
  <c r="AQ88" i="7"/>
  <c r="AS88" i="7" s="1"/>
  <c r="AQ23" i="7"/>
  <c r="AS23" i="7" s="1"/>
  <c r="AT78" i="7"/>
  <c r="AT88" i="7"/>
  <c r="AQ42" i="7"/>
  <c r="AT53" i="7"/>
  <c r="AR70" i="7"/>
  <c r="AS70" i="7" s="1"/>
  <c r="AQ80" i="7"/>
  <c r="AS80" i="7" s="1"/>
  <c r="AR62" i="7"/>
  <c r="AQ45" i="7"/>
  <c r="AS45" i="7" s="1"/>
  <c r="AQ51" i="7"/>
  <c r="AS51" i="7" s="1"/>
  <c r="AT66" i="7"/>
  <c r="AQ73" i="7"/>
  <c r="AT75" i="7"/>
  <c r="AQ78" i="7"/>
  <c r="AT89" i="7"/>
  <c r="AR90" i="7"/>
  <c r="AR23" i="7"/>
  <c r="AQ79" i="7"/>
  <c r="AS79" i="7" s="1"/>
  <c r="AT51" i="7"/>
  <c r="AR60" i="7"/>
  <c r="AR71" i="7"/>
  <c r="AQ86" i="7"/>
  <c r="AT50" i="7"/>
  <c r="AT71" i="7"/>
  <c r="AR86" i="7"/>
  <c r="AT77" i="7"/>
  <c r="AT86" i="7"/>
  <c r="AQ40" i="7"/>
  <c r="AR85" i="7"/>
  <c r="AR74" i="7"/>
  <c r="AQ63" i="7"/>
  <c r="CA24" i="7"/>
  <c r="CC24" i="7" s="1"/>
  <c r="CB27" i="7"/>
  <c r="CB29" i="7"/>
  <c r="CD31" i="7"/>
  <c r="CA34" i="7"/>
  <c r="CC34" i="7" s="1"/>
  <c r="CA36" i="7"/>
  <c r="CC36" i="7" s="1"/>
  <c r="CD38" i="7"/>
  <c r="CA43" i="7"/>
  <c r="CB24" i="7"/>
  <c r="CD27" i="7"/>
  <c r="CD29" i="7"/>
  <c r="CB34" i="7"/>
  <c r="CB36" i="7"/>
  <c r="CD24" i="7"/>
  <c r="CA32" i="7"/>
  <c r="CC32" i="7" s="1"/>
  <c r="CD25" i="7"/>
  <c r="CA28" i="7"/>
  <c r="CC28" i="7" s="1"/>
  <c r="CD30" i="7"/>
  <c r="CA33" i="7"/>
  <c r="CD35" i="7"/>
  <c r="CA37" i="7"/>
  <c r="CD39" i="7"/>
  <c r="CB28" i="7"/>
  <c r="CB31" i="7"/>
  <c r="CB37" i="7"/>
  <c r="CB46" i="7"/>
  <c r="CD34" i="7"/>
  <c r="CA29" i="7"/>
  <c r="CC29" i="7" s="1"/>
  <c r="CA30" i="7"/>
  <c r="CB30" i="7"/>
  <c r="CA35" i="7"/>
  <c r="CC35" i="7" s="1"/>
  <c r="CD37" i="7"/>
  <c r="CA40" i="7"/>
  <c r="CA47" i="7"/>
  <c r="CA51" i="7"/>
  <c r="CD55" i="7"/>
  <c r="CB57" i="7"/>
  <c r="CA67" i="7"/>
  <c r="CB72" i="7"/>
  <c r="CA31" i="7"/>
  <c r="CC31" i="7" s="1"/>
  <c r="CB38" i="7"/>
  <c r="CD44" i="7"/>
  <c r="CD54" i="7"/>
  <c r="CD62" i="7"/>
  <c r="CA26" i="7"/>
  <c r="CC26" i="7" s="1"/>
  <c r="CA39" i="7"/>
  <c r="CB43" i="7"/>
  <c r="CD26" i="7"/>
  <c r="CD33" i="7"/>
  <c r="CB55" i="7"/>
  <c r="CB59" i="7"/>
  <c r="CD64" i="7"/>
  <c r="CD69" i="7"/>
  <c r="CA73" i="7"/>
  <c r="CB76" i="7"/>
  <c r="CC76" i="7" s="1"/>
  <c r="CA78" i="7"/>
  <c r="CD81" i="7"/>
  <c r="CA83" i="7"/>
  <c r="CD86" i="7"/>
  <c r="CA88" i="7"/>
  <c r="CC88" i="7" s="1"/>
  <c r="CD91" i="7"/>
  <c r="CD45" i="7"/>
  <c r="CD46" i="7"/>
  <c r="CD50" i="7"/>
  <c r="CD53" i="7"/>
  <c r="CD63" i="7"/>
  <c r="CD70" i="7"/>
  <c r="CD71" i="7"/>
  <c r="CD73" i="7"/>
  <c r="CA76" i="7"/>
  <c r="CA77" i="7"/>
  <c r="CA80" i="7"/>
  <c r="CB83" i="7"/>
  <c r="CD89" i="7"/>
  <c r="CD28" i="7"/>
  <c r="CB47" i="7"/>
  <c r="CD51" i="7"/>
  <c r="CA52" i="7"/>
  <c r="CA54" i="7"/>
  <c r="CB56" i="7"/>
  <c r="CD58" i="7"/>
  <c r="CB64" i="7"/>
  <c r="CD75" i="7"/>
  <c r="CD77" i="7"/>
  <c r="CA84" i="7"/>
  <c r="CC84" i="7" s="1"/>
  <c r="CB87" i="7"/>
  <c r="CD90" i="7"/>
  <c r="CD36" i="7"/>
  <c r="CD47" i="7"/>
  <c r="CB52" i="7"/>
  <c r="CB54" i="7"/>
  <c r="CD56" i="7"/>
  <c r="CA27" i="7"/>
  <c r="CB26" i="7"/>
  <c r="CB42" i="7"/>
  <c r="CB50" i="7"/>
  <c r="CA25" i="7"/>
  <c r="CC25" i="7" s="1"/>
  <c r="CB40" i="7"/>
  <c r="CC40" i="7" s="1"/>
  <c r="CD42" i="7"/>
  <c r="CA44" i="7"/>
  <c r="CC44" i="7" s="1"/>
  <c r="CB62" i="7"/>
  <c r="CA71" i="7"/>
  <c r="CC71" i="7" s="1"/>
  <c r="CB25" i="7"/>
  <c r="CB32" i="7"/>
  <c r="CB33" i="7"/>
  <c r="CB35" i="7"/>
  <c r="CD40" i="7"/>
  <c r="CB44" i="7"/>
  <c r="CA49" i="7"/>
  <c r="CC49" i="7" s="1"/>
  <c r="CA53" i="7"/>
  <c r="CB67" i="7"/>
  <c r="CC67" i="7" s="1"/>
  <c r="CB71" i="7"/>
  <c r="CA82" i="7"/>
  <c r="CC82" i="7" s="1"/>
  <c r="CD92" i="7"/>
  <c r="CD43" i="7"/>
  <c r="CA48" i="7"/>
  <c r="CC48" i="7" s="1"/>
  <c r="CD52" i="7"/>
  <c r="CD57" i="7"/>
  <c r="CD59" i="7"/>
  <c r="CA72" i="7"/>
  <c r="CA75" i="7"/>
  <c r="CC75" i="7" s="1"/>
  <c r="CD87" i="7"/>
  <c r="CB89" i="7"/>
  <c r="CA91" i="7"/>
  <c r="CC91" i="7" s="1"/>
  <c r="CD48" i="7"/>
  <c r="CB78" i="7"/>
  <c r="CB23" i="7"/>
  <c r="CB82" i="7"/>
  <c r="CA23" i="7"/>
  <c r="CC23" i="7" s="1"/>
  <c r="CD49" i="7"/>
  <c r="CB49" i="7"/>
  <c r="CA55" i="7"/>
  <c r="CA68" i="7"/>
  <c r="CC68" i="7" s="1"/>
  <c r="CA69" i="7"/>
  <c r="CC69" i="7" s="1"/>
  <c r="CA70" i="7"/>
  <c r="CB80" i="7"/>
  <c r="CB41" i="7"/>
  <c r="CA45" i="7"/>
  <c r="CC45" i="7" s="1"/>
  <c r="CA56" i="7"/>
  <c r="CA57" i="7"/>
  <c r="CB58" i="7"/>
  <c r="CD61" i="7"/>
  <c r="CD74" i="7"/>
  <c r="CB86" i="7"/>
  <c r="CA87" i="7"/>
  <c r="CD41" i="7"/>
  <c r="CB45" i="7"/>
  <c r="CD65" i="7"/>
  <c r="CD72" i="7"/>
  <c r="CA85" i="7"/>
  <c r="CC85" i="7" s="1"/>
  <c r="CA38" i="7"/>
  <c r="CB51" i="7"/>
  <c r="CB68" i="7"/>
  <c r="CB70" i="7"/>
  <c r="CD76" i="7"/>
  <c r="CB84" i="7"/>
  <c r="CB85" i="7"/>
  <c r="CD84" i="7"/>
  <c r="CD85" i="7"/>
  <c r="CA62" i="7"/>
  <c r="CD68" i="7"/>
  <c r="CA60" i="7"/>
  <c r="CB60" i="7"/>
  <c r="CB66" i="7"/>
  <c r="CB73" i="7"/>
  <c r="CD83" i="7"/>
  <c r="CA90" i="7"/>
  <c r="CD66" i="7"/>
  <c r="CB91" i="7"/>
  <c r="CA50" i="7"/>
  <c r="CC50" i="7" s="1"/>
  <c r="CA59" i="7"/>
  <c r="CC59" i="7" s="1"/>
  <c r="CA64" i="7"/>
  <c r="CC64" i="7" s="1"/>
  <c r="CA66" i="7"/>
  <c r="CC66" i="7" s="1"/>
  <c r="CD82" i="7"/>
  <c r="CB48" i="7"/>
  <c r="CD60" i="7"/>
  <c r="CB75" i="7"/>
  <c r="CA81" i="7"/>
  <c r="CB90" i="7"/>
  <c r="CA92" i="7"/>
  <c r="CC92" i="7" s="1"/>
  <c r="CB69" i="7"/>
  <c r="CB81" i="7"/>
  <c r="CA46" i="7"/>
  <c r="CC46" i="7" s="1"/>
  <c r="CA86" i="7"/>
  <c r="CC86" i="7" s="1"/>
  <c r="CA41" i="7"/>
  <c r="CC41" i="7" s="1"/>
  <c r="CD67" i="7"/>
  <c r="CB88" i="7"/>
  <c r="CB92" i="7"/>
  <c r="CA65" i="7"/>
  <c r="CC65" i="7" s="1"/>
  <c r="CB65" i="7"/>
  <c r="CA63" i="7"/>
  <c r="CB63" i="7"/>
  <c r="CC63" i="7" s="1"/>
  <c r="CA74" i="7"/>
  <c r="CB74" i="7"/>
  <c r="CA79" i="7"/>
  <c r="CC79" i="7" s="1"/>
  <c r="CD23" i="7"/>
  <c r="CB39" i="7"/>
  <c r="CA61" i="7"/>
  <c r="CC61" i="7" s="1"/>
  <c r="CB79" i="7"/>
  <c r="CA89" i="7"/>
  <c r="CD32" i="7"/>
  <c r="CA58" i="7"/>
  <c r="CB61" i="7"/>
  <c r="CB77" i="7"/>
  <c r="CD79" i="7"/>
  <c r="CD80" i="7"/>
  <c r="CD88" i="7"/>
  <c r="CA42" i="7"/>
  <c r="CC42" i="7" s="1"/>
  <c r="CD78" i="7"/>
  <c r="CB53" i="7"/>
  <c r="BF28" i="7"/>
  <c r="BD33" i="7"/>
  <c r="BF35" i="7"/>
  <c r="BD37" i="7"/>
  <c r="BD42" i="7"/>
  <c r="BC44" i="7"/>
  <c r="BC26" i="7"/>
  <c r="BF33" i="7"/>
  <c r="BF37" i="7"/>
  <c r="BD26" i="7"/>
  <c r="BE26" i="7" s="1"/>
  <c r="BD24" i="7"/>
  <c r="BD27" i="7"/>
  <c r="BD34" i="7"/>
  <c r="BC41" i="7"/>
  <c r="BF24" i="7"/>
  <c r="BF34" i="7"/>
  <c r="BC36" i="7"/>
  <c r="BF39" i="7"/>
  <c r="BC45" i="7"/>
  <c r="BF47" i="7"/>
  <c r="BD49" i="7"/>
  <c r="BF25" i="7"/>
  <c r="BF27" i="7"/>
  <c r="BC28" i="7"/>
  <c r="BE28" i="7" s="1"/>
  <c r="BD29" i="7"/>
  <c r="BC30" i="7"/>
  <c r="BE30" i="7" s="1"/>
  <c r="BF29" i="7"/>
  <c r="BD30" i="7"/>
  <c r="BC35" i="7"/>
  <c r="BF40" i="7"/>
  <c r="BF58" i="7"/>
  <c r="BF60" i="7"/>
  <c r="BF61" i="7"/>
  <c r="BF62" i="7"/>
  <c r="BC73" i="7"/>
  <c r="BD25" i="7"/>
  <c r="BC27" i="7"/>
  <c r="BF38" i="7"/>
  <c r="BC50" i="7"/>
  <c r="BE50" i="7" s="1"/>
  <c r="BC52" i="7"/>
  <c r="BD56" i="7"/>
  <c r="BC29" i="7"/>
  <c r="BE29" i="7" s="1"/>
  <c r="BC39" i="7"/>
  <c r="BC42" i="7"/>
  <c r="BE42" i="7" s="1"/>
  <c r="BC46" i="7"/>
  <c r="BC47" i="7"/>
  <c r="BE47" i="7" s="1"/>
  <c r="BC48" i="7"/>
  <c r="BE48" i="7" s="1"/>
  <c r="BC49" i="7"/>
  <c r="BE49" i="7" s="1"/>
  <c r="BD50" i="7"/>
  <c r="BC51" i="7"/>
  <c r="BD52" i="7"/>
  <c r="BF56" i="7"/>
  <c r="BD31" i="7"/>
  <c r="BC34" i="7"/>
  <c r="BE34" i="7" s="1"/>
  <c r="BC40" i="7"/>
  <c r="BF46" i="7"/>
  <c r="BF51" i="7"/>
  <c r="BD53" i="7"/>
  <c r="BD57" i="7"/>
  <c r="BF65" i="7"/>
  <c r="BD68" i="7"/>
  <c r="BF74" i="7"/>
  <c r="BF79" i="7"/>
  <c r="BC84" i="7"/>
  <c r="BD89" i="7"/>
  <c r="BF92" i="7"/>
  <c r="BC23" i="7"/>
  <c r="BE23" i="7" s="1"/>
  <c r="BD40" i="7"/>
  <c r="BC65" i="7"/>
  <c r="BE65" i="7" s="1"/>
  <c r="BF84" i="7"/>
  <c r="BC85" i="7"/>
  <c r="BE85" i="7" s="1"/>
  <c r="BD88" i="7"/>
  <c r="BF91" i="7"/>
  <c r="BF31" i="7"/>
  <c r="BD54" i="7"/>
  <c r="BC60" i="7"/>
  <c r="BD61" i="7"/>
  <c r="BC62" i="7"/>
  <c r="BC66" i="7"/>
  <c r="BD79" i="7"/>
  <c r="BF82" i="7"/>
  <c r="BC86" i="7"/>
  <c r="BE86" i="7" s="1"/>
  <c r="BC89" i="7"/>
  <c r="BE89" i="7" s="1"/>
  <c r="BD92" i="7"/>
  <c r="BC25" i="7"/>
  <c r="BD35" i="7"/>
  <c r="BC37" i="7"/>
  <c r="BE37" i="7" s="1"/>
  <c r="BF54" i="7"/>
  <c r="BD60" i="7"/>
  <c r="BE60" i="7" s="1"/>
  <c r="BD62" i="7"/>
  <c r="BC63" i="7"/>
  <c r="BD66" i="7"/>
  <c r="BC67" i="7"/>
  <c r="BC68" i="7"/>
  <c r="BE68" i="7" s="1"/>
  <c r="BC69" i="7"/>
  <c r="BE69" i="7" s="1"/>
  <c r="BC31" i="7"/>
  <c r="BF32" i="7"/>
  <c r="BF55" i="7"/>
  <c r="BF30" i="7"/>
  <c r="BC38" i="7"/>
  <c r="BF67" i="7"/>
  <c r="BD71" i="7"/>
  <c r="BD38" i="7"/>
  <c r="BD47" i="7"/>
  <c r="BC54" i="7"/>
  <c r="BE54" i="7" s="1"/>
  <c r="BF71" i="7"/>
  <c r="BD75" i="7"/>
  <c r="BC77" i="7"/>
  <c r="BE77" i="7" s="1"/>
  <c r="BF90" i="7"/>
  <c r="BD32" i="7"/>
  <c r="BE32" i="7" s="1"/>
  <c r="BD46" i="7"/>
  <c r="BF50" i="7"/>
  <c r="BD72" i="7"/>
  <c r="BF75" i="7"/>
  <c r="BC78" i="7"/>
  <c r="BE78" i="7" s="1"/>
  <c r="BD80" i="7"/>
  <c r="BD59" i="7"/>
  <c r="BC71" i="7"/>
  <c r="BE71" i="7" s="1"/>
  <c r="BF72" i="7"/>
  <c r="BF73" i="7"/>
  <c r="BF78" i="7"/>
  <c r="BF80" i="7"/>
  <c r="BD82" i="7"/>
  <c r="BD86" i="7"/>
  <c r="BC88" i="7"/>
  <c r="BC24" i="7"/>
  <c r="BF26" i="7"/>
  <c r="BF41" i="7"/>
  <c r="BD39" i="7"/>
  <c r="BD41" i="7"/>
  <c r="BF42" i="7"/>
  <c r="BC57" i="7"/>
  <c r="BE57" i="7" s="1"/>
  <c r="BF59" i="7"/>
  <c r="BC76" i="7"/>
  <c r="BD84" i="7"/>
  <c r="BC33" i="7"/>
  <c r="BF49" i="7"/>
  <c r="BD63" i="7"/>
  <c r="BF69" i="7"/>
  <c r="BD28" i="7"/>
  <c r="BC43" i="7"/>
  <c r="BE43" i="7" s="1"/>
  <c r="BD48" i="7"/>
  <c r="BF63" i="7"/>
  <c r="BD77" i="7"/>
  <c r="BD78" i="7"/>
  <c r="BC87" i="7"/>
  <c r="BD43" i="7"/>
  <c r="BF48" i="7"/>
  <c r="BC74" i="7"/>
  <c r="BF86" i="7"/>
  <c r="BD87" i="7"/>
  <c r="BF77" i="7"/>
  <c r="BF87" i="7"/>
  <c r="BC53" i="7"/>
  <c r="BE53" i="7" s="1"/>
  <c r="BC83" i="7"/>
  <c r="BE83" i="7" s="1"/>
  <c r="BD55" i="7"/>
  <c r="BC58" i="7"/>
  <c r="BF68" i="7"/>
  <c r="BD70" i="7"/>
  <c r="BE70" i="7" s="1"/>
  <c r="BF76" i="7"/>
  <c r="BD36" i="7"/>
  <c r="BC59" i="7"/>
  <c r="BC64" i="7"/>
  <c r="BF70" i="7"/>
  <c r="BC82" i="7"/>
  <c r="BE82" i="7" s="1"/>
  <c r="BF83" i="7"/>
  <c r="BF36" i="7"/>
  <c r="BD51" i="7"/>
  <c r="BF43" i="7"/>
  <c r="BC61" i="7"/>
  <c r="BE61" i="7" s="1"/>
  <c r="BD65" i="7"/>
  <c r="BD67" i="7"/>
  <c r="BC72" i="7"/>
  <c r="BE72" i="7" s="1"/>
  <c r="BD74" i="7"/>
  <c r="BD85" i="7"/>
  <c r="BF85" i="7"/>
  <c r="BF52" i="7"/>
  <c r="BF53" i="7"/>
  <c r="BC55" i="7"/>
  <c r="BF57" i="7"/>
  <c r="BC70" i="7"/>
  <c r="BD76" i="7"/>
  <c r="BE76" i="7" s="1"/>
  <c r="BD83" i="7"/>
  <c r="BC92" i="7"/>
  <c r="BC56" i="7"/>
  <c r="BE56" i="7" s="1"/>
  <c r="BD58" i="7"/>
  <c r="BD64" i="7"/>
  <c r="BC75" i="7"/>
  <c r="BC81" i="7"/>
  <c r="BE81" i="7" s="1"/>
  <c r="BC80" i="7"/>
  <c r="BE80" i="7" s="1"/>
  <c r="BF88" i="7"/>
  <c r="BD91" i="7"/>
  <c r="BD73" i="7"/>
  <c r="BC90" i="7"/>
  <c r="BE90" i="7" s="1"/>
  <c r="BF23" i="7"/>
  <c r="BD90" i="7"/>
  <c r="BD23" i="7"/>
  <c r="BD44" i="7"/>
  <c r="BF66" i="7"/>
  <c r="BD81" i="7"/>
  <c r="BF44" i="7"/>
  <c r="BD69" i="7"/>
  <c r="BF81" i="7"/>
  <c r="BD45" i="7"/>
  <c r="BE45" i="7" s="1"/>
  <c r="BC32" i="7"/>
  <c r="BF45" i="7"/>
  <c r="BF64" i="7"/>
  <c r="BC91" i="7"/>
  <c r="BC79" i="7"/>
  <c r="BF89" i="7"/>
  <c r="G24" i="37"/>
  <c r="R21" i="37"/>
  <c r="K24" i="37"/>
  <c r="CC52" i="7" l="1"/>
  <c r="AS55" i="7"/>
  <c r="BI26" i="7"/>
  <c r="CR26" i="7" s="1"/>
  <c r="CS26" i="7" s="1"/>
  <c r="CT26" i="7" s="1"/>
  <c r="CG56" i="7"/>
  <c r="AS53" i="7"/>
  <c r="CG23" i="7"/>
  <c r="CG64" i="7"/>
  <c r="CG62" i="7"/>
  <c r="BQ49" i="7"/>
  <c r="BM42" i="7"/>
  <c r="BA40" i="7"/>
  <c r="AS86" i="7"/>
  <c r="BU23" i="7"/>
  <c r="BI92" i="7"/>
  <c r="CK63" i="7"/>
  <c r="CG79" i="7"/>
  <c r="BM49" i="7"/>
  <c r="BA86" i="7"/>
  <c r="BU36" i="7"/>
  <c r="BI87" i="7"/>
  <c r="AW86" i="7"/>
  <c r="BY64" i="7"/>
  <c r="BY42" i="7"/>
  <c r="BQ48" i="7"/>
  <c r="BQ31" i="7"/>
  <c r="BM32" i="7"/>
  <c r="BA59" i="7"/>
  <c r="CR59" i="7" s="1"/>
  <c r="CO26" i="7"/>
  <c r="BE40" i="7"/>
  <c r="CC74" i="7"/>
  <c r="AS60" i="7"/>
  <c r="CR60" i="7" s="1"/>
  <c r="BU35" i="7"/>
  <c r="BU61" i="7"/>
  <c r="BY70" i="7"/>
  <c r="BM80" i="7"/>
  <c r="BA72" i="7"/>
  <c r="CO30" i="7"/>
  <c r="AS83" i="7"/>
  <c r="BU65" i="7"/>
  <c r="CR54" i="7"/>
  <c r="CC30" i="7"/>
  <c r="AS58" i="7"/>
  <c r="CR58" i="7" s="1"/>
  <c r="AW87" i="7"/>
  <c r="CR87" i="7" s="1"/>
  <c r="CK79" i="7"/>
  <c r="CK70" i="7"/>
  <c r="BM74" i="7"/>
  <c r="AS44" i="7"/>
  <c r="BU56" i="7"/>
  <c r="BU55" i="7"/>
  <c r="BI54" i="7"/>
  <c r="CK91" i="7"/>
  <c r="CG26" i="7"/>
  <c r="AW50" i="7"/>
  <c r="AW51" i="7"/>
  <c r="CR51" i="7" s="1"/>
  <c r="BY57" i="7"/>
  <c r="BQ47" i="7"/>
  <c r="BA53" i="7"/>
  <c r="CO35" i="7"/>
  <c r="AS71" i="7"/>
  <c r="BU57" i="7"/>
  <c r="BU24" i="7"/>
  <c r="CG38" i="7"/>
  <c r="AW66" i="7"/>
  <c r="AW81" i="7"/>
  <c r="BM57" i="7"/>
  <c r="CO23" i="7"/>
  <c r="BE64" i="7"/>
  <c r="BE39" i="7"/>
  <c r="AS52" i="7"/>
  <c r="BU86" i="7"/>
  <c r="BU74" i="7"/>
  <c r="BI72" i="7"/>
  <c r="CK57" i="7"/>
  <c r="CG67" i="7"/>
  <c r="CG53" i="7"/>
  <c r="BM84" i="7"/>
  <c r="BA67" i="7"/>
  <c r="BA61" i="7"/>
  <c r="CO81" i="7"/>
  <c r="CO86" i="7"/>
  <c r="CO24" i="7"/>
  <c r="BE59" i="7"/>
  <c r="BE62" i="7"/>
  <c r="CR62" i="7" s="1"/>
  <c r="CC55" i="7"/>
  <c r="CR76" i="7"/>
  <c r="AS49" i="7"/>
  <c r="BU54" i="7"/>
  <c r="BI85" i="7"/>
  <c r="BI28" i="7"/>
  <c r="CK76" i="7"/>
  <c r="CK53" i="7"/>
  <c r="CK56" i="7"/>
  <c r="CG46" i="7"/>
  <c r="CG50" i="7"/>
  <c r="AW69" i="7"/>
  <c r="BY87" i="7"/>
  <c r="BY80" i="7"/>
  <c r="BY35" i="7"/>
  <c r="BA57" i="7"/>
  <c r="BA71" i="7"/>
  <c r="BA26" i="7"/>
  <c r="BA47" i="7"/>
  <c r="BA54" i="7"/>
  <c r="CO80" i="7"/>
  <c r="CO25" i="7"/>
  <c r="BE79" i="7"/>
  <c r="BE74" i="7"/>
  <c r="BE88" i="7"/>
  <c r="BE31" i="7"/>
  <c r="BE35" i="7"/>
  <c r="BE36" i="7"/>
  <c r="CC90" i="7"/>
  <c r="CC77" i="7"/>
  <c r="CC51" i="7"/>
  <c r="AS75" i="7"/>
  <c r="AS91" i="7"/>
  <c r="AS38" i="7"/>
  <c r="BU29" i="7"/>
  <c r="BU47" i="7"/>
  <c r="BU41" i="7"/>
  <c r="BU33" i="7"/>
  <c r="BI44" i="7"/>
  <c r="BI55" i="7"/>
  <c r="BI77" i="7"/>
  <c r="BI76" i="7"/>
  <c r="BI37" i="7"/>
  <c r="CR37" i="7" s="1"/>
  <c r="CK86" i="7"/>
  <c r="CK55" i="7"/>
  <c r="AW79" i="7"/>
  <c r="CR79" i="7" s="1"/>
  <c r="AW47" i="7"/>
  <c r="CR47" i="7" s="1"/>
  <c r="AW70" i="7"/>
  <c r="AW58" i="7"/>
  <c r="AW75" i="7"/>
  <c r="BY74" i="7"/>
  <c r="BY33" i="7"/>
  <c r="BQ54" i="7"/>
  <c r="BQ53" i="7"/>
  <c r="BQ44" i="7"/>
  <c r="BQ45" i="7"/>
  <c r="BM70" i="7"/>
  <c r="CR70" i="7" s="1"/>
  <c r="BM78" i="7"/>
  <c r="BA27" i="7"/>
  <c r="BA52" i="7"/>
  <c r="BA70" i="7"/>
  <c r="CO46" i="7"/>
  <c r="CO88" i="7"/>
  <c r="CO45" i="7"/>
  <c r="BE91" i="7"/>
  <c r="BE92" i="7"/>
  <c r="CR92" i="7" s="1"/>
  <c r="BE67" i="7"/>
  <c r="BE33" i="7"/>
  <c r="BE38" i="7"/>
  <c r="BE84" i="7"/>
  <c r="CR84" i="7" s="1"/>
  <c r="BE52" i="7"/>
  <c r="CC58" i="7"/>
  <c r="CC81" i="7"/>
  <c r="CC70" i="7"/>
  <c r="CC83" i="7"/>
  <c r="CC39" i="7"/>
  <c r="CC47" i="7"/>
  <c r="AS34" i="7"/>
  <c r="AS66" i="7"/>
  <c r="AS29" i="7"/>
  <c r="AS81" i="7"/>
  <c r="AS24" i="7"/>
  <c r="CR24" i="7" s="1"/>
  <c r="BU39" i="7"/>
  <c r="CR39" i="7" s="1"/>
  <c r="BU90" i="7"/>
  <c r="BU91" i="7"/>
  <c r="BU64" i="7"/>
  <c r="BU45" i="7"/>
  <c r="BU92" i="7"/>
  <c r="BU85" i="7"/>
  <c r="BU68" i="7"/>
  <c r="BU46" i="7"/>
  <c r="BU38" i="7"/>
  <c r="BU26" i="7"/>
  <c r="BI82" i="7"/>
  <c r="BI43" i="7"/>
  <c r="CR43" i="7" s="1"/>
  <c r="BI31" i="7"/>
  <c r="CK84" i="7"/>
  <c r="CK83" i="7"/>
  <c r="CK49" i="7"/>
  <c r="CK68" i="7"/>
  <c r="CK44" i="7"/>
  <c r="CG60" i="7"/>
  <c r="CG77" i="7"/>
  <c r="CG71" i="7"/>
  <c r="CG40" i="7"/>
  <c r="AW34" i="7"/>
  <c r="AW64" i="7"/>
  <c r="AW40" i="7"/>
  <c r="AW36" i="7"/>
  <c r="AW33" i="7"/>
  <c r="BY85" i="7"/>
  <c r="BY77" i="7"/>
  <c r="BY45" i="7"/>
  <c r="BY52" i="7"/>
  <c r="BY51" i="7"/>
  <c r="BY30" i="7"/>
  <c r="BQ34" i="7"/>
  <c r="BQ58" i="7"/>
  <c r="BQ91" i="7"/>
  <c r="BQ37" i="7"/>
  <c r="BQ27" i="7"/>
  <c r="BM82" i="7"/>
  <c r="BM53" i="7"/>
  <c r="BM23" i="7"/>
  <c r="BM87" i="7"/>
  <c r="BM47" i="7"/>
  <c r="BM85" i="7"/>
  <c r="BM51" i="7"/>
  <c r="BM63" i="7"/>
  <c r="BM44" i="7"/>
  <c r="BM34" i="7"/>
  <c r="BA75" i="7"/>
  <c r="BA92" i="7"/>
  <c r="BA89" i="7"/>
  <c r="CO87" i="7"/>
  <c r="CO41" i="7"/>
  <c r="BY37" i="7"/>
  <c r="CC62" i="7"/>
  <c r="AW90" i="7"/>
  <c r="CG85" i="7"/>
  <c r="CR85" i="7" s="1"/>
  <c r="BE75" i="7"/>
  <c r="AS35" i="7"/>
  <c r="CK32" i="7"/>
  <c r="CG89" i="7"/>
  <c r="BY92" i="7"/>
  <c r="CG74" i="7"/>
  <c r="BA35" i="7"/>
  <c r="BE44" i="7"/>
  <c r="CC72" i="7"/>
  <c r="BU34" i="7"/>
  <c r="BU60" i="7"/>
  <c r="BI66" i="7"/>
  <c r="CK64" i="7"/>
  <c r="AW82" i="7"/>
  <c r="BY63" i="7"/>
  <c r="BM86" i="7"/>
  <c r="BM58" i="7"/>
  <c r="BE46" i="7"/>
  <c r="CC73" i="7"/>
  <c r="CC27" i="7"/>
  <c r="CC37" i="7"/>
  <c r="AS40" i="7"/>
  <c r="AS42" i="7"/>
  <c r="AS90" i="7"/>
  <c r="AS82" i="7"/>
  <c r="AS64" i="7"/>
  <c r="AS68" i="7"/>
  <c r="BU58" i="7"/>
  <c r="BU52" i="7"/>
  <c r="BU89" i="7"/>
  <c r="CR89" i="7" s="1"/>
  <c r="BI80" i="7"/>
  <c r="CR80" i="7" s="1"/>
  <c r="CK87" i="7"/>
  <c r="CK59" i="7"/>
  <c r="CG88" i="7"/>
  <c r="CG51" i="7"/>
  <c r="CG42" i="7"/>
  <c r="AW38" i="7"/>
  <c r="AW63" i="7"/>
  <c r="CR63" i="7" s="1"/>
  <c r="AW29" i="7"/>
  <c r="BY28" i="7"/>
  <c r="BY89" i="7"/>
  <c r="BY78" i="7"/>
  <c r="BY36" i="7"/>
  <c r="BY50" i="7"/>
  <c r="BY54" i="7"/>
  <c r="BY25" i="7"/>
  <c r="BQ46" i="7"/>
  <c r="BQ67" i="7"/>
  <c r="BQ68" i="7"/>
  <c r="BQ32" i="7"/>
  <c r="BQ51" i="7"/>
  <c r="BM81" i="7"/>
  <c r="BM48" i="7"/>
  <c r="BM43" i="7"/>
  <c r="BM26" i="7"/>
  <c r="BM33" i="7"/>
  <c r="BA77" i="7"/>
  <c r="BA81" i="7"/>
  <c r="BA23" i="7"/>
  <c r="BA58" i="7"/>
  <c r="CO42" i="7"/>
  <c r="CO90" i="7"/>
  <c r="CO47" i="7"/>
  <c r="CO62" i="7"/>
  <c r="CO78" i="7"/>
  <c r="CO36" i="7"/>
  <c r="BE55" i="7"/>
  <c r="AS67" i="7"/>
  <c r="BU37" i="7"/>
  <c r="CK90" i="7"/>
  <c r="BQ52" i="7"/>
  <c r="BM60" i="7"/>
  <c r="CG80" i="7"/>
  <c r="CG27" i="7"/>
  <c r="BY23" i="7"/>
  <c r="CR23" i="7" s="1"/>
  <c r="BA30" i="7"/>
  <c r="CR30" i="7" s="1"/>
  <c r="CS30" i="7" s="1"/>
  <c r="CT30" i="7" s="1"/>
  <c r="BQ59" i="7"/>
  <c r="BA84" i="7"/>
  <c r="BE66" i="7"/>
  <c r="CK67" i="7"/>
  <c r="BA76" i="7"/>
  <c r="BE63" i="7"/>
  <c r="CG49" i="7"/>
  <c r="AW77" i="7"/>
  <c r="CR77" i="7" s="1"/>
  <c r="BQ74" i="7"/>
  <c r="BE87" i="7"/>
  <c r="CC89" i="7"/>
  <c r="CC43" i="7"/>
  <c r="AS72" i="7"/>
  <c r="AS69" i="7"/>
  <c r="AS65" i="7"/>
  <c r="AS73" i="7"/>
  <c r="AS74" i="7"/>
  <c r="AS33" i="7"/>
  <c r="BU76" i="7"/>
  <c r="BU82" i="7"/>
  <c r="BU30" i="7"/>
  <c r="BU81" i="7"/>
  <c r="BU67" i="7"/>
  <c r="BU78" i="7"/>
  <c r="BU62" i="7"/>
  <c r="BU48" i="7"/>
  <c r="BU40" i="7"/>
  <c r="BU44" i="7"/>
  <c r="BU42" i="7"/>
  <c r="BI61" i="7"/>
  <c r="CR61" i="7" s="1"/>
  <c r="BI75" i="7"/>
  <c r="BI46" i="7"/>
  <c r="BI38" i="7"/>
  <c r="CK85" i="7"/>
  <c r="CK80" i="7"/>
  <c r="CK72" i="7"/>
  <c r="CK62" i="7"/>
  <c r="CK42" i="7"/>
  <c r="CG24" i="7"/>
  <c r="CG61" i="7"/>
  <c r="CG30" i="7"/>
  <c r="CG59" i="7"/>
  <c r="CG43" i="7"/>
  <c r="AW27" i="7"/>
  <c r="CR27" i="7" s="1"/>
  <c r="CS27" i="7" s="1"/>
  <c r="CT27" i="7" s="1"/>
  <c r="AW46" i="7"/>
  <c r="AW57" i="7"/>
  <c r="BY43" i="7"/>
  <c r="BY82" i="7"/>
  <c r="BY34" i="7"/>
  <c r="BY27" i="7"/>
  <c r="BY47" i="7"/>
  <c r="BY39" i="7"/>
  <c r="BQ88" i="7"/>
  <c r="BQ29" i="7"/>
  <c r="BQ43" i="7"/>
  <c r="BM69" i="7"/>
  <c r="BM41" i="7"/>
  <c r="CR41" i="7" s="1"/>
  <c r="BM40" i="7"/>
  <c r="BM90" i="7"/>
  <c r="BM59" i="7"/>
  <c r="BM38" i="7"/>
  <c r="BM36" i="7"/>
  <c r="BA41" i="7"/>
  <c r="BA64" i="7"/>
  <c r="CO58" i="7"/>
  <c r="CO89" i="7"/>
  <c r="CO77" i="7"/>
  <c r="CO61" i="7"/>
  <c r="BY84" i="7"/>
  <c r="BI84" i="7"/>
  <c r="CK69" i="7"/>
  <c r="CK25" i="7"/>
  <c r="CC53" i="7"/>
  <c r="BI47" i="7"/>
  <c r="CG84" i="7"/>
  <c r="CG68" i="7"/>
  <c r="CC87" i="7"/>
  <c r="AS48" i="7"/>
  <c r="BU84" i="7"/>
  <c r="BQ30" i="7"/>
  <c r="BM75" i="7"/>
  <c r="BE24" i="7"/>
  <c r="CC80" i="7"/>
  <c r="BI83" i="7"/>
  <c r="BI86" i="7"/>
  <c r="CG47" i="7"/>
  <c r="CG34" i="7"/>
  <c r="AW76" i="7"/>
  <c r="BY72" i="7"/>
  <c r="BQ83" i="7"/>
  <c r="BQ33" i="7"/>
  <c r="BM79" i="7"/>
  <c r="BM61" i="7"/>
  <c r="BE51" i="7"/>
  <c r="BE41" i="7"/>
  <c r="CC57" i="7"/>
  <c r="CC78" i="7"/>
  <c r="BE73" i="7"/>
  <c r="BE58" i="7"/>
  <c r="BE25" i="7"/>
  <c r="BE27" i="7"/>
  <c r="CC60" i="7"/>
  <c r="CC38" i="7"/>
  <c r="CC56" i="7"/>
  <c r="CR56" i="7" s="1"/>
  <c r="CC54" i="7"/>
  <c r="CC33" i="7"/>
  <c r="AS78" i="7"/>
  <c r="AS57" i="7"/>
  <c r="AS46" i="7"/>
  <c r="AS50" i="7"/>
  <c r="AS32" i="7"/>
  <c r="AS25" i="7"/>
  <c r="BU27" i="7"/>
  <c r="BU79" i="7"/>
  <c r="BU88" i="7"/>
  <c r="CR88" i="7" s="1"/>
  <c r="BU32" i="7"/>
  <c r="BU66" i="7"/>
  <c r="BU73" i="7"/>
  <c r="BU25" i="7"/>
  <c r="BI73" i="7"/>
  <c r="BI56" i="7"/>
  <c r="BI67" i="7"/>
  <c r="BI51" i="7"/>
  <c r="BI25" i="7"/>
  <c r="CK34" i="7"/>
  <c r="CK66" i="7"/>
  <c r="CK50" i="7"/>
  <c r="CK40" i="7"/>
  <c r="CK45" i="7"/>
  <c r="CK29" i="7"/>
  <c r="CK33" i="7"/>
  <c r="CG65" i="7"/>
  <c r="CG48" i="7"/>
  <c r="CG91" i="7"/>
  <c r="CG33" i="7"/>
  <c r="CG39" i="7"/>
  <c r="CG37" i="7"/>
  <c r="AW65" i="7"/>
  <c r="AW45" i="7"/>
  <c r="CR45" i="7" s="1"/>
  <c r="AW83" i="7"/>
  <c r="AW54" i="7"/>
  <c r="AW60" i="7"/>
  <c r="AW49" i="7"/>
  <c r="AW48" i="7"/>
  <c r="AW55" i="7"/>
  <c r="AW71" i="7"/>
  <c r="AW31" i="7"/>
  <c r="CR31" i="7" s="1"/>
  <c r="CS31" i="7" s="1"/>
  <c r="CT31" i="7" s="1"/>
  <c r="AW28" i="7"/>
  <c r="CR28" i="7" s="1"/>
  <c r="CS28" i="7" s="1"/>
  <c r="CT28" i="7" s="1"/>
  <c r="BY53" i="7"/>
  <c r="BY73" i="7"/>
  <c r="BY79" i="7"/>
  <c r="BY83" i="7"/>
  <c r="BY68" i="7"/>
  <c r="BY48" i="7"/>
  <c r="BY46" i="7"/>
  <c r="BQ65" i="7"/>
  <c r="BQ23" i="7"/>
  <c r="BQ55" i="7"/>
  <c r="BQ42" i="7"/>
  <c r="BQ36" i="7"/>
  <c r="CR36" i="7" s="1"/>
  <c r="BA49" i="7"/>
  <c r="BA50" i="7"/>
  <c r="BA34" i="7"/>
  <c r="BA29" i="7"/>
  <c r="CO83" i="7"/>
  <c r="CO44" i="7"/>
  <c r="CO73" i="7"/>
  <c r="CO38" i="7"/>
  <c r="CO28" i="7"/>
  <c r="CO56" i="7"/>
  <c r="CO40" i="7"/>
  <c r="S21" i="37"/>
  <c r="K25" i="37"/>
  <c r="G25" i="37"/>
  <c r="J57" i="19"/>
  <c r="M57" i="19"/>
  <c r="CR53" i="7" l="1"/>
  <c r="CR40" i="7"/>
  <c r="CR65" i="7"/>
  <c r="CR38" i="7"/>
  <c r="CR49" i="7"/>
  <c r="CR33" i="7"/>
  <c r="CR66" i="7"/>
  <c r="CR91" i="7"/>
  <c r="CR68" i="7"/>
  <c r="CR75" i="7"/>
  <c r="CR74" i="7"/>
  <c r="CR83" i="7"/>
  <c r="CR64" i="7"/>
  <c r="CR71" i="7"/>
  <c r="CR57" i="7"/>
  <c r="CR69" i="7"/>
  <c r="CR82" i="7"/>
  <c r="CR86" i="7"/>
  <c r="CR55" i="7"/>
  <c r="CR72" i="7"/>
  <c r="CR90" i="7"/>
  <c r="CR35" i="7"/>
  <c r="CR81" i="7"/>
  <c r="CR48" i="7"/>
  <c r="CR29" i="7"/>
  <c r="CS29" i="7" s="1"/>
  <c r="CT29" i="7" s="1"/>
  <c r="CR25" i="7"/>
  <c r="CS25" i="7" s="1"/>
  <c r="CT25" i="7" s="1"/>
  <c r="CR32" i="7"/>
  <c r="CS32" i="7" s="1"/>
  <c r="CT32" i="7" s="1"/>
  <c r="CR34" i="7"/>
  <c r="CR50" i="7"/>
  <c r="CR46" i="7"/>
  <c r="CR73" i="7"/>
  <c r="CR52" i="7"/>
  <c r="CR44" i="7"/>
  <c r="CR78" i="7"/>
  <c r="CR67" i="7"/>
  <c r="CR42" i="7"/>
  <c r="T21" i="37"/>
  <c r="K26" i="37"/>
  <c r="G26" i="37"/>
  <c r="G59" i="19"/>
  <c r="K59" i="19"/>
  <c r="F87" i="19"/>
  <c r="F88" i="19" s="1"/>
  <c r="F45" i="19"/>
  <c r="F19" i="19"/>
  <c r="F20" i="19" s="1"/>
  <c r="U21" i="37" l="1"/>
  <c r="K27" i="37"/>
  <c r="G27" i="37"/>
  <c r="N59" i="19"/>
  <c r="I59" i="19"/>
  <c r="K28" i="37" l="1"/>
  <c r="V21" i="37"/>
  <c r="G28" i="37"/>
  <c r="K29" i="37" l="1"/>
  <c r="G29" i="37"/>
  <c r="W21" i="37"/>
  <c r="K30" i="37" l="1"/>
  <c r="G30" i="37"/>
  <c r="X21" i="37"/>
  <c r="G31" i="37" l="1"/>
  <c r="Y21" i="37"/>
  <c r="K31" i="37"/>
  <c r="Z21" i="37" l="1"/>
  <c r="G32" i="37"/>
  <c r="K32" i="37"/>
  <c r="G33" i="37" l="1"/>
  <c r="AA21" i="37"/>
  <c r="K33" i="37"/>
  <c r="G34" i="37" l="1"/>
  <c r="AB21" i="37"/>
  <c r="K34" i="37"/>
  <c r="R54" i="1"/>
  <c r="BH29" i="5"/>
  <c r="BE29" i="5"/>
  <c r="H29" i="5"/>
  <c r="I29" i="5"/>
  <c r="G35" i="37" l="1"/>
  <c r="K35" i="37"/>
  <c r="AC21" i="37"/>
  <c r="R29" i="1"/>
  <c r="AL29" i="5"/>
  <c r="I17" i="5" s="1"/>
  <c r="BM29" i="5"/>
  <c r="I18" i="5" s="1"/>
  <c r="E631" i="10"/>
  <c r="R610" i="10"/>
  <c r="Q610" i="10"/>
  <c r="P610" i="10"/>
  <c r="J610" i="10"/>
  <c r="F610" i="10"/>
  <c r="R609" i="10"/>
  <c r="Q609" i="10"/>
  <c r="P609" i="10"/>
  <c r="P605" i="10"/>
  <c r="J605" i="10"/>
  <c r="F605" i="10"/>
  <c r="R601" i="10"/>
  <c r="P601" i="10"/>
  <c r="P597" i="10"/>
  <c r="J597" i="10"/>
  <c r="F597" i="10"/>
  <c r="S577" i="10"/>
  <c r="R577" i="10"/>
  <c r="Q577" i="10"/>
  <c r="P577" i="10"/>
  <c r="M577" i="10"/>
  <c r="D577" i="10"/>
  <c r="S575" i="10"/>
  <c r="R575" i="10"/>
  <c r="Q575" i="10"/>
  <c r="P575" i="10"/>
  <c r="M575" i="10"/>
  <c r="D575" i="10"/>
  <c r="S573" i="10"/>
  <c r="R573" i="10"/>
  <c r="Q573" i="10"/>
  <c r="P573" i="10"/>
  <c r="M573" i="10"/>
  <c r="D573" i="10"/>
  <c r="M571" i="10"/>
  <c r="D571" i="10"/>
  <c r="M569" i="10"/>
  <c r="D569" i="10"/>
  <c r="M565" i="10"/>
  <c r="D565" i="10"/>
  <c r="S563" i="10"/>
  <c r="R563" i="10"/>
  <c r="Q563" i="10"/>
  <c r="P563" i="10"/>
  <c r="M563" i="10"/>
  <c r="D563" i="10"/>
  <c r="M561" i="10"/>
  <c r="D561" i="10"/>
  <c r="M559" i="10"/>
  <c r="D559" i="10"/>
  <c r="M557" i="10"/>
  <c r="D557" i="10"/>
  <c r="P539" i="10"/>
  <c r="M539" i="10"/>
  <c r="D539" i="10"/>
  <c r="M537" i="10"/>
  <c r="D537" i="10"/>
  <c r="M535" i="10"/>
  <c r="D535" i="10"/>
  <c r="M533" i="10"/>
  <c r="D533" i="10"/>
  <c r="M531" i="10"/>
  <c r="D531" i="10"/>
  <c r="M529" i="10"/>
  <c r="D529" i="10"/>
  <c r="M527" i="10"/>
  <c r="D527" i="10"/>
  <c r="M525" i="10"/>
  <c r="D525" i="10"/>
  <c r="M523" i="10"/>
  <c r="D523" i="10"/>
  <c r="M521" i="10"/>
  <c r="D521" i="10"/>
  <c r="G495" i="10"/>
  <c r="G493" i="10"/>
  <c r="G492" i="10"/>
  <c r="G491" i="10"/>
  <c r="G490" i="10"/>
  <c r="G489" i="10"/>
  <c r="G488" i="10"/>
  <c r="N486" i="10"/>
  <c r="G486" i="10"/>
  <c r="G463" i="10"/>
  <c r="G462" i="10"/>
  <c r="G461" i="10"/>
  <c r="G460" i="10"/>
  <c r="G459" i="10"/>
  <c r="G458" i="10"/>
  <c r="G457" i="10"/>
  <c r="G456" i="10"/>
  <c r="Q439" i="10"/>
  <c r="O439" i="10"/>
  <c r="M439" i="10"/>
  <c r="K439" i="10"/>
  <c r="I439" i="10"/>
  <c r="D439" i="10"/>
  <c r="Q438" i="10"/>
  <c r="O438" i="10"/>
  <c r="M438" i="10"/>
  <c r="K438" i="10"/>
  <c r="I438" i="10"/>
  <c r="D438" i="10"/>
  <c r="Q437" i="10"/>
  <c r="O437" i="10"/>
  <c r="M437" i="10"/>
  <c r="K437" i="10"/>
  <c r="I437" i="10"/>
  <c r="D437" i="10"/>
  <c r="D436" i="10"/>
  <c r="Q435" i="10"/>
  <c r="O435" i="10"/>
  <c r="M435" i="10"/>
  <c r="K435" i="10"/>
  <c r="I435" i="10"/>
  <c r="D435" i="10"/>
  <c r="Q434" i="10"/>
  <c r="O434" i="10"/>
  <c r="M434" i="10"/>
  <c r="K434" i="10"/>
  <c r="I434" i="10"/>
  <c r="D434" i="10"/>
  <c r="Q433" i="10"/>
  <c r="O433" i="10"/>
  <c r="M433" i="10"/>
  <c r="K433" i="10"/>
  <c r="I433" i="10"/>
  <c r="D433" i="10"/>
  <c r="D432" i="10"/>
  <c r="D431" i="10"/>
  <c r="Q430" i="10"/>
  <c r="O430" i="10"/>
  <c r="M430" i="10"/>
  <c r="K430" i="10"/>
  <c r="I430" i="10"/>
  <c r="D430" i="10"/>
  <c r="Q429" i="10"/>
  <c r="O429" i="10"/>
  <c r="M429" i="10"/>
  <c r="K429" i="10"/>
  <c r="I429" i="10"/>
  <c r="D429" i="10"/>
  <c r="Q428" i="10"/>
  <c r="O428" i="10"/>
  <c r="M428" i="10"/>
  <c r="K428" i="10"/>
  <c r="I428" i="10"/>
  <c r="D428" i="10"/>
  <c r="D427" i="10"/>
  <c r="Q426" i="10"/>
  <c r="O426" i="10"/>
  <c r="M426" i="10"/>
  <c r="K426" i="10"/>
  <c r="I426" i="10"/>
  <c r="D426" i="10"/>
  <c r="Q425" i="10"/>
  <c r="O425" i="10"/>
  <c r="M425" i="10"/>
  <c r="K425" i="10"/>
  <c r="I425" i="10"/>
  <c r="D425" i="10"/>
  <c r="Q424" i="10"/>
  <c r="O424" i="10"/>
  <c r="M424" i="10"/>
  <c r="K424" i="10"/>
  <c r="I424" i="10"/>
  <c r="D424" i="10"/>
  <c r="D423" i="10"/>
  <c r="Q422" i="10"/>
  <c r="O422" i="10"/>
  <c r="M422" i="10"/>
  <c r="K422" i="10"/>
  <c r="I422" i="10"/>
  <c r="D422" i="10"/>
  <c r="Q421" i="10"/>
  <c r="O421" i="10"/>
  <c r="M421" i="10"/>
  <c r="K421" i="10"/>
  <c r="I421" i="10"/>
  <c r="D421" i="10"/>
  <c r="Q420" i="10"/>
  <c r="O420" i="10"/>
  <c r="M420" i="10"/>
  <c r="K420" i="10"/>
  <c r="I420" i="10"/>
  <c r="D420" i="10"/>
  <c r="D419" i="10"/>
  <c r="D418" i="10"/>
  <c r="D417" i="10"/>
  <c r="C406" i="10"/>
  <c r="P405" i="10"/>
  <c r="N405" i="10"/>
  <c r="L405" i="10"/>
  <c r="J405" i="10"/>
  <c r="H405" i="10"/>
  <c r="C405" i="10"/>
  <c r="P404" i="10"/>
  <c r="N404" i="10"/>
  <c r="L404" i="10"/>
  <c r="J404" i="10"/>
  <c r="H404" i="10"/>
  <c r="C404" i="10"/>
  <c r="P403" i="10"/>
  <c r="N403" i="10"/>
  <c r="L403" i="10"/>
  <c r="J403" i="10"/>
  <c r="H403" i="10"/>
  <c r="C403" i="10"/>
  <c r="P402" i="10"/>
  <c r="N402" i="10"/>
  <c r="L402" i="10"/>
  <c r="J402" i="10"/>
  <c r="H402" i="10"/>
  <c r="C402" i="10"/>
  <c r="P401" i="10"/>
  <c r="N401" i="10"/>
  <c r="L401" i="10"/>
  <c r="J401" i="10"/>
  <c r="H401" i="10"/>
  <c r="C401" i="10"/>
  <c r="P400" i="10"/>
  <c r="N400" i="10"/>
  <c r="L400" i="10"/>
  <c r="J400" i="10"/>
  <c r="H400" i="10"/>
  <c r="C400" i="10"/>
  <c r="P399" i="10"/>
  <c r="N399" i="10"/>
  <c r="L399" i="10"/>
  <c r="J399" i="10"/>
  <c r="H399" i="10"/>
  <c r="C399" i="10"/>
  <c r="P398" i="10"/>
  <c r="N398" i="10"/>
  <c r="L398" i="10"/>
  <c r="J398" i="10"/>
  <c r="H398" i="10"/>
  <c r="C398" i="10"/>
  <c r="P397" i="10"/>
  <c r="N397" i="10"/>
  <c r="L397" i="10"/>
  <c r="J397" i="10"/>
  <c r="H397" i="10"/>
  <c r="C397" i="10"/>
  <c r="P396" i="10"/>
  <c r="N396" i="10"/>
  <c r="L396" i="10"/>
  <c r="J396" i="10"/>
  <c r="H396" i="10"/>
  <c r="C396" i="10"/>
  <c r="P395" i="10"/>
  <c r="N395" i="10"/>
  <c r="L395" i="10"/>
  <c r="J395" i="10"/>
  <c r="H395" i="10"/>
  <c r="C395" i="10"/>
  <c r="P394" i="10"/>
  <c r="N394" i="10"/>
  <c r="L394" i="10"/>
  <c r="J394" i="10"/>
  <c r="H394" i="10"/>
  <c r="C394" i="10"/>
  <c r="P393" i="10"/>
  <c r="N393" i="10"/>
  <c r="L393" i="10"/>
  <c r="J393" i="10"/>
  <c r="H393" i="10"/>
  <c r="C393" i="10"/>
  <c r="P392" i="10"/>
  <c r="N392" i="10"/>
  <c r="L392" i="10"/>
  <c r="J392" i="10"/>
  <c r="H392" i="10"/>
  <c r="C392" i="10"/>
  <c r="C391" i="10"/>
  <c r="P390" i="10"/>
  <c r="N390" i="10"/>
  <c r="L390" i="10"/>
  <c r="J390" i="10"/>
  <c r="H390" i="10"/>
  <c r="C390" i="10"/>
  <c r="C389" i="10"/>
  <c r="C388" i="10"/>
  <c r="E374" i="10"/>
  <c r="P373" i="10"/>
  <c r="N373" i="10"/>
  <c r="L373" i="10"/>
  <c r="J373" i="10"/>
  <c r="H373" i="10"/>
  <c r="E373" i="10"/>
  <c r="P372" i="10"/>
  <c r="N372" i="10"/>
  <c r="L372" i="10"/>
  <c r="J372" i="10"/>
  <c r="H372" i="10"/>
  <c r="E372" i="10"/>
  <c r="P371" i="10"/>
  <c r="N371" i="10"/>
  <c r="L371" i="10"/>
  <c r="J371" i="10"/>
  <c r="H371" i="10"/>
  <c r="E371" i="10"/>
  <c r="P370" i="10"/>
  <c r="N370" i="10"/>
  <c r="L370" i="10"/>
  <c r="J370" i="10"/>
  <c r="H370" i="10"/>
  <c r="E370" i="10"/>
  <c r="P369" i="10"/>
  <c r="N369" i="10"/>
  <c r="L369" i="10"/>
  <c r="J369" i="10"/>
  <c r="H369" i="10"/>
  <c r="E369" i="10"/>
  <c r="P368" i="10"/>
  <c r="N368" i="10"/>
  <c r="L368" i="10"/>
  <c r="J368" i="10"/>
  <c r="H368" i="10"/>
  <c r="E368" i="10"/>
  <c r="P367" i="10"/>
  <c r="N367" i="10"/>
  <c r="L367" i="10"/>
  <c r="J367" i="10"/>
  <c r="H367" i="10"/>
  <c r="E367" i="10"/>
  <c r="P366" i="10"/>
  <c r="N366" i="10"/>
  <c r="L366" i="10"/>
  <c r="J366" i="10"/>
  <c r="H366" i="10"/>
  <c r="E366" i="10"/>
  <c r="E365" i="10"/>
  <c r="E364" i="10"/>
  <c r="E340" i="10"/>
  <c r="E339" i="10"/>
  <c r="E338" i="10"/>
  <c r="E337" i="10"/>
  <c r="E336" i="10"/>
  <c r="E335" i="10"/>
  <c r="O315" i="10"/>
  <c r="M315" i="10"/>
  <c r="K315" i="10"/>
  <c r="I315" i="10"/>
  <c r="G315" i="10"/>
  <c r="O314" i="10"/>
  <c r="M314" i="10"/>
  <c r="K314" i="10"/>
  <c r="I314" i="10"/>
  <c r="G314" i="10"/>
  <c r="O313" i="10"/>
  <c r="M313" i="10"/>
  <c r="K313" i="10"/>
  <c r="I313" i="10"/>
  <c r="G313" i="10"/>
  <c r="O312" i="10"/>
  <c r="M312" i="10"/>
  <c r="K312" i="10"/>
  <c r="I312" i="10"/>
  <c r="G312" i="10"/>
  <c r="O311" i="10"/>
  <c r="M311" i="10"/>
  <c r="K311" i="10"/>
  <c r="I311" i="10"/>
  <c r="G311" i="10"/>
  <c r="O310" i="10"/>
  <c r="M310" i="10"/>
  <c r="K310" i="10"/>
  <c r="I310" i="10"/>
  <c r="G310" i="10"/>
  <c r="O309" i="10"/>
  <c r="M309" i="10"/>
  <c r="K309" i="10"/>
  <c r="I309" i="10"/>
  <c r="G309" i="10"/>
  <c r="O308" i="10"/>
  <c r="M308" i="10"/>
  <c r="K308" i="10"/>
  <c r="I308" i="10"/>
  <c r="G308" i="10"/>
  <c r="O307" i="10"/>
  <c r="M307" i="10"/>
  <c r="K307" i="10"/>
  <c r="O306" i="10"/>
  <c r="M306" i="10"/>
  <c r="K306" i="10"/>
  <c r="O301" i="10"/>
  <c r="M301" i="10"/>
  <c r="K301" i="10"/>
  <c r="O300" i="10"/>
  <c r="M300" i="10"/>
  <c r="K300" i="10"/>
  <c r="I300" i="10"/>
  <c r="G300" i="10"/>
  <c r="O298" i="10"/>
  <c r="M298" i="10"/>
  <c r="K298" i="10"/>
  <c r="O297" i="10"/>
  <c r="M297" i="10"/>
  <c r="K297" i="10"/>
  <c r="O296" i="10"/>
  <c r="M296" i="10"/>
  <c r="K296" i="10"/>
  <c r="I296" i="10"/>
  <c r="G296" i="10"/>
  <c r="D294" i="10"/>
  <c r="O277" i="10"/>
  <c r="M277" i="10"/>
  <c r="K277" i="10"/>
  <c r="O276" i="10"/>
  <c r="M276" i="10"/>
  <c r="K276" i="10"/>
  <c r="O275" i="10"/>
  <c r="M275" i="10"/>
  <c r="K275" i="10"/>
  <c r="I275" i="10"/>
  <c r="G275" i="10"/>
  <c r="O274" i="10"/>
  <c r="M274" i="10"/>
  <c r="K274" i="10"/>
  <c r="I274" i="10"/>
  <c r="G274" i="10"/>
  <c r="O273" i="10"/>
  <c r="M273" i="10"/>
  <c r="K273" i="10"/>
  <c r="I273" i="10"/>
  <c r="G273" i="10"/>
  <c r="O272" i="10"/>
  <c r="M272" i="10"/>
  <c r="K272" i="10"/>
  <c r="I272" i="10"/>
  <c r="G272" i="10"/>
  <c r="O271" i="10"/>
  <c r="M271" i="10"/>
  <c r="K271" i="10"/>
  <c r="I271" i="10"/>
  <c r="G271" i="10"/>
  <c r="O270" i="10"/>
  <c r="M270" i="10"/>
  <c r="K270" i="10"/>
  <c r="I270" i="10"/>
  <c r="G270" i="10"/>
  <c r="O269" i="10"/>
  <c r="M269" i="10"/>
  <c r="K269" i="10"/>
  <c r="O268" i="10"/>
  <c r="M268" i="10"/>
  <c r="K268" i="10"/>
  <c r="O263" i="10"/>
  <c r="M263" i="10"/>
  <c r="K263" i="10"/>
  <c r="O262" i="10"/>
  <c r="M262" i="10"/>
  <c r="K262" i="10"/>
  <c r="I262" i="10"/>
  <c r="G262" i="10"/>
  <c r="O260" i="10"/>
  <c r="M260" i="10"/>
  <c r="K260" i="10"/>
  <c r="O259" i="10"/>
  <c r="M259" i="10"/>
  <c r="K259" i="10"/>
  <c r="I259" i="10"/>
  <c r="G259" i="10"/>
  <c r="O258" i="10"/>
  <c r="M258" i="10"/>
  <c r="K258" i="10"/>
  <c r="I258" i="10"/>
  <c r="G258" i="10"/>
  <c r="D256" i="10"/>
  <c r="E237" i="10"/>
  <c r="L232" i="10"/>
  <c r="E232" i="10"/>
  <c r="L229" i="10"/>
  <c r="H197" i="10"/>
  <c r="H191" i="10"/>
  <c r="H183" i="10"/>
  <c r="S531" i="10"/>
  <c r="R531" i="10"/>
  <c r="Q531" i="10"/>
  <c r="P531" i="10"/>
  <c r="S529" i="10"/>
  <c r="R529" i="10"/>
  <c r="Q529" i="10"/>
  <c r="P529" i="10"/>
  <c r="J537" i="10"/>
  <c r="I537" i="10"/>
  <c r="H537" i="10"/>
  <c r="G537" i="10"/>
  <c r="J533" i="10"/>
  <c r="I533" i="10"/>
  <c r="H533" i="10"/>
  <c r="G533" i="10"/>
  <c r="J529" i="10"/>
  <c r="I529" i="10"/>
  <c r="H529" i="10"/>
  <c r="G529" i="10"/>
  <c r="H104" i="1"/>
  <c r="H100" i="1"/>
  <c r="H96" i="1"/>
  <c r="H92" i="1"/>
  <c r="H49" i="1"/>
  <c r="H23" i="1"/>
  <c r="CS92" i="7"/>
  <c r="CT92" i="7" s="1"/>
  <c r="CS91" i="7"/>
  <c r="CT91" i="7" s="1"/>
  <c r="CS90" i="7"/>
  <c r="CT90" i="7" s="1"/>
  <c r="CS89" i="7"/>
  <c r="CT89" i="7" s="1"/>
  <c r="CS88" i="7"/>
  <c r="CT88" i="7" s="1"/>
  <c r="CS87" i="7"/>
  <c r="CT87" i="7" s="1"/>
  <c r="CS86" i="7"/>
  <c r="CT86" i="7" s="1"/>
  <c r="CS85" i="7"/>
  <c r="CT85" i="7" s="1"/>
  <c r="CS84" i="7"/>
  <c r="CT84" i="7" s="1"/>
  <c r="CS83" i="7"/>
  <c r="CT83" i="7" s="1"/>
  <c r="CS82" i="7"/>
  <c r="CT82" i="7" s="1"/>
  <c r="CS81" i="7"/>
  <c r="CT81" i="7" s="1"/>
  <c r="CS80" i="7"/>
  <c r="CT80" i="7" s="1"/>
  <c r="CS79" i="7"/>
  <c r="CT79" i="7" s="1"/>
  <c r="CS78" i="7"/>
  <c r="CT78" i="7" s="1"/>
  <c r="CS77" i="7"/>
  <c r="CT77" i="7" s="1"/>
  <c r="CS76" i="7"/>
  <c r="CT76" i="7" s="1"/>
  <c r="CS75" i="7"/>
  <c r="CT75" i="7" s="1"/>
  <c r="CS74" i="7"/>
  <c r="CT74" i="7" s="1"/>
  <c r="CS73" i="7"/>
  <c r="CT73" i="7" s="1"/>
  <c r="CS72" i="7"/>
  <c r="CT72" i="7" s="1"/>
  <c r="CS71" i="7"/>
  <c r="CT71" i="7" s="1"/>
  <c r="CS70" i="7"/>
  <c r="CT70" i="7" s="1"/>
  <c r="CS69" i="7"/>
  <c r="CT69" i="7" s="1"/>
  <c r="CS68" i="7"/>
  <c r="CT68" i="7" s="1"/>
  <c r="CS67" i="7"/>
  <c r="CT67" i="7" s="1"/>
  <c r="CS66" i="7"/>
  <c r="CT66" i="7" s="1"/>
  <c r="CS65" i="7"/>
  <c r="CT65" i="7" s="1"/>
  <c r="CS64" i="7"/>
  <c r="CT64" i="7" s="1"/>
  <c r="CS63" i="7"/>
  <c r="CT63" i="7" s="1"/>
  <c r="CS62" i="7"/>
  <c r="CT62" i="7" s="1"/>
  <c r="CS61" i="7"/>
  <c r="CT61" i="7" s="1"/>
  <c r="CS60" i="7"/>
  <c r="CT60" i="7" s="1"/>
  <c r="CS59" i="7"/>
  <c r="CT59" i="7" s="1"/>
  <c r="CS58" i="7"/>
  <c r="CT58" i="7" s="1"/>
  <c r="CS57" i="7"/>
  <c r="CT57" i="7" s="1"/>
  <c r="CS56" i="7"/>
  <c r="CT56" i="7" s="1"/>
  <c r="CS55" i="7"/>
  <c r="CT55" i="7" s="1"/>
  <c r="CS54" i="7"/>
  <c r="CT54" i="7" s="1"/>
  <c r="CS53" i="7"/>
  <c r="CT53" i="7" s="1"/>
  <c r="CS52" i="7"/>
  <c r="CT52" i="7" s="1"/>
  <c r="CS51" i="7"/>
  <c r="CT51" i="7" s="1"/>
  <c r="CS50" i="7"/>
  <c r="CT50" i="7" s="1"/>
  <c r="CS49" i="7"/>
  <c r="CT49" i="7" s="1"/>
  <c r="CS48" i="7"/>
  <c r="CT48" i="7" s="1"/>
  <c r="CS47" i="7"/>
  <c r="CT47" i="7" s="1"/>
  <c r="CS46" i="7"/>
  <c r="CT46" i="7" s="1"/>
  <c r="CS45" i="7"/>
  <c r="CT45" i="7" s="1"/>
  <c r="CS44" i="7"/>
  <c r="CT44" i="7" s="1"/>
  <c r="CS43" i="7"/>
  <c r="CT43" i="7" s="1"/>
  <c r="CS42" i="7"/>
  <c r="CT42" i="7" s="1"/>
  <c r="CS41" i="7"/>
  <c r="CT41" i="7" s="1"/>
  <c r="CS40" i="7"/>
  <c r="CT40" i="7" s="1"/>
  <c r="CS39" i="7"/>
  <c r="CT39" i="7" s="1"/>
  <c r="CS38" i="7"/>
  <c r="CT38" i="7" s="1"/>
  <c r="CS37" i="7"/>
  <c r="CT37" i="7" s="1"/>
  <c r="CS36" i="7"/>
  <c r="CT36" i="7" s="1"/>
  <c r="CS35" i="7"/>
  <c r="CT35" i="7" s="1"/>
  <c r="CS34" i="7"/>
  <c r="CT34" i="7" s="1"/>
  <c r="CS33" i="7"/>
  <c r="CT33" i="7" s="1"/>
  <c r="CS24" i="7"/>
  <c r="CT24" i="7" s="1"/>
  <c r="CS23" i="7"/>
  <c r="CT23" i="7" s="1"/>
  <c r="CR22" i="7"/>
  <c r="CQ22" i="7"/>
  <c r="CP22" i="7"/>
  <c r="H36" i="37" s="1"/>
  <c r="CO22" i="7"/>
  <c r="L36" i="37" s="1"/>
  <c r="CN22" i="7"/>
  <c r="CM22" i="7"/>
  <c r="CL22" i="7"/>
  <c r="H35" i="37" s="1"/>
  <c r="CK22" i="7"/>
  <c r="L35" i="37" s="1"/>
  <c r="CJ22" i="7"/>
  <c r="CI22" i="7"/>
  <c r="CH22" i="7"/>
  <c r="H34" i="37" s="1"/>
  <c r="CG22" i="7"/>
  <c r="L34" i="37" s="1"/>
  <c r="CF22" i="7"/>
  <c r="CE22" i="7"/>
  <c r="CD22" i="7"/>
  <c r="H33" i="37" s="1"/>
  <c r="CC22" i="7"/>
  <c r="L33" i="37" s="1"/>
  <c r="CB22" i="7"/>
  <c r="CA22" i="7"/>
  <c r="BZ22" i="7"/>
  <c r="H32" i="37" s="1"/>
  <c r="BY22" i="7"/>
  <c r="BX22" i="7"/>
  <c r="BW22" i="7"/>
  <c r="BV22" i="7"/>
  <c r="H31" i="37" s="1"/>
  <c r="BU22" i="7"/>
  <c r="BT22" i="7"/>
  <c r="BS22" i="7"/>
  <c r="BR22" i="7"/>
  <c r="H30" i="37" s="1"/>
  <c r="BQ22" i="7"/>
  <c r="BP22" i="7"/>
  <c r="BO22" i="7"/>
  <c r="BN22" i="7"/>
  <c r="H29" i="37" s="1"/>
  <c r="BM22" i="7"/>
  <c r="BL22" i="7"/>
  <c r="BK22" i="7"/>
  <c r="BJ22" i="7"/>
  <c r="H28" i="37" s="1"/>
  <c r="BI22" i="7"/>
  <c r="BH22" i="7"/>
  <c r="BG22" i="7"/>
  <c r="BF22" i="7"/>
  <c r="H27" i="37" s="1"/>
  <c r="BE22" i="7"/>
  <c r="BD22" i="7"/>
  <c r="BC22" i="7"/>
  <c r="BB22" i="7"/>
  <c r="H26" i="37" s="1"/>
  <c r="G33" i="40" s="1"/>
  <c r="G45" i="40" s="1"/>
  <c r="BA22" i="7"/>
  <c r="AZ22" i="7"/>
  <c r="AY22" i="7"/>
  <c r="AX22" i="7"/>
  <c r="H25" i="37" s="1"/>
  <c r="F33" i="40" s="1"/>
  <c r="F45" i="40" s="1"/>
  <c r="AW22" i="7"/>
  <c r="AV22" i="7"/>
  <c r="AU22" i="7"/>
  <c r="AT22" i="7"/>
  <c r="H24" i="37" s="1"/>
  <c r="E33" i="40" s="1"/>
  <c r="E45" i="40" s="1"/>
  <c r="AS22" i="7"/>
  <c r="AR22" i="7"/>
  <c r="AQ22" i="7"/>
  <c r="AP22" i="7"/>
  <c r="H23" i="37" s="1"/>
  <c r="D33" i="40" s="1"/>
  <c r="D45" i="40" s="1"/>
  <c r="AN22" i="7"/>
  <c r="L23" i="37" s="1"/>
  <c r="D32" i="40" s="1"/>
  <c r="AM22" i="7"/>
  <c r="AL22" i="7"/>
  <c r="R88" i="17"/>
  <c r="R87" i="17"/>
  <c r="R86" i="17"/>
  <c r="R71" i="17"/>
  <c r="R70" i="17"/>
  <c r="R69" i="17"/>
  <c r="R68" i="17"/>
  <c r="R67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R62" i="17"/>
  <c r="R61" i="17"/>
  <c r="R60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Q20" i="17"/>
  <c r="P20" i="17"/>
  <c r="O20" i="17"/>
  <c r="N20" i="17"/>
  <c r="M20" i="17"/>
  <c r="L20" i="17"/>
  <c r="K20" i="17"/>
  <c r="J20" i="17"/>
  <c r="I20" i="17"/>
  <c r="H20" i="17"/>
  <c r="G20" i="17"/>
  <c r="R20" i="17" s="1"/>
  <c r="F20" i="17"/>
  <c r="Q427" i="10"/>
  <c r="O427" i="10"/>
  <c r="M427" i="10"/>
  <c r="K427" i="10"/>
  <c r="H854" i="4"/>
  <c r="I427" i="10"/>
  <c r="E854" i="4"/>
  <c r="Q423" i="10"/>
  <c r="O423" i="10"/>
  <c r="M423" i="10"/>
  <c r="K423" i="10"/>
  <c r="H850" i="4"/>
  <c r="I423" i="10"/>
  <c r="E850" i="4"/>
  <c r="Q419" i="10"/>
  <c r="M419" i="10"/>
  <c r="H846" i="4"/>
  <c r="E846" i="4"/>
  <c r="P391" i="10"/>
  <c r="L391" i="10"/>
  <c r="H826" i="4"/>
  <c r="H841" i="4" s="1"/>
  <c r="H45" i="4" s="1"/>
  <c r="H391" i="10"/>
  <c r="E826" i="4"/>
  <c r="E841" i="4" s="1"/>
  <c r="E45" i="4" s="1"/>
  <c r="H820" i="4"/>
  <c r="E820" i="4"/>
  <c r="P374" i="10"/>
  <c r="N374" i="10"/>
  <c r="L374" i="10"/>
  <c r="J374" i="10"/>
  <c r="H810" i="4"/>
  <c r="H374" i="10"/>
  <c r="E810" i="4"/>
  <c r="L365" i="10"/>
  <c r="D315" i="10"/>
  <c r="D314" i="10"/>
  <c r="D313" i="10"/>
  <c r="D312" i="10"/>
  <c r="D311" i="10"/>
  <c r="D310" i="10"/>
  <c r="D309" i="10"/>
  <c r="D308" i="10"/>
  <c r="D307" i="10"/>
  <c r="D306" i="10"/>
  <c r="D305" i="10"/>
  <c r="D304" i="10"/>
  <c r="K303" i="10"/>
  <c r="D303" i="10"/>
  <c r="D302" i="10"/>
  <c r="D301" i="10"/>
  <c r="D300" i="10"/>
  <c r="O299" i="10"/>
  <c r="D299" i="10"/>
  <c r="D298" i="10"/>
  <c r="D297" i="10"/>
  <c r="D296" i="10"/>
  <c r="O295" i="10"/>
  <c r="M295" i="10"/>
  <c r="K295" i="10"/>
  <c r="D295" i="10"/>
  <c r="O294" i="10"/>
  <c r="M294" i="10"/>
  <c r="K294" i="10"/>
  <c r="I294" i="10"/>
  <c r="G294" i="10"/>
  <c r="D277" i="10"/>
  <c r="D276" i="10"/>
  <c r="D275" i="10"/>
  <c r="D274" i="10"/>
  <c r="D273" i="10"/>
  <c r="D272" i="10"/>
  <c r="D271" i="10"/>
  <c r="D270" i="10"/>
  <c r="D269" i="10"/>
  <c r="D268" i="10"/>
  <c r="D267" i="10"/>
  <c r="D266" i="10"/>
  <c r="D265" i="10"/>
  <c r="D264" i="10"/>
  <c r="D263" i="10"/>
  <c r="D262" i="10"/>
  <c r="D261" i="10"/>
  <c r="D260" i="10"/>
  <c r="D258" i="10"/>
  <c r="O257" i="10"/>
  <c r="M257" i="10"/>
  <c r="K257" i="10"/>
  <c r="I257" i="10"/>
  <c r="O256" i="10"/>
  <c r="M256" i="10"/>
  <c r="K256" i="10"/>
  <c r="I256" i="10"/>
  <c r="G256" i="10"/>
  <c r="BU85" i="6"/>
  <c r="BV85" i="6" s="1"/>
  <c r="BT85" i="6"/>
  <c r="BP85" i="6"/>
  <c r="BQ85" i="6" s="1"/>
  <c r="BO85" i="6"/>
  <c r="BL85" i="6"/>
  <c r="BJ85" i="6"/>
  <c r="BU84" i="6"/>
  <c r="BV84" i="6" s="1"/>
  <c r="BT84" i="6"/>
  <c r="BP84" i="6"/>
  <c r="BQ84" i="6" s="1"/>
  <c r="BO84" i="6"/>
  <c r="BL84" i="6"/>
  <c r="BJ84" i="6"/>
  <c r="BU83" i="6"/>
  <c r="BV83" i="6" s="1"/>
  <c r="BT83" i="6"/>
  <c r="BP83" i="6"/>
  <c r="BQ83" i="6" s="1"/>
  <c r="BO83" i="6"/>
  <c r="BL83" i="6"/>
  <c r="BJ83" i="6"/>
  <c r="BU82" i="6"/>
  <c r="BV82" i="6" s="1"/>
  <c r="BT82" i="6"/>
  <c r="BP82" i="6"/>
  <c r="BQ82" i="6" s="1"/>
  <c r="BO82" i="6"/>
  <c r="BL82" i="6"/>
  <c r="BJ82" i="6"/>
  <c r="BU81" i="6"/>
  <c r="BV81" i="6" s="1"/>
  <c r="BT81" i="6"/>
  <c r="BP81" i="6"/>
  <c r="BQ81" i="6" s="1"/>
  <c r="BO81" i="6"/>
  <c r="BL81" i="6"/>
  <c r="BJ81" i="6"/>
  <c r="BU80" i="6"/>
  <c r="BV80" i="6" s="1"/>
  <c r="BT80" i="6"/>
  <c r="BP80" i="6"/>
  <c r="BQ80" i="6" s="1"/>
  <c r="BO80" i="6"/>
  <c r="BL80" i="6"/>
  <c r="BJ80" i="6"/>
  <c r="BU79" i="6"/>
  <c r="BV79" i="6" s="1"/>
  <c r="BT79" i="6"/>
  <c r="BP79" i="6"/>
  <c r="BQ79" i="6" s="1"/>
  <c r="BO79" i="6"/>
  <c r="BL79" i="6"/>
  <c r="BJ79" i="6"/>
  <c r="BU78" i="6"/>
  <c r="BV78" i="6" s="1"/>
  <c r="BT78" i="6"/>
  <c r="BP78" i="6"/>
  <c r="BQ78" i="6" s="1"/>
  <c r="BO78" i="6"/>
  <c r="BL78" i="6"/>
  <c r="BJ78" i="6"/>
  <c r="BU77" i="6"/>
  <c r="BV77" i="6" s="1"/>
  <c r="BT77" i="6"/>
  <c r="BP77" i="6"/>
  <c r="BQ77" i="6" s="1"/>
  <c r="BO77" i="6"/>
  <c r="BL77" i="6"/>
  <c r="BJ77" i="6"/>
  <c r="BU76" i="6"/>
  <c r="BV76" i="6" s="1"/>
  <c r="BT76" i="6"/>
  <c r="BP76" i="6"/>
  <c r="BQ76" i="6" s="1"/>
  <c r="BO76" i="6"/>
  <c r="BL76" i="6"/>
  <c r="BJ76" i="6"/>
  <c r="BU75" i="6"/>
  <c r="BV75" i="6" s="1"/>
  <c r="BT75" i="6"/>
  <c r="BP75" i="6"/>
  <c r="BQ75" i="6" s="1"/>
  <c r="BO75" i="6"/>
  <c r="BL75" i="6"/>
  <c r="BJ75" i="6"/>
  <c r="BU74" i="6"/>
  <c r="BV74" i="6" s="1"/>
  <c r="BT74" i="6"/>
  <c r="BP74" i="6"/>
  <c r="BQ74" i="6" s="1"/>
  <c r="BO74" i="6"/>
  <c r="BL74" i="6"/>
  <c r="BJ74" i="6"/>
  <c r="BU73" i="6"/>
  <c r="BV73" i="6" s="1"/>
  <c r="BT73" i="6"/>
  <c r="BP73" i="6"/>
  <c r="BQ73" i="6" s="1"/>
  <c r="BO73" i="6"/>
  <c r="BL73" i="6"/>
  <c r="BJ73" i="6"/>
  <c r="BU72" i="6"/>
  <c r="BV72" i="6" s="1"/>
  <c r="BT72" i="6"/>
  <c r="BP72" i="6"/>
  <c r="BQ72" i="6" s="1"/>
  <c r="BO72" i="6"/>
  <c r="BL72" i="6"/>
  <c r="BJ72" i="6"/>
  <c r="BU71" i="6"/>
  <c r="BV71" i="6" s="1"/>
  <c r="BT71" i="6"/>
  <c r="BP71" i="6"/>
  <c r="BQ71" i="6" s="1"/>
  <c r="BO71" i="6"/>
  <c r="BL71" i="6"/>
  <c r="BJ71" i="6"/>
  <c r="BU70" i="6"/>
  <c r="BV70" i="6" s="1"/>
  <c r="BT70" i="6"/>
  <c r="BP70" i="6"/>
  <c r="BQ70" i="6" s="1"/>
  <c r="BO70" i="6"/>
  <c r="BL70" i="6"/>
  <c r="BJ70" i="6"/>
  <c r="BU69" i="6"/>
  <c r="BV69" i="6" s="1"/>
  <c r="BT69" i="6"/>
  <c r="BP69" i="6"/>
  <c r="BQ69" i="6" s="1"/>
  <c r="BO69" i="6"/>
  <c r="BL69" i="6"/>
  <c r="BJ69" i="6"/>
  <c r="BU68" i="6"/>
  <c r="BV68" i="6" s="1"/>
  <c r="BT68" i="6"/>
  <c r="BP68" i="6"/>
  <c r="BQ68" i="6" s="1"/>
  <c r="BO68" i="6"/>
  <c r="BL68" i="6"/>
  <c r="BJ68" i="6"/>
  <c r="BU67" i="6"/>
  <c r="BV67" i="6" s="1"/>
  <c r="BT67" i="6"/>
  <c r="BP67" i="6"/>
  <c r="BQ67" i="6" s="1"/>
  <c r="BO67" i="6"/>
  <c r="BL67" i="6"/>
  <c r="BJ67" i="6"/>
  <c r="BU66" i="6"/>
  <c r="BV66" i="6" s="1"/>
  <c r="BT66" i="6"/>
  <c r="BP66" i="6"/>
  <c r="BQ66" i="6" s="1"/>
  <c r="BO66" i="6"/>
  <c r="BL66" i="6"/>
  <c r="BJ66" i="6"/>
  <c r="BU65" i="6"/>
  <c r="BV65" i="6" s="1"/>
  <c r="BT65" i="6"/>
  <c r="BP65" i="6"/>
  <c r="BQ65" i="6" s="1"/>
  <c r="BO65" i="6"/>
  <c r="BL65" i="6"/>
  <c r="BJ65" i="6"/>
  <c r="BU64" i="6"/>
  <c r="BV64" i="6" s="1"/>
  <c r="BT64" i="6"/>
  <c r="BP64" i="6"/>
  <c r="BQ64" i="6" s="1"/>
  <c r="BO64" i="6"/>
  <c r="BL64" i="6"/>
  <c r="BJ64" i="6"/>
  <c r="BU63" i="6"/>
  <c r="BV63" i="6" s="1"/>
  <c r="BT63" i="6"/>
  <c r="BP63" i="6"/>
  <c r="BQ63" i="6" s="1"/>
  <c r="BO63" i="6"/>
  <c r="BL63" i="6"/>
  <c r="BJ63" i="6"/>
  <c r="BU62" i="6"/>
  <c r="BV62" i="6" s="1"/>
  <c r="BT62" i="6"/>
  <c r="BP62" i="6"/>
  <c r="BQ62" i="6" s="1"/>
  <c r="BO62" i="6"/>
  <c r="BL62" i="6"/>
  <c r="BJ62" i="6"/>
  <c r="BU61" i="6"/>
  <c r="BV61" i="6" s="1"/>
  <c r="BT61" i="6"/>
  <c r="BP61" i="6"/>
  <c r="BQ61" i="6" s="1"/>
  <c r="BO61" i="6"/>
  <c r="BL61" i="6"/>
  <c r="BJ61" i="6"/>
  <c r="BU60" i="6"/>
  <c r="BV60" i="6" s="1"/>
  <c r="BT60" i="6"/>
  <c r="BP60" i="6"/>
  <c r="BQ60" i="6" s="1"/>
  <c r="BO60" i="6"/>
  <c r="BL60" i="6"/>
  <c r="BJ60" i="6"/>
  <c r="BU59" i="6"/>
  <c r="BV59" i="6" s="1"/>
  <c r="BT59" i="6"/>
  <c r="BP59" i="6"/>
  <c r="BQ59" i="6" s="1"/>
  <c r="BO59" i="6"/>
  <c r="BL59" i="6"/>
  <c r="BJ59" i="6"/>
  <c r="BU58" i="6"/>
  <c r="BV58" i="6" s="1"/>
  <c r="BT58" i="6"/>
  <c r="BP58" i="6"/>
  <c r="BQ58" i="6" s="1"/>
  <c r="BO58" i="6"/>
  <c r="BL58" i="6"/>
  <c r="BJ58" i="6"/>
  <c r="BU57" i="6"/>
  <c r="BV57" i="6" s="1"/>
  <c r="BT57" i="6"/>
  <c r="BP57" i="6"/>
  <c r="BQ57" i="6" s="1"/>
  <c r="BO57" i="6"/>
  <c r="BL57" i="6"/>
  <c r="BJ57" i="6"/>
  <c r="BU56" i="6"/>
  <c r="BV56" i="6" s="1"/>
  <c r="BT56" i="6"/>
  <c r="BP56" i="6"/>
  <c r="BQ56" i="6" s="1"/>
  <c r="BO56" i="6"/>
  <c r="BL56" i="6"/>
  <c r="BJ56" i="6"/>
  <c r="BU55" i="6"/>
  <c r="BV55" i="6" s="1"/>
  <c r="BT55" i="6"/>
  <c r="BP55" i="6"/>
  <c r="BQ55" i="6" s="1"/>
  <c r="BO55" i="6"/>
  <c r="BL55" i="6"/>
  <c r="BJ55" i="6"/>
  <c r="BU54" i="6"/>
  <c r="BV54" i="6" s="1"/>
  <c r="BT54" i="6"/>
  <c r="BP54" i="6"/>
  <c r="BQ54" i="6" s="1"/>
  <c r="BO54" i="6"/>
  <c r="BL54" i="6"/>
  <c r="BJ54" i="6"/>
  <c r="BU53" i="6"/>
  <c r="BV53" i="6" s="1"/>
  <c r="BT53" i="6"/>
  <c r="BP53" i="6"/>
  <c r="BQ53" i="6" s="1"/>
  <c r="BO53" i="6"/>
  <c r="BL53" i="6"/>
  <c r="BJ53" i="6"/>
  <c r="BU52" i="6"/>
  <c r="BV52" i="6" s="1"/>
  <c r="BT52" i="6"/>
  <c r="BP52" i="6"/>
  <c r="BQ52" i="6" s="1"/>
  <c r="BO52" i="6"/>
  <c r="BL52" i="6"/>
  <c r="BJ52" i="6"/>
  <c r="BU51" i="6"/>
  <c r="BV51" i="6" s="1"/>
  <c r="BT51" i="6"/>
  <c r="BP51" i="6"/>
  <c r="BQ51" i="6" s="1"/>
  <c r="BO51" i="6"/>
  <c r="BL51" i="6"/>
  <c r="BJ51" i="6"/>
  <c r="BU50" i="6"/>
  <c r="BV50" i="6" s="1"/>
  <c r="BT50" i="6"/>
  <c r="BP50" i="6"/>
  <c r="BQ50" i="6" s="1"/>
  <c r="BO50" i="6"/>
  <c r="BL50" i="6"/>
  <c r="BJ50" i="6"/>
  <c r="BU49" i="6"/>
  <c r="BV49" i="6" s="1"/>
  <c r="BT49" i="6"/>
  <c r="BP49" i="6"/>
  <c r="BQ49" i="6" s="1"/>
  <c r="BO49" i="6"/>
  <c r="BL49" i="6"/>
  <c r="BJ49" i="6"/>
  <c r="BU48" i="6"/>
  <c r="BV48" i="6" s="1"/>
  <c r="BT48" i="6"/>
  <c r="BP48" i="6"/>
  <c r="BQ48" i="6" s="1"/>
  <c r="BO48" i="6"/>
  <c r="BL48" i="6"/>
  <c r="BJ48" i="6"/>
  <c r="BU47" i="6"/>
  <c r="BV47" i="6" s="1"/>
  <c r="BT47" i="6"/>
  <c r="BP47" i="6"/>
  <c r="BQ47" i="6" s="1"/>
  <c r="BO47" i="6"/>
  <c r="BL47" i="6"/>
  <c r="BJ47" i="6"/>
  <c r="BU46" i="6"/>
  <c r="BV46" i="6" s="1"/>
  <c r="BT46" i="6"/>
  <c r="BP46" i="6"/>
  <c r="BQ46" i="6" s="1"/>
  <c r="BO46" i="6"/>
  <c r="BL46" i="6"/>
  <c r="BJ46" i="6"/>
  <c r="BU45" i="6"/>
  <c r="BV45" i="6" s="1"/>
  <c r="BT45" i="6"/>
  <c r="BP45" i="6"/>
  <c r="BQ45" i="6" s="1"/>
  <c r="BO45" i="6"/>
  <c r="BL45" i="6"/>
  <c r="BJ45" i="6"/>
  <c r="BU44" i="6"/>
  <c r="BV44" i="6" s="1"/>
  <c r="BT44" i="6"/>
  <c r="BP44" i="6"/>
  <c r="BQ44" i="6" s="1"/>
  <c r="BO44" i="6"/>
  <c r="BL44" i="6"/>
  <c r="BJ44" i="6"/>
  <c r="BU43" i="6"/>
  <c r="BV43" i="6" s="1"/>
  <c r="BT43" i="6"/>
  <c r="BP43" i="6"/>
  <c r="BQ43" i="6" s="1"/>
  <c r="BO43" i="6"/>
  <c r="BL43" i="6"/>
  <c r="BJ43" i="6"/>
  <c r="BU42" i="6"/>
  <c r="BV42" i="6" s="1"/>
  <c r="BT42" i="6"/>
  <c r="BP42" i="6"/>
  <c r="BQ42" i="6" s="1"/>
  <c r="BO42" i="6"/>
  <c r="BL42" i="6"/>
  <c r="BJ42" i="6"/>
  <c r="BU41" i="6"/>
  <c r="BV41" i="6" s="1"/>
  <c r="BT41" i="6"/>
  <c r="BP41" i="6"/>
  <c r="BQ41" i="6" s="1"/>
  <c r="BO41" i="6"/>
  <c r="BL41" i="6"/>
  <c r="BJ41" i="6"/>
  <c r="BU40" i="6"/>
  <c r="BV40" i="6" s="1"/>
  <c r="BT40" i="6"/>
  <c r="BP40" i="6"/>
  <c r="BQ40" i="6" s="1"/>
  <c r="BO40" i="6"/>
  <c r="BL40" i="6"/>
  <c r="BJ40" i="6"/>
  <c r="BU39" i="6"/>
  <c r="BV39" i="6" s="1"/>
  <c r="BT39" i="6"/>
  <c r="BP39" i="6"/>
  <c r="BQ39" i="6" s="1"/>
  <c r="BO39" i="6"/>
  <c r="BL39" i="6"/>
  <c r="BJ39" i="6"/>
  <c r="BU38" i="6"/>
  <c r="BV38" i="6" s="1"/>
  <c r="BT38" i="6"/>
  <c r="BP38" i="6"/>
  <c r="BQ38" i="6" s="1"/>
  <c r="BO38" i="6"/>
  <c r="BL38" i="6"/>
  <c r="BJ38" i="6"/>
  <c r="BU37" i="6"/>
  <c r="BV37" i="6" s="1"/>
  <c r="BT37" i="6"/>
  <c r="BP37" i="6"/>
  <c r="BQ37" i="6" s="1"/>
  <c r="BO37" i="6"/>
  <c r="BL37" i="6"/>
  <c r="BJ37" i="6"/>
  <c r="BU36" i="6"/>
  <c r="BV36" i="6" s="1"/>
  <c r="BT36" i="6"/>
  <c r="BP36" i="6"/>
  <c r="BQ36" i="6" s="1"/>
  <c r="BO36" i="6"/>
  <c r="BJ36" i="6"/>
  <c r="BU35" i="6"/>
  <c r="BV35" i="6" s="1"/>
  <c r="BT35" i="6"/>
  <c r="BP35" i="6"/>
  <c r="BQ35" i="6" s="1"/>
  <c r="BO35" i="6"/>
  <c r="BJ35" i="6"/>
  <c r="BU34" i="6"/>
  <c r="BV34" i="6" s="1"/>
  <c r="BT34" i="6"/>
  <c r="BP34" i="6"/>
  <c r="BQ34" i="6" s="1"/>
  <c r="BO34" i="6"/>
  <c r="BJ34" i="6"/>
  <c r="BU33" i="6"/>
  <c r="BV33" i="6" s="1"/>
  <c r="BT33" i="6"/>
  <c r="BP33" i="6"/>
  <c r="BQ33" i="6" s="1"/>
  <c r="BO33" i="6"/>
  <c r="BJ33" i="6"/>
  <c r="BU32" i="6"/>
  <c r="BV32" i="6" s="1"/>
  <c r="BT32" i="6"/>
  <c r="BP32" i="6"/>
  <c r="BQ32" i="6" s="1"/>
  <c r="BO32" i="6"/>
  <c r="BJ32" i="6"/>
  <c r="BU31" i="6"/>
  <c r="BV31" i="6" s="1"/>
  <c r="BT31" i="6"/>
  <c r="BP31" i="6"/>
  <c r="BQ31" i="6" s="1"/>
  <c r="BO31" i="6"/>
  <c r="BJ31" i="6"/>
  <c r="BU30" i="6"/>
  <c r="BV30" i="6" s="1"/>
  <c r="BT30" i="6"/>
  <c r="BP30" i="6"/>
  <c r="BQ30" i="6" s="1"/>
  <c r="BO30" i="6"/>
  <c r="BJ30" i="6"/>
  <c r="BU29" i="6"/>
  <c r="BV29" i="6" s="1"/>
  <c r="BT29" i="6"/>
  <c r="BP29" i="6"/>
  <c r="BQ29" i="6" s="1"/>
  <c r="BO29" i="6"/>
  <c r="BJ29" i="6"/>
  <c r="BU28" i="6"/>
  <c r="BV28" i="6" s="1"/>
  <c r="BT28" i="6"/>
  <c r="BP28" i="6"/>
  <c r="BQ28" i="6" s="1"/>
  <c r="BO28" i="6"/>
  <c r="BJ28" i="6"/>
  <c r="BU27" i="6"/>
  <c r="BV27" i="6" s="1"/>
  <c r="BT27" i="6"/>
  <c r="BP27" i="6"/>
  <c r="BQ27" i="6" s="1"/>
  <c r="BO27" i="6"/>
  <c r="BJ27" i="6"/>
  <c r="BU26" i="6"/>
  <c r="BV26" i="6" s="1"/>
  <c r="BT26" i="6"/>
  <c r="BP26" i="6"/>
  <c r="BQ26" i="6" s="1"/>
  <c r="BO26" i="6"/>
  <c r="BJ26" i="6"/>
  <c r="BU25" i="6"/>
  <c r="BV25" i="6" s="1"/>
  <c r="BT25" i="6"/>
  <c r="BP25" i="6"/>
  <c r="BQ25" i="6" s="1"/>
  <c r="BO25" i="6"/>
  <c r="BJ25" i="6"/>
  <c r="BU24" i="6"/>
  <c r="BV24" i="6" s="1"/>
  <c r="BT24" i="6"/>
  <c r="BP24" i="6"/>
  <c r="BQ24" i="6" s="1"/>
  <c r="BO24" i="6"/>
  <c r="BJ24" i="6"/>
  <c r="BU23" i="6"/>
  <c r="BV23" i="6" s="1"/>
  <c r="BT23" i="6"/>
  <c r="BP23" i="6"/>
  <c r="BQ23" i="6" s="1"/>
  <c r="BO23" i="6"/>
  <c r="BJ23" i="6"/>
  <c r="BK23" i="6"/>
  <c r="BL23" i="6" s="1"/>
  <c r="BU22" i="6"/>
  <c r="BT22" i="6"/>
  <c r="BR22" i="6"/>
  <c r="BR23" i="6" s="1"/>
  <c r="BR24" i="6" s="1"/>
  <c r="BR25" i="6" s="1"/>
  <c r="BR26" i="6" s="1"/>
  <c r="BR27" i="6" s="1"/>
  <c r="BR28" i="6" s="1"/>
  <c r="BR29" i="6" s="1"/>
  <c r="BR30" i="6" s="1"/>
  <c r="BR31" i="6" s="1"/>
  <c r="BR32" i="6" s="1"/>
  <c r="BR33" i="6" s="1"/>
  <c r="BR34" i="6" s="1"/>
  <c r="BR35" i="6" s="1"/>
  <c r="BR36" i="6" s="1"/>
  <c r="BR37" i="6" s="1"/>
  <c r="BR38" i="6" s="1"/>
  <c r="BR39" i="6" s="1"/>
  <c r="BR40" i="6" s="1"/>
  <c r="BR41" i="6" s="1"/>
  <c r="BR42" i="6" s="1"/>
  <c r="BR43" i="6" s="1"/>
  <c r="BR44" i="6" s="1"/>
  <c r="BR45" i="6" s="1"/>
  <c r="BR46" i="6" s="1"/>
  <c r="BR47" i="6" s="1"/>
  <c r="BR48" i="6" s="1"/>
  <c r="BR49" i="6" s="1"/>
  <c r="BR50" i="6" s="1"/>
  <c r="BR51" i="6" s="1"/>
  <c r="BR52" i="6" s="1"/>
  <c r="BR53" i="6" s="1"/>
  <c r="BR54" i="6" s="1"/>
  <c r="BR55" i="6" s="1"/>
  <c r="BR56" i="6" s="1"/>
  <c r="BR57" i="6" s="1"/>
  <c r="BR58" i="6" s="1"/>
  <c r="BR59" i="6" s="1"/>
  <c r="BR60" i="6" s="1"/>
  <c r="BR61" i="6" s="1"/>
  <c r="BR62" i="6" s="1"/>
  <c r="BR63" i="6" s="1"/>
  <c r="BR64" i="6" s="1"/>
  <c r="BR65" i="6" s="1"/>
  <c r="BR66" i="6" s="1"/>
  <c r="BR67" i="6" s="1"/>
  <c r="BR68" i="6" s="1"/>
  <c r="BR69" i="6" s="1"/>
  <c r="BR70" i="6" s="1"/>
  <c r="BR71" i="6" s="1"/>
  <c r="BR72" i="6" s="1"/>
  <c r="BR73" i="6" s="1"/>
  <c r="BR74" i="6" s="1"/>
  <c r="BR75" i="6" s="1"/>
  <c r="BR76" i="6" s="1"/>
  <c r="BR77" i="6" s="1"/>
  <c r="BR78" i="6" s="1"/>
  <c r="BR79" i="6" s="1"/>
  <c r="BR80" i="6" s="1"/>
  <c r="BR81" i="6" s="1"/>
  <c r="BR82" i="6" s="1"/>
  <c r="BR83" i="6" s="1"/>
  <c r="BR84" i="6" s="1"/>
  <c r="BR85" i="6" s="1"/>
  <c r="BP22" i="6"/>
  <c r="BQ22" i="6" s="1"/>
  <c r="BO22" i="6"/>
  <c r="BM22" i="6"/>
  <c r="BM23" i="6" s="1"/>
  <c r="BM24" i="6" s="1"/>
  <c r="BM25" i="6" s="1"/>
  <c r="BM26" i="6" s="1"/>
  <c r="BM27" i="6" s="1"/>
  <c r="BM28" i="6" s="1"/>
  <c r="BM29" i="6" s="1"/>
  <c r="BM30" i="6" s="1"/>
  <c r="BM31" i="6" s="1"/>
  <c r="BM32" i="6" s="1"/>
  <c r="BM33" i="6" s="1"/>
  <c r="BM34" i="6" s="1"/>
  <c r="BM35" i="6" s="1"/>
  <c r="BM36" i="6" s="1"/>
  <c r="BM37" i="6" s="1"/>
  <c r="BM38" i="6" s="1"/>
  <c r="BM39" i="6" s="1"/>
  <c r="BM40" i="6" s="1"/>
  <c r="BM41" i="6" s="1"/>
  <c r="BM42" i="6" s="1"/>
  <c r="BM43" i="6" s="1"/>
  <c r="BM44" i="6" s="1"/>
  <c r="BM45" i="6" s="1"/>
  <c r="BM46" i="6" s="1"/>
  <c r="BM47" i="6" s="1"/>
  <c r="BM48" i="6" s="1"/>
  <c r="BM49" i="6" s="1"/>
  <c r="BM50" i="6" s="1"/>
  <c r="BM51" i="6" s="1"/>
  <c r="BM52" i="6" s="1"/>
  <c r="BM53" i="6" s="1"/>
  <c r="BM54" i="6" s="1"/>
  <c r="BM55" i="6" s="1"/>
  <c r="BM56" i="6" s="1"/>
  <c r="BM57" i="6" s="1"/>
  <c r="BM58" i="6" s="1"/>
  <c r="BM59" i="6" s="1"/>
  <c r="BM60" i="6" s="1"/>
  <c r="BM61" i="6" s="1"/>
  <c r="BM62" i="6" s="1"/>
  <c r="BM63" i="6" s="1"/>
  <c r="BM64" i="6" s="1"/>
  <c r="BM65" i="6" s="1"/>
  <c r="BM66" i="6" s="1"/>
  <c r="BM67" i="6" s="1"/>
  <c r="BM68" i="6" s="1"/>
  <c r="BM69" i="6" s="1"/>
  <c r="BM70" i="6" s="1"/>
  <c r="BM71" i="6" s="1"/>
  <c r="BM72" i="6" s="1"/>
  <c r="BM73" i="6" s="1"/>
  <c r="BM74" i="6" s="1"/>
  <c r="BM75" i="6" s="1"/>
  <c r="BM76" i="6" s="1"/>
  <c r="BM77" i="6" s="1"/>
  <c r="BM78" i="6" s="1"/>
  <c r="BM79" i="6" s="1"/>
  <c r="BM80" i="6" s="1"/>
  <c r="BM81" i="6" s="1"/>
  <c r="BM82" i="6" s="1"/>
  <c r="BM83" i="6" s="1"/>
  <c r="BM84" i="6" s="1"/>
  <c r="BM85" i="6" s="1"/>
  <c r="BK22" i="6"/>
  <c r="BJ22" i="6"/>
  <c r="K21" i="6"/>
  <c r="N488" i="10" s="1"/>
  <c r="BZ21" i="6"/>
  <c r="N493" i="10" s="1"/>
  <c r="BS21" i="6"/>
  <c r="BN21" i="6"/>
  <c r="BI21" i="6"/>
  <c r="BG21" i="6"/>
  <c r="BF21" i="6"/>
  <c r="N491" i="10"/>
  <c r="N489" i="10"/>
  <c r="BZ29" i="5"/>
  <c r="G20" i="5" s="1"/>
  <c r="AK29" i="5"/>
  <c r="N458" i="10" s="1"/>
  <c r="N457" i="10"/>
  <c r="W21" i="8"/>
  <c r="V21" i="8"/>
  <c r="E229" i="10"/>
  <c r="E226" i="10"/>
  <c r="D44" i="12"/>
  <c r="D43" i="12"/>
  <c r="D42" i="12"/>
  <c r="D41" i="12"/>
  <c r="D40" i="12"/>
  <c r="D39" i="12"/>
  <c r="D38" i="12"/>
  <c r="J37" i="12"/>
  <c r="D37" i="12"/>
  <c r="J36" i="12"/>
  <c r="D36" i="12"/>
  <c r="J35" i="12"/>
  <c r="D35" i="12"/>
  <c r="J34" i="12"/>
  <c r="D34" i="12"/>
  <c r="J33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R17" i="12"/>
  <c r="R19" i="12" s="1"/>
  <c r="J17" i="12"/>
  <c r="J16" i="12"/>
  <c r="H37" i="37" l="1"/>
  <c r="M33" i="40"/>
  <c r="M45" i="40" s="1"/>
  <c r="P33" i="40"/>
  <c r="P45" i="40" s="1"/>
  <c r="O33" i="40"/>
  <c r="O45" i="40" s="1"/>
  <c r="I33" i="40"/>
  <c r="I45" i="40" s="1"/>
  <c r="K33" i="40"/>
  <c r="K45" i="40" s="1"/>
  <c r="J33" i="40"/>
  <c r="J45" i="40" s="1"/>
  <c r="H33" i="40"/>
  <c r="H45" i="40" s="1"/>
  <c r="L33" i="40"/>
  <c r="L45" i="40" s="1"/>
  <c r="N33" i="40"/>
  <c r="N45" i="40" s="1"/>
  <c r="O32" i="40"/>
  <c r="N32" i="40"/>
  <c r="P32" i="40"/>
  <c r="M32" i="40"/>
  <c r="L32" i="40"/>
  <c r="J32" i="40"/>
  <c r="D46" i="40"/>
  <c r="D44" i="40"/>
  <c r="D36" i="40"/>
  <c r="D40" i="40" s="1"/>
  <c r="D41" i="40" s="1"/>
  <c r="E39" i="40" s="1"/>
  <c r="L25" i="37"/>
  <c r="F32" i="40" s="1"/>
  <c r="J52" i="1"/>
  <c r="L28" i="37"/>
  <c r="I32" i="40" s="1"/>
  <c r="M52" i="1"/>
  <c r="L26" i="37"/>
  <c r="G32" i="40" s="1"/>
  <c r="K52" i="1"/>
  <c r="L32" i="37"/>
  <c r="Q52" i="1"/>
  <c r="L24" i="37"/>
  <c r="I52" i="1"/>
  <c r="L27" i="37"/>
  <c r="H32" i="40" s="1"/>
  <c r="L52" i="1"/>
  <c r="L30" i="37"/>
  <c r="K32" i="40" s="1"/>
  <c r="O52" i="1"/>
  <c r="L31" i="37"/>
  <c r="P52" i="1"/>
  <c r="L29" i="37"/>
  <c r="N52" i="1"/>
  <c r="E18" i="15"/>
  <c r="N23" i="1"/>
  <c r="M23" i="1"/>
  <c r="L23" i="1"/>
  <c r="K23" i="1"/>
  <c r="J23" i="1"/>
  <c r="I23" i="1"/>
  <c r="Q23" i="1"/>
  <c r="P23" i="1"/>
  <c r="O23" i="1"/>
  <c r="Q49" i="1"/>
  <c r="P49" i="1"/>
  <c r="O49" i="1"/>
  <c r="N49" i="1"/>
  <c r="M49" i="1"/>
  <c r="L49" i="1"/>
  <c r="K49" i="1"/>
  <c r="J49" i="1"/>
  <c r="I49" i="1"/>
  <c r="Q92" i="1"/>
  <c r="P92" i="1"/>
  <c r="O92" i="1"/>
  <c r="N92" i="1"/>
  <c r="M92" i="1"/>
  <c r="L92" i="1"/>
  <c r="K92" i="1"/>
  <c r="J92" i="1"/>
  <c r="I92" i="1"/>
  <c r="K96" i="1"/>
  <c r="J96" i="1"/>
  <c r="I96" i="1"/>
  <c r="Q96" i="1"/>
  <c r="P96" i="1"/>
  <c r="O96" i="1"/>
  <c r="N96" i="1"/>
  <c r="M96" i="1"/>
  <c r="L96" i="1"/>
  <c r="N100" i="1"/>
  <c r="M100" i="1"/>
  <c r="L100" i="1"/>
  <c r="K100" i="1"/>
  <c r="J100" i="1"/>
  <c r="I100" i="1"/>
  <c r="Q100" i="1"/>
  <c r="P100" i="1"/>
  <c r="O100" i="1"/>
  <c r="Q104" i="1"/>
  <c r="P104" i="1"/>
  <c r="O104" i="1"/>
  <c r="N104" i="1"/>
  <c r="M104" i="1"/>
  <c r="L104" i="1"/>
  <c r="K104" i="1"/>
  <c r="J104" i="1"/>
  <c r="I104" i="1"/>
  <c r="G36" i="37"/>
  <c r="Q33" i="40" s="1"/>
  <c r="Q45" i="40" s="1"/>
  <c r="K36" i="37"/>
  <c r="Q32" i="40" s="1"/>
  <c r="AD21" i="37"/>
  <c r="I24" i="5"/>
  <c r="U33" i="5"/>
  <c r="U56" i="5"/>
  <c r="U84" i="5"/>
  <c r="U34" i="5"/>
  <c r="U57" i="5"/>
  <c r="U83" i="5"/>
  <c r="U35" i="5"/>
  <c r="U59" i="5"/>
  <c r="U36" i="5"/>
  <c r="U60" i="5"/>
  <c r="U85" i="5"/>
  <c r="U32" i="5"/>
  <c r="U37" i="5"/>
  <c r="U61" i="5"/>
  <c r="U91" i="5"/>
  <c r="U38" i="5"/>
  <c r="U62" i="5"/>
  <c r="U92" i="5"/>
  <c r="U67" i="5"/>
  <c r="U71" i="5"/>
  <c r="U96" i="5"/>
  <c r="U48" i="5"/>
  <c r="U31" i="5"/>
  <c r="U49" i="5"/>
  <c r="U50" i="5"/>
  <c r="U55" i="5"/>
  <c r="U43" i="5"/>
  <c r="U95" i="5"/>
  <c r="U72" i="5"/>
  <c r="U73" i="5"/>
  <c r="U74" i="5"/>
  <c r="U79" i="5"/>
  <c r="U80" i="5"/>
  <c r="U47" i="5"/>
  <c r="U86" i="5"/>
  <c r="U44" i="5"/>
  <c r="U76" i="5"/>
  <c r="U90" i="5"/>
  <c r="U64" i="5"/>
  <c r="U78" i="5"/>
  <c r="U52" i="5"/>
  <c r="U94" i="5"/>
  <c r="U66" i="5"/>
  <c r="U54" i="5"/>
  <c r="U70" i="5"/>
  <c r="U89" i="5"/>
  <c r="U63" i="5"/>
  <c r="U53" i="5"/>
  <c r="U41" i="5"/>
  <c r="U30" i="5"/>
  <c r="U87" i="5"/>
  <c r="U75" i="5"/>
  <c r="U51" i="5"/>
  <c r="U45" i="5"/>
  <c r="U46" i="5"/>
  <c r="U42" i="5"/>
  <c r="U39" i="5"/>
  <c r="U40" i="5"/>
  <c r="U82" i="5"/>
  <c r="U77" i="5"/>
  <c r="U93" i="5"/>
  <c r="U58" i="5"/>
  <c r="U81" i="5"/>
  <c r="U65" i="5"/>
  <c r="U69" i="5"/>
  <c r="U68" i="5"/>
  <c r="U88" i="5"/>
  <c r="N462" i="10"/>
  <c r="D257" i="10"/>
  <c r="H858" i="4"/>
  <c r="H44" i="4" s="1"/>
  <c r="H46" i="4" s="1"/>
  <c r="H47" i="4" s="1"/>
  <c r="E858" i="4"/>
  <c r="J337" i="10"/>
  <c r="H98" i="19"/>
  <c r="M261" i="10"/>
  <c r="M265" i="10"/>
  <c r="AQ21" i="6"/>
  <c r="N490" i="10" s="1"/>
  <c r="Q50" i="1"/>
  <c r="N22" i="15" s="1"/>
  <c r="Q535" i="10"/>
  <c r="R535" i="10"/>
  <c r="P535" i="10"/>
  <c r="S535" i="10"/>
  <c r="K261" i="10"/>
  <c r="G112" i="19"/>
  <c r="G115" i="19" s="1"/>
  <c r="O265" i="10"/>
  <c r="O303" i="10"/>
  <c r="F110" i="19"/>
  <c r="F113" i="19"/>
  <c r="G257" i="10"/>
  <c r="M303" i="10"/>
  <c r="N406" i="10"/>
  <c r="N338" i="10"/>
  <c r="N391" i="10"/>
  <c r="K419" i="10"/>
  <c r="M129" i="19"/>
  <c r="O419" i="10"/>
  <c r="H86" i="19"/>
  <c r="H88" i="19" s="1"/>
  <c r="H114" i="19"/>
  <c r="H115" i="19" s="1"/>
  <c r="I42" i="19"/>
  <c r="I47" i="19" s="1"/>
  <c r="J18" i="19"/>
  <c r="J20" i="19" s="1"/>
  <c r="D108" i="5"/>
  <c r="N460" i="10"/>
  <c r="N461" i="10"/>
  <c r="G563" i="10"/>
  <c r="G521" i="10"/>
  <c r="E33" i="15"/>
  <c r="BO21" i="6"/>
  <c r="BK24" i="6"/>
  <c r="BL24" i="6" s="1"/>
  <c r="BW24" i="6" s="1"/>
  <c r="BT21" i="6"/>
  <c r="BJ21" i="6"/>
  <c r="CS22" i="7"/>
  <c r="CT22" i="7"/>
  <c r="H389" i="10"/>
  <c r="O418" i="10"/>
  <c r="N336" i="10"/>
  <c r="L336" i="10"/>
  <c r="M418" i="10"/>
  <c r="H365" i="10"/>
  <c r="M20" i="6"/>
  <c r="P389" i="10"/>
  <c r="N389" i="10"/>
  <c r="J336" i="10"/>
  <c r="H336" i="10"/>
  <c r="K418" i="10"/>
  <c r="I418" i="10"/>
  <c r="L389" i="10"/>
  <c r="K431" i="10"/>
  <c r="I431" i="10"/>
  <c r="I419" i="10"/>
  <c r="J406" i="10"/>
  <c r="J391" i="10"/>
  <c r="K302" i="10"/>
  <c r="K299" i="10"/>
  <c r="I302" i="10"/>
  <c r="K265" i="10"/>
  <c r="N456" i="10"/>
  <c r="BW74" i="6"/>
  <c r="BW75" i="6"/>
  <c r="BW76" i="6"/>
  <c r="N459" i="10"/>
  <c r="BW23" i="6"/>
  <c r="BW42" i="6"/>
  <c r="BW43" i="6"/>
  <c r="BW44" i="6"/>
  <c r="BW39" i="6"/>
  <c r="BW40" i="6"/>
  <c r="BW58" i="6"/>
  <c r="BW59" i="6"/>
  <c r="BW60" i="6"/>
  <c r="BW70" i="6"/>
  <c r="BW71" i="6"/>
  <c r="BW72" i="6"/>
  <c r="BW54" i="6"/>
  <c r="BW55" i="6"/>
  <c r="BW56" i="6"/>
  <c r="BW69" i="6"/>
  <c r="BQ21" i="6"/>
  <c r="BW50" i="6"/>
  <c r="BW51" i="6"/>
  <c r="BW52" i="6"/>
  <c r="BW66" i="6"/>
  <c r="BW67" i="6"/>
  <c r="BW68" i="6"/>
  <c r="BW46" i="6"/>
  <c r="BW47" i="6"/>
  <c r="BW48" i="6"/>
  <c r="BW62" i="6"/>
  <c r="BW63" i="6"/>
  <c r="BW64" i="6"/>
  <c r="BW78" i="6"/>
  <c r="BW79" i="6"/>
  <c r="BW41" i="6"/>
  <c r="BU21" i="6"/>
  <c r="BL22" i="6"/>
  <c r="BV22" i="6"/>
  <c r="BW80" i="6"/>
  <c r="BW81" i="6"/>
  <c r="BW82" i="6"/>
  <c r="BW83" i="6"/>
  <c r="BW84" i="6"/>
  <c r="BW85" i="6"/>
  <c r="BW37" i="6"/>
  <c r="BW45" i="6"/>
  <c r="BW49" i="6"/>
  <c r="BW53" i="6"/>
  <c r="BW57" i="6"/>
  <c r="BW61" i="6"/>
  <c r="BW65" i="6"/>
  <c r="BW73" i="6"/>
  <c r="BW77" i="6"/>
  <c r="BP21" i="6"/>
  <c r="BW38" i="6"/>
  <c r="D259" i="10"/>
  <c r="Q46" i="40" l="1"/>
  <c r="Q44" i="40"/>
  <c r="Q36" i="40"/>
  <c r="Q40" i="40" s="1"/>
  <c r="K46" i="40"/>
  <c r="K36" i="40"/>
  <c r="K40" i="40" s="1"/>
  <c r="K44" i="40"/>
  <c r="F46" i="40"/>
  <c r="F36" i="40"/>
  <c r="F40" i="40" s="1"/>
  <c r="F44" i="40"/>
  <c r="L37" i="37"/>
  <c r="M23" i="37" s="1"/>
  <c r="E32" i="40"/>
  <c r="J46" i="40"/>
  <c r="J36" i="40"/>
  <c r="J40" i="40" s="1"/>
  <c r="J44" i="40"/>
  <c r="L46" i="40"/>
  <c r="L44" i="40"/>
  <c r="L36" i="40"/>
  <c r="L40" i="40" s="1"/>
  <c r="M46" i="40"/>
  <c r="M36" i="40"/>
  <c r="M40" i="40" s="1"/>
  <c r="M44" i="40"/>
  <c r="O46" i="40"/>
  <c r="O36" i="40"/>
  <c r="O40" i="40" s="1"/>
  <c r="O44" i="40"/>
  <c r="G46" i="40"/>
  <c r="G36" i="40"/>
  <c r="G40" i="40" s="1"/>
  <c r="G44" i="40"/>
  <c r="P46" i="40"/>
  <c r="P36" i="40"/>
  <c r="P40" i="40" s="1"/>
  <c r="P44" i="40"/>
  <c r="H46" i="40"/>
  <c r="H44" i="40"/>
  <c r="H36" i="40"/>
  <c r="H40" i="40" s="1"/>
  <c r="N46" i="40"/>
  <c r="N44" i="40"/>
  <c r="N36" i="40"/>
  <c r="N40" i="40" s="1"/>
  <c r="I46" i="40"/>
  <c r="I44" i="40"/>
  <c r="I36" i="40"/>
  <c r="I40" i="40" s="1"/>
  <c r="I51" i="15"/>
  <c r="I66" i="15"/>
  <c r="K66" i="15"/>
  <c r="K51" i="15"/>
  <c r="H51" i="15"/>
  <c r="S539" i="10" s="1"/>
  <c r="H66" i="15"/>
  <c r="J563" i="10" s="1"/>
  <c r="J51" i="15"/>
  <c r="J66" i="15"/>
  <c r="F66" i="15"/>
  <c r="H563" i="10" s="1"/>
  <c r="F51" i="15"/>
  <c r="Q539" i="10" s="1"/>
  <c r="G66" i="15"/>
  <c r="I563" i="10" s="1"/>
  <c r="G51" i="15"/>
  <c r="R539" i="10" s="1"/>
  <c r="N51" i="15"/>
  <c r="N66" i="15"/>
  <c r="M51" i="15"/>
  <c r="M66" i="15"/>
  <c r="L66" i="15"/>
  <c r="L51" i="15"/>
  <c r="M28" i="37"/>
  <c r="M31" i="37"/>
  <c r="M24" i="37"/>
  <c r="M27" i="37"/>
  <c r="E44" i="4"/>
  <c r="U29" i="5"/>
  <c r="R30" i="1" s="1"/>
  <c r="O431" i="10"/>
  <c r="R52" i="1"/>
  <c r="P525" i="10"/>
  <c r="R26" i="1"/>
  <c r="R51" i="1"/>
  <c r="H50" i="1"/>
  <c r="F115" i="19"/>
  <c r="H97" i="19"/>
  <c r="K128" i="19"/>
  <c r="N129" i="19"/>
  <c r="Q431" i="10"/>
  <c r="M264" i="10"/>
  <c r="G128" i="19"/>
  <c r="G57" i="19"/>
  <c r="P338" i="10"/>
  <c r="P406" i="10"/>
  <c r="N337" i="10"/>
  <c r="G127" i="19"/>
  <c r="K127" i="19" s="1"/>
  <c r="G125" i="19"/>
  <c r="K125" i="19" s="1"/>
  <c r="H337" i="10"/>
  <c r="M299" i="10"/>
  <c r="O302" i="10"/>
  <c r="O261" i="10"/>
  <c r="H24" i="1"/>
  <c r="G98" i="19"/>
  <c r="F18" i="15"/>
  <c r="E62" i="15"/>
  <c r="P521" i="10"/>
  <c r="I98" i="19"/>
  <c r="J98" i="19" s="1"/>
  <c r="BK25" i="6"/>
  <c r="J389" i="10"/>
  <c r="P336" i="10"/>
  <c r="Q418" i="10"/>
  <c r="N20" i="6"/>
  <c r="J365" i="10"/>
  <c r="P365" i="10"/>
  <c r="N365" i="10"/>
  <c r="M431" i="10"/>
  <c r="L337" i="10"/>
  <c r="L406" i="10"/>
  <c r="J338" i="10"/>
  <c r="H406" i="10"/>
  <c r="F30" i="19"/>
  <c r="K304" i="10"/>
  <c r="K305" i="10"/>
  <c r="G302" i="10"/>
  <c r="K264" i="10"/>
  <c r="G24" i="5"/>
  <c r="BW22" i="6"/>
  <c r="BV21" i="6"/>
  <c r="M34" i="37" l="1"/>
  <c r="M36" i="37"/>
  <c r="M22" i="37"/>
  <c r="M37" i="37" s="1"/>
  <c r="M29" i="37"/>
  <c r="M26" i="37"/>
  <c r="M32" i="37"/>
  <c r="M30" i="37"/>
  <c r="M25" i="37"/>
  <c r="E46" i="40"/>
  <c r="E36" i="40"/>
  <c r="E40" i="40" s="1"/>
  <c r="E41" i="40" s="1"/>
  <c r="F39" i="40" s="1"/>
  <c r="F41" i="40" s="1"/>
  <c r="G39" i="40" s="1"/>
  <c r="G41" i="40" s="1"/>
  <c r="H39" i="40" s="1"/>
  <c r="H41" i="40" s="1"/>
  <c r="I39" i="40" s="1"/>
  <c r="I41" i="40" s="1"/>
  <c r="J39" i="40" s="1"/>
  <c r="J41" i="40" s="1"/>
  <c r="K39" i="40" s="1"/>
  <c r="K41" i="40" s="1"/>
  <c r="L39" i="40" s="1"/>
  <c r="L41" i="40" s="1"/>
  <c r="M39" i="40" s="1"/>
  <c r="M41" i="40" s="1"/>
  <c r="N39" i="40" s="1"/>
  <c r="N41" i="40" s="1"/>
  <c r="O39" i="40" s="1"/>
  <c r="O41" i="40" s="1"/>
  <c r="P39" i="40" s="1"/>
  <c r="P41" i="40" s="1"/>
  <c r="Q39" i="40" s="1"/>
  <c r="Q41" i="40" s="1"/>
  <c r="E44" i="40"/>
  <c r="M35" i="37"/>
  <c r="M33" i="37"/>
  <c r="E46" i="4"/>
  <c r="E47" i="4" s="1"/>
  <c r="E20" i="15"/>
  <c r="H30" i="19"/>
  <c r="I30" i="19" s="1"/>
  <c r="J30" i="19" s="1"/>
  <c r="E39" i="15"/>
  <c r="F43" i="19"/>
  <c r="F47" i="19" s="1"/>
  <c r="I18" i="19"/>
  <c r="Q525" i="10"/>
  <c r="E22" i="15"/>
  <c r="G525" i="10" s="1"/>
  <c r="I125" i="19"/>
  <c r="G97" i="19"/>
  <c r="G99" i="19" s="1"/>
  <c r="G100" i="19" s="1"/>
  <c r="M266" i="10"/>
  <c r="M267" i="10"/>
  <c r="O264" i="10"/>
  <c r="M302" i="10"/>
  <c r="N339" i="10"/>
  <c r="N340" i="10"/>
  <c r="N128" i="19"/>
  <c r="I127" i="19"/>
  <c r="N127" i="19" s="1"/>
  <c r="O304" i="10"/>
  <c r="O305" i="10"/>
  <c r="I128" i="19"/>
  <c r="P337" i="10"/>
  <c r="I57" i="19"/>
  <c r="I61" i="19" s="1"/>
  <c r="H93" i="1"/>
  <c r="K57" i="19"/>
  <c r="N463" i="10"/>
  <c r="D107" i="5"/>
  <c r="G559" i="10"/>
  <c r="E79" i="15"/>
  <c r="H521" i="10"/>
  <c r="F33" i="15"/>
  <c r="G18" i="15"/>
  <c r="BL25" i="6"/>
  <c r="M21" i="6"/>
  <c r="O20" i="6"/>
  <c r="L338" i="10"/>
  <c r="J339" i="10"/>
  <c r="J340" i="10"/>
  <c r="H338" i="10"/>
  <c r="K266" i="10"/>
  <c r="G30" i="19" l="1"/>
  <c r="F98" i="19"/>
  <c r="H97" i="1"/>
  <c r="H101" i="1" s="1"/>
  <c r="E83" i="15" s="1"/>
  <c r="G575" i="10" s="1"/>
  <c r="P523" i="10"/>
  <c r="E49" i="15"/>
  <c r="M304" i="10"/>
  <c r="M305" i="10"/>
  <c r="P339" i="10"/>
  <c r="P340" i="10"/>
  <c r="I267" i="10"/>
  <c r="N125" i="19"/>
  <c r="N130" i="19" s="1"/>
  <c r="I130" i="19"/>
  <c r="O266" i="10"/>
  <c r="O267" i="10"/>
  <c r="N57" i="19"/>
  <c r="N61" i="19" s="1"/>
  <c r="G523" i="10"/>
  <c r="E24" i="15"/>
  <c r="E26" i="15" s="1"/>
  <c r="I24" i="1"/>
  <c r="F97" i="19"/>
  <c r="G29" i="19"/>
  <c r="BW25" i="6"/>
  <c r="F62" i="15"/>
  <c r="Q521" i="10"/>
  <c r="H18" i="15"/>
  <c r="G571" i="10"/>
  <c r="E94" i="15"/>
  <c r="G33" i="15"/>
  <c r="I521" i="10"/>
  <c r="I97" i="19"/>
  <c r="H99" i="19"/>
  <c r="H100" i="19" s="1"/>
  <c r="F29" i="19"/>
  <c r="F31" i="19" s="1"/>
  <c r="F32" i="19" s="1"/>
  <c r="N21" i="6"/>
  <c r="P20" i="6"/>
  <c r="L339" i="10"/>
  <c r="L340" i="10"/>
  <c r="H339" i="10"/>
  <c r="H340" i="10"/>
  <c r="K267" i="10"/>
  <c r="E55" i="15" l="1"/>
  <c r="E53" i="15"/>
  <c r="G31" i="19"/>
  <c r="G32" i="19" s="1"/>
  <c r="F99" i="19"/>
  <c r="F100" i="19" s="1"/>
  <c r="H105" i="1"/>
  <c r="F20" i="15"/>
  <c r="J24" i="1"/>
  <c r="G20" i="15" s="1"/>
  <c r="P527" i="10"/>
  <c r="H29" i="19"/>
  <c r="F39" i="15"/>
  <c r="G527" i="10"/>
  <c r="R525" i="10"/>
  <c r="I18" i="15"/>
  <c r="I33" i="15" s="1"/>
  <c r="I62" i="15" s="1"/>
  <c r="I79" i="15" s="1"/>
  <c r="I94" i="15" s="1"/>
  <c r="G62" i="15"/>
  <c r="R521" i="10"/>
  <c r="J521" i="10"/>
  <c r="H33" i="15"/>
  <c r="P571" i="10"/>
  <c r="P559" i="10"/>
  <c r="H559" i="10"/>
  <c r="F79" i="15"/>
  <c r="J97" i="19"/>
  <c r="J99" i="19" s="1"/>
  <c r="J100" i="19" s="1"/>
  <c r="I99" i="19"/>
  <c r="I100" i="19" s="1"/>
  <c r="O21" i="6"/>
  <c r="Q20" i="6"/>
  <c r="R20" i="6" s="1"/>
  <c r="S20" i="6" s="1"/>
  <c r="T20" i="6" s="1"/>
  <c r="U20" i="6" s="1"/>
  <c r="V20" i="6" s="1"/>
  <c r="W20" i="6" s="1"/>
  <c r="G267" i="10"/>
  <c r="F49" i="15" l="1"/>
  <c r="F53" i="15" s="1"/>
  <c r="I29" i="19"/>
  <c r="H31" i="19"/>
  <c r="H32" i="19" s="1"/>
  <c r="P533" i="10"/>
  <c r="K24" i="1"/>
  <c r="H20" i="15" s="1"/>
  <c r="G531" i="10"/>
  <c r="Q523" i="10"/>
  <c r="H523" i="10"/>
  <c r="G39" i="15"/>
  <c r="S521" i="10"/>
  <c r="H62" i="15"/>
  <c r="J18" i="15"/>
  <c r="J33" i="15" s="1"/>
  <c r="J62" i="15" s="1"/>
  <c r="J79" i="15" s="1"/>
  <c r="J94" i="15" s="1"/>
  <c r="I559" i="10"/>
  <c r="G79" i="15"/>
  <c r="F94" i="15"/>
  <c r="H571" i="10"/>
  <c r="BK26" i="6"/>
  <c r="BL26" i="6" s="1"/>
  <c r="P21" i="6"/>
  <c r="F55" i="15" l="1"/>
  <c r="G49" i="15"/>
  <c r="G53" i="15" s="1"/>
  <c r="I31" i="19"/>
  <c r="I32" i="19" s="1"/>
  <c r="J29" i="19"/>
  <c r="J31" i="19" s="1"/>
  <c r="J32" i="19" s="1"/>
  <c r="R523" i="10"/>
  <c r="J601" i="10"/>
  <c r="G535" i="10"/>
  <c r="J523" i="10"/>
  <c r="L24" i="1"/>
  <c r="Q527" i="10"/>
  <c r="P537" i="10"/>
  <c r="E64" i="15"/>
  <c r="E72" i="15" s="1"/>
  <c r="I523" i="10"/>
  <c r="BW26" i="6"/>
  <c r="K18" i="15"/>
  <c r="K33" i="15" s="1"/>
  <c r="K62" i="15" s="1"/>
  <c r="K79" i="15" s="1"/>
  <c r="K94" i="15" s="1"/>
  <c r="Q559" i="10"/>
  <c r="Q571" i="10"/>
  <c r="G94" i="15"/>
  <c r="I571" i="10"/>
  <c r="H79" i="15"/>
  <c r="J559" i="10"/>
  <c r="BK27" i="6"/>
  <c r="BL27" i="6" s="1"/>
  <c r="Q21" i="6"/>
  <c r="X21" i="6"/>
  <c r="G55" i="15" l="1"/>
  <c r="I20" i="15"/>
  <c r="BK28" i="6"/>
  <c r="BL28" i="6" s="1"/>
  <c r="BW28" i="6" s="1"/>
  <c r="S523" i="10"/>
  <c r="H39" i="15"/>
  <c r="M24" i="1"/>
  <c r="J20" i="15" s="1"/>
  <c r="R22" i="15"/>
  <c r="F601" i="10" s="1"/>
  <c r="G539" i="10"/>
  <c r="Q533" i="10"/>
  <c r="G561" i="10"/>
  <c r="R527" i="10"/>
  <c r="H531" i="10"/>
  <c r="BW27" i="6"/>
  <c r="S525" i="10"/>
  <c r="H94" i="15"/>
  <c r="J571" i="10"/>
  <c r="L18" i="15"/>
  <c r="L33" i="15" s="1"/>
  <c r="L62" i="15" s="1"/>
  <c r="L79" i="15" s="1"/>
  <c r="L94" i="15" s="1"/>
  <c r="R559" i="10"/>
  <c r="R571" i="10"/>
  <c r="W21" i="6"/>
  <c r="H49" i="15" l="1"/>
  <c r="H53" i="15" s="1"/>
  <c r="BK29" i="6"/>
  <c r="I39" i="15"/>
  <c r="I49" i="15" s="1"/>
  <c r="I53" i="15" s="1"/>
  <c r="R533" i="10"/>
  <c r="I531" i="10"/>
  <c r="F64" i="15"/>
  <c r="F72" i="15" s="1"/>
  <c r="Q537" i="10"/>
  <c r="H535" i="10"/>
  <c r="G565" i="10"/>
  <c r="E81" i="15"/>
  <c r="N24" i="1"/>
  <c r="K20" i="15" s="1"/>
  <c r="S527" i="10"/>
  <c r="J531" i="10"/>
  <c r="M18" i="15"/>
  <c r="M33" i="15" s="1"/>
  <c r="M62" i="15" s="1"/>
  <c r="M79" i="15" s="1"/>
  <c r="M94" i="15" s="1"/>
  <c r="N18" i="15"/>
  <c r="N33" i="15" s="1"/>
  <c r="N62" i="15" s="1"/>
  <c r="N79" i="15" s="1"/>
  <c r="N94" i="15" s="1"/>
  <c r="S571" i="10"/>
  <c r="S559" i="10"/>
  <c r="H55" i="15" l="1"/>
  <c r="BL29" i="6"/>
  <c r="BK30" i="6"/>
  <c r="BL30" i="6" s="1"/>
  <c r="I55" i="15"/>
  <c r="J39" i="15"/>
  <c r="J49" i="15" s="1"/>
  <c r="J53" i="15" s="1"/>
  <c r="O24" i="1"/>
  <c r="L20" i="15" s="1"/>
  <c r="I535" i="10"/>
  <c r="E87" i="15"/>
  <c r="G573" i="10"/>
  <c r="R537" i="10"/>
  <c r="G64" i="15"/>
  <c r="G72" i="15" s="1"/>
  <c r="H561" i="10"/>
  <c r="J535" i="10"/>
  <c r="S533" i="10"/>
  <c r="BW30" i="6" l="1"/>
  <c r="BK31" i="6"/>
  <c r="BL31" i="6" s="1"/>
  <c r="BW29" i="6"/>
  <c r="G577" i="10"/>
  <c r="E96" i="15"/>
  <c r="J55" i="15"/>
  <c r="I64" i="15"/>
  <c r="K39" i="15"/>
  <c r="K49" i="15" s="1"/>
  <c r="K53" i="15" s="1"/>
  <c r="F81" i="15"/>
  <c r="H565" i="10"/>
  <c r="I561" i="10"/>
  <c r="R28" i="1"/>
  <c r="P24" i="1"/>
  <c r="H64" i="15"/>
  <c r="H72" i="15" s="1"/>
  <c r="S537" i="10"/>
  <c r="M20" i="15" l="1"/>
  <c r="BK32" i="6"/>
  <c r="BL32" i="6" s="1"/>
  <c r="I50" i="1"/>
  <c r="J50" i="1"/>
  <c r="BW31" i="6"/>
  <c r="P561" i="10"/>
  <c r="E106" i="15"/>
  <c r="P565" i="10" s="1"/>
  <c r="I72" i="15"/>
  <c r="I81" i="15" s="1"/>
  <c r="J64" i="15"/>
  <c r="L39" i="15"/>
  <c r="L49" i="15" s="1"/>
  <c r="L53" i="15" s="1"/>
  <c r="G81" i="15"/>
  <c r="I565" i="10"/>
  <c r="Q24" i="1"/>
  <c r="N20" i="15" s="1"/>
  <c r="H573" i="10"/>
  <c r="J561" i="10"/>
  <c r="R24" i="1" l="1"/>
  <c r="F22" i="15"/>
  <c r="I93" i="1"/>
  <c r="I97" i="1" s="1"/>
  <c r="I101" i="1" s="1"/>
  <c r="BW32" i="6"/>
  <c r="K50" i="1"/>
  <c r="G22" i="15"/>
  <c r="J93" i="1"/>
  <c r="BK33" i="6"/>
  <c r="J72" i="15"/>
  <c r="J81" i="15" s="1"/>
  <c r="K64" i="15"/>
  <c r="K55" i="15"/>
  <c r="L55" i="15"/>
  <c r="M39" i="15"/>
  <c r="N24" i="15"/>
  <c r="N26" i="15" s="1"/>
  <c r="Q93" i="1"/>
  <c r="I573" i="10"/>
  <c r="J565" i="10"/>
  <c r="H81" i="15"/>
  <c r="M49" i="15" l="1"/>
  <c r="M53" i="15" s="1"/>
  <c r="BL33" i="6"/>
  <c r="H22" i="15"/>
  <c r="K93" i="1"/>
  <c r="BK34" i="6"/>
  <c r="BL34" i="6" s="1"/>
  <c r="L50" i="1"/>
  <c r="I105" i="1"/>
  <c r="J97" i="1" s="1"/>
  <c r="F83" i="15"/>
  <c r="I525" i="10"/>
  <c r="G24" i="15"/>
  <c r="H525" i="10"/>
  <c r="F24" i="15"/>
  <c r="K72" i="15"/>
  <c r="K81" i="15" s="1"/>
  <c r="L64" i="15"/>
  <c r="N39" i="15"/>
  <c r="J573" i="10"/>
  <c r="M64" i="15" l="1"/>
  <c r="M72" i="15" s="1"/>
  <c r="M81" i="15" s="1"/>
  <c r="N49" i="15"/>
  <c r="N53" i="15" s="1"/>
  <c r="M55" i="15"/>
  <c r="F26" i="15"/>
  <c r="H539" i="10" s="1"/>
  <c r="H527" i="10"/>
  <c r="BW34" i="6"/>
  <c r="G26" i="15"/>
  <c r="I539" i="10" s="1"/>
  <c r="I527" i="10"/>
  <c r="BK35" i="6"/>
  <c r="BL35" i="6" s="1"/>
  <c r="BW33" i="6"/>
  <c r="H575" i="10"/>
  <c r="F87" i="15"/>
  <c r="J101" i="1"/>
  <c r="J105" i="1" s="1"/>
  <c r="K97" i="1" s="1"/>
  <c r="K101" i="1" s="1"/>
  <c r="J525" i="10"/>
  <c r="H24" i="15"/>
  <c r="I22" i="15"/>
  <c r="I24" i="15" s="1"/>
  <c r="I26" i="15" s="1"/>
  <c r="L93" i="1"/>
  <c r="L72" i="15"/>
  <c r="L81" i="15" s="1"/>
  <c r="N55" i="15" l="1"/>
  <c r="N64" i="15"/>
  <c r="N72" i="15" s="1"/>
  <c r="N81" i="15" s="1"/>
  <c r="K105" i="1"/>
  <c r="L97" i="1" s="1"/>
  <c r="L101" i="1" s="1"/>
  <c r="H83" i="15"/>
  <c r="H26" i="15"/>
  <c r="J539" i="10" s="1"/>
  <c r="J527" i="10"/>
  <c r="M50" i="1"/>
  <c r="G83" i="15"/>
  <c r="BK36" i="6"/>
  <c r="H577" i="10"/>
  <c r="F96" i="15"/>
  <c r="N50" i="1"/>
  <c r="BW35" i="6"/>
  <c r="BL36" i="6" l="1"/>
  <c r="BK21" i="6"/>
  <c r="J22" i="15"/>
  <c r="J24" i="15" s="1"/>
  <c r="J26" i="15" s="1"/>
  <c r="M93" i="1"/>
  <c r="O50" i="1"/>
  <c r="Q561" i="10"/>
  <c r="F106" i="15"/>
  <c r="Q565" i="10" s="1"/>
  <c r="I575" i="10"/>
  <c r="G87" i="15"/>
  <c r="J575" i="10"/>
  <c r="H87" i="15"/>
  <c r="K22" i="15"/>
  <c r="K24" i="15" s="1"/>
  <c r="K26" i="15" s="1"/>
  <c r="N93" i="1"/>
  <c r="L105" i="1"/>
  <c r="I83" i="15"/>
  <c r="I87" i="15" s="1"/>
  <c r="I96" i="15" s="1"/>
  <c r="I106" i="15" s="1"/>
  <c r="M97" i="1" l="1"/>
  <c r="M101" i="1" s="1"/>
  <c r="J83" i="15" s="1"/>
  <c r="J87" i="15" s="1"/>
  <c r="J96" i="15" s="1"/>
  <c r="J106" i="15" s="1"/>
  <c r="L22" i="15"/>
  <c r="L24" i="15" s="1"/>
  <c r="L26" i="15" s="1"/>
  <c r="O93" i="1"/>
  <c r="J577" i="10"/>
  <c r="H96" i="15"/>
  <c r="BW36" i="6"/>
  <c r="BW21" i="6" s="1"/>
  <c r="BL21" i="6"/>
  <c r="G96" i="15"/>
  <c r="I577" i="10"/>
  <c r="M105" i="1" l="1"/>
  <c r="N97" i="1" s="1"/>
  <c r="N101" i="1" s="1"/>
  <c r="K83" i="15" s="1"/>
  <c r="K87" i="15" s="1"/>
  <c r="K96" i="15" s="1"/>
  <c r="K106" i="15" s="1"/>
  <c r="S561" i="10"/>
  <c r="H106" i="15"/>
  <c r="S565" i="10" s="1"/>
  <c r="P50" i="1"/>
  <c r="R55" i="1"/>
  <c r="G106" i="15"/>
  <c r="R565" i="10" s="1"/>
  <c r="R561" i="10"/>
  <c r="N492" i="10" l="1"/>
  <c r="N495" i="10"/>
  <c r="N105" i="1"/>
  <c r="O97" i="1" s="1"/>
  <c r="O101" i="1" s="1"/>
  <c r="L83" i="15" s="1"/>
  <c r="L87" i="15" s="1"/>
  <c r="L96" i="15" s="1"/>
  <c r="L106" i="15" s="1"/>
  <c r="M22" i="15"/>
  <c r="M24" i="15" s="1"/>
  <c r="M26" i="15" s="1"/>
  <c r="P93" i="1"/>
  <c r="R93" i="1" s="1"/>
  <c r="R50" i="1"/>
  <c r="R89" i="1" s="1"/>
  <c r="O105" i="1" l="1"/>
  <c r="P97" i="1" s="1"/>
  <c r="P101" i="1" s="1"/>
  <c r="M83" i="15" s="1"/>
  <c r="M87" i="15" s="1"/>
  <c r="M96" i="15" s="1"/>
  <c r="M106" i="15" s="1"/>
  <c r="P105" i="1" l="1"/>
  <c r="Q97" i="1" s="1"/>
  <c r="R97" i="1" s="1"/>
  <c r="Q101" i="1" l="1"/>
  <c r="R101" i="1" s="1"/>
  <c r="R105" i="1" s="1"/>
  <c r="Q105" i="1" l="1"/>
  <c r="N83" i="15"/>
  <c r="N87" i="15" s="1"/>
  <c r="N96" i="15" s="1"/>
  <c r="N106" i="15" s="1"/>
  <c r="D19" i="29" l="1"/>
  <c r="C35" i="29" s="1"/>
  <c r="AW24" i="28"/>
  <c r="BA19" i="28" l="1"/>
  <c r="AZ19" i="28"/>
  <c r="G276" i="10" l="1"/>
  <c r="G277" i="10"/>
  <c r="I276" i="10" l="1"/>
  <c r="I277" i="10"/>
  <c r="G266" i="10" l="1"/>
  <c r="G261" i="10"/>
  <c r="G260" i="10" l="1"/>
  <c r="G263" i="10"/>
  <c r="I266" i="10" l="1"/>
  <c r="I263" i="10"/>
  <c r="I261" i="10"/>
  <c r="I260" i="10" l="1"/>
  <c r="E630" i="4" l="1"/>
  <c r="E633" i="4" s="1"/>
  <c r="F630" i="4"/>
  <c r="F633" i="4" s="1"/>
  <c r="G630" i="4"/>
  <c r="G633" i="4" s="1"/>
  <c r="H630" i="4"/>
  <c r="H633" i="4" s="1"/>
  <c r="I630" i="4"/>
  <c r="I633" i="4" s="1"/>
  <c r="G268" i="10" l="1"/>
  <c r="G269" i="10"/>
  <c r="G265" i="10"/>
  <c r="G264" i="10"/>
  <c r="I269" i="10" l="1"/>
  <c r="I268" i="10"/>
  <c r="I264" i="10"/>
  <c r="I265" i="10"/>
  <c r="E77" i="4" l="1"/>
  <c r="E87" i="4" l="1"/>
  <c r="E81" i="4"/>
  <c r="E86" i="4" s="1"/>
  <c r="E88" i="4" l="1"/>
  <c r="E89" i="4" s="1"/>
  <c r="F77" i="4"/>
  <c r="F87" i="4" l="1"/>
  <c r="F81" i="4"/>
  <c r="F86" i="4" s="1"/>
  <c r="F88" i="4" l="1"/>
  <c r="F89" i="4" s="1"/>
  <c r="G77" i="4"/>
  <c r="G87" i="4" l="1"/>
  <c r="G81" i="4"/>
  <c r="G86" i="4" s="1"/>
  <c r="G88" i="4" l="1"/>
  <c r="G89" i="4" s="1"/>
  <c r="H77" i="4"/>
  <c r="H87" i="4" l="1"/>
  <c r="H81" i="4"/>
  <c r="H86" i="4" s="1"/>
  <c r="H88" i="4" l="1"/>
  <c r="H89" i="4" s="1"/>
  <c r="I77" i="4"/>
  <c r="I87" i="4" l="1"/>
  <c r="I81" i="4"/>
  <c r="I86" i="4" s="1"/>
  <c r="I88" i="4" s="1"/>
  <c r="I89" i="4" s="1"/>
  <c r="E102" i="4" l="1"/>
  <c r="E106" i="4" l="1"/>
  <c r="E111" i="4" s="1"/>
  <c r="E112" i="4"/>
  <c r="G298" i="10"/>
  <c r="G297" i="10"/>
  <c r="F102" i="4"/>
  <c r="G301" i="10"/>
  <c r="G295" i="10" l="1"/>
  <c r="F112" i="4"/>
  <c r="F106" i="4"/>
  <c r="E113" i="4"/>
  <c r="E114" i="4" s="1"/>
  <c r="G303" i="10"/>
  <c r="F111" i="4" l="1"/>
  <c r="G299" i="10"/>
  <c r="G305" i="10"/>
  <c r="F113" i="4" l="1"/>
  <c r="G304" i="10"/>
  <c r="G102" i="4"/>
  <c r="G112" i="4" l="1"/>
  <c r="G106" i="4"/>
  <c r="G111" i="4" s="1"/>
  <c r="F114" i="4"/>
  <c r="G307" i="10" s="1"/>
  <c r="G306" i="10"/>
  <c r="H102" i="4"/>
  <c r="G113" i="4" l="1"/>
  <c r="G114" i="4" s="1"/>
  <c r="H112" i="4"/>
  <c r="H106" i="4"/>
  <c r="H111" i="4" s="1"/>
  <c r="I297" i="10"/>
  <c r="I298" i="10"/>
  <c r="I102" i="4"/>
  <c r="I301" i="10"/>
  <c r="H113" i="4" l="1"/>
  <c r="H114" i="4" s="1"/>
  <c r="I106" i="4"/>
  <c r="I112" i="4"/>
  <c r="I295" i="10"/>
  <c r="I303" i="10"/>
  <c r="I111" i="4" l="1"/>
  <c r="I113" i="4" s="1"/>
  <c r="I299" i="10"/>
  <c r="I114" i="4" l="1"/>
  <c r="I307" i="10" s="1"/>
  <c r="I306" i="10"/>
  <c r="I304" i="10"/>
  <c r="I305" i="10"/>
  <c r="E152" i="4" l="1"/>
  <c r="E162" i="4" l="1"/>
  <c r="E156" i="4"/>
  <c r="E161" i="4" s="1"/>
  <c r="E163" i="4" s="1"/>
  <c r="E164" i="4" s="1"/>
  <c r="F152" i="4"/>
  <c r="F162" i="4" l="1"/>
  <c r="F156" i="4"/>
  <c r="F161" i="4" s="1"/>
  <c r="G152" i="4"/>
  <c r="F163" i="4" l="1"/>
  <c r="F164" i="4" s="1"/>
  <c r="G162" i="4"/>
  <c r="G156" i="4"/>
  <c r="G161" i="4" s="1"/>
  <c r="H152" i="4"/>
  <c r="G163" i="4" l="1"/>
  <c r="G164" i="4" s="1"/>
  <c r="H156" i="4"/>
  <c r="H161" i="4" s="1"/>
  <c r="H162" i="4"/>
  <c r="I152" i="4"/>
  <c r="I162" i="4" l="1"/>
  <c r="I156" i="4"/>
  <c r="I161" i="4" s="1"/>
  <c r="I163" i="4" s="1"/>
  <c r="I164" i="4" s="1"/>
  <c r="H163" i="4"/>
  <c r="H164" i="4" s="1"/>
  <c r="E36" i="36"/>
  <c r="E34" i="36"/>
  <c r="E37" i="4" l="1"/>
  <c r="E23" i="4" s="1"/>
  <c r="E23" i="36" s="1"/>
  <c r="E35" i="4" l="1"/>
  <c r="E22" i="4" s="1"/>
  <c r="E22" i="36" s="1"/>
  <c r="E34" i="4"/>
  <c r="E21" i="4" l="1"/>
  <c r="E38" i="4"/>
  <c r="E39" i="4" s="1"/>
  <c r="E21" i="36" l="1"/>
  <c r="E24" i="4"/>
  <c r="E24" i="36" l="1"/>
  <c r="E25" i="4"/>
  <c r="E28" i="4"/>
  <c r="E25" i="36" l="1"/>
  <c r="E26" i="4"/>
  <c r="F18" i="35" s="1"/>
  <c r="E29" i="4"/>
  <c r="E29" i="36" s="1"/>
  <c r="E28" i="36"/>
  <c r="F20" i="35" l="1"/>
  <c r="E18" i="35"/>
  <c r="F24" i="35"/>
  <c r="F19" i="35"/>
  <c r="F21" i="35"/>
  <c r="F23" i="35"/>
  <c r="F22" i="35"/>
  <c r="E21" i="35"/>
  <c r="E22" i="35"/>
  <c r="H41" i="36"/>
  <c r="E24" i="35"/>
  <c r="D53" i="36"/>
  <c r="F49" i="36"/>
  <c r="E19" i="35"/>
  <c r="D41" i="36"/>
  <c r="E20" i="35"/>
  <c r="E23" i="35"/>
  <c r="E46" i="36"/>
  <c r="D52" i="36"/>
  <c r="E52" i="36"/>
  <c r="G52" i="36"/>
  <c r="D42" i="36"/>
  <c r="F52" i="36"/>
  <c r="E44" i="36"/>
  <c r="E42" i="36"/>
  <c r="H49" i="36"/>
  <c r="F48" i="36"/>
  <c r="H47" i="36"/>
  <c r="H44" i="36"/>
  <c r="G42" i="36"/>
  <c r="G43" i="36"/>
  <c r="D47" i="36"/>
  <c r="D48" i="36"/>
  <c r="F45" i="36"/>
  <c r="F44" i="36"/>
  <c r="G45" i="36"/>
  <c r="G50" i="36"/>
  <c r="E26" i="36"/>
  <c r="E49" i="36"/>
  <c r="E53" i="36"/>
  <c r="D46" i="36"/>
  <c r="E43" i="36"/>
  <c r="G41" i="36"/>
  <c r="G48" i="36"/>
  <c r="H46" i="36"/>
  <c r="F43" i="36"/>
  <c r="F46" i="36"/>
  <c r="D45" i="36"/>
  <c r="D43" i="36"/>
  <c r="G46" i="36"/>
  <c r="E41" i="36"/>
  <c r="H43" i="36"/>
  <c r="G49" i="36"/>
  <c r="G47" i="36"/>
  <c r="H50" i="36"/>
  <c r="H52" i="36"/>
  <c r="D50" i="36"/>
  <c r="H45" i="36"/>
  <c r="E45" i="36"/>
  <c r="H48" i="36"/>
  <c r="F41" i="36"/>
  <c r="G53" i="36"/>
  <c r="H42" i="36"/>
  <c r="F42" i="36"/>
  <c r="F47" i="36"/>
  <c r="E47" i="36"/>
  <c r="E50" i="36"/>
  <c r="E48" i="36"/>
  <c r="G44" i="36"/>
  <c r="H53" i="36"/>
  <c r="F50" i="36"/>
  <c r="F53" i="36"/>
  <c r="D44" i="36"/>
  <c r="D49" i="36"/>
  <c r="F25" i="35" l="1"/>
  <c r="H24" i="35" s="1"/>
  <c r="H19" i="35" l="1"/>
  <c r="H22" i="35"/>
  <c r="H18" i="35"/>
  <c r="H20" i="35"/>
  <c r="H21" i="35"/>
  <c r="H25" i="35" l="1"/>
  <c r="F36" i="36" l="1"/>
  <c r="F34" i="36" s="1"/>
  <c r="F37" i="4"/>
  <c r="F23" i="4" s="1"/>
  <c r="F23" i="36" s="1"/>
  <c r="F35" i="4" l="1"/>
  <c r="F22" i="4" s="1"/>
  <c r="F22" i="36" s="1"/>
  <c r="F34" i="4"/>
  <c r="F38" i="4" l="1"/>
  <c r="F39" i="4" s="1"/>
  <c r="F21" i="4"/>
  <c r="F21" i="36" l="1"/>
  <c r="F24" i="4"/>
  <c r="F25" i="4" l="1"/>
  <c r="F28" i="4"/>
  <c r="F24" i="36"/>
  <c r="F29" i="4" l="1"/>
  <c r="F29" i="36" s="1"/>
  <c r="F28" i="36"/>
  <c r="F25" i="36"/>
  <c r="F26" i="4"/>
  <c r="F26" i="36" s="1"/>
  <c r="G36" i="36"/>
  <c r="G34" i="36" s="1"/>
  <c r="G37" i="4" l="1"/>
  <c r="G23" i="4" s="1"/>
  <c r="G23" i="36" l="1"/>
  <c r="H32" i="34"/>
  <c r="G34" i="4" l="1"/>
  <c r="G35" i="4"/>
  <c r="G22" i="4" s="1"/>
  <c r="H33" i="34" l="1"/>
  <c r="H36" i="34" s="1"/>
  <c r="G22" i="36"/>
  <c r="G38" i="4"/>
  <c r="G39" i="4" s="1"/>
  <c r="G21" i="4"/>
  <c r="G21" i="36" l="1"/>
  <c r="G24" i="4"/>
  <c r="H27" i="34"/>
  <c r="H38" i="34" s="1"/>
  <c r="H41" i="34" l="1"/>
  <c r="H43" i="34" s="1"/>
  <c r="H39" i="34"/>
  <c r="G24" i="36"/>
  <c r="G25" i="4"/>
  <c r="G28" i="4"/>
  <c r="G28" i="36" l="1"/>
  <c r="G29" i="4"/>
  <c r="G29" i="36" s="1"/>
  <c r="G26" i="4"/>
  <c r="G26" i="36" s="1"/>
  <c r="G25" i="36"/>
  <c r="H36" i="36"/>
  <c r="H34" i="36" s="1"/>
  <c r="H37" i="4" l="1"/>
  <c r="H23" i="4" s="1"/>
  <c r="E25" i="35" l="1"/>
  <c r="G18" i="35" s="1"/>
  <c r="H23" i="36"/>
  <c r="I32" i="34"/>
  <c r="I18" i="35" l="1"/>
  <c r="G22" i="35"/>
  <c r="I22" i="35" s="1"/>
  <c r="J22" i="35" s="1"/>
  <c r="K22" i="35" s="1"/>
  <c r="M22" i="35" s="1"/>
  <c r="N22" i="35" s="1"/>
  <c r="G20" i="35"/>
  <c r="I20" i="35" s="1"/>
  <c r="J20" i="35" s="1"/>
  <c r="K20" i="35" s="1"/>
  <c r="M20" i="35" s="1"/>
  <c r="N20" i="35" s="1"/>
  <c r="E29" i="35"/>
  <c r="G21" i="35"/>
  <c r="I21" i="35" s="1"/>
  <c r="J21" i="35" s="1"/>
  <c r="K21" i="35" s="1"/>
  <c r="M21" i="35" s="1"/>
  <c r="N21" i="35" s="1"/>
  <c r="G19" i="35"/>
  <c r="I19" i="35" s="1"/>
  <c r="G24" i="35"/>
  <c r="I24" i="35" s="1"/>
  <c r="J24" i="35" s="1"/>
  <c r="K24" i="35" s="1"/>
  <c r="M24" i="35" s="1"/>
  <c r="N24" i="35" s="1"/>
  <c r="H35" i="4"/>
  <c r="H22" i="4" s="1"/>
  <c r="H34" i="4"/>
  <c r="J18" i="35" l="1"/>
  <c r="M18" i="35" s="1"/>
  <c r="N18" i="35" s="1"/>
  <c r="J19" i="35"/>
  <c r="K19" i="35" s="1"/>
  <c r="G25" i="35"/>
  <c r="I25" i="35"/>
  <c r="H21" i="4"/>
  <c r="H38" i="4"/>
  <c r="H39" i="4" s="1"/>
  <c r="H22" i="36"/>
  <c r="I33" i="34"/>
  <c r="I36" i="34" s="1"/>
  <c r="K18" i="35" l="1"/>
  <c r="M19" i="35"/>
  <c r="N19" i="35" s="1"/>
  <c r="J25" i="35"/>
  <c r="E28" i="35" s="1"/>
  <c r="E30" i="35" s="1"/>
  <c r="H24" i="4"/>
  <c r="I27" i="34"/>
  <c r="I38" i="34" s="1"/>
  <c r="H21" i="36"/>
  <c r="O20" i="35" l="1"/>
  <c r="P20" i="35" s="1"/>
  <c r="O21" i="35"/>
  <c r="P21" i="35" s="1"/>
  <c r="O22" i="35"/>
  <c r="P22" i="35" s="1"/>
  <c r="O23" i="35"/>
  <c r="P23" i="35" s="1"/>
  <c r="O24" i="35"/>
  <c r="P24" i="35" s="1"/>
  <c r="O19" i="35"/>
  <c r="P19" i="35" s="1"/>
  <c r="O18" i="35"/>
  <c r="P18" i="35" s="1"/>
  <c r="K25" i="35"/>
  <c r="I39" i="34"/>
  <c r="I41" i="34"/>
  <c r="I43" i="34" s="1"/>
  <c r="H25" i="4"/>
  <c r="H24" i="36"/>
  <c r="H28" i="4"/>
  <c r="O25" i="35" l="1"/>
  <c r="N25" i="35"/>
  <c r="P25" i="35"/>
  <c r="F51" i="36"/>
  <c r="H51" i="36"/>
  <c r="D51" i="36"/>
  <c r="M25" i="35"/>
  <c r="G51" i="36"/>
  <c r="E51" i="36"/>
  <c r="H28" i="36"/>
  <c r="H29" i="4"/>
  <c r="H29" i="36" s="1"/>
  <c r="H25" i="36"/>
  <c r="H26" i="4"/>
  <c r="H26" i="36" s="1"/>
  <c r="I36" i="36"/>
  <c r="I34" i="36" s="1"/>
  <c r="I37" i="4" l="1"/>
  <c r="I23" i="4" s="1"/>
  <c r="J32" i="34" l="1"/>
  <c r="I23" i="36"/>
  <c r="I34" i="4" l="1"/>
  <c r="I35" i="4"/>
  <c r="I22" i="4" s="1"/>
  <c r="K32" i="34"/>
  <c r="L32" i="34" l="1"/>
  <c r="I22" i="36"/>
  <c r="J33" i="34"/>
  <c r="I21" i="4"/>
  <c r="I38" i="4"/>
  <c r="I39" i="4" s="1"/>
  <c r="I24" i="4" l="1"/>
  <c r="I21" i="36"/>
  <c r="K27" i="34"/>
  <c r="J27" i="34"/>
  <c r="K33" i="34"/>
  <c r="J36" i="34"/>
  <c r="M32" i="34"/>
  <c r="N32" i="34" l="1"/>
  <c r="L33" i="34"/>
  <c r="K36" i="34"/>
  <c r="K38" i="34" s="1"/>
  <c r="J38" i="34"/>
  <c r="L27" i="34"/>
  <c r="I28" i="4"/>
  <c r="I24" i="36"/>
  <c r="I25" i="4"/>
  <c r="I26" i="4" l="1"/>
  <c r="I26" i="36" s="1"/>
  <c r="I25" i="36"/>
  <c r="I28" i="36"/>
  <c r="I29" i="4"/>
  <c r="I29" i="36" s="1"/>
  <c r="K39" i="34"/>
  <c r="K41" i="34"/>
  <c r="K43" i="34" s="1"/>
  <c r="M27" i="34"/>
  <c r="J41" i="34"/>
  <c r="J43" i="34" s="1"/>
  <c r="J39" i="34"/>
  <c r="M33" i="34"/>
  <c r="L36" i="34"/>
  <c r="L38" i="34" s="1"/>
  <c r="O32" i="34"/>
  <c r="L41" i="34" l="1"/>
  <c r="L43" i="34" s="1"/>
  <c r="L39" i="34"/>
  <c r="N33" i="34"/>
  <c r="M36" i="34"/>
  <c r="M38" i="34" s="1"/>
  <c r="N27" i="34"/>
  <c r="P32" i="34"/>
  <c r="Q32" i="34" l="1"/>
  <c r="M41" i="34"/>
  <c r="M43" i="34" s="1"/>
  <c r="M39" i="34"/>
  <c r="O27" i="34"/>
  <c r="O33" i="34"/>
  <c r="N36" i="34"/>
  <c r="N38" i="34" s="1"/>
  <c r="N41" i="34" l="1"/>
  <c r="N43" i="34" s="1"/>
  <c r="N39" i="34"/>
  <c r="P33" i="34"/>
  <c r="O36" i="34"/>
  <c r="O38" i="34" s="1"/>
  <c r="P27" i="34"/>
  <c r="R32" i="34"/>
  <c r="O41" i="34" l="1"/>
  <c r="O43" i="34" s="1"/>
  <c r="O39" i="34"/>
  <c r="Q27" i="34"/>
  <c r="Q33" i="34"/>
  <c r="P36" i="34"/>
  <c r="P38" i="34" s="1"/>
  <c r="P39" i="34" l="1"/>
  <c r="P41" i="34"/>
  <c r="P43" i="34" s="1"/>
  <c r="R33" i="34"/>
  <c r="R36" i="34" s="1"/>
  <c r="Q36" i="34"/>
  <c r="Q38" i="34" s="1"/>
  <c r="R27" i="34"/>
  <c r="R38" i="34" l="1"/>
  <c r="R41" i="34" s="1"/>
  <c r="R43" i="34" s="1"/>
  <c r="Q39" i="34"/>
  <c r="Q41" i="34"/>
  <c r="Q43" i="34" s="1"/>
  <c r="R39" i="34" l="1"/>
  <c r="CN21" i="6" l="1"/>
  <c r="CM2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Fabiane Hoffmann</author>
  </authors>
  <commentList>
    <comment ref="D18" authorId="0" shapeId="0" xr:uid="{2838212B-5024-4543-BFDE-7F32047CB62F}">
      <text>
        <r>
          <rPr>
            <b/>
            <sz val="9"/>
            <color indexed="81"/>
            <rFont val="Segoe UI"/>
            <family val="2"/>
          </rPr>
          <t>Fabiane Hoffmann:</t>
        </r>
        <r>
          <rPr>
            <sz val="9"/>
            <color indexed="81"/>
            <rFont val="Segoe UI"/>
            <family val="2"/>
          </rPr>
          <t xml:space="preserve">
2025: pré-safra 25/26, sem receita projetada</t>
        </r>
      </text>
    </comment>
    <comment ref="F20" authorId="0" shapeId="0" xr:uid="{BE593927-FA9B-4EFF-BAD0-D11719C76A6F}">
      <text>
        <r>
          <rPr>
            <b/>
            <sz val="9"/>
            <color indexed="81"/>
            <rFont val="Segoe UI"/>
            <family val="2"/>
          </rPr>
          <t>Fabiane Hoffmann:</t>
        </r>
        <r>
          <rPr>
            <sz val="9"/>
            <color indexed="81"/>
            <rFont val="Segoe UI"/>
            <family val="2"/>
          </rPr>
          <t xml:space="preserve">
2025: pré-safra 25/26, sem receita projetada</t>
        </r>
      </text>
    </comment>
    <comment ref="R20" authorId="0" shapeId="0" xr:uid="{21C814F0-DB4F-43DE-ADCD-2AB08CCE1C72}">
      <text>
        <r>
          <rPr>
            <b/>
            <sz val="9"/>
            <color indexed="81"/>
            <rFont val="Segoe UI"/>
            <family val="2"/>
          </rPr>
          <t>Fabiane Hoffmann:</t>
        </r>
        <r>
          <rPr>
            <sz val="9"/>
            <color indexed="81"/>
            <rFont val="Segoe UI"/>
            <family val="2"/>
          </rPr>
          <t xml:space="preserve">
Sem safra projetada para este ano</t>
        </r>
      </text>
    </comment>
    <comment ref="D32" authorId="0" shapeId="0" xr:uid="{B3650BEE-CC30-4B01-AA7A-88746C41CEC1}">
      <text>
        <r>
          <rPr>
            <b/>
            <sz val="9"/>
            <color indexed="81"/>
            <rFont val="Segoe UI"/>
            <family val="2"/>
          </rPr>
          <t>Fabiane Hoffmann:</t>
        </r>
        <r>
          <rPr>
            <sz val="9"/>
            <color indexed="81"/>
            <rFont val="Segoe UI"/>
            <family val="2"/>
          </rPr>
          <t xml:space="preserve">
Da aba 10.1 - Premissas Endividamento (parcelas anuais em R$ mm x 1.000 = R$ mil)</t>
        </r>
      </text>
    </comment>
    <comment ref="D39" authorId="0" shapeId="0" xr:uid="{77E6E07E-A54A-4E1D-9EC6-3B277EC32622}">
      <text>
        <r>
          <rPr>
            <b/>
            <sz val="9"/>
            <color indexed="81"/>
            <rFont val="Segoe UI"/>
            <family val="2"/>
          </rPr>
          <t>Fabiane Hoffmann:</t>
        </r>
        <r>
          <rPr>
            <sz val="9"/>
            <color indexed="81"/>
            <rFont val="Segoe UI"/>
            <family val="2"/>
          </rPr>
          <t xml:space="preserve">
Premissa: caixa inicial em jan/2025. Edite este valor conforme necessário.</t>
        </r>
      </text>
    </comment>
    <comment ref="C44" authorId="0" shapeId="0" xr:uid="{AF6E3B02-E32B-45E5-89BE-13440D76AB27}">
      <text>
        <r>
          <rPr>
            <b/>
            <sz val="9"/>
            <color indexed="81"/>
            <rFont val="Segoe UI"/>
            <family val="2"/>
          </rPr>
          <t>Fabiane Hoffmann:</t>
        </r>
        <r>
          <rPr>
            <sz val="9"/>
            <color indexed="81"/>
            <rFont val="Segoe UI"/>
            <family val="2"/>
          </rPr>
          <t xml:space="preserve">
DSCR = Debt Service Coverage Ratio. Saudável &gt;= 1,2x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Fabiane Hoffmann</author>
  </authors>
  <commentList>
    <comment ref="E35" authorId="0" shapeId="0" xr:uid="{6DE4029B-642A-472A-8A93-CD0E2D1E5DFC}">
      <text>
        <r>
          <rPr>
            <b/>
            <sz val="9"/>
            <color indexed="81"/>
            <rFont val="Segoe UI"/>
            <family val="2"/>
          </rPr>
          <t>Fabiane Hoffmann:</t>
        </r>
        <r>
          <rPr>
            <sz val="9"/>
            <color indexed="81"/>
            <rFont val="Segoe UI"/>
            <family val="2"/>
          </rPr>
          <t xml:space="preserve">
Linkado de '15 - Premissas e Suporte'!AA18 (Bloco 1.4. FATURAMENTO - Safra 24/25)</t>
        </r>
      </text>
    </comment>
    <comment ref="F35" authorId="0" shapeId="0" xr:uid="{862917DB-E897-4048-A4E0-7BCA2FB566A4}">
      <text>
        <r>
          <rPr>
            <b/>
            <sz val="9"/>
            <color indexed="81"/>
            <rFont val="Segoe UI"/>
            <family val="2"/>
          </rPr>
          <t>Fabiane Hoffmann:</t>
        </r>
        <r>
          <rPr>
            <sz val="9"/>
            <color indexed="81"/>
            <rFont val="Segoe UI"/>
            <family val="2"/>
          </rPr>
          <t xml:space="preserve">
Linkado de '15 - Premissas e Suporte'!AB18 (Bloco 1.4. FATURAMENTO - Safra 25/26 P)</t>
        </r>
      </text>
    </comment>
    <comment ref="G35" authorId="0" shapeId="0" xr:uid="{F8D59283-0E34-427F-844C-FBD625A1B8F0}">
      <text>
        <r>
          <rPr>
            <b/>
            <sz val="9"/>
            <color indexed="81"/>
            <rFont val="Segoe UI"/>
            <family val="2"/>
          </rPr>
          <t>Fabiane Hoffmann:</t>
        </r>
        <r>
          <rPr>
            <sz val="9"/>
            <color indexed="81"/>
            <rFont val="Segoe UI"/>
            <family val="2"/>
          </rPr>
          <t xml:space="preserve">
Sem dado no Diagnostico para safra 26/27</t>
        </r>
      </text>
    </comment>
    <comment ref="H35" authorId="0" shapeId="0" xr:uid="{B83683FE-9DED-401B-A1E0-47127EFF344D}">
      <text>
        <r>
          <rPr>
            <b/>
            <sz val="9"/>
            <color indexed="81"/>
            <rFont val="Segoe UI"/>
            <family val="2"/>
          </rPr>
          <t>Fabiane Hoffmann:</t>
        </r>
        <r>
          <rPr>
            <sz val="9"/>
            <color indexed="81"/>
            <rFont val="Segoe UI"/>
            <family val="2"/>
          </rPr>
          <t xml:space="preserve">
Sem dado no Diagnostico para safra 27/28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</futureMetadata>
  <cellMetadata count="1">
    <bk>
      <rc t="1" v="0"/>
    </bk>
  </cellMetadata>
  <valueMetadata count="11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</valueMetadata>
</metadata>
</file>

<file path=xl/sharedStrings.xml><?xml version="1.0" encoding="utf-8"?>
<sst xmlns="http://schemas.openxmlformats.org/spreadsheetml/2006/main" count="3298" uniqueCount="1244">
  <si>
    <t>REGISTRO DE GESTÃO FINANCEIRA</t>
  </si>
  <si>
    <t>Código</t>
  </si>
  <si>
    <t>R.OP.001</t>
  </si>
  <si>
    <t>Revisão</t>
  </si>
  <si>
    <t>1.0</t>
  </si>
  <si>
    <t>Data</t>
  </si>
  <si>
    <t>Página</t>
  </si>
  <si>
    <t>BASESAFRA/R.AD.001</t>
  </si>
  <si>
    <t>CADASTRO DE SAFRAS</t>
  </si>
  <si>
    <t>NOME DA SAFRA</t>
  </si>
  <si>
    <t>Soja Sequeiro</t>
  </si>
  <si>
    <t>PARÂMETROS</t>
  </si>
  <si>
    <t>Área Plantada (ha)</t>
  </si>
  <si>
    <t>FÓRMULAS</t>
  </si>
  <si>
    <t>Própria (ha)</t>
  </si>
  <si>
    <t>Arrendada (ha)</t>
  </si>
  <si>
    <t>Produção (sc)</t>
  </si>
  <si>
    <t>Receita Total (R$)</t>
  </si>
  <si>
    <t>Custo Total de Produção (R$)</t>
  </si>
  <si>
    <t>Soja Irrigada</t>
  </si>
  <si>
    <t>Soja Grãos e Sementes - Produção Própria</t>
  </si>
  <si>
    <t>Custo Total (R$)</t>
  </si>
  <si>
    <t>Custo de Produção (R$)</t>
  </si>
  <si>
    <t>Soja Grãos e Sementes - Produção Cooperado</t>
  </si>
  <si>
    <t>Milho Safrinha</t>
  </si>
  <si>
    <t>Milho Verão</t>
  </si>
  <si>
    <t>Milho Grãos e Sementes - Produção Própria</t>
  </si>
  <si>
    <t>Milho Grãos e Sementes - Produção Cooperado</t>
  </si>
  <si>
    <t>Cana de Açucar</t>
  </si>
  <si>
    <t>Própria</t>
  </si>
  <si>
    <t>Arrendada</t>
  </si>
  <si>
    <t>Laranja</t>
  </si>
  <si>
    <t>Limão</t>
  </si>
  <si>
    <t>Algodão 1ª Safra</t>
  </si>
  <si>
    <t>Algodão 2ª Safra</t>
  </si>
  <si>
    <t>Esta obra está licenciada com uma Licença Creative Commons Atribuição-NãoComercial 4.0 Internacional.</t>
  </si>
  <si>
    <t>CADASTRO DE ITENS/R.AD.001</t>
  </si>
  <si>
    <t>CADASTRO DE ITENS</t>
  </si>
  <si>
    <t>NOME DO ITEM:</t>
  </si>
  <si>
    <t>Culturas</t>
  </si>
  <si>
    <t>Unidades</t>
  </si>
  <si>
    <t>Produto</t>
  </si>
  <si>
    <t>Estados</t>
  </si>
  <si>
    <t>Preço</t>
  </si>
  <si>
    <t>Valor por Terras</t>
  </si>
  <si>
    <t>Equipamentos</t>
  </si>
  <si>
    <t>Chassi</t>
  </si>
  <si>
    <t>Débitos e Compromissos</t>
  </si>
  <si>
    <t>Receitas</t>
  </si>
  <si>
    <t>Tipos de Despesas</t>
  </si>
  <si>
    <t>LISTAGEM</t>
  </si>
  <si>
    <t>Kg</t>
  </si>
  <si>
    <t>Mato Grosso do Sul</t>
  </si>
  <si>
    <t>Valor por HAC</t>
  </si>
  <si>
    <t>Implemento</t>
  </si>
  <si>
    <t>Dívidas Bancárias</t>
  </si>
  <si>
    <t>Receita Total</t>
  </si>
  <si>
    <t>Despesas Fixas</t>
  </si>
  <si>
    <t>scs</t>
  </si>
  <si>
    <t>Deflator V. Rápida</t>
  </si>
  <si>
    <t>Caminhão</t>
  </si>
  <si>
    <t>Arrendamentos</t>
  </si>
  <si>
    <t>Receitas com Arrendamento</t>
  </si>
  <si>
    <t>Comissões</t>
  </si>
  <si>
    <t>ton</t>
  </si>
  <si>
    <t>Taxa de V. Forçada</t>
  </si>
  <si>
    <t>Veículo</t>
  </si>
  <si>
    <t>Consultores</t>
  </si>
  <si>
    <t>cx</t>
  </si>
  <si>
    <t>Venda Forçada</t>
  </si>
  <si>
    <t>Maquinário</t>
  </si>
  <si>
    <t>Custos Ciclos Futuros</t>
  </si>
  <si>
    <t>Receita com Correção Anual projetada - IPCA</t>
  </si>
  <si>
    <t>Despesas Diversas</t>
  </si>
  <si>
    <t>l</t>
  </si>
  <si>
    <t>Estrutura</t>
  </si>
  <si>
    <t>Insumos</t>
  </si>
  <si>
    <t>cab</t>
  </si>
  <si>
    <t>Despesas Familiares</t>
  </si>
  <si>
    <t>Despesas Operacionais</t>
  </si>
  <si>
    <t>Despesas Operacionais Propriedade</t>
  </si>
  <si>
    <t>Custo Financeiro Atividade</t>
  </si>
  <si>
    <t>Manutenções Diversas</t>
  </si>
  <si>
    <t>Correção Custos Familiares e Operação</t>
  </si>
  <si>
    <t>Seguro</t>
  </si>
  <si>
    <t>Consórcio</t>
  </si>
  <si>
    <t>Empréstimo</t>
  </si>
  <si>
    <t>Colheita</t>
  </si>
  <si>
    <t>ASTEC</t>
  </si>
  <si>
    <t>FEE</t>
  </si>
  <si>
    <t>Frete</t>
  </si>
  <si>
    <t>CADASTRO/R.AD.001</t>
  </si>
  <si>
    <t>CADASTRO DE PRODUTOR RURAL</t>
  </si>
  <si>
    <t>DATA BASE - INSERÇÃO DOS DADOS</t>
  </si>
  <si>
    <t>DATA DO RELATÓRIO FINANCEIRO</t>
  </si>
  <si>
    <t>NOME DO GRUPO:</t>
  </si>
  <si>
    <t>MEMBROS/GRUPO FAMILIAR</t>
  </si>
  <si>
    <t>NOME/RAZÃO SOCIAL</t>
  </si>
  <si>
    <t>CPF/CNPJ</t>
  </si>
  <si>
    <t>TIPO DE RELAÇÃO OU GRAU DE PARENTESCO</t>
  </si>
  <si>
    <t>ATUA NA ATIVIDADE?</t>
  </si>
  <si>
    <t>HISTÓRICO</t>
  </si>
  <si>
    <t>OVERVIEW/R.AD.001</t>
  </si>
  <si>
    <t>OVERVIEW</t>
  </si>
  <si>
    <t>Sobre</t>
  </si>
  <si>
    <t xml:space="preserve">Mercado de Atuação </t>
  </si>
  <si>
    <t>Perspectivas</t>
  </si>
  <si>
    <t>ESTRUTURA SOCIETÁRIA</t>
  </si>
  <si>
    <t>CRÉDITO/R.AD.001</t>
  </si>
  <si>
    <t>GARANTIAS</t>
  </si>
  <si>
    <t>PRAZO</t>
  </si>
  <si>
    <t>FORNECEDORES/R.AD.001</t>
  </si>
  <si>
    <t>GERENCIADOR DE FORNECEDORES</t>
  </si>
  <si>
    <t>Credor</t>
  </si>
  <si>
    <t xml:space="preserve">Devedor </t>
  </si>
  <si>
    <t>Valor</t>
  </si>
  <si>
    <t>Finalidade</t>
  </si>
  <si>
    <t>Vencimento</t>
  </si>
  <si>
    <t>Taxa de Juros</t>
  </si>
  <si>
    <t>Forma de Pagamento</t>
  </si>
  <si>
    <t>Se permuta ou barter
Qtde. de Sacas?</t>
  </si>
  <si>
    <t>Se permuta ou barter
Valor monetário?</t>
  </si>
  <si>
    <t>Se permuta ou barter
Moeda de troca?</t>
  </si>
  <si>
    <t>Se permuta ou barter
Data de entrega?</t>
  </si>
  <si>
    <t>Se permuta ou barter
Data de fixação?</t>
  </si>
  <si>
    <t>Variação Cambial</t>
  </si>
  <si>
    <t>Observações</t>
  </si>
  <si>
    <t>Descrição</t>
  </si>
  <si>
    <t>Fornecedor</t>
  </si>
  <si>
    <t>Valor da parcela</t>
  </si>
  <si>
    <t>Valor Total no Ano</t>
  </si>
  <si>
    <t>Periodicidade</t>
  </si>
  <si>
    <t>Sacas</t>
  </si>
  <si>
    <t>R$</t>
  </si>
  <si>
    <t>U$ ou R$</t>
  </si>
  <si>
    <t>GERENCIADOR DE ATIVOS</t>
  </si>
  <si>
    <t>Total (R$)</t>
  </si>
  <si>
    <t>Patrimônio Rural</t>
  </si>
  <si>
    <t>Outros bens e ativos</t>
  </si>
  <si>
    <t>Máquinas e Equipamentos</t>
  </si>
  <si>
    <t>TOTAL GERAL</t>
  </si>
  <si>
    <t>PATRIMÔNIO RURAL</t>
  </si>
  <si>
    <t>MÁQUINAS E EQUIPAMENTOS</t>
  </si>
  <si>
    <t>OBSERVAÇÕES</t>
  </si>
  <si>
    <t>Fazenda</t>
  </si>
  <si>
    <t>Proprietário</t>
  </si>
  <si>
    <t>Matrícula</t>
  </si>
  <si>
    <t>Cidade</t>
  </si>
  <si>
    <t>Estado</t>
  </si>
  <si>
    <t>Áreas de Plantio (ha)</t>
  </si>
  <si>
    <t>Área Irrigada (ha)</t>
  </si>
  <si>
    <t>Área de Pastagem (ha)</t>
  </si>
  <si>
    <t>Reserva Legal (ha)</t>
  </si>
  <si>
    <t>Receita Renda (R$)</t>
  </si>
  <si>
    <t>Valor de Mercado (R$)</t>
  </si>
  <si>
    <t>Observação</t>
  </si>
  <si>
    <t>Produtos Acabados</t>
  </si>
  <si>
    <t xml:space="preserve">Safra </t>
  </si>
  <si>
    <t>Unidade</t>
  </si>
  <si>
    <t>Quantidade (unidades)</t>
  </si>
  <si>
    <t>Volume (sacas, ton ou @)</t>
  </si>
  <si>
    <t>Valores Financeiros</t>
  </si>
  <si>
    <t>Valor (R$)</t>
  </si>
  <si>
    <t>Capacidade</t>
  </si>
  <si>
    <t>Cobertura da Necessidade (%)</t>
  </si>
  <si>
    <t>Itens</t>
  </si>
  <si>
    <t>Quantidade</t>
  </si>
  <si>
    <t>Marca</t>
  </si>
  <si>
    <t>Modelo</t>
  </si>
  <si>
    <t>Série</t>
  </si>
  <si>
    <t>Onerado</t>
  </si>
  <si>
    <t>PASSIVOS/R.AD.001</t>
  </si>
  <si>
    <t>GERENCIADOR DE PASSIVOS</t>
  </si>
  <si>
    <t>DATA BASE  - INSERÇÃO DOS DADOS</t>
  </si>
  <si>
    <t>DÍVIDA BANCÁRIA</t>
  </si>
  <si>
    <t>DÍVIDA COM TERRAS</t>
  </si>
  <si>
    <t>FORNECEDORES</t>
  </si>
  <si>
    <t>DIVIDENDOS E PRÓ-LABORE</t>
  </si>
  <si>
    <t>INFORMAÇÃO DE CONTRATO</t>
  </si>
  <si>
    <t>AMORTIZAÇÕES</t>
  </si>
  <si>
    <t>Instituição Financeira</t>
  </si>
  <si>
    <t>Moeda Contrato</t>
  </si>
  <si>
    <t>Data de Contratação</t>
  </si>
  <si>
    <t>Vencimento do Contrato</t>
  </si>
  <si>
    <t>Total a Vencer (R$)</t>
  </si>
  <si>
    <t>Devedor</t>
  </si>
  <si>
    <t>Data de Pagamento</t>
  </si>
  <si>
    <t>Saldo (R$)</t>
  </si>
  <si>
    <t>Início</t>
  </si>
  <si>
    <t>Final</t>
  </si>
  <si>
    <t>Área Total Arrendada (ha)</t>
  </si>
  <si>
    <t>Área Plantada Arrendada (ha)</t>
  </si>
  <si>
    <t>Custo/Hectare (Sc ou Ton/ha) - CULTURA 1</t>
  </si>
  <si>
    <t>Custo Total (Sc ou Ton) - CULTURA 1</t>
  </si>
  <si>
    <t>Custo/Hectare (R$) - CULTURA 1</t>
  </si>
  <si>
    <t>Custo Total (R$) - CULTURA 1</t>
  </si>
  <si>
    <t>CULTURA 2</t>
  </si>
  <si>
    <t>Custo/Hectare (Sc ou Ton/ha) - CULTURA 2</t>
  </si>
  <si>
    <t>Custo Total (Sc ou Ton) - CULTURA 2</t>
  </si>
  <si>
    <t>Custo/Hectare (R$) - CULTURA 2</t>
  </si>
  <si>
    <t>Custo Total (R$) - CULTURA 2</t>
  </si>
  <si>
    <t>CULTURA 3</t>
  </si>
  <si>
    <t>Custo/Hectare (Sc ou Ton/ha) - CULTURA 3</t>
  </si>
  <si>
    <t>Custo Total (Sc ou Ton) - CULTURA 3</t>
  </si>
  <si>
    <t>Custo/Hectare (R$) - CULTURA 3</t>
  </si>
  <si>
    <t>Custo Total (R$) - CULTURA 3</t>
  </si>
  <si>
    <t>Custo Final (R$)</t>
  </si>
  <si>
    <t>Funding</t>
  </si>
  <si>
    <t>Prazo (anos)</t>
  </si>
  <si>
    <t>Payback</t>
  </si>
  <si>
    <t>TOTAL</t>
  </si>
  <si>
    <t>23/24</t>
  </si>
  <si>
    <t>24/25</t>
  </si>
  <si>
    <t>25/26</t>
  </si>
  <si>
    <t>Próprio</t>
  </si>
  <si>
    <t>Terceiro</t>
  </si>
  <si>
    <t>QUADRO DE AGRICULTURA</t>
  </si>
  <si>
    <t>CONSOLIDAÇÃO DO QUADRO DE PRODUÇÃO AGRÍCOLA E PECUÁRIA</t>
  </si>
  <si>
    <t>SAFRA</t>
  </si>
  <si>
    <t>PLANEJADO</t>
  </si>
  <si>
    <t>REALIZADO</t>
  </si>
  <si>
    <t>PROPOSTA</t>
  </si>
  <si>
    <t>Resultado Bruto (R$)</t>
  </si>
  <si>
    <t>Margem Bruta (%)</t>
  </si>
  <si>
    <t>QUADRO AGRÍCOLA</t>
  </si>
  <si>
    <t>NOME DA CULTURA:</t>
  </si>
  <si>
    <t>SAFRAS</t>
  </si>
  <si>
    <t>Descrição da Safra</t>
  </si>
  <si>
    <t xml:space="preserve">      </t>
  </si>
  <si>
    <t>QUADRO DE PECUÁRIA</t>
  </si>
  <si>
    <t>ANO</t>
  </si>
  <si>
    <t>REBANHO ATUAL</t>
  </si>
  <si>
    <t>Categoria</t>
  </si>
  <si>
    <t>Fêmeas: 0-12 meses</t>
  </si>
  <si>
    <t>Fêmeas: 12-24 meses</t>
  </si>
  <si>
    <t>Fêmeas: 24-36 meses</t>
  </si>
  <si>
    <t>Fêmeas: +36 meses</t>
  </si>
  <si>
    <t>Machos: 0-12 meses</t>
  </si>
  <si>
    <t>Machos: 12-24 meses</t>
  </si>
  <si>
    <t>Machos: 24-36 meses</t>
  </si>
  <si>
    <t>Machos: +36 meses</t>
  </si>
  <si>
    <t>Quantidade Total</t>
  </si>
  <si>
    <t>REBANHO DE PRODUÇÃO</t>
  </si>
  <si>
    <t>Touros</t>
  </si>
  <si>
    <t>Vacaz (Matrizes) - Saldo Final</t>
  </si>
  <si>
    <t>BOVINOS</t>
  </si>
  <si>
    <r>
      <rPr>
        <sz val="11"/>
        <color theme="1"/>
        <rFont val="Arial"/>
        <family val="2"/>
      </rPr>
      <t xml:space="preserve">Ciclo Produtivo Pecuário </t>
    </r>
    <r>
      <rPr>
        <u/>
        <sz val="11"/>
        <color theme="1"/>
        <rFont val="Arial"/>
        <family val="2"/>
      </rPr>
      <t>(Selecione a opção)</t>
    </r>
  </si>
  <si>
    <t>Área de Pastagem Total</t>
  </si>
  <si>
    <t>Custo de Arrendamento (R$/ha)</t>
  </si>
  <si>
    <t>Tipo de Terminação (Selecione a opção)</t>
  </si>
  <si>
    <t>Valor da cabeça adquirida macho (R$/cabeça)</t>
  </si>
  <si>
    <t>Valor da cabeça adquirida fêmea (R$/cabeça)</t>
  </si>
  <si>
    <t>Valor da cabeça adquirida outra categoria (R$/cabeça)</t>
  </si>
  <si>
    <t>Quantidade de cabeças adquiridas macho (cabeças)</t>
  </si>
  <si>
    <t>Quantidade de cabeças adquiridas fêmea (cabeças)</t>
  </si>
  <si>
    <t>Quantidade de cabeças adquiridas outra categoria (cabeças)</t>
  </si>
  <si>
    <t>Custo de produção pastagem (R$/hectare)</t>
  </si>
  <si>
    <t>Diária Confinamento (R$/dia)</t>
  </si>
  <si>
    <t>Dias de Confinamento</t>
  </si>
  <si>
    <t>Quantidade de Animais Confinados</t>
  </si>
  <si>
    <t>ANIMAIS COMERCIALIZADOS</t>
  </si>
  <si>
    <t>Faturamento Machos</t>
  </si>
  <si>
    <t>Quantidade de Machos (cabeças)</t>
  </si>
  <si>
    <t>Peso Médio Machos (@)</t>
  </si>
  <si>
    <t>Preço Médio (R$/@)</t>
  </si>
  <si>
    <t>Faturamento Fêmeas</t>
  </si>
  <si>
    <t>Quantidade de Fêmeas (cabeças)</t>
  </si>
  <si>
    <t>Peso Médio Fêmeas (@)</t>
  </si>
  <si>
    <t>Faturamento Outras Categorias</t>
  </si>
  <si>
    <t>Quantidade (cabeças)</t>
  </si>
  <si>
    <t>Peso Médio (@)</t>
  </si>
  <si>
    <t>FATURAMENTO TOTAL (R$)</t>
  </si>
  <si>
    <t>DADOS CONFINAMENTO</t>
  </si>
  <si>
    <t>Capacidade de lotação de confinamento (cab)</t>
  </si>
  <si>
    <t>Ganho de peso médio diário por animal por dia (Kg)</t>
  </si>
  <si>
    <t>Dias de confinamento por lote</t>
  </si>
  <si>
    <t>ÍNDICES ZOOTÉCNICOS</t>
  </si>
  <si>
    <t>Taxa de Descarte - Fêmeas (%)</t>
  </si>
  <si>
    <t>Taxa de Desfrute - Rebanho (%)</t>
  </si>
  <si>
    <t>Taxa de Desmama (%)</t>
  </si>
  <si>
    <t>Acre</t>
  </si>
  <si>
    <t>Alagoas</t>
  </si>
  <si>
    <t>Amapá</t>
  </si>
  <si>
    <t>Amazonas</t>
  </si>
  <si>
    <t>Bahia</t>
  </si>
  <si>
    <t>Ceará</t>
  </si>
  <si>
    <t>Distrito Federal</t>
  </si>
  <si>
    <t>Espírito Santo</t>
  </si>
  <si>
    <t>Goiás</t>
  </si>
  <si>
    <t>Maranhão</t>
  </si>
  <si>
    <t>Mato Grosso</t>
  </si>
  <si>
    <t>Minas Gerais</t>
  </si>
  <si>
    <t>Pará</t>
  </si>
  <si>
    <t>Paraíba</t>
  </si>
  <si>
    <t>Paraná</t>
  </si>
  <si>
    <t>Pernambuco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</si>
  <si>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</si>
  <si>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</si>
  <si>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</si>
  <si>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</si>
  <si>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</si>
  <si>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</si>
  <si>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</si>
  <si>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</si>
  <si>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</si>
  <si>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</si>
  <si>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N/A</t>
  </si>
  <si>
    <t>DIAGNSÓTICO/R.AD.001</t>
  </si>
  <si>
    <t>CUSTO DE PRODUÇÃO DE SAFRA</t>
  </si>
  <si>
    <t>2024/2025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</si>
  <si>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</si>
  <si>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</si>
  <si>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</si>
  <si>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</si>
  <si>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</si>
  <si>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</si>
  <si>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</si>
  <si>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</si>
  <si>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</si>
  <si>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</si>
  <si>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</si>
  <si>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</si>
  <si>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</si>
  <si>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Item</t>
  </si>
  <si>
    <t>Tipo de Despesa</t>
  </si>
  <si>
    <t>TOTALIZADOR DE DESPESAS</t>
  </si>
  <si>
    <t>ENDIVIDAMENTO/R.AD.001</t>
  </si>
  <si>
    <t>GERENCIADOR DE ENDIVIDAMENTO</t>
  </si>
  <si>
    <t>Emitente</t>
  </si>
  <si>
    <t>Garantia Vinculada</t>
  </si>
  <si>
    <t>Contrato</t>
  </si>
  <si>
    <t>Valor Contratado</t>
  </si>
  <si>
    <t>Despesas Acessorias</t>
  </si>
  <si>
    <t>Valor Liberado em Conta</t>
  </si>
  <si>
    <t>Parcela do Capital a Amortizar</t>
  </si>
  <si>
    <t>Método de Cálculo</t>
  </si>
  <si>
    <t>Enquadramento</t>
  </si>
  <si>
    <t>Prazo em Parcelas</t>
  </si>
  <si>
    <t>Contratação</t>
  </si>
  <si>
    <t>Primeira Parcela</t>
  </si>
  <si>
    <t>Última Parcela</t>
  </si>
  <si>
    <t>Parcelas pagas</t>
  </si>
  <si>
    <t>TAXA</t>
  </si>
  <si>
    <t>CET Anual</t>
  </si>
  <si>
    <t>Origem da Informação</t>
  </si>
  <si>
    <t>DETALHAMENTO</t>
  </si>
  <si>
    <t>% Indexador ad</t>
  </si>
  <si>
    <t>Taxa + Indexador</t>
  </si>
  <si>
    <t>Total Pago</t>
  </si>
  <si>
    <t>Total a Pagar</t>
  </si>
  <si>
    <t>Total Pago + A Pagar</t>
  </si>
  <si>
    <t>Juros Total</t>
  </si>
  <si>
    <t>CAPITAL</t>
  </si>
  <si>
    <t>JURO</t>
  </si>
  <si>
    <t>PARCELA</t>
  </si>
  <si>
    <t>SALDO CFE CRONOGRAMA</t>
  </si>
  <si>
    <t>ANÁLISE DE MARGEM DE GARANTIAS DE ÁREAS RURAIS</t>
  </si>
  <si>
    <t>Nº Matrícula Lote</t>
  </si>
  <si>
    <t>Nome Fazenda</t>
  </si>
  <si>
    <t>Nome do Proprietário</t>
  </si>
  <si>
    <t>Área HAC</t>
  </si>
  <si>
    <t>Localização (Município)</t>
  </si>
  <si>
    <t>Valor do Mercado</t>
  </si>
  <si>
    <t>Valor para Venda Forçada</t>
  </si>
  <si>
    <t>Saldo Devedor Atual</t>
  </si>
  <si>
    <t>Saldo das Garantias com base no Valor de Mercado</t>
  </si>
  <si>
    <t>Grau Atual</t>
  </si>
  <si>
    <t>Nome do Credor</t>
  </si>
  <si>
    <t>Modalidade</t>
  </si>
  <si>
    <t>Nº Contrato</t>
  </si>
  <si>
    <t>Data da Contratação</t>
  </si>
  <si>
    <t>Vencimento Final</t>
  </si>
  <si>
    <t>Registro/Averbações</t>
  </si>
  <si>
    <t>Registros e Av. das Baixas e Aditivos</t>
  </si>
  <si>
    <t>Obervações</t>
  </si>
  <si>
    <t>DIAGNÓSTICO FINANCEIRO</t>
  </si>
  <si>
    <t>RECEITAS</t>
  </si>
  <si>
    <t>DÉBITOS E COMPROMISSOS</t>
  </si>
  <si>
    <t xml:space="preserve">SALDO - CENÁRIO ATUAL APÓS COMPROMISSOS BANCARIOS </t>
  </si>
  <si>
    <t xml:space="preserve">SALDO DE FLUXO DE CAIXA ACUMULADO </t>
  </si>
  <si>
    <t>Taxa anual</t>
  </si>
  <si>
    <t>Taxa mensal</t>
  </si>
  <si>
    <t>SALDO - APÓS CUSTOS FINANCEIROS</t>
  </si>
  <si>
    <t>DRE/R.AD.001</t>
  </si>
  <si>
    <t>DEMONSTRAÇÃO DE RESULTADOS</t>
  </si>
  <si>
    <t>HIGLIGHTS</t>
  </si>
  <si>
    <t>Resultados (R$ MM)</t>
  </si>
  <si>
    <t>Saldo de Caixa Antes da Reestruturação</t>
  </si>
  <si>
    <t>EBTDA</t>
  </si>
  <si>
    <t>AREA TOTAL EXPLORADA</t>
  </si>
  <si>
    <t xml:space="preserve">Receita Total </t>
  </si>
  <si>
    <t xml:space="preserve">Custo Total </t>
  </si>
  <si>
    <t>HAC</t>
  </si>
  <si>
    <t xml:space="preserve">Lucro Bruto </t>
  </si>
  <si>
    <t xml:space="preserve">Arrendamento Anual </t>
  </si>
  <si>
    <t xml:space="preserve">Dividas Bancárias </t>
  </si>
  <si>
    <t>SUGESTÕES</t>
  </si>
  <si>
    <t xml:space="preserve">Saldo Caixa </t>
  </si>
  <si>
    <t>SALDO CAIXA</t>
  </si>
  <si>
    <t>DRE ATUAL</t>
  </si>
  <si>
    <t>DRE ATIVIDADE</t>
  </si>
  <si>
    <t>BANCO/R.AD.001</t>
  </si>
  <si>
    <t>1) COMPOSIÇÃO SOCIETÁRIA</t>
  </si>
  <si>
    <t>2) HISTÓRICO</t>
  </si>
  <si>
    <t>3) REGIÕES DE ATUAÇÃO</t>
  </si>
  <si>
    <t>4) KNOW HOW</t>
  </si>
  <si>
    <t>5) ATIVIDADES ECONÔMICAS</t>
  </si>
  <si>
    <t>6) INFRAESTRUTURA</t>
  </si>
  <si>
    <t>7) GESTÃO E CONTINUIDADE</t>
  </si>
  <si>
    <t>8) RESPALDO PATRIMONIAL</t>
  </si>
  <si>
    <t>9) BANCARIZAÇÃO</t>
  </si>
  <si>
    <t>10) DEMONSTRATIVO DE RESULTADOS</t>
  </si>
  <si>
    <t>11) FATURAMENTO ANUAL BRUTO</t>
  </si>
  <si>
    <t>12) DEMANDA DE CRÉDITO</t>
  </si>
  <si>
    <t>13) RESUMO DAS GARANTIAS</t>
  </si>
  <si>
    <t>14) ANÁLISE FINANCEIRA</t>
  </si>
  <si>
    <t>15) SUGESTÕES DE MELHORIA</t>
  </si>
  <si>
    <t>16) ANÁLISE SEGUNDO OS 5 C'S DO CRÉDITO</t>
  </si>
  <si>
    <t>17) REFERÊNCIAS E POTENCIAL DE PARCERIA</t>
  </si>
  <si>
    <t>18) INFORMAÇÕES COMPLEMENTARES</t>
  </si>
  <si>
    <t>Christian Kohler</t>
  </si>
  <si>
    <t>CPF 029.857.199-41</t>
  </si>
  <si>
    <t>Curitiba, 09 de abril de 2025</t>
  </si>
  <si>
    <t>Mandioca</t>
  </si>
  <si>
    <t>MANDIOCA</t>
  </si>
  <si>
    <t>ORIENTADO A JÁ CONSTITUIR UMA HOLDING</t>
  </si>
  <si>
    <t>CONSOLIDAÇÃO DO QUADRO DE ATIVOS FIXOS</t>
  </si>
  <si>
    <t>CONSOLIDAÇÃO DO QUADRO DE ATIVOS FINANCEIROS</t>
  </si>
  <si>
    <t xml:space="preserve">OBSERVAÇÕES </t>
  </si>
  <si>
    <t>Comprador</t>
  </si>
  <si>
    <t xml:space="preserve">Produto </t>
  </si>
  <si>
    <t xml:space="preserve">Data do recebimento </t>
  </si>
  <si>
    <t>Descrição/origem do dado</t>
  </si>
  <si>
    <t>ATIVOS FINANCEIROS - MONETÁRIOS - AQUELES QUE AFETAM O CAIXA - DISPONIBILIDADES É O TERMO QUE USAMOS</t>
  </si>
  <si>
    <t>Data da  Última Atualização</t>
  </si>
  <si>
    <t xml:space="preserve">CADA LINHA TEM SUA DATA ESPECIFICA </t>
  </si>
  <si>
    <t xml:space="preserve">INFORME QUESTÕES IMPORTANTES RELACIONADAS A OPERAÇÃO DE CREDITO DE CADA LINHA; </t>
  </si>
  <si>
    <t>VARIAÇÃO CAMBIAL?</t>
  </si>
  <si>
    <t xml:space="preserve">Observações </t>
  </si>
  <si>
    <t/>
  </si>
  <si>
    <t xml:space="preserve">Credor </t>
  </si>
  <si>
    <t xml:space="preserve">Valor Atual </t>
  </si>
  <si>
    <t>%</t>
  </si>
  <si>
    <t xml:space="preserve">TOTAL </t>
  </si>
  <si>
    <t>SALDO</t>
  </si>
  <si>
    <t xml:space="preserve">SALDO </t>
  </si>
  <si>
    <t xml:space="preserve">ATUAL </t>
  </si>
  <si>
    <t xml:space="preserve">Saldo </t>
  </si>
  <si>
    <t xml:space="preserve">DIAGNOSTICO ATUAL </t>
  </si>
  <si>
    <t>1.1</t>
  </si>
  <si>
    <t xml:space="preserve">INICIAR COM AS AREAS DO CLIENTE </t>
  </si>
  <si>
    <t xml:space="preserve">Descrição </t>
  </si>
  <si>
    <t xml:space="preserve">Plantio </t>
  </si>
  <si>
    <t xml:space="preserve">Pastagem </t>
  </si>
  <si>
    <t>Reservas</t>
  </si>
  <si>
    <t>1º safra</t>
  </si>
  <si>
    <t>2º Safra</t>
  </si>
  <si>
    <t xml:space="preserve">Total </t>
  </si>
  <si>
    <t>DISTRIBUIÇÃO DAS AREAS ATUAL</t>
  </si>
  <si>
    <t>1.2</t>
  </si>
  <si>
    <t xml:space="preserve">FATURAMENTO </t>
  </si>
  <si>
    <t xml:space="preserve">FATURAMENTO ATUAL </t>
  </si>
  <si>
    <t>26/27</t>
  </si>
  <si>
    <t>27/28</t>
  </si>
  <si>
    <t>28/29</t>
  </si>
  <si>
    <t>PREMISSAS</t>
  </si>
  <si>
    <t xml:space="preserve">PRECISAMOS PADRONIZAR, AUTOMARIZAR </t>
  </si>
  <si>
    <t>1.3</t>
  </si>
  <si>
    <t>ATIVIDADES EXPLORADAS POR HAC</t>
  </si>
  <si>
    <t xml:space="preserve">CULTURA </t>
  </si>
  <si>
    <t xml:space="preserve">OBSERVAÇÃO </t>
  </si>
  <si>
    <t>ATIVIDADES EXPLORADAS EM HAC PARA A SAFRA 2025/2026</t>
  </si>
  <si>
    <t>1.4</t>
  </si>
  <si>
    <t xml:space="preserve">RECEITAS E CUSTOS DAS ATIVADES EXPLORADAS </t>
  </si>
  <si>
    <t xml:space="preserve">ATIVIDADES EXPLORADAS FATURAMENTO </t>
  </si>
  <si>
    <t>FATURAMENTO 25/26</t>
  </si>
  <si>
    <t>ROB</t>
  </si>
  <si>
    <t>SOJA - PLANTIO P+ARR - PR</t>
  </si>
  <si>
    <t>SOJA - ARRENDADA - MS</t>
  </si>
  <si>
    <t>MILHO - PR</t>
  </si>
  <si>
    <t>MANDIOCA - MS E PR</t>
  </si>
  <si>
    <t>PECUÁRIA - PR</t>
  </si>
  <si>
    <t>Arrendadas a terceiros</t>
  </si>
  <si>
    <t>FATURAMENTO 26/27</t>
  </si>
  <si>
    <t>MANDIOCA - MS E PR (TON)</t>
  </si>
  <si>
    <t>SOJA - ARRENDADA - MS - scs</t>
  </si>
  <si>
    <t>MILHO - scs</t>
  </si>
  <si>
    <t>PECUÁRIA - PR - cab</t>
  </si>
  <si>
    <t>PRODUÇÃO - VOLUMES</t>
  </si>
  <si>
    <t>CUSTO  - HAC</t>
  </si>
  <si>
    <t>PREÇO - UNIDADE</t>
  </si>
  <si>
    <t>1.5</t>
  </si>
  <si>
    <t>INDICADORES - PADRAO TEX</t>
  </si>
  <si>
    <t xml:space="preserve">INDICADORES ATUAIS </t>
  </si>
  <si>
    <t>PASSIVO</t>
  </si>
  <si>
    <t xml:space="preserve">ATIVO </t>
  </si>
  <si>
    <t>INDICE</t>
  </si>
  <si>
    <t xml:space="preserve">TEMPO </t>
  </si>
  <si>
    <t>Ebtda Atividade 2026/Divida Fut.</t>
  </si>
  <si>
    <t>Ebtda atual 2025/Divida Atual</t>
  </si>
  <si>
    <t>Alavancagem Fin./Divida Atual - 26</t>
  </si>
  <si>
    <t>Alavancagem Patrimonial</t>
  </si>
  <si>
    <t xml:space="preserve">*RO - RESULTADO OPERACIONAL </t>
  </si>
  <si>
    <t xml:space="preserve">conceitos/metodologia </t>
  </si>
  <si>
    <t>Ebtda Atividade</t>
  </si>
  <si>
    <t>anos</t>
  </si>
  <si>
    <t>Divida Corrigida / Ebtda 2026</t>
  </si>
  <si>
    <t xml:space="preserve">Ebtda atual / Caixa </t>
  </si>
  <si>
    <t>Divida Atual / Ebtda 2025</t>
  </si>
  <si>
    <t>Alvancagem ROB</t>
  </si>
  <si>
    <t>Divida sobre ROB 2026</t>
  </si>
  <si>
    <t xml:space="preserve">CENÁRIOS </t>
  </si>
  <si>
    <t>2.1</t>
  </si>
  <si>
    <t>2.2</t>
  </si>
  <si>
    <t>2.3</t>
  </si>
  <si>
    <t>2.4</t>
  </si>
  <si>
    <t>2.5</t>
  </si>
  <si>
    <t xml:space="preserve">FAZER DEPOIS </t>
  </si>
  <si>
    <t>FAZER DEPOIS</t>
  </si>
  <si>
    <t>Arrendada (ha) PR + MS</t>
  </si>
  <si>
    <t>validar</t>
  </si>
  <si>
    <t>26//27</t>
  </si>
  <si>
    <t>25/27</t>
  </si>
  <si>
    <t>26//28</t>
  </si>
  <si>
    <t>25/28</t>
  </si>
  <si>
    <t>SOJA - PR - scs</t>
  </si>
  <si>
    <t xml:space="preserve">Saldo Inicial </t>
  </si>
  <si>
    <t xml:space="preserve">Outras dividas com Fornecedores </t>
  </si>
  <si>
    <t xml:space="preserve">2025 EM CURSO </t>
  </si>
  <si>
    <t xml:space="preserve">Despesas Administrativas em geral </t>
  </si>
  <si>
    <t xml:space="preserve">SALDO  NÃO ACUMULATIVO </t>
  </si>
  <si>
    <t xml:space="preserve">SALDO ACUMULATIVO </t>
  </si>
  <si>
    <t xml:space="preserve">CUSTOS FINANCEIROS OU RECEITAS FINANCEIRAS </t>
  </si>
  <si>
    <t xml:space="preserve">POUP. </t>
  </si>
  <si>
    <t xml:space="preserve">CENÁRIO ATUAL </t>
  </si>
  <si>
    <t xml:space="preserve">Outros Compromissos </t>
  </si>
  <si>
    <t xml:space="preserve">Outras Receitas </t>
  </si>
  <si>
    <t xml:space="preserve">SALDO GERAL </t>
  </si>
  <si>
    <t xml:space="preserve">SALDO FINAL </t>
  </si>
  <si>
    <t>ÓLEO DIESEL</t>
  </si>
  <si>
    <t>ARRENDAMENTO</t>
  </si>
  <si>
    <t>Estoque e/ou Produtos a Comercializar (valores )</t>
  </si>
  <si>
    <t>Estoque de insumos e similares</t>
  </si>
  <si>
    <t xml:space="preserve">Milho </t>
  </si>
  <si>
    <t xml:space="preserve">Venda da terra </t>
  </si>
  <si>
    <t xml:space="preserve">GRAFICOS </t>
  </si>
  <si>
    <t>APÓS FCO ALVES</t>
  </si>
  <si>
    <t>PATRIMONIO</t>
  </si>
  <si>
    <t xml:space="preserve">Origem dos dados </t>
  </si>
  <si>
    <t>NR CCIR</t>
  </si>
  <si>
    <t>NR ITR / CIB</t>
  </si>
  <si>
    <t>NR CAR</t>
  </si>
  <si>
    <t>Saldo das Garantias com base no Valor de venda forçada</t>
  </si>
  <si>
    <t>JUROS ESTIMADOS SOBRE O DÉFICIT E/OU RECEITAS GERADAS COM SUPERAVIT</t>
  </si>
  <si>
    <t>FCL  ATUAL  - DIAGNÓSTICO</t>
  </si>
  <si>
    <t>MARGEM FINAL</t>
  </si>
  <si>
    <t xml:space="preserve">Custos Diretos </t>
  </si>
  <si>
    <t xml:space="preserve">Custos Operacionais </t>
  </si>
  <si>
    <t xml:space="preserve">Custos Administrativos / fixos </t>
  </si>
  <si>
    <t xml:space="preserve">EBTDA ATIVIDADE </t>
  </si>
  <si>
    <t xml:space="preserve">EBTDA DA ATIVIDADE </t>
  </si>
  <si>
    <t xml:space="preserve">Receita da Atividade </t>
  </si>
  <si>
    <t xml:space="preserve">MARGEM BRUTA DA ATIVIDADE </t>
  </si>
  <si>
    <t xml:space="preserve">NOTA - SALDOS NÃO ACUMULATIVOS </t>
  </si>
  <si>
    <t>CUSTO FINANCEIRO SOBRE DEFICITS</t>
  </si>
  <si>
    <t>RECEITA FINANCEIRA SOBRE SUPERAVITS</t>
  </si>
  <si>
    <t xml:space="preserve">NOTA - SALDOS  ACUMULATIVOS </t>
  </si>
  <si>
    <t xml:space="preserve">FCL APÓS ENDIVIDAMENTO BANCÁRIO </t>
  </si>
  <si>
    <t xml:space="preserve">FCL DO FLUXO DE CAIXA ATUAL </t>
  </si>
  <si>
    <t>FCL DO FLUXO DE CAIXA REESTRUTURADO - CENÁRIO 1...</t>
  </si>
  <si>
    <t xml:space="preserve">APORTES CFE ESTRATEGIA </t>
  </si>
  <si>
    <t>PARCELAS PROJETADAS</t>
  </si>
  <si>
    <t xml:space="preserve">Nominal </t>
  </si>
  <si>
    <t>operação pré ou pós fixada?</t>
  </si>
  <si>
    <t>Qual Indexador</t>
  </si>
  <si>
    <t xml:space="preserve">% sobre o indice </t>
  </si>
  <si>
    <t xml:space="preserve">PARCELAS A PAGAR </t>
  </si>
  <si>
    <t xml:space="preserve">EM VALIDAÇÃO - NÃO UTILIZAR AINDA </t>
  </si>
  <si>
    <t xml:space="preserve">Sementes </t>
  </si>
  <si>
    <t>Tratamento de Sementes</t>
  </si>
  <si>
    <t>Fertilizantes de Base</t>
  </si>
  <si>
    <t>Foliares</t>
  </si>
  <si>
    <t>Herbicidas</t>
  </si>
  <si>
    <t>Fungicidas</t>
  </si>
  <si>
    <t xml:space="preserve">Adjunvantes </t>
  </si>
  <si>
    <t>Inseticidas</t>
  </si>
  <si>
    <t xml:space="preserve">Biologicos </t>
  </si>
  <si>
    <t>KCL</t>
  </si>
  <si>
    <t xml:space="preserve">Gesso </t>
  </si>
  <si>
    <t>MAP</t>
  </si>
  <si>
    <t xml:space="preserve">Calcario </t>
  </si>
  <si>
    <t xml:space="preserve">Uréia </t>
  </si>
  <si>
    <t xml:space="preserve">Outros Insumos </t>
  </si>
  <si>
    <t>Serviços de Pulverização</t>
  </si>
  <si>
    <t xml:space="preserve">Serviços de Colheita </t>
  </si>
  <si>
    <t xml:space="preserve">Serviços de Transporte em geral </t>
  </si>
  <si>
    <t>Serviços de Frete</t>
  </si>
  <si>
    <t xml:space="preserve">CUSTO OPERACIONAL </t>
  </si>
  <si>
    <t>Silo Bolsa</t>
  </si>
  <si>
    <t>Mão de obra Temporária</t>
  </si>
  <si>
    <t xml:space="preserve">Comissões de Funcionários </t>
  </si>
  <si>
    <t>Remuneração de Consultores Técnicos</t>
  </si>
  <si>
    <t>Alimentação Safra</t>
  </si>
  <si>
    <t xml:space="preserve">Despesas Diversas da Operação </t>
  </si>
  <si>
    <t xml:space="preserve">Manutenção de Maquinas e Equipamentos </t>
  </si>
  <si>
    <t>Mão de obra especializada (manutenção)</t>
  </si>
  <si>
    <t xml:space="preserve">CUSTO VARIAVEL </t>
  </si>
  <si>
    <t>CUSTO ADMINISTRATIVO (FIXO)</t>
  </si>
  <si>
    <t xml:space="preserve">13º SOBRE FOLHA </t>
  </si>
  <si>
    <t>FÉRIAS MÃO DE OBRA</t>
  </si>
  <si>
    <t xml:space="preserve">CONTADOR </t>
  </si>
  <si>
    <t xml:space="preserve">AGUA </t>
  </si>
  <si>
    <t>LUZ</t>
  </si>
  <si>
    <t>INTERNET</t>
  </si>
  <si>
    <t xml:space="preserve">MANUTENÇÃO DA PROPRIEDADE </t>
  </si>
  <si>
    <t xml:space="preserve">ADVOGADO </t>
  </si>
  <si>
    <t xml:space="preserve">CONSULTOR FINANCEIRO </t>
  </si>
  <si>
    <t xml:space="preserve">SISTEMAS DE APOIO </t>
  </si>
  <si>
    <t xml:space="preserve">DIVIDENDOS </t>
  </si>
  <si>
    <t>PLANO DE SAUDE</t>
  </si>
  <si>
    <t xml:space="preserve">SEGURO DE VIDA </t>
  </si>
  <si>
    <t xml:space="preserve">CENTRO DE CUSTO </t>
  </si>
  <si>
    <t>CUSTO DIRETO</t>
  </si>
  <si>
    <t>CUSTO ADMINISTRATIVO</t>
  </si>
  <si>
    <t xml:space="preserve">VALOR MENSAL </t>
  </si>
  <si>
    <t xml:space="preserve">Adiantamentos diversos </t>
  </si>
  <si>
    <t>Receitas de Arrendamento</t>
  </si>
  <si>
    <t>Parcelas a receber da venda da terra</t>
  </si>
  <si>
    <t xml:space="preserve">Parcelas a receber da venda de ativos </t>
  </si>
  <si>
    <t xml:space="preserve">Receitas de Aluguel Comercial </t>
  </si>
  <si>
    <t xml:space="preserve">Receitas de Aluguel de Maquinas e Equipamentos </t>
  </si>
  <si>
    <t xml:space="preserve">Receitas de outros serviços prestados </t>
  </si>
  <si>
    <t xml:space="preserve">Receitas Financeiras de investimentos e empréstimos </t>
  </si>
  <si>
    <t>Aposentadoria</t>
  </si>
  <si>
    <t xml:space="preserve">Receitas de Produtos a Fixar - Contratos e travas - cfe quadro de ativos </t>
  </si>
  <si>
    <t xml:space="preserve">Receitas de Produtos a Fixar - livres - cfe quadro de ativos </t>
  </si>
  <si>
    <t xml:space="preserve">Receitas Previstas da Atividade - Quadro Safra </t>
  </si>
  <si>
    <t>Dividas Bancarias Vencidas</t>
  </si>
  <si>
    <t>Fornecedores - consolidados a vencer</t>
  </si>
  <si>
    <t>Fornecedores - Vencidos a Renegociar</t>
  </si>
  <si>
    <t>Feijão Caupi Irrigado</t>
  </si>
  <si>
    <t>Sorgo</t>
  </si>
  <si>
    <t>22/23</t>
  </si>
  <si>
    <t>VALOR PRESENTE</t>
  </si>
  <si>
    <t xml:space="preserve">VALOR PRESENTE ATUALIZADO </t>
  </si>
  <si>
    <t xml:space="preserve">ESTOQUES E/OU PRODUTOS A COMERCIALIZAR - PRODUTOS NÃO VINCULADOS A CONTRATOS OU BARTER - ESTOQUES DE PRODUÇÃO LIVRES PARA VENDA  - CONSIDERAR NO CAIXA DO RAIO X </t>
  </si>
  <si>
    <t xml:space="preserve">HISTÓRICO DE ESTOQUES E/OU PRODUTOS JÁ COMERCIALIZADOS - REGISTRAR DE TODAS AS SAFRAS O DESTINO DA PRODUÇÃO DO CLIENTE - ESTES ITENS AQUI NÃO COMPOEM O RAIO X DO CLIENTE E NEM CENÁRIOS </t>
  </si>
  <si>
    <t xml:space="preserve">ARMAZENAGEM E BENEFICIAMENTO - INFORMACOES DE ESTRUTURA E BENFEITORIA </t>
  </si>
  <si>
    <t>OUTROS BENS E ATIVOS (COLETAR INFORMAÇÕES DO IRPF - COTAS CAPITAL - SOCIEDADES - CONSORCIOS - BENS DIVERSOS) - APLICACOES, INVESTIMENTOS, INFORMAR NOS ATIVOS FINANCEIROS, PARA COMPOR DISPONIBILIDADES DE CAIXA NO RAIO-X</t>
  </si>
  <si>
    <t xml:space="preserve">CONTRATOS / BARTER / PERMUTAS A REALIZAR - APENAS CONTRATOS FUTUROS A PERFORMAR - FAZER A MEDIA - AJUSTAR NO RAIO-X x COMPILANDO ENTRE O QUADRO SAFRA E O OS FECHAMENTOS DE PRODUÇÃO </t>
  </si>
  <si>
    <t xml:space="preserve">Área Total do imovel arrendado </t>
  </si>
  <si>
    <t xml:space="preserve">INVESTIMENTOS A REALIZAR OU EM ANDAMENTO - CITAR SE VAI PARA O CONTAS A PAGAR </t>
  </si>
  <si>
    <t>Valor da Parcela - APENAS SE FOR PARCELA FIXA</t>
  </si>
  <si>
    <t>CULTURA</t>
  </si>
  <si>
    <t>DEMAIS CUSTOS</t>
  </si>
  <si>
    <t>CUSTOS INSUMOS</t>
  </si>
  <si>
    <t>CUSTO ADMINISTRATIVO (FIXOS)</t>
  </si>
  <si>
    <t>CUSTOS DIVERSOS</t>
  </si>
  <si>
    <t xml:space="preserve">FOLHA DE PAGAMENTO </t>
  </si>
  <si>
    <t>ENCARGOS SOBRE FOLHA</t>
  </si>
  <si>
    <t>MANUTENÇÃO FAMILIAR</t>
  </si>
  <si>
    <t>CUSTOS FIXOS</t>
  </si>
  <si>
    <t xml:space="preserve">COMPOSIÇÃO DO GRUPO </t>
  </si>
  <si>
    <t xml:space="preserve">DEMANDA </t>
  </si>
  <si>
    <t>ATIVIDADES EXPLORAS EM HAC - SAFRA 2025/2026 (P)</t>
  </si>
  <si>
    <t>EBTDA DA OPERAÇÃO (RECEITA TOTAL - CUSTOS DE PRODUÇÃO - OUTRAS DESPESAS)</t>
  </si>
  <si>
    <t xml:space="preserve"> QUADRO DE ATIVOS FIXOS</t>
  </si>
  <si>
    <t>QUADRO DE ATIVOS FINANCEIROS</t>
  </si>
  <si>
    <t xml:space="preserve">NOME </t>
  </si>
  <si>
    <t>CPF</t>
  </si>
  <si>
    <t>25/26(P)</t>
  </si>
  <si>
    <t>26/27(P)</t>
  </si>
  <si>
    <t>27/28(P)</t>
  </si>
  <si>
    <t>FATURAMENTO 25/26 (P)</t>
  </si>
  <si>
    <t xml:space="preserve">RECEITAS </t>
  </si>
  <si>
    <t>DIVIDAS</t>
  </si>
  <si>
    <t>INDICES</t>
  </si>
  <si>
    <t xml:space="preserve">SAFRAS </t>
  </si>
  <si>
    <t xml:space="preserve">Garantias </t>
  </si>
  <si>
    <t>AREA PLANTADA</t>
  </si>
  <si>
    <t>PRODUÇÃO POR HAC</t>
  </si>
  <si>
    <t>PREÇO POR SC</t>
  </si>
  <si>
    <t xml:space="preserve">RECEITA TOTAL </t>
  </si>
  <si>
    <t>CUSTOS DIRETOS HAC</t>
  </si>
  <si>
    <t>MARGEM BRUTA</t>
  </si>
  <si>
    <t>ATIVIDADE</t>
  </si>
  <si>
    <t>CREDOR</t>
  </si>
  <si>
    <t xml:space="preserve">R$ </t>
  </si>
  <si>
    <t xml:space="preserve">% FAT. </t>
  </si>
  <si>
    <t>X DO FAT</t>
  </si>
  <si>
    <t>ITENS</t>
  </si>
  <si>
    <t>Produtos a Comercializar (valores )</t>
  </si>
  <si>
    <t>AGRICOLA</t>
  </si>
  <si>
    <t>BANCOS</t>
  </si>
  <si>
    <t xml:space="preserve">Estoques de insumos </t>
  </si>
  <si>
    <t>PECUARIA</t>
  </si>
  <si>
    <t>Valores a receber de Contratos</t>
  </si>
  <si>
    <t xml:space="preserve">Prazo </t>
  </si>
  <si>
    <t xml:space="preserve">OUTRAS </t>
  </si>
  <si>
    <t xml:space="preserve">OUTROS </t>
  </si>
  <si>
    <t xml:space="preserve">Venda de Bens </t>
  </si>
  <si>
    <t xml:space="preserve">Outros Ativos </t>
  </si>
  <si>
    <t>FCL - FLUXO LIVRE</t>
  </si>
  <si>
    <t xml:space="preserve">INDICADORES </t>
  </si>
  <si>
    <t>AGRICULTURA</t>
  </si>
  <si>
    <t>OUTRAS ATIVIDADES</t>
  </si>
  <si>
    <t>AREAS em HAC</t>
  </si>
  <si>
    <t xml:space="preserve">PROPRIA </t>
  </si>
  <si>
    <t>ARRENDADA</t>
  </si>
  <si>
    <t xml:space="preserve">ENDIVIDAMENTO </t>
  </si>
  <si>
    <t xml:space="preserve">PECUÁRIA </t>
  </si>
  <si>
    <t xml:space="preserve">DISTRIBUIÇÃO DAS AREAS  - SAFRA ATUAL </t>
  </si>
  <si>
    <t>QUADRO DE GARANTIAS</t>
  </si>
  <si>
    <t>Imóvel</t>
  </si>
  <si>
    <t>Área (ha)</t>
  </si>
  <si>
    <t>V. Mercado</t>
  </si>
  <si>
    <t>V. Forçada</t>
  </si>
  <si>
    <t>I. Financ.</t>
  </si>
  <si>
    <t>S. Devedor</t>
  </si>
  <si>
    <t>Ônus</t>
  </si>
  <si>
    <t>Faz Ipê</t>
  </si>
  <si>
    <t>Bradesco</t>
  </si>
  <si>
    <t>AF</t>
  </si>
  <si>
    <t>PLANEJAMENTO SAFRA ATUAL - INDICADORES</t>
  </si>
  <si>
    <t>PARTICIPAÇÃO ROB</t>
  </si>
  <si>
    <t>PATRIMÔNIO</t>
  </si>
  <si>
    <t>ATIVOS</t>
  </si>
  <si>
    <t xml:space="preserve">ENDIV X FATURAMENTO </t>
  </si>
  <si>
    <t>ENDIV X PATRIMONIO</t>
  </si>
  <si>
    <t xml:space="preserve">Feijao Cauipi Sequeiro </t>
  </si>
  <si>
    <t xml:space="preserve">Feijão Cauipi - Irrigado </t>
  </si>
  <si>
    <t xml:space="preserve">Sorgo Sequeiro </t>
  </si>
  <si>
    <t xml:space="preserve">Sorgo Irrigado </t>
  </si>
  <si>
    <t>MATRICULA</t>
  </si>
  <si>
    <t>Comissões terceiros</t>
  </si>
  <si>
    <t xml:space="preserve">Comissões Funcionários </t>
  </si>
  <si>
    <t>Feijao Caupi sequeiro</t>
  </si>
  <si>
    <t xml:space="preserve">EVOLUÇÃO ENDIVIDAMENTO ANUAL </t>
  </si>
  <si>
    <t>DESPESAS RATEADAS</t>
  </si>
  <si>
    <t xml:space="preserve">ARRENDAMENTO </t>
  </si>
  <si>
    <t>INSUMOS + FR + COLHEITA</t>
  </si>
  <si>
    <t xml:space="preserve">Custo do Arrendamento </t>
  </si>
  <si>
    <t>Custo Insumos + Frete + Colheita</t>
  </si>
  <si>
    <t xml:space="preserve">Custos de Arrendamento </t>
  </si>
  <si>
    <t>Quantidade de animais em Lactação</t>
  </si>
  <si>
    <t>Média de leite produzido por vaca em lactação (litros/dia)</t>
  </si>
  <si>
    <t>Produção de leite por vaca em Lactação (litros)</t>
  </si>
  <si>
    <t>Produção total de Leite (litros)</t>
  </si>
  <si>
    <t>Avicultura</t>
  </si>
  <si>
    <t>Preço Médio (R$/cbç)</t>
  </si>
  <si>
    <t>Custo Médio de Produção (R$/cbç)</t>
  </si>
  <si>
    <t>Produção (cbçs anual)</t>
  </si>
  <si>
    <t>Hectares Arrendados</t>
  </si>
  <si>
    <t>Total de hectares arrendados</t>
  </si>
  <si>
    <t>Volume recebido  por hectare (Scs/Ha arrendado)</t>
  </si>
  <si>
    <t>Preço Médio (R$/sc)</t>
  </si>
  <si>
    <t>Custos e Despesas Gerais (R$ pagos no ano)</t>
  </si>
  <si>
    <t>Suinos</t>
  </si>
  <si>
    <t>Psicultura</t>
  </si>
  <si>
    <t>Produção (lotes anual)</t>
  </si>
  <si>
    <t xml:space="preserve">Valor Presente </t>
  </si>
  <si>
    <t>TUMIM</t>
  </si>
  <si>
    <t xml:space="preserve">PARCELAS ANUAIS </t>
  </si>
  <si>
    <t>Descrição / Safra</t>
  </si>
  <si>
    <t>livre</t>
  </si>
  <si>
    <t>Cliente</t>
  </si>
  <si>
    <t>Despesa Rateada (R$)</t>
  </si>
  <si>
    <t>Cultura</t>
  </si>
  <si>
    <t xml:space="preserve">Declarado </t>
  </si>
  <si>
    <t>Diferenças?</t>
  </si>
  <si>
    <t>FATURAMENTO / SALDO</t>
  </si>
  <si>
    <t xml:space="preserve">Faturamento </t>
  </si>
  <si>
    <t>EBTIDA</t>
  </si>
  <si>
    <t>026.326.218-95</t>
  </si>
  <si>
    <t>074.161.178-36</t>
  </si>
  <si>
    <t>040.752.921-77</t>
  </si>
  <si>
    <t>RODRIGO MARUNO SACCARDO</t>
  </si>
  <si>
    <t>LUIZ FLAVIO ROCHA SACCARDO</t>
  </si>
  <si>
    <t>MARCIA MARUNO SACCARDO</t>
  </si>
  <si>
    <t xml:space="preserve">Feijao </t>
  </si>
  <si>
    <t xml:space="preserve">saldo em caixa </t>
  </si>
  <si>
    <t>ÍNDICE DE SAFRAS</t>
  </si>
  <si>
    <t>SAFRA TESTE</t>
  </si>
  <si>
    <t>número da demanda</t>
  </si>
  <si>
    <t>descrição</t>
  </si>
  <si>
    <t>finalidade</t>
  </si>
  <si>
    <t>garantias</t>
  </si>
  <si>
    <t>prazo</t>
  </si>
  <si>
    <t>DESCRIÇÃO DA DEMANDA</t>
  </si>
  <si>
    <t>parecer tex</t>
  </si>
  <si>
    <t>estratégia</t>
  </si>
  <si>
    <t>envio</t>
  </si>
  <si>
    <t>retorno</t>
  </si>
  <si>
    <t>ações</t>
  </si>
  <si>
    <t>Nº</t>
  </si>
  <si>
    <t>AÇÕES</t>
  </si>
  <si>
    <t>DESCRIÇÃO DAS DEMANDAS</t>
  </si>
  <si>
    <t>PARECER TEX</t>
  </si>
  <si>
    <t>ESTRATÉGIA</t>
  </si>
  <si>
    <t>ENVIO</t>
  </si>
  <si>
    <t>RETORNO</t>
  </si>
  <si>
    <t xml:space="preserve">Área Consolidada - Disponível </t>
  </si>
  <si>
    <t>Área total do Imóvel - Matrícula (ha)</t>
  </si>
  <si>
    <t>Outros Usos e Estruturas</t>
  </si>
  <si>
    <t>Área Arrendada para Terceiros (ha)</t>
  </si>
  <si>
    <t>Valor de Venda Forçada (R$)</t>
  </si>
  <si>
    <t>Valor/ha - Valor de Venda Forçada (R$)</t>
  </si>
  <si>
    <t>Valor/ha - Valor de Mercado (R$)</t>
  </si>
  <si>
    <t>Possui GEO: Sim ou Não?</t>
  </si>
  <si>
    <t>Valor Total (R$)</t>
  </si>
  <si>
    <t>Vai para Fluxo de Caixa: Sim ou Não?</t>
  </si>
  <si>
    <t>Valor Unitário (R$)</t>
  </si>
  <si>
    <t>Valor da Estrutura (R$)</t>
  </si>
  <si>
    <t>Data da Coleta do Dado</t>
  </si>
  <si>
    <t>Livre de Ônus</t>
  </si>
  <si>
    <t>DATA</t>
  </si>
  <si>
    <t>Receita da Renda em Unidades</t>
  </si>
  <si>
    <t>Unidades/produção</t>
  </si>
  <si>
    <t>Data do Recebimento</t>
  </si>
  <si>
    <t>MODALIDADE DE CONTRATO</t>
  </si>
  <si>
    <t>BARTER</t>
  </si>
  <si>
    <t>CONTRATO FUTURO</t>
  </si>
  <si>
    <t>PERMUTA</t>
  </si>
  <si>
    <t>Preço/unidade</t>
  </si>
  <si>
    <t>Gergelim</t>
  </si>
  <si>
    <t>MILHO - AREA PROPRIA ARRENDADA A TERCEIROS</t>
  </si>
  <si>
    <t>SOJA - AREA PROPRIA ARRENDADA A TERCEIROS</t>
  </si>
  <si>
    <t>LEITE</t>
  </si>
  <si>
    <t>Milheto</t>
  </si>
  <si>
    <t>FORMAS DE PAGAMENTO</t>
  </si>
  <si>
    <t>BOLETO</t>
  </si>
  <si>
    <t>DEBITOS EM CONTA</t>
  </si>
  <si>
    <t>DINHEIRO</t>
  </si>
  <si>
    <t>DEBITO EM CONTA</t>
  </si>
  <si>
    <t>PIX</t>
  </si>
  <si>
    <t>CHEQUE</t>
  </si>
  <si>
    <t>Ano do Pagamento</t>
  </si>
  <si>
    <t>ARRENDAMENTOS/PARCERIAS</t>
  </si>
  <si>
    <t>CULTURA 1</t>
  </si>
  <si>
    <t>Contas a Pagar?</t>
  </si>
  <si>
    <t>CUSTOS DO CLIENTE / R.OP.010</t>
  </si>
  <si>
    <t>INSUMOS POR CULTURA</t>
  </si>
  <si>
    <t>Descrição do Insumo</t>
  </si>
  <si>
    <t>VALOR ANUAL</t>
  </si>
  <si>
    <t>This work is licensed under a Creative Commons Attribution-NonCommercial 4.0 International License.</t>
  </si>
  <si>
    <t>TOTAL DE INSUMOS POR HAC</t>
  </si>
  <si>
    <t>ÁREA EXPLORADA</t>
  </si>
  <si>
    <t>TOTAL DE INSUMOS + FRETE + COLHEITA</t>
  </si>
  <si>
    <t>CUSTO/HAC</t>
  </si>
  <si>
    <t>DESCRIÇÃO</t>
  </si>
  <si>
    <t>CUSTOS (VISÃO ANUAL) X ROB</t>
  </si>
  <si>
    <t>Custos (R$)</t>
  </si>
  <si>
    <t>Despesas Rateadas</t>
  </si>
  <si>
    <t>Arrendamento</t>
  </si>
  <si>
    <t>GERAÇÃO DE CAIXA (R$)</t>
  </si>
  <si>
    <t>Proporção Mensal (R$)</t>
  </si>
  <si>
    <t>Proporção para cada Ano (Meses)</t>
  </si>
  <si>
    <t>Resultado (R$)</t>
  </si>
  <si>
    <t>EBITDA / R.OP.010</t>
  </si>
  <si>
    <t>RATEIO DE CUSTOS / R.OP.010</t>
  </si>
  <si>
    <t>RATEIO DE CUSTOS</t>
  </si>
  <si>
    <t>RATEIO PROPORCIONAL DE DESPESAS E CUSTOS</t>
  </si>
  <si>
    <t>Peso da Área</t>
  </si>
  <si>
    <t>Peso do Faturamento</t>
  </si>
  <si>
    <t>Índice Médio</t>
  </si>
  <si>
    <t>Total</t>
  </si>
  <si>
    <t>Área Útil (ha)</t>
  </si>
  <si>
    <t>Soma Rateio (R$)</t>
  </si>
  <si>
    <t>Outras Disponibilidades</t>
  </si>
  <si>
    <t>Despesas Rateadas (R$)</t>
  </si>
  <si>
    <t>Custo/ha Rateado (R$/ha)</t>
  </si>
  <si>
    <t>Custos Rateados</t>
  </si>
  <si>
    <t>CONSOLIDAÇÃO POR SAFRA</t>
  </si>
  <si>
    <t>Renegociação</t>
  </si>
  <si>
    <t>Custeio</t>
  </si>
  <si>
    <t>Investimento</t>
  </si>
  <si>
    <t>Capital de Giro</t>
  </si>
  <si>
    <t>Enquadramentos de Endividamento</t>
  </si>
  <si>
    <t>GERENCIADOR DE ENDIVIDAMENTO - PREMISSAS</t>
  </si>
  <si>
    <t>Sicredi</t>
  </si>
  <si>
    <t>1</t>
  </si>
  <si>
    <t>Valor Financiado</t>
  </si>
  <si>
    <t>Valor Liberado</t>
  </si>
  <si>
    <t>Anual</t>
  </si>
  <si>
    <t>SAC</t>
  </si>
  <si>
    <t>Trator</t>
  </si>
  <si>
    <t>AA</t>
  </si>
  <si>
    <t>PRÉ</t>
  </si>
  <si>
    <t>Indicadores de Correção Monetária</t>
  </si>
  <si>
    <t>SELIC</t>
  </si>
  <si>
    <t>NÃO</t>
  </si>
  <si>
    <t>PARCELA PAGA?</t>
  </si>
  <si>
    <r>
      <t xml:space="preserve">INSTRUÇÃO DE USO:
</t>
    </r>
    <r>
      <rPr>
        <sz val="12"/>
        <color theme="1"/>
        <rFont val="Arial"/>
        <family val="2"/>
      </rPr>
      <t>O usuário deve inserir</t>
    </r>
    <r>
      <rPr>
        <b/>
        <sz val="12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>novas demandas em novas linhas. Além disso, os histórico das demandas devem ser inseridos em novas linhas também, respeitando o número da demanda e a data do novo histórico.</t>
    </r>
  </si>
  <si>
    <t>SAFRA REGISTRADA:</t>
  </si>
  <si>
    <r>
      <rPr>
        <b/>
        <sz val="11"/>
        <color rgb="FFFF0000"/>
        <rFont val="Arial"/>
        <family val="2"/>
      </rPr>
      <t xml:space="preserve">ATENÇÃO: </t>
    </r>
    <r>
      <rPr>
        <b/>
        <sz val="11"/>
        <color theme="1"/>
        <rFont val="Arial"/>
        <family val="2"/>
      </rPr>
      <t>devem ser registrados valores de safras passadas como referência, uma vez que a safra atual ainda está em andamento!</t>
    </r>
  </si>
  <si>
    <t>Parâmetros Base para Safras</t>
  </si>
  <si>
    <t>1. DIAGNÓSTICO ATUAL</t>
  </si>
  <si>
    <t>TÍTULOS A VENCER - NÃO REGISTRAR DÍVIDAS VENCIDAS</t>
  </si>
  <si>
    <t>DÍVIDAS VENCIDAS</t>
  </si>
  <si>
    <t>Vencimento Original da Dívida</t>
  </si>
  <si>
    <t>Data do Diagnóstico (Atual)</t>
  </si>
  <si>
    <t>Após</t>
  </si>
  <si>
    <t>Despesas rateadas</t>
  </si>
  <si>
    <t>SIM</t>
  </si>
  <si>
    <t>Parcelas Anuais</t>
  </si>
  <si>
    <t>Fluxo de Amortização (R$) - Preencher apenas a primeira safra (ex.: 23/24)</t>
  </si>
  <si>
    <t>PRÓ-LABORE</t>
  </si>
  <si>
    <t>MARGEM BRUTA (%)</t>
  </si>
  <si>
    <t>Área Plantada</t>
  </si>
  <si>
    <t>ha</t>
  </si>
  <si>
    <t>Rendimento</t>
  </si>
  <si>
    <t>sc/ha</t>
  </si>
  <si>
    <t>Produção</t>
  </si>
  <si>
    <t>sc</t>
  </si>
  <si>
    <t>Preço médio</t>
  </si>
  <si>
    <t>Custo Médio de Produção</t>
  </si>
  <si>
    <t>Resultado Bruto</t>
  </si>
  <si>
    <t>Margem Bruta</t>
  </si>
  <si>
    <t>Área Própria</t>
  </si>
  <si>
    <t>Área Arrendada</t>
  </si>
  <si>
    <t>R$/sc</t>
  </si>
  <si>
    <t>Custo Total de Produção</t>
  </si>
  <si>
    <t>ton/ha</t>
  </si>
  <si>
    <t>ATR/ton</t>
  </si>
  <si>
    <t>R$/ha</t>
  </si>
  <si>
    <t>R$/ton</t>
  </si>
  <si>
    <t>km</t>
  </si>
  <si>
    <t>Área Total</t>
  </si>
  <si>
    <t>Área de Plantio - Renovação/Expansão</t>
  </si>
  <si>
    <t>Custo do CCT</t>
  </si>
  <si>
    <t>Idade Média do Canavial</t>
  </si>
  <si>
    <t>Distância da Usina</t>
  </si>
  <si>
    <t>Investimento Médio de Plantio - Renovação/Expansão</t>
  </si>
  <si>
    <t>cx/ha</t>
  </si>
  <si>
    <t>R$/cx</t>
  </si>
  <si>
    <t>@</t>
  </si>
  <si>
    <t>@/ha</t>
  </si>
  <si>
    <t>R$/@</t>
  </si>
  <si>
    <t>Rendimento Pluma</t>
  </si>
  <si>
    <t>Rendimento Caroço</t>
  </si>
  <si>
    <t>Rendimento Total</t>
  </si>
  <si>
    <t>Produção Pluma</t>
  </si>
  <si>
    <t>Produção Caroço</t>
  </si>
  <si>
    <t>Produção Total</t>
  </si>
  <si>
    <t>Preço Médio Pluma</t>
  </si>
  <si>
    <t>Preço Médio Caroço</t>
  </si>
  <si>
    <t>Custo Insumos Frete Colheita</t>
  </si>
  <si>
    <t>Custo Arrendamento</t>
  </si>
  <si>
    <t>Relatório de Safras</t>
  </si>
  <si>
    <t>NOME DO CLIENTE</t>
  </si>
  <si>
    <t>Parcelas inadimplentes?</t>
  </si>
  <si>
    <t>CAMPO DE PREENCHIMENTO OBRIGATÓRIO</t>
  </si>
  <si>
    <t>CREDORES</t>
  </si>
  <si>
    <t>Sicoob</t>
  </si>
  <si>
    <t>Banco do Brasil</t>
  </si>
  <si>
    <t>BANCARIZAÇÃO POR CREDOR</t>
  </si>
  <si>
    <t>Valor Atual</t>
  </si>
  <si>
    <t>CUSTOS DE INSUMOS DO CLIENTE</t>
  </si>
  <si>
    <t>EVOLUÇÃO  DA DIVIDA  POR CREDOR</t>
  </si>
  <si>
    <t>1.1. COMPOSIÇÃO DO GRUPO</t>
  </si>
  <si>
    <t>1.2. DEMANDAS</t>
  </si>
  <si>
    <t>1.3. GARANTIAS</t>
  </si>
  <si>
    <t>1.3. ÁREAS DO CLIENTE</t>
  </si>
  <si>
    <t>1.4. FATURAMENTO</t>
  </si>
  <si>
    <t>1.5. ATIVIDADES EXPLORADAS/HAC</t>
  </si>
  <si>
    <t>1.6. RECEITAS E CUSTOS DAS ATIVIDADES EXPLORADAS</t>
  </si>
  <si>
    <t>1.7. FATURAMENTO X ENDIVIDAMENTO</t>
  </si>
  <si>
    <t>1.8. EBITDA DA OPERAÇÃO</t>
  </si>
  <si>
    <t>1.9. ATIVOS FIXOS</t>
  </si>
  <si>
    <t>2. ATIVOS FINANCEIROS</t>
  </si>
  <si>
    <t>2.1. INDICADORES TEX</t>
  </si>
  <si>
    <t>CARLOS</t>
  </si>
  <si>
    <t xml:space="preserve">MARIA </t>
  </si>
  <si>
    <t xml:space="preserve">JOSÉ </t>
  </si>
  <si>
    <t>TOMADOR</t>
  </si>
  <si>
    <t>DEMANDA / FINALIDADE - DESCREVA</t>
  </si>
  <si>
    <t>MODALIDADE</t>
  </si>
  <si>
    <t>VALOR</t>
  </si>
  <si>
    <t>STATUS</t>
  </si>
  <si>
    <t>FATURAMENTO OBTIDO 2</t>
  </si>
  <si>
    <t>FRETE TERCEIRIZADO</t>
  </si>
  <si>
    <t>COLHEITA TERCEIRIZADA</t>
  </si>
  <si>
    <t>DEMAIS CUSTOS OPERACIONAIS</t>
  </si>
  <si>
    <t>VALOR MENSAL</t>
  </si>
  <si>
    <t>SAFRA (ANO)</t>
  </si>
  <si>
    <t>Atual</t>
  </si>
  <si>
    <t>Futura</t>
  </si>
  <si>
    <t>Passada</t>
  </si>
  <si>
    <t>Margem Líquida</t>
  </si>
  <si>
    <t>Custos de Insumos + Fretes + Colheita</t>
  </si>
  <si>
    <t>Restrasada</t>
  </si>
  <si>
    <t>Custo médio de produção</t>
  </si>
  <si>
    <t>Insumos + FR + Colheita
 (6 - Custos Cliente)</t>
  </si>
  <si>
    <t>L</t>
  </si>
  <si>
    <t>unid</t>
  </si>
  <si>
    <t>Preço médio (R$/L)</t>
  </si>
  <si>
    <t>R$/L</t>
  </si>
  <si>
    <t>Arrendamentos (base)</t>
  </si>
  <si>
    <t>Custo Arrendamento (R$)</t>
  </si>
  <si>
    <t>Conversão ANUAL</t>
  </si>
  <si>
    <t>Conversão MENSAL</t>
  </si>
  <si>
    <t>Custos de Insumos + Fretes + Colheita (Total)</t>
  </si>
  <si>
    <t>Custos de Insumos + Fretes + Colheita (valor / unidade)</t>
  </si>
  <si>
    <t>Insumo + Frete + Colheita (total)</t>
  </si>
  <si>
    <r>
      <t>OBSERVAÇÕES</t>
    </r>
    <r>
      <rPr>
        <b/>
        <sz val="11"/>
        <color theme="3" tint="0.249977111117893"/>
        <rFont val="Arial"/>
        <family val="2"/>
      </rPr>
      <t xml:space="preserve"> (0)</t>
    </r>
  </si>
  <si>
    <t>Cancelado</t>
  </si>
  <si>
    <t>Concluído</t>
  </si>
  <si>
    <t>Suspenso</t>
  </si>
  <si>
    <t>Em andamento</t>
  </si>
  <si>
    <t>Perdido</t>
  </si>
  <si>
    <t>Negado</t>
  </si>
  <si>
    <t>INSCRIÇÃO ESTADUAL</t>
  </si>
  <si>
    <t>Total Rateio
Ponderado (R$)</t>
  </si>
  <si>
    <t>Total Rateio
Ponderado (por ha)</t>
  </si>
  <si>
    <t>Total Padrão TEX (R$)</t>
  </si>
  <si>
    <t>Total Padrão TEX (ha)</t>
  </si>
  <si>
    <t>Custo Rateado (R$/ha)</t>
  </si>
  <si>
    <t>Maquinario</t>
  </si>
  <si>
    <t>CPR de Soja</t>
  </si>
  <si>
    <t xml:space="preserve">CPR de Milho  </t>
  </si>
  <si>
    <t>CPR de Gado</t>
  </si>
  <si>
    <t>Penhor de Soja</t>
  </si>
  <si>
    <t>Veiculo</t>
  </si>
  <si>
    <t>Aval</t>
  </si>
  <si>
    <t>OUTRAS GARANTIAS</t>
  </si>
  <si>
    <t>Outras Garantias</t>
  </si>
  <si>
    <t>Períodos/Ano</t>
  </si>
  <si>
    <t>FLUXO DE CAIXA PROJETADO</t>
  </si>
  <si>
    <t>Linha</t>
  </si>
  <si>
    <t>Safra de referência</t>
  </si>
  <si>
    <t>(safra colhida no ano)</t>
  </si>
  <si>
    <t>—</t>
  </si>
  <si>
    <t>29/30</t>
  </si>
  <si>
    <t>30/31</t>
  </si>
  <si>
    <t>31/32</t>
  </si>
  <si>
    <t>32/33</t>
  </si>
  <si>
    <t>33/34</t>
  </si>
  <si>
    <t>34/35</t>
  </si>
  <si>
    <t>35/36</t>
  </si>
  <si>
    <t>RECEITAS OPERACIONAIS</t>
  </si>
  <si>
    <t>Receita Total (R$ mil)</t>
  </si>
  <si>
    <t>(=) Receita Líquida</t>
  </si>
  <si>
    <t>CUSTOS OPERACIONAIS</t>
  </si>
  <si>
    <t>Insumo + Frete + Colheita</t>
  </si>
  <si>
    <t>(=) Custo Total</t>
  </si>
  <si>
    <t>GERAÇÃO DE CAIXA OPERACIONAL</t>
  </si>
  <si>
    <t>(=) EBITDA / Geração de Caixa</t>
  </si>
  <si>
    <t>Margem EBITDA (%)</t>
  </si>
  <si>
    <t>SERVIÇO DA DÍVIDA</t>
  </si>
  <si>
    <t>Parcelas Anuais (Amortização + Juros)</t>
  </si>
  <si>
    <t>Saldo Devedor (início do ano)</t>
  </si>
  <si>
    <t>FLUXO DE CAIXA LÍQUIDO</t>
  </si>
  <si>
    <t>(=) Fluxo de Caixa Livre (FCL)</t>
  </si>
  <si>
    <t>POSIÇÃO DE CAIXA</t>
  </si>
  <si>
    <t>Caixa Inicial</t>
  </si>
  <si>
    <t>(+) FCL do período</t>
  </si>
  <si>
    <t>(=) Caixa Final</t>
  </si>
  <si>
    <t>INDICADORES</t>
  </si>
  <si>
    <t>DSCR (EBITDA / Serviço da Dívida)</t>
  </si>
  <si>
    <t>Dívida / EBITDA</t>
  </si>
  <si>
    <t>Serviço da Dívida / Receita</t>
  </si>
  <si>
    <t>NOTAS / FONTES DE DADOS</t>
  </si>
  <si>
    <t>• Receitas e custos: linkados de '7.2 - EBITDA' (H27:R33), distribuídos por ano de colheita (safra 25/26 → 2026, etc.)</t>
  </si>
  <si>
    <t>• Serviço da dívida: linkado de '10.1 - Premissas Endividamento' (parcelas anuais L23:L36, saldo H23:H36)</t>
  </si>
  <si>
    <t>• Valores em R$ mil. Cores: AZUL = input editavel | VERDE = link de outra aba | PRETO = formula | AMARELO = premissa-chave</t>
  </si>
  <si>
    <t>• Anos 2025 e 2037-2038 sem safra projetada na 7.2 — ajuste a aba de origem para estender o horizonte</t>
  </si>
  <si>
    <t>FCL Projetado / R.OP.011</t>
  </si>
  <si>
    <t>GERENCIADOR DE FLUXO DE CAIXA - PROJEÇÃO ANUAL</t>
  </si>
  <si>
    <t>PREMISSAS / R.OP.014</t>
  </si>
  <si>
    <t>PREMISSAS E SUPORTE - DIAGNÓSTICO E PLANEJAMENTO</t>
  </si>
  <si>
    <t>PREMISSAS E SUPORTE</t>
  </si>
  <si>
    <t>GUIA DE USO DA PLANILHA</t>
  </si>
  <si>
    <t>Público-alvo</t>
  </si>
  <si>
    <t>MAPA DE ABAS</t>
  </si>
  <si>
    <t>Aba</t>
  </si>
  <si>
    <t>Função</t>
  </si>
  <si>
    <t>1 - BaseSafra</t>
  </si>
  <si>
    <t>Cadastro</t>
  </si>
  <si>
    <t>2 - Cadastro de Itens</t>
  </si>
  <si>
    <t>3 - Cadastro</t>
  </si>
  <si>
    <t>Cadastro mestre (cliente, propriedades).</t>
  </si>
  <si>
    <t>4 - Overview</t>
  </si>
  <si>
    <t>Resumo</t>
  </si>
  <si>
    <t>5 - Demandas</t>
  </si>
  <si>
    <t>6 - Custos do Cliente</t>
  </si>
  <si>
    <t>Custos</t>
  </si>
  <si>
    <t>Despesas administrativas e operacionais do cliente.</t>
  </si>
  <si>
    <t>7 - Safra</t>
  </si>
  <si>
    <t>Safra</t>
  </si>
  <si>
    <t>INPUT principal: receita por safra (25/26 a 35/36).</t>
  </si>
  <si>
    <t>7.1 - Rateio de Custos</t>
  </si>
  <si>
    <t>7.2 - EBITDA</t>
  </si>
  <si>
    <t>Consolida receita e custos por safra; gera EBITDA. Alimenta a aba 12.</t>
  </si>
  <si>
    <t>7.3 - Premissas Safras</t>
  </si>
  <si>
    <t>Premissas</t>
  </si>
  <si>
    <t>8 - Ativos</t>
  </si>
  <si>
    <t>9 - Fornecedores (Cadastro)</t>
  </si>
  <si>
    <t>Lista de fornecedores ativos.</t>
  </si>
  <si>
    <t>9.1 - Custo Safra</t>
  </si>
  <si>
    <t>Detalhamento de custos por safra.</t>
  </si>
  <si>
    <t>10 - Endividamento</t>
  </si>
  <si>
    <t>INPUT principal: contratos, parcelas, taxas, garantias.</t>
  </si>
  <si>
    <t>10.1 - Premissas Endividamento</t>
  </si>
  <si>
    <t>11 - Passivos</t>
  </si>
  <si>
    <t>12 - Fluxo de Caixa Projetado</t>
  </si>
  <si>
    <t>OUTPUT: FCL anual 2025-2038, saldo de caixa, DSCR. Linka 7.2 e 10.1.</t>
  </si>
  <si>
    <t xml:space="preserve"> 13 - Rel. Prem de safra </t>
  </si>
  <si>
    <t>14 - Garantias</t>
  </si>
  <si>
    <t>Garantias vinculadas a contratos.</t>
  </si>
  <si>
    <t>13 - PREMISSAS(PADRONIZAR)</t>
  </si>
  <si>
    <t>15 - Premissas e Suporte</t>
  </si>
  <si>
    <t>13.1 - OWER VIEW PREMISSAS</t>
  </si>
  <si>
    <t>Overview de premissas.</t>
  </si>
  <si>
    <t>Conta</t>
  </si>
  <si>
    <t>19 - Guia de Uso</t>
  </si>
  <si>
    <t>Esta aba.</t>
  </si>
  <si>
    <t>FLUXO DE PREENCHIMENTO (ORDEM RECOMENDADA)</t>
  </si>
  <si>
    <t>Passo</t>
  </si>
  <si>
    <t>3 - Cadastro / 8 - Ativos / 9 - Fornecedores</t>
  </si>
  <si>
    <t>7.3 - Premissas Safras / 6 - Custos do Cliente</t>
  </si>
  <si>
    <t>7 - Safra / 7.1 - Rateio / 7.2 - EBITDA</t>
  </si>
  <si>
    <t>17 - DRE FCL / 16 - Raio X</t>
  </si>
  <si>
    <t>Cor / Estilo</t>
  </si>
  <si>
    <t>Significado</t>
  </si>
  <si>
    <t>Quando usar</t>
  </si>
  <si>
    <t>Texto AZUL</t>
  </si>
  <si>
    <t>Texto PRETO</t>
  </si>
  <si>
    <t>Texto VERDE</t>
  </si>
  <si>
    <t>Link entre abas</t>
  </si>
  <si>
    <t>Texto VERMELHO</t>
  </si>
  <si>
    <t>Link externo / alerta</t>
  </si>
  <si>
    <t>Fundo AMARELO</t>
  </si>
  <si>
    <t>Premissa-chave</t>
  </si>
  <si>
    <t>Banner VERDE #5BA036</t>
  </si>
  <si>
    <t>Formato moeda</t>
  </si>
  <si>
    <t>#,##0;(#,##0);-</t>
  </si>
  <si>
    <t>Aptos Narrow</t>
  </si>
  <si>
    <t>COMO ATUALIZAR (CHECKLIST MENSAL)</t>
  </si>
  <si>
    <t>Quando uma safra for colhida e vendida, registrar valor real em '7 - Safra' (substitui projetado).</t>
  </si>
  <si>
    <t>INDICADORES-CHAVE PARA MONITORAR</t>
  </si>
  <si>
    <t>Indicador</t>
  </si>
  <si>
    <t>Onde ver</t>
  </si>
  <si>
    <t>Referência / Interpretação</t>
  </si>
  <si>
    <t>Margem EBITDA</t>
  </si>
  <si>
    <t>12 - Fluxo de Caixa Projetado, linha 3.2</t>
  </si>
  <si>
    <t>12 - Fluxo de Caixa Projetado, linha 7.1</t>
  </si>
  <si>
    <t>12 - Fluxo de Caixa Projetado, linha 7.2</t>
  </si>
  <si>
    <t>12 - Fluxo de Caixa Projetado, linha 7.3</t>
  </si>
  <si>
    <t>Margem Bruta por Cultura</t>
  </si>
  <si>
    <t>15 - Premissas e Suporte, AS19:AS22</t>
  </si>
  <si>
    <t>ROB / Receita por atividade. Comparar entre culturas para decidir mix.</t>
  </si>
  <si>
    <t>Saldo de Caixa Acumulado</t>
  </si>
  <si>
    <t>12 - Fluxo de Caixa Projetado, linha 6.3</t>
  </si>
  <si>
    <t>AVISOS IMPORTANTES</t>
  </si>
  <si>
    <t>Objetivo</t>
  </si>
  <si>
    <t>Centralizar a gestão financeira do produtor rural: cadastro de safras, custos, ativos, fornecedores, endividamento e gerar análises (DRE, FCL, Raio X, Fluxo de Caixa Projetado).</t>
  </si>
  <si>
    <t>Gestor financeiro / produtor / consultor TEX. Decisões de planejamento, reestruturação de dívida e análise de viabilidade.</t>
  </si>
  <si>
    <t>Atualização mensal recomendada para custos e endividamento. Premissas de safra revisadas anualmente.</t>
  </si>
  <si>
    <t>Valores em R$ — confira o cabeçalho de cada aba (algumas em R$ mil, outras em R$ MM). Áreas em hectares (ha). Produção em sacas (sc) ou cabeças (cab).</t>
  </si>
  <si>
    <t>Base de dados de safras historicas (insumo).</t>
  </si>
  <si>
    <t>Catalogo de itens (insumos, produtos, servicos).</t>
  </si>
  <si>
    <t>Painel de visao geral consolidado.</t>
  </si>
  <si>
    <t>Operacao</t>
  </si>
  <si>
    <t>Pipeline de demandas de credito (status, valor, parecer).</t>
  </si>
  <si>
    <t>Distribuicao de custos por safra/cultura.</t>
  </si>
  <si>
    <t>Precos, produtividade, custos por hectare.</t>
  </si>
  <si>
    <t>Patrimonio</t>
  </si>
  <si>
    <t>Cadastro de ativos (terras, maquinas, benfeitorias).</t>
  </si>
  <si>
    <t>Divida</t>
  </si>
  <si>
    <t>Evolucao anual da divida e parcelas. Alimenta a aba 12.</t>
  </si>
  <si>
    <t>Outros passivos (nao-bancarios).</t>
  </si>
  <si>
    <t>Analise</t>
  </si>
  <si>
    <t>Relatorio</t>
  </si>
  <si>
    <t>Relatorio consolidado de premissas de safra.</t>
  </si>
  <si>
    <t>LEGADO</t>
  </si>
  <si>
    <t>ATENCAO: aba antiga com #REF! - nao usar. Substituida por '15 - Premissas e Suporte'.</t>
  </si>
  <si>
    <t>Diagnostico</t>
  </si>
  <si>
    <t>Diagnostico atual: areas, faturamento, atividades, indicadores. Alimenta a aba 17.</t>
  </si>
  <si>
    <t>15 - Raio X</t>
  </si>
  <si>
    <t>Diagnostico financeiro consolidado por ano.</t>
  </si>
  <si>
    <t>15 - DRE - FCL</t>
  </si>
  <si>
    <t>OUTPUT: DRE atual e EBTDA da Atividade. Receita linkada do Diagnostico (aba 15).</t>
  </si>
  <si>
    <t>RELATORIO</t>
  </si>
  <si>
    <t>Relatorio gerencial final.</t>
  </si>
  <si>
    <t>17 - BANCO</t>
  </si>
  <si>
    <t>Movimentacoes bancarias / extrato.</t>
  </si>
  <si>
    <t>Documentacao</t>
  </si>
  <si>
    <t>Legenda</t>
  </si>
  <si>
    <t>VERDE = aba-chave (input ou output)  |  VERMELHO = aba legada / nao usar  |  Categoria identifica o papel da aba no fluxo.</t>
  </si>
  <si>
    <t>Aba(s)</t>
  </si>
  <si>
    <t>Acao</t>
  </si>
  <si>
    <t>Preencher cadastros base: cliente, propriedades, ativos (terras, maquinas) e fornecedores.</t>
  </si>
  <si>
    <t>Levantar diagnostico atual: areas exploradas, faturamento historico, custos por hectare, atividades.</t>
  </si>
  <si>
    <t>Definir premissas: precos, produtividade, custos por hectare e despesas administrativas.</t>
  </si>
  <si>
    <t>Projetar receitas e custos por safra (25/26 a 35/36). EBITDA e calculado automaticamente.</t>
  </si>
  <si>
    <t>Cadastrar contratos: credor, valor, taxa, prazo, parcelas e garantias. A 10.1 calcula a evolucao anual.</t>
  </si>
  <si>
    <t>Conferir o FCL anual (auto-gerado). Editar apenas D30 (Caixa Inicial - amarelo) se necessario.</t>
  </si>
  <si>
    <t>Analisar DRE consolidada e diagnostico financeiro (Raio X). Gerar conclusoes.</t>
  </si>
  <si>
    <t>5 - Demandas / RELATORIO</t>
  </si>
  <si>
    <t>Registrar demandas de credito ativas e gerar relatorio gerencial final.</t>
  </si>
  <si>
    <t>Input editavel</t>
  </si>
  <si>
    <t>Valores que voce digita: precos, taxas, premissas. Pode editar livremente.</t>
  </si>
  <si>
    <t>Formula / calculo</t>
  </si>
  <si>
    <t>Celulas calculadas automaticamente. NAO sobrescrever - editar apenas a fonte.</t>
  </si>
  <si>
    <t>Puxa dado de outra aba do mesmo arquivo. NAO sobrescrever - editar a aba de origem.</t>
  </si>
  <si>
    <t>Referencia a outro arquivo ou alerta de atencao.</t>
  </si>
  <si>
    <t>Celula que exige atencao ou aprovacao (ex: caixa inicial, taxa de desconto).</t>
  </si>
  <si>
    <t>Titulo de aba</t>
  </si>
  <si>
    <t>Padrao institucional para cabecalhos das abas-chave.</t>
  </si>
  <si>
    <t>Negativos entre parenteses; zeros como '-' (padrao financeiro).</t>
  </si>
  <si>
    <t>Fonte padrao</t>
  </si>
  <si>
    <t>Use Aptos Narrow para textos novos (mantem consistencia visual).</t>
  </si>
  <si>
    <t>✓  Endividamento</t>
  </si>
  <si>
    <t>Atualizar 'Parcelas pagas' na aba 10 - Endividamento e a 'DATA BASE' (celula C16) para o mes vigente. A 10.1 recalcula sozinha.</t>
  </si>
  <si>
    <t>✓  Caixa</t>
  </si>
  <si>
    <t>Conferir saldo bancario em '17 - BANCO' e atualizar D30 da aba 12 (Caixa Inicial) sempre que houver virada de ano.</t>
  </si>
  <si>
    <t>✓  Receita realizada</t>
  </si>
  <si>
    <t>✓  Custos realizados</t>
  </si>
  <si>
    <t>Atualizar '6 - Custos do Cliente' com despesas do mes. A DRE (aba 15 - DRE - FCL) reflete automaticamente.</t>
  </si>
  <si>
    <t>✓  Demandas de credito</t>
  </si>
  <si>
    <t>Atualizar status (envio, retorno, acoes) na aba 5 - Demandas para operacoes em andamento.</t>
  </si>
  <si>
    <t>✓  Diagnostico</t>
  </si>
  <si>
    <t>Revisar '15 - Premissas e Suporte' por safra (anual): areas, faturamento, atividades exploradas.</t>
  </si>
  <si>
    <t>Saudavel: &gt; 25%. Indica eficiencia operacional antes da divida.</t>
  </si>
  <si>
    <t>DSCR (Cobertura do Servico da Divida)</t>
  </si>
  <si>
    <t>EBITDA / Servico da Divida. Saudavel &gt;= 1,2x. Abaixo de 1,0 = caixa nao cobre parcelas.</t>
  </si>
  <si>
    <t>Divida / EBITDA</t>
  </si>
  <si>
    <t>Alavancagem. Saudavel &lt;= 3,0x para agronegocio. Acima de 4,0 = alerta.</t>
  </si>
  <si>
    <t>Servico da Divida / Receita</t>
  </si>
  <si>
    <t>% da receita comprometida com divida. Saudavel &lt; 25%.</t>
  </si>
  <si>
    <t>Posicao de caixa final em cada ano. Negativo = necessidade de capital de giro.</t>
  </si>
  <si>
    <t>⚠  NAO excluir abas</t>
  </si>
  <si>
    <t>Muitas abas estao linkadas entre si. Excluir uma quebra formulas em cascata. Em caso de duvida, ocultar.</t>
  </si>
  <si>
    <t>⚠  Abas com #REF!</t>
  </si>
  <si>
    <t>A aba '13 - PREMISSAS(PADRONIZAR)' tem #REF! - foi substituida por '15 - Premissas e Suporte'. Nao usar.</t>
  </si>
  <si>
    <t>⚠  Macros (.xlsm)</t>
  </si>
  <si>
    <t>O arquivo e .xlsm (com macros). Habilitar macros ao abrir para funcionalidades completas.</t>
  </si>
  <si>
    <t>⚠  Salvar como versao</t>
  </si>
  <si>
    <t>Antes de alteracoes estruturais, salve uma copia (ex: '_v02', '_2026_03'). Mantenha historico de revisoes.</t>
  </si>
  <si>
    <t>⚠  Celulas mescladas</t>
  </si>
  <si>
    <t>Algumas abas usam celulas mescladas (banners). Nao desfazer mesclagens sem necessidade.</t>
  </si>
  <si>
    <t>Documento gerado para apoio operacional. Em caso de duvidas, consulte o responsavel pela manutencao do modelo.</t>
  </si>
  <si>
    <t>VISAO GERAL</t>
  </si>
  <si>
    <t>CONVENCOES DE CORES E FORMATACAO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</si>
</sst>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_-* #,##0_-;\-* #,##0_-;_-* &quot;-&quot;??_-;_-@_-"/>
    <numFmt numFmtId="166" formatCode="[$-F400]h:mm:ss\ AM/PM"/>
    <numFmt numFmtId="167" formatCode="dd/mm/yy;@"/>
    <numFmt numFmtId="168" formatCode="#,##0.00_ ;\-#,##0.00\ "/>
    <numFmt numFmtId="169" formatCode="0.0"/>
    <numFmt numFmtId="170" formatCode="#,##0_ ;\-#,##0\ "/>
    <numFmt numFmtId="171" formatCode="_-#,##0_-;\-#,##0_-;_-&quot;-&quot;??_-;_-@_-"/>
    <numFmt numFmtId="172" formatCode="0.0%"/>
    <numFmt numFmtId="173" formatCode="&quot;R$&quot;\ #,##0;\(&quot;R$&quot;\ #,##0\);\-"/>
    <numFmt numFmtId="174" formatCode="#,##0;\(#,##0\);\-"/>
    <numFmt numFmtId="175" formatCode="0.0%;\(0.0%\);\-"/>
    <numFmt numFmtId="176" formatCode="\R&quot;R$&quot;\ #,##0.00;\(\R&quot;R$&quot;\ #,##0.00\);\-"/>
    <numFmt numFmtId="177" formatCode="\R&quot;R$&quot;\ #,##0;\(\R&quot;R$&quot;\ #,##0\);\-"/>
    <numFmt numFmtId="178" formatCode="m/d/yyyy"/>
    <numFmt numFmtId="179" formatCode="0.00&quot;x&quot;;\(0.00&quot;x&quot;\);\-"/>
  </numFmts>
  <fonts count="118" x14ac:knownFonts="1">
    <font>
      <sz val="11"/>
      <color theme="1"/>
      <name val="Aptos Narrow"/>
      <charset val="134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6"/>
      <color theme="1"/>
      <name val="Arial"/>
      <family val="2"/>
    </font>
    <font>
      <b/>
      <sz val="10"/>
      <color theme="1"/>
      <name val="Arial"/>
      <family val="2"/>
    </font>
    <font>
      <u/>
      <sz val="6"/>
      <color theme="10"/>
      <name val="Arial"/>
      <family val="2"/>
    </font>
    <font>
      <u/>
      <sz val="9"/>
      <color theme="10"/>
      <name val="Arial"/>
      <family val="2"/>
    </font>
    <font>
      <b/>
      <sz val="12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8"/>
      <color rgb="FF3B3B3A"/>
      <name val="Arial"/>
      <family val="2"/>
    </font>
    <font>
      <b/>
      <sz val="11"/>
      <color theme="0"/>
      <name val="Arial"/>
      <family val="2"/>
    </font>
    <font>
      <b/>
      <sz val="10"/>
      <color rgb="FF3B3B3A"/>
      <name val="Arial"/>
      <family val="2"/>
    </font>
    <font>
      <b/>
      <sz val="11"/>
      <color theme="1"/>
      <name val="Aptos Narrow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4"/>
      <color theme="1"/>
      <name val="Arial"/>
      <family val="2"/>
    </font>
    <font>
      <b/>
      <sz val="10"/>
      <color rgb="FFFFFFFF"/>
      <name val="Arial"/>
      <family val="2"/>
    </font>
    <font>
      <b/>
      <sz val="16"/>
      <color theme="0"/>
      <name val="Arial"/>
      <family val="2"/>
    </font>
    <font>
      <b/>
      <sz val="9"/>
      <color theme="0"/>
      <name val="Arial"/>
      <family val="2"/>
    </font>
    <font>
      <b/>
      <sz val="15"/>
      <color theme="0"/>
      <name val="Arial"/>
      <family val="2"/>
    </font>
    <font>
      <b/>
      <sz val="12"/>
      <color theme="1"/>
      <name val="Arial"/>
      <family val="2"/>
    </font>
    <font>
      <sz val="11"/>
      <color rgb="FFFF0000"/>
      <name val="Arial"/>
      <family val="2"/>
    </font>
    <font>
      <sz val="11"/>
      <color theme="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u/>
      <sz val="11"/>
      <color theme="10"/>
      <name val="Aptos Narrow"/>
      <family val="2"/>
      <scheme val="minor"/>
    </font>
    <font>
      <u/>
      <sz val="11"/>
      <color theme="1"/>
      <name val="Arial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rial"/>
      <family val="2"/>
    </font>
    <font>
      <sz val="8"/>
      <name val="Aptos Narrow"/>
      <family val="2"/>
      <scheme val="minor"/>
    </font>
    <font>
      <b/>
      <sz val="10"/>
      <color theme="0"/>
      <name val="Arial"/>
      <family val="2"/>
    </font>
    <font>
      <sz val="5"/>
      <color rgb="FFFF0000"/>
      <name val="Aptos Narrow"/>
      <family val="2"/>
      <scheme val="minor"/>
    </font>
    <font>
      <sz val="10"/>
      <color rgb="FFFF0000"/>
      <name val="Arial"/>
      <family val="2"/>
    </font>
    <font>
      <sz val="10"/>
      <color rgb="FF000000"/>
      <name val="Aptos Narrow"/>
      <family val="2"/>
      <scheme val="minor"/>
    </font>
    <font>
      <sz val="11"/>
      <name val="Arial"/>
      <family val="2"/>
    </font>
    <font>
      <sz val="11"/>
      <color theme="1"/>
      <name val="Tahoma"/>
      <family val="2"/>
    </font>
    <font>
      <b/>
      <sz val="20"/>
      <color theme="1"/>
      <name val="Tahoma"/>
      <family val="2"/>
    </font>
    <font>
      <sz val="6"/>
      <color theme="1"/>
      <name val="Tahoma"/>
      <family val="2"/>
    </font>
    <font>
      <b/>
      <sz val="10"/>
      <color theme="1"/>
      <name val="Tahoma"/>
      <family val="2"/>
    </font>
    <font>
      <b/>
      <sz val="14"/>
      <color theme="0"/>
      <name val="Tahoma"/>
      <family val="2"/>
    </font>
    <font>
      <b/>
      <sz val="11"/>
      <color theme="1"/>
      <name val="Tahoma"/>
      <family val="2"/>
    </font>
    <font>
      <u/>
      <sz val="9"/>
      <color theme="10"/>
      <name val="Tahoma"/>
      <family val="2"/>
    </font>
    <font>
      <b/>
      <sz val="11"/>
      <color theme="0"/>
      <name val="Aptos Narrow"/>
      <family val="2"/>
      <scheme val="minor"/>
    </font>
    <font>
      <b/>
      <sz val="11"/>
      <color theme="0" tint="-4.9989318521683403E-2"/>
      <name val="Arial"/>
      <family val="2"/>
    </font>
    <font>
      <b/>
      <sz val="12"/>
      <color theme="1"/>
      <name val="Aptos Narrow"/>
      <family val="2"/>
      <scheme val="minor"/>
    </font>
    <font>
      <sz val="20"/>
      <color theme="1"/>
      <name val="Arial"/>
      <family val="2"/>
    </font>
    <font>
      <sz val="12"/>
      <color theme="1"/>
      <name val="Arial"/>
      <family val="2"/>
    </font>
    <font>
      <sz val="11"/>
      <name val="Calibri"/>
      <family val="2"/>
    </font>
    <font>
      <u/>
      <sz val="8"/>
      <color theme="10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name val="Arial"/>
      <family val="2"/>
    </font>
    <font>
      <i/>
      <sz val="8"/>
      <color theme="1"/>
      <name val="Arial"/>
      <family val="2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b/>
      <sz val="9"/>
      <color rgb="FF0070C0"/>
      <name val="Arial"/>
      <family val="2"/>
    </font>
    <font>
      <sz val="11"/>
      <color rgb="FF0070C0"/>
      <name val="Aptos Narrow"/>
      <family val="2"/>
      <scheme val="minor"/>
    </font>
    <font>
      <sz val="11"/>
      <color theme="3" tint="0.499984740745262"/>
      <name val="Calibri"/>
      <family val="2"/>
    </font>
    <font>
      <b/>
      <sz val="11"/>
      <color theme="3" tint="0.249977111117893"/>
      <name val="Arial"/>
      <family val="2"/>
    </font>
    <font>
      <sz val="11"/>
      <color rgb="FF0000FF"/>
      <name val="Arial"/>
      <family val="2"/>
    </font>
    <font>
      <b/>
      <sz val="11"/>
      <color rgb="FF0000FF"/>
      <name val="Arial"/>
      <family val="2"/>
    </font>
    <font>
      <b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8000"/>
      <name val="Arial"/>
      <family val="2"/>
    </font>
    <font>
      <sz val="10"/>
      <color rgb="FF008000"/>
      <name val="Arial"/>
      <family val="2"/>
    </font>
    <font>
      <sz val="10"/>
      <color rgb="FF0000FF"/>
      <name val="Arial"/>
      <family val="2"/>
    </font>
    <font>
      <b/>
      <sz val="10"/>
      <color rgb="FF008000"/>
      <name val="Arial"/>
      <family val="2"/>
    </font>
    <font>
      <b/>
      <sz val="20"/>
      <color rgb="FF000000"/>
      <name val="Arial"/>
      <family val="2"/>
    </font>
    <font>
      <i/>
      <sz val="11"/>
      <color rgb="FF595959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11"/>
      <color rgb="FF008000"/>
      <name val="Aptos Narrow"/>
      <family val="2"/>
      <scheme val="minor"/>
    </font>
    <font>
      <b/>
      <sz val="16"/>
      <color rgb="FFFFFFFF"/>
      <name val="Arial"/>
      <family val="2"/>
    </font>
    <font>
      <sz val="8"/>
      <color theme="1"/>
      <name val="Arial"/>
      <family val="2"/>
    </font>
    <font>
      <b/>
      <sz val="11"/>
      <color rgb="FFFFFFFF"/>
      <name val="Arial"/>
      <family val="2"/>
    </font>
    <font>
      <i/>
      <sz val="11"/>
      <color theme="1"/>
      <name val="Arial"/>
      <family val="2"/>
    </font>
    <font>
      <b/>
      <sz val="10"/>
      <color rgb="FF0000FF"/>
      <name val="Arial"/>
      <family val="2"/>
    </font>
    <font>
      <b/>
      <sz val="12"/>
      <color rgb="FFFFFFFF"/>
      <name val="Arial"/>
      <family val="2"/>
    </font>
    <font>
      <i/>
      <sz val="10"/>
      <color rgb="FF000000"/>
      <name val="Aptos Narrow"/>
      <family val="2"/>
      <scheme val="minor"/>
    </font>
    <font>
      <i/>
      <sz val="10"/>
      <color rgb="FF595959"/>
      <name val="Aptos Narrow"/>
      <family val="2"/>
      <scheme val="minor"/>
    </font>
    <font>
      <sz val="8"/>
      <color rgb="FF000000"/>
      <name val="Arial"/>
      <family val="2"/>
    </font>
    <font>
      <b/>
      <sz val="14"/>
      <color rgb="FFFFFFFF"/>
      <name val="Arial"/>
      <family val="2"/>
    </font>
    <font>
      <b/>
      <sz val="18"/>
      <color rgb="FF000000"/>
      <name val="Arial"/>
      <family val="2"/>
    </font>
    <font>
      <b/>
      <sz val="18"/>
      <color rgb="FFFFFFFF"/>
      <name val="Arial"/>
      <family val="2"/>
    </font>
    <font>
      <i/>
      <sz val="11"/>
      <color rgb="FF595959"/>
      <name val="Arial"/>
      <family val="2"/>
    </font>
    <font>
      <b/>
      <sz val="11"/>
      <color rgb="FF0E6E2A"/>
      <name val="Arial"/>
      <family val="2"/>
    </font>
    <font>
      <b/>
      <sz val="11"/>
      <color rgb="FFC00000"/>
      <name val="Arial"/>
      <family val="2"/>
    </font>
    <font>
      <b/>
      <sz val="9"/>
      <color rgb="FF595959"/>
      <name val="Arial"/>
      <family val="2"/>
    </font>
    <font>
      <i/>
      <sz val="9"/>
      <color rgb="FF595959"/>
      <name val="Arial"/>
      <family val="2"/>
    </font>
    <font>
      <b/>
      <sz val="14"/>
      <color rgb="FF5BA036"/>
      <name val="Arial"/>
      <family val="2"/>
    </font>
    <font>
      <b/>
      <sz val="11"/>
      <color rgb="FF008000"/>
      <name val="Arial"/>
      <family val="2"/>
    </font>
    <font>
      <i/>
      <sz val="9"/>
      <color rgb="FF90909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ECE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5BA036"/>
        <bgColor indexed="64"/>
      </patternFill>
    </fill>
    <fill>
      <patternFill patternType="solid">
        <fgColor rgb="FF9DD37F"/>
        <bgColor indexed="64"/>
      </patternFill>
    </fill>
    <fill>
      <patternFill patternType="solid">
        <fgColor rgb="FFB3DD9B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89E8F5"/>
        <bgColor rgb="FF000000"/>
      </patternFill>
    </fill>
    <fill>
      <patternFill patternType="solid">
        <fgColor rgb="FF0099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9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rgb="FF8DCC6A"/>
        <bgColor indexed="64"/>
      </patternFill>
    </fill>
    <fill>
      <patternFill patternType="solid">
        <fgColor rgb="FFD1EBC3"/>
        <bgColor indexed="64"/>
      </patternFill>
    </fill>
    <fill>
      <patternFill patternType="solid">
        <fgColor theme="0"/>
        <bgColor rgb="FF7F7F7F"/>
      </patternFill>
    </fill>
    <fill>
      <patternFill patternType="solid">
        <fgColor rgb="FFFFFFCC"/>
        <bgColor rgb="FF7F7F7F"/>
      </patternFill>
    </fill>
    <fill>
      <patternFill patternType="solid">
        <fgColor rgb="FFD0D0D0"/>
        <bgColor indexed="64"/>
      </patternFill>
    </fill>
    <fill>
      <patternFill patternType="solid">
        <fgColor theme="0" tint="-0.14999847407452621"/>
        <bgColor rgb="FF7F7F7F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rgb="FF7F7F7F"/>
      </patternFill>
    </fill>
    <fill>
      <patternFill patternType="solid">
        <fgColor rgb="FFDAF2D0"/>
        <bgColor rgb="FF7F7F7F"/>
      </patternFill>
    </fill>
    <fill>
      <patternFill patternType="solid">
        <fgColor rgb="FFB3DD9B"/>
        <bgColor rgb="FF7F7F7F"/>
      </patternFill>
    </fill>
    <fill>
      <patternFill patternType="solid">
        <fgColor rgb="FFFFF2CC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4F4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6">
    <xf numFmtId="0" fontId="0" fillId="0" borderId="0"/>
    <xf numFmtId="43" fontId="45" fillId="0" borderId="0" applyFont="0" applyFill="0" applyBorder="0" applyAlignment="0" applyProtection="0"/>
    <xf numFmtId="44" fontId="45" fillId="0" borderId="0" applyFont="0" applyFill="0" applyBorder="0" applyAlignment="0" applyProtection="0"/>
    <xf numFmtId="9" fontId="45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52" fillId="0" borderId="0"/>
    <xf numFmtId="43" fontId="52" fillId="0" borderId="0" applyFont="0" applyFill="0" applyBorder="0" applyAlignment="0" applyProtection="0"/>
    <xf numFmtId="9" fontId="52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</cellStyleXfs>
  <cellXfs count="208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7" xfId="0" applyBorder="1"/>
    <xf numFmtId="0" fontId="15" fillId="0" borderId="7" xfId="0" applyFont="1" applyBorder="1"/>
    <xf numFmtId="0" fontId="15" fillId="0" borderId="0" xfId="0" applyFont="1"/>
    <xf numFmtId="0" fontId="15" fillId="0" borderId="2" xfId="0" applyFont="1" applyBorder="1"/>
    <xf numFmtId="0" fontId="19" fillId="0" borderId="0" xfId="4" applyFont="1" applyBorder="1" applyAlignment="1">
      <alignment vertical="center" wrapText="1"/>
    </xf>
    <xf numFmtId="0" fontId="0" fillId="2" borderId="0" xfId="0" applyFill="1"/>
    <xf numFmtId="0" fontId="20" fillId="0" borderId="0" xfId="0" applyFont="1" applyAlignment="1">
      <alignment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3" fillId="2" borderId="0" xfId="0" applyFont="1" applyFill="1" applyAlignment="1">
      <alignment vertical="center"/>
    </xf>
    <xf numFmtId="0" fontId="22" fillId="4" borderId="0" xfId="0" applyFont="1" applyFill="1"/>
    <xf numFmtId="0" fontId="25" fillId="0" borderId="0" xfId="0" applyFont="1" applyAlignment="1">
      <alignment vertical="center"/>
    </xf>
    <xf numFmtId="0" fontId="14" fillId="7" borderId="20" xfId="0" applyFont="1" applyFill="1" applyBorder="1" applyAlignment="1">
      <alignment horizontal="center" vertical="center"/>
    </xf>
    <xf numFmtId="164" fontId="24" fillId="2" borderId="0" xfId="0" applyNumberFormat="1" applyFont="1" applyFill="1" applyAlignment="1">
      <alignment vertical="center"/>
    </xf>
    <xf numFmtId="0" fontId="26" fillId="0" borderId="0" xfId="0" applyFont="1" applyAlignment="1">
      <alignment vertical="center"/>
    </xf>
    <xf numFmtId="0" fontId="24" fillId="2" borderId="0" xfId="0" applyFont="1" applyFill="1" applyAlignment="1">
      <alignment horizontal="center" vertical="center"/>
    </xf>
    <xf numFmtId="0" fontId="23" fillId="0" borderId="0" xfId="0" applyFont="1" applyAlignment="1">
      <alignment vertical="center"/>
    </xf>
    <xf numFmtId="0" fontId="24" fillId="2" borderId="22" xfId="0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44" fontId="24" fillId="2" borderId="22" xfId="2" applyFont="1" applyFill="1" applyBorder="1" applyAlignment="1">
      <alignment horizontal="center" vertical="center"/>
    </xf>
    <xf numFmtId="0" fontId="24" fillId="2" borderId="22" xfId="2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6" fillId="7" borderId="27" xfId="0" applyFont="1" applyFill="1" applyBorder="1" applyAlignment="1">
      <alignment horizontal="left" vertical="center"/>
    </xf>
    <xf numFmtId="0" fontId="26" fillId="7" borderId="28" xfId="0" applyFont="1" applyFill="1" applyBorder="1" applyAlignment="1">
      <alignment horizontal="left" vertical="center"/>
    </xf>
    <xf numFmtId="0" fontId="26" fillId="7" borderId="29" xfId="0" applyFont="1" applyFill="1" applyBorder="1" applyAlignment="1">
      <alignment horizontal="left" vertical="center"/>
    </xf>
    <xf numFmtId="0" fontId="26" fillId="7" borderId="30" xfId="0" applyFont="1" applyFill="1" applyBorder="1" applyAlignment="1">
      <alignment horizontal="left" vertical="center"/>
    </xf>
    <xf numFmtId="0" fontId="26" fillId="7" borderId="31" xfId="0" applyFont="1" applyFill="1" applyBorder="1" applyAlignment="1">
      <alignment horizontal="left" vertical="center"/>
    </xf>
    <xf numFmtId="0" fontId="26" fillId="7" borderId="32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6" fillId="7" borderId="36" xfId="0" applyFont="1" applyFill="1" applyBorder="1" applyAlignment="1">
      <alignment horizontal="left" vertical="center"/>
    </xf>
    <xf numFmtId="0" fontId="26" fillId="7" borderId="37" xfId="0" applyFont="1" applyFill="1" applyBorder="1" applyAlignment="1">
      <alignment horizontal="left" vertical="center"/>
    </xf>
    <xf numFmtId="0" fontId="26" fillId="7" borderId="38" xfId="0" applyFont="1" applyFill="1" applyBorder="1" applyAlignment="1">
      <alignment horizontal="left" vertical="center"/>
    </xf>
    <xf numFmtId="0" fontId="26" fillId="7" borderId="39" xfId="0" applyFont="1" applyFill="1" applyBorder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0" fillId="0" borderId="22" xfId="0" applyBorder="1" applyAlignment="1">
      <alignment horizontal="center"/>
    </xf>
    <xf numFmtId="0" fontId="24" fillId="0" borderId="41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0" fontId="14" fillId="8" borderId="20" xfId="0" applyFont="1" applyFill="1" applyBorder="1" applyAlignment="1">
      <alignment horizontal="left" vertical="center"/>
    </xf>
    <xf numFmtId="0" fontId="0" fillId="8" borderId="7" xfId="0" applyFill="1" applyBorder="1"/>
    <xf numFmtId="0" fontId="14" fillId="7" borderId="1" xfId="0" applyFont="1" applyFill="1" applyBorder="1" applyAlignment="1">
      <alignment horizontal="center" vertical="center"/>
    </xf>
    <xf numFmtId="0" fontId="0" fillId="2" borderId="9" xfId="0" applyFill="1" applyBorder="1"/>
    <xf numFmtId="164" fontId="24" fillId="0" borderId="9" xfId="0" applyNumberFormat="1" applyFont="1" applyBorder="1" applyAlignment="1">
      <alignment horizontal="center" vertical="center"/>
    </xf>
    <xf numFmtId="0" fontId="0" fillId="8" borderId="11" xfId="0" applyFill="1" applyBorder="1"/>
    <xf numFmtId="0" fontId="14" fillId="7" borderId="8" xfId="0" applyFont="1" applyFill="1" applyBorder="1" applyAlignment="1">
      <alignment horizontal="center" vertical="center"/>
    </xf>
    <xf numFmtId="0" fontId="17" fillId="3" borderId="42" xfId="0" applyFont="1" applyFill="1" applyBorder="1" applyAlignment="1">
      <alignment horizontal="left" vertical="center"/>
    </xf>
    <xf numFmtId="0" fontId="0" fillId="3" borderId="43" xfId="0" applyFill="1" applyBorder="1"/>
    <xf numFmtId="0" fontId="29" fillId="3" borderId="43" xfId="0" applyFont="1" applyFill="1" applyBorder="1"/>
    <xf numFmtId="0" fontId="17" fillId="3" borderId="42" xfId="2" applyNumberFormat="1" applyFont="1" applyFill="1" applyBorder="1" applyAlignment="1">
      <alignment horizontal="center" vertical="center"/>
    </xf>
    <xf numFmtId="0" fontId="22" fillId="0" borderId="44" xfId="0" applyFont="1" applyBorder="1" applyAlignment="1">
      <alignment horizontal="left"/>
    </xf>
    <xf numFmtId="0" fontId="0" fillId="0" borderId="43" xfId="0" applyBorder="1"/>
    <xf numFmtId="0" fontId="22" fillId="0" borderId="43" xfId="0" applyFont="1" applyBorder="1"/>
    <xf numFmtId="0" fontId="15" fillId="3" borderId="42" xfId="0" applyFont="1" applyFill="1" applyBorder="1" applyAlignment="1">
      <alignment horizontal="left" vertical="center"/>
    </xf>
    <xf numFmtId="44" fontId="15" fillId="3" borderId="42" xfId="2" applyFont="1" applyFill="1" applyBorder="1" applyAlignment="1">
      <alignment horizontal="left" vertical="center"/>
    </xf>
    <xf numFmtId="0" fontId="22" fillId="9" borderId="44" xfId="0" applyFont="1" applyFill="1" applyBorder="1" applyAlignment="1">
      <alignment horizontal="left"/>
    </xf>
    <xf numFmtId="0" fontId="22" fillId="9" borderId="43" xfId="0" applyFont="1" applyFill="1" applyBorder="1" applyAlignment="1">
      <alignment horizontal="left"/>
    </xf>
    <xf numFmtId="0" fontId="30" fillId="8" borderId="45" xfId="0" applyFont="1" applyFill="1" applyBorder="1" applyAlignment="1">
      <alignment horizontal="left" vertical="center"/>
    </xf>
    <xf numFmtId="0" fontId="0" fillId="8" borderId="43" xfId="0" applyFill="1" applyBorder="1"/>
    <xf numFmtId="44" fontId="30" fillId="8" borderId="42" xfId="0" applyNumberFormat="1" applyFont="1" applyFill="1" applyBorder="1" applyAlignment="1">
      <alignment vertical="center"/>
    </xf>
    <xf numFmtId="0" fontId="30" fillId="0" borderId="14" xfId="0" applyFont="1" applyBorder="1" applyAlignment="1">
      <alignment horizontal="left" vertical="center"/>
    </xf>
    <xf numFmtId="0" fontId="30" fillId="0" borderId="43" xfId="0" applyFont="1" applyBorder="1" applyAlignment="1">
      <alignment vertical="center"/>
    </xf>
    <xf numFmtId="0" fontId="30" fillId="8" borderId="44" xfId="0" applyFont="1" applyFill="1" applyBorder="1" applyAlignment="1">
      <alignment horizontal="left" vertical="center"/>
    </xf>
    <xf numFmtId="0" fontId="22" fillId="9" borderId="14" xfId="0" applyFont="1" applyFill="1" applyBorder="1" applyAlignment="1">
      <alignment horizontal="left"/>
    </xf>
    <xf numFmtId="0" fontId="15" fillId="3" borderId="44" xfId="0" applyFont="1" applyFill="1" applyBorder="1" applyAlignment="1">
      <alignment horizontal="left" vertical="center"/>
    </xf>
    <xf numFmtId="0" fontId="22" fillId="9" borderId="18" xfId="0" applyFont="1" applyFill="1" applyBorder="1" applyAlignment="1">
      <alignment horizontal="left"/>
    </xf>
    <xf numFmtId="0" fontId="0" fillId="0" borderId="18" xfId="0" applyBorder="1"/>
    <xf numFmtId="0" fontId="15" fillId="0" borderId="0" xfId="0" applyFont="1" applyAlignment="1">
      <alignment horizontal="left" vertical="center"/>
    </xf>
    <xf numFmtId="44" fontId="15" fillId="0" borderId="0" xfId="2" applyFont="1" applyFill="1" applyBorder="1" applyAlignment="1">
      <alignment horizontal="left" vertical="center"/>
    </xf>
    <xf numFmtId="0" fontId="22" fillId="9" borderId="19" xfId="0" applyFont="1" applyFill="1" applyBorder="1" applyAlignment="1">
      <alignment horizontal="left"/>
    </xf>
    <xf numFmtId="0" fontId="0" fillId="0" borderId="19" xfId="0" applyBorder="1"/>
    <xf numFmtId="0" fontId="29" fillId="3" borderId="43" xfId="0" applyFont="1" applyFill="1" applyBorder="1" applyAlignment="1">
      <alignment horizontal="center"/>
    </xf>
    <xf numFmtId="0" fontId="29" fillId="8" borderId="43" xfId="0" applyFont="1" applyFill="1" applyBorder="1"/>
    <xf numFmtId="44" fontId="17" fillId="8" borderId="42" xfId="2" applyFont="1" applyFill="1" applyBorder="1" applyAlignment="1">
      <alignment horizontal="left" vertical="center"/>
    </xf>
    <xf numFmtId="0" fontId="22" fillId="0" borderId="46" xfId="0" applyFont="1" applyBorder="1"/>
    <xf numFmtId="0" fontId="22" fillId="9" borderId="46" xfId="0" applyFont="1" applyFill="1" applyBorder="1" applyAlignment="1">
      <alignment horizontal="left"/>
    </xf>
    <xf numFmtId="0" fontId="31" fillId="3" borderId="45" xfId="0" applyFont="1" applyFill="1" applyBorder="1" applyAlignment="1">
      <alignment horizontal="left" vertical="center"/>
    </xf>
    <xf numFmtId="44" fontId="31" fillId="3" borderId="42" xfId="0" applyNumberFormat="1" applyFont="1" applyFill="1" applyBorder="1" applyAlignment="1">
      <alignment vertical="center"/>
    </xf>
    <xf numFmtId="0" fontId="17" fillId="8" borderId="44" xfId="0" applyFont="1" applyFill="1" applyBorder="1" applyAlignment="1">
      <alignment horizontal="left" vertical="center"/>
    </xf>
    <xf numFmtId="0" fontId="31" fillId="3" borderId="44" xfId="0" applyFont="1" applyFill="1" applyBorder="1" applyAlignment="1">
      <alignment horizontal="left" vertical="center"/>
    </xf>
    <xf numFmtId="0" fontId="30" fillId="0" borderId="46" xfId="0" applyFont="1" applyBorder="1" applyAlignment="1">
      <alignment vertical="center"/>
    </xf>
    <xf numFmtId="0" fontId="17" fillId="8" borderId="42" xfId="2" applyNumberFormat="1" applyFont="1" applyFill="1" applyBorder="1" applyAlignment="1">
      <alignment horizontal="center" vertical="center"/>
    </xf>
    <xf numFmtId="0" fontId="29" fillId="2" borderId="0" xfId="0" applyFont="1" applyFill="1"/>
    <xf numFmtId="0" fontId="17" fillId="0" borderId="0" xfId="0" applyFont="1" applyAlignment="1">
      <alignment horizontal="left" vertical="center"/>
    </xf>
    <xf numFmtId="0" fontId="29" fillId="0" borderId="0" xfId="0" applyFont="1"/>
    <xf numFmtId="44" fontId="17" fillId="0" borderId="0" xfId="2" applyFont="1" applyFill="1" applyBorder="1" applyAlignment="1">
      <alignment horizontal="left" vertical="center"/>
    </xf>
    <xf numFmtId="44" fontId="15" fillId="8" borderId="42" xfId="2" applyFont="1" applyFill="1" applyBorder="1" applyAlignment="1">
      <alignment horizontal="left" vertical="center"/>
    </xf>
    <xf numFmtId="0" fontId="22" fillId="9" borderId="0" xfId="0" applyFont="1" applyFill="1"/>
    <xf numFmtId="0" fontId="22" fillId="9" borderId="14" xfId="0" applyFont="1" applyFill="1" applyBorder="1"/>
    <xf numFmtId="0" fontId="15" fillId="0" borderId="0" xfId="0" applyFont="1" applyAlignment="1">
      <alignment vertical="center"/>
    </xf>
    <xf numFmtId="165" fontId="30" fillId="0" borderId="0" xfId="1" applyNumberFormat="1" applyFont="1" applyFill="1" applyBorder="1" applyAlignment="1">
      <alignment vertical="center"/>
    </xf>
    <xf numFmtId="0" fontId="15" fillId="3" borderId="44" xfId="0" applyFont="1" applyFill="1" applyBorder="1" applyAlignment="1">
      <alignment horizontal="center" vertical="center"/>
    </xf>
    <xf numFmtId="10" fontId="30" fillId="0" borderId="0" xfId="3" applyNumberFormat="1" applyFont="1" applyFill="1" applyBorder="1" applyAlignment="1">
      <alignment vertical="center"/>
    </xf>
    <xf numFmtId="0" fontId="22" fillId="9" borderId="19" xfId="0" applyFont="1" applyFill="1" applyBorder="1"/>
    <xf numFmtId="10" fontId="30" fillId="0" borderId="19" xfId="3" applyNumberFormat="1" applyFont="1" applyFill="1" applyBorder="1" applyAlignment="1">
      <alignment vertical="center"/>
    </xf>
    <xf numFmtId="0" fontId="0" fillId="2" borderId="15" xfId="0" applyFill="1" applyBorder="1"/>
    <xf numFmtId="0" fontId="15" fillId="3" borderId="43" xfId="0" applyFont="1" applyFill="1" applyBorder="1" applyAlignment="1">
      <alignment horizontal="center" vertical="center"/>
    </xf>
    <xf numFmtId="0" fontId="15" fillId="3" borderId="46" xfId="0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9" xfId="0" applyFont="1" applyBorder="1" applyAlignment="1">
      <alignment horizontal="center" vertical="center"/>
    </xf>
    <xf numFmtId="14" fontId="17" fillId="0" borderId="49" xfId="0" applyNumberFormat="1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24" fillId="0" borderId="2" xfId="0" applyFont="1" applyBorder="1"/>
    <xf numFmtId="0" fontId="15" fillId="0" borderId="2" xfId="0" applyFont="1" applyBorder="1" applyAlignment="1">
      <alignment horizontal="center" vertical="center"/>
    </xf>
    <xf numFmtId="44" fontId="15" fillId="0" borderId="2" xfId="0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27" fillId="5" borderId="20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64" fontId="14" fillId="3" borderId="49" xfId="2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41" xfId="0" applyBorder="1" applyAlignment="1">
      <alignment horizontal="center" vertical="center"/>
    </xf>
    <xf numFmtId="164" fontId="14" fillId="3" borderId="4" xfId="2" applyNumberFormat="1" applyFont="1" applyFill="1" applyBorder="1" applyAlignment="1">
      <alignment horizontal="center" vertical="center"/>
    </xf>
    <xf numFmtId="166" fontId="15" fillId="0" borderId="2" xfId="0" applyNumberFormat="1" applyFont="1" applyBorder="1" applyAlignment="1">
      <alignment horizontal="center" vertical="center"/>
    </xf>
    <xf numFmtId="0" fontId="14" fillId="7" borderId="48" xfId="0" applyFont="1" applyFill="1" applyBorder="1" applyAlignment="1">
      <alignment horizontal="center" vertical="center"/>
    </xf>
    <xf numFmtId="164" fontId="24" fillId="0" borderId="41" xfId="0" applyNumberFormat="1" applyFont="1" applyBorder="1" applyAlignment="1">
      <alignment horizontal="center" vertical="center"/>
    </xf>
    <xf numFmtId="164" fontId="24" fillId="13" borderId="41" xfId="0" applyNumberFormat="1" applyFont="1" applyFill="1" applyBorder="1" applyAlignment="1">
      <alignment horizontal="center" vertical="center"/>
    </xf>
    <xf numFmtId="164" fontId="24" fillId="0" borderId="41" xfId="2" applyNumberFormat="1" applyFont="1" applyBorder="1" applyAlignment="1">
      <alignment horizontal="center" vertical="center"/>
    </xf>
    <xf numFmtId="164" fontId="24" fillId="13" borderId="41" xfId="2" applyNumberFormat="1" applyFont="1" applyFill="1" applyBorder="1" applyAlignment="1">
      <alignment horizontal="center" vertical="center"/>
    </xf>
    <xf numFmtId="164" fontId="24" fillId="13" borderId="49" xfId="2" applyNumberFormat="1" applyFont="1" applyFill="1" applyBorder="1" applyAlignment="1">
      <alignment horizontal="center" vertical="center"/>
    </xf>
    <xf numFmtId="164" fontId="24" fillId="13" borderId="49" xfId="0" applyNumberFormat="1" applyFont="1" applyFill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6" fillId="0" borderId="48" xfId="0" applyFont="1" applyBorder="1" applyAlignment="1">
      <alignment vertical="center"/>
    </xf>
    <xf numFmtId="0" fontId="15" fillId="0" borderId="9" xfId="0" applyFont="1" applyBorder="1" applyAlignment="1">
      <alignment horizontal="center" vertical="center"/>
    </xf>
    <xf numFmtId="0" fontId="17" fillId="0" borderId="49" xfId="0" applyFont="1" applyBorder="1" applyAlignment="1">
      <alignment vertical="center"/>
    </xf>
    <xf numFmtId="0" fontId="14" fillId="7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14" fillId="3" borderId="10" xfId="2" applyNumberFormat="1" applyFont="1" applyFill="1" applyBorder="1" applyAlignment="1">
      <alignment horizontal="center" vertical="center"/>
    </xf>
    <xf numFmtId="164" fontId="24" fillId="8" borderId="9" xfId="2" applyNumberFormat="1" applyFont="1" applyFill="1" applyBorder="1" applyAlignment="1">
      <alignment horizontal="center" vertical="center"/>
    </xf>
    <xf numFmtId="164" fontId="24" fillId="14" borderId="9" xfId="2" applyNumberFormat="1" applyFont="1" applyFill="1" applyBorder="1" applyAlignment="1">
      <alignment horizontal="center" vertical="center"/>
    </xf>
    <xf numFmtId="0" fontId="0" fillId="0" borderId="41" xfId="0" applyBorder="1"/>
    <xf numFmtId="0" fontId="24" fillId="0" borderId="5" xfId="0" applyFont="1" applyBorder="1" applyAlignment="1">
      <alignment vertical="center"/>
    </xf>
    <xf numFmtId="0" fontId="24" fillId="0" borderId="0" xfId="0" applyFont="1"/>
    <xf numFmtId="9" fontId="24" fillId="0" borderId="49" xfId="3" applyFont="1" applyBorder="1" applyAlignment="1">
      <alignment horizontal="center" vertical="center"/>
    </xf>
    <xf numFmtId="10" fontId="24" fillId="0" borderId="49" xfId="3" applyNumberFormat="1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24" fillId="0" borderId="0" xfId="0" applyFont="1" applyAlignment="1">
      <alignment wrapText="1"/>
    </xf>
    <xf numFmtId="0" fontId="24" fillId="0" borderId="4" xfId="0" applyFont="1" applyBorder="1" applyAlignment="1">
      <alignment horizontal="center" vertical="center"/>
    </xf>
    <xf numFmtId="164" fontId="24" fillId="0" borderId="0" xfId="2" applyNumberFormat="1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164" fontId="24" fillId="0" borderId="10" xfId="2" applyNumberFormat="1" applyFont="1" applyFill="1" applyBorder="1" applyAlignment="1">
      <alignment horizontal="center" vertical="center"/>
    </xf>
    <xf numFmtId="0" fontId="37" fillId="7" borderId="20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164" fontId="24" fillId="0" borderId="21" xfId="2" applyNumberFormat="1" applyFont="1" applyFill="1" applyBorder="1" applyAlignment="1">
      <alignment horizontal="center" vertical="center"/>
    </xf>
    <xf numFmtId="44" fontId="24" fillId="0" borderId="21" xfId="2" applyFont="1" applyFill="1" applyBorder="1" applyAlignment="1">
      <alignment horizontal="center" vertical="center"/>
    </xf>
    <xf numFmtId="14" fontId="24" fillId="0" borderId="21" xfId="2" applyNumberFormat="1" applyFont="1" applyFill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164" fontId="24" fillId="0" borderId="22" xfId="2" applyNumberFormat="1" applyFont="1" applyFill="1" applyBorder="1" applyAlignment="1">
      <alignment horizontal="center" vertical="center"/>
    </xf>
    <xf numFmtId="44" fontId="24" fillId="0" borderId="22" xfId="2" applyFont="1" applyFill="1" applyBorder="1" applyAlignment="1">
      <alignment horizontal="center" vertical="center"/>
    </xf>
    <xf numFmtId="14" fontId="24" fillId="0" borderId="22" xfId="2" applyNumberFormat="1" applyFont="1" applyFill="1" applyBorder="1" applyAlignment="1">
      <alignment horizontal="center" vertical="center"/>
    </xf>
    <xf numFmtId="0" fontId="24" fillId="0" borderId="22" xfId="0" applyFont="1" applyBorder="1" applyAlignment="1">
      <alignment horizontal="center" vertical="center" wrapText="1"/>
    </xf>
    <xf numFmtId="164" fontId="24" fillId="0" borderId="22" xfId="0" applyNumberFormat="1" applyFont="1" applyBorder="1" applyAlignment="1">
      <alignment horizontal="center" vertical="center"/>
    </xf>
    <xf numFmtId="44" fontId="24" fillId="0" borderId="24" xfId="2" applyFont="1" applyFill="1" applyBorder="1" applyAlignment="1">
      <alignment horizontal="center" vertical="center"/>
    </xf>
    <xf numFmtId="44" fontId="24" fillId="0" borderId="27" xfId="2" applyFont="1" applyFill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16" fillId="0" borderId="9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9" xfId="0" applyFont="1" applyBorder="1" applyAlignment="1">
      <alignment vertical="center"/>
    </xf>
    <xf numFmtId="0" fontId="17" fillId="0" borderId="0" xfId="0" applyFont="1" applyAlignment="1">
      <alignment vertical="center"/>
    </xf>
    <xf numFmtId="14" fontId="17" fillId="0" borderId="9" xfId="0" applyNumberFormat="1" applyFont="1" applyBorder="1" applyAlignment="1">
      <alignment vertical="center"/>
    </xf>
    <xf numFmtId="14" fontId="17" fillId="0" borderId="0" xfId="0" applyNumberFormat="1" applyFont="1" applyAlignment="1">
      <alignment vertical="center"/>
    </xf>
    <xf numFmtId="0" fontId="24" fillId="0" borderId="23" xfId="0" applyFont="1" applyBorder="1" applyAlignment="1">
      <alignment horizontal="center" vertical="center"/>
    </xf>
    <xf numFmtId="164" fontId="24" fillId="0" borderId="23" xfId="0" applyNumberFormat="1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0" fillId="0" borderId="4" xfId="0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164" fontId="24" fillId="2" borderId="21" xfId="2" applyNumberFormat="1" applyFont="1" applyFill="1" applyBorder="1" applyAlignment="1">
      <alignment horizontal="center" vertical="center"/>
    </xf>
    <xf numFmtId="0" fontId="24" fillId="2" borderId="22" xfId="0" applyFont="1" applyFill="1" applyBorder="1" applyAlignment="1">
      <alignment horizontal="center" vertical="center" wrapText="1"/>
    </xf>
    <xf numFmtId="164" fontId="24" fillId="2" borderId="22" xfId="2" applyNumberFormat="1" applyFont="1" applyFill="1" applyBorder="1" applyAlignment="1">
      <alignment horizontal="center" vertical="center"/>
    </xf>
    <xf numFmtId="164" fontId="24" fillId="2" borderId="22" xfId="0" applyNumberFormat="1" applyFont="1" applyFill="1" applyBorder="1" applyAlignment="1">
      <alignment horizontal="center" vertical="center"/>
    </xf>
    <xf numFmtId="44" fontId="24" fillId="0" borderId="0" xfId="0" applyNumberFormat="1" applyFont="1" applyAlignment="1">
      <alignment horizontal="center" vertical="center"/>
    </xf>
    <xf numFmtId="14" fontId="24" fillId="2" borderId="22" xfId="0" applyNumberFormat="1" applyFont="1" applyFill="1" applyBorder="1" applyAlignment="1">
      <alignment horizontal="center" vertical="center"/>
    </xf>
    <xf numFmtId="10" fontId="24" fillId="2" borderId="22" xfId="3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24" fillId="2" borderId="22" xfId="2" applyNumberFormat="1" applyFont="1" applyFill="1" applyBorder="1" applyAlignment="1">
      <alignment horizontal="center" vertical="center"/>
    </xf>
    <xf numFmtId="164" fontId="24" fillId="19" borderId="22" xfId="2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14" fontId="39" fillId="0" borderId="0" xfId="0" applyNumberFormat="1" applyFont="1" applyAlignment="1">
      <alignment horizontal="center" vertical="center"/>
    </xf>
    <xf numFmtId="164" fontId="24" fillId="20" borderId="21" xfId="2" applyNumberFormat="1" applyFont="1" applyFill="1" applyBorder="1" applyAlignment="1">
      <alignment horizontal="center" vertical="center"/>
    </xf>
    <xf numFmtId="164" fontId="24" fillId="20" borderId="22" xfId="2" applyNumberFormat="1" applyFont="1" applyFill="1" applyBorder="1" applyAlignment="1">
      <alignment horizontal="center" vertical="center"/>
    </xf>
    <xf numFmtId="164" fontId="24" fillId="2" borderId="23" xfId="0" applyNumberFormat="1" applyFont="1" applyFill="1" applyBorder="1" applyAlignment="1">
      <alignment horizontal="center" vertical="center"/>
    </xf>
    <xf numFmtId="14" fontId="24" fillId="2" borderId="23" xfId="0" applyNumberFormat="1" applyFont="1" applyFill="1" applyBorder="1" applyAlignment="1">
      <alignment horizontal="center" vertical="center"/>
    </xf>
    <xf numFmtId="10" fontId="24" fillId="2" borderId="23" xfId="3" applyNumberFormat="1" applyFont="1" applyFill="1" applyBorder="1" applyAlignment="1">
      <alignment horizontal="center" vertical="center"/>
    </xf>
    <xf numFmtId="44" fontId="24" fillId="2" borderId="23" xfId="2" applyFont="1" applyFill="1" applyBorder="1" applyAlignment="1">
      <alignment horizontal="center" vertical="center"/>
    </xf>
    <xf numFmtId="164" fontId="24" fillId="2" borderId="23" xfId="2" applyNumberFormat="1" applyFont="1" applyFill="1" applyBorder="1" applyAlignment="1">
      <alignment horizontal="center" vertical="center"/>
    </xf>
    <xf numFmtId="164" fontId="24" fillId="0" borderId="23" xfId="2" applyNumberFormat="1" applyFont="1" applyFill="1" applyBorder="1" applyAlignment="1">
      <alignment horizontal="center" vertical="center"/>
    </xf>
    <xf numFmtId="0" fontId="14" fillId="3" borderId="20" xfId="0" applyFont="1" applyFill="1" applyBorder="1" applyAlignment="1">
      <alignment horizontal="center" vertical="center"/>
    </xf>
    <xf numFmtId="0" fontId="24" fillId="0" borderId="48" xfId="0" applyFont="1" applyBorder="1" applyAlignment="1">
      <alignment vertical="center"/>
    </xf>
    <xf numFmtId="0" fontId="24" fillId="13" borderId="41" xfId="0" applyFont="1" applyFill="1" applyBorder="1" applyAlignment="1">
      <alignment vertical="center"/>
    </xf>
    <xf numFmtId="164" fontId="24" fillId="13" borderId="9" xfId="0" applyNumberFormat="1" applyFont="1" applyFill="1" applyBorder="1" applyAlignment="1">
      <alignment horizontal="center" vertical="center"/>
    </xf>
    <xf numFmtId="0" fontId="24" fillId="0" borderId="41" xfId="0" applyFont="1" applyBorder="1" applyAlignment="1">
      <alignment vertical="center"/>
    </xf>
    <xf numFmtId="0" fontId="24" fillId="0" borderId="41" xfId="0" applyFont="1" applyBorder="1" applyAlignment="1">
      <alignment horizontal="center" vertical="center"/>
    </xf>
    <xf numFmtId="0" fontId="24" fillId="0" borderId="7" xfId="0" applyFont="1" applyBorder="1" applyAlignment="1">
      <alignment vertical="center"/>
    </xf>
    <xf numFmtId="0" fontId="24" fillId="0" borderId="7" xfId="0" applyFont="1" applyBorder="1" applyAlignment="1">
      <alignment horizontal="center" vertical="center"/>
    </xf>
    <xf numFmtId="164" fontId="24" fillId="0" borderId="7" xfId="2" applyNumberFormat="1" applyFont="1" applyFill="1" applyBorder="1" applyAlignment="1">
      <alignment horizontal="center" vertical="center"/>
    </xf>
    <xf numFmtId="164" fontId="24" fillId="0" borderId="7" xfId="0" applyNumberFormat="1" applyFont="1" applyBorder="1" applyAlignment="1">
      <alignment horizontal="center" vertical="center"/>
    </xf>
    <xf numFmtId="164" fontId="24" fillId="13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 wrapText="1"/>
    </xf>
    <xf numFmtId="0" fontId="20" fillId="3" borderId="49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6" fontId="20" fillId="3" borderId="49" xfId="0" applyNumberFormat="1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24" fillId="0" borderId="0" xfId="0" applyFont="1" applyAlignment="1">
      <alignment horizontal="left" vertical="center"/>
    </xf>
    <xf numFmtId="0" fontId="14" fillId="3" borderId="49" xfId="3" applyNumberFormat="1" applyFont="1" applyFill="1" applyBorder="1" applyAlignment="1">
      <alignment horizontal="center" vertical="center"/>
    </xf>
    <xf numFmtId="0" fontId="24" fillId="3" borderId="41" xfId="0" applyFont="1" applyFill="1" applyBorder="1" applyAlignment="1">
      <alignment horizontal="center" vertical="center"/>
    </xf>
    <xf numFmtId="164" fontId="14" fillId="3" borderId="49" xfId="3" applyNumberFormat="1" applyFont="1" applyFill="1" applyBorder="1" applyAlignment="1">
      <alignment horizontal="center" vertical="center"/>
    </xf>
    <xf numFmtId="164" fontId="24" fillId="3" borderId="41" xfId="0" applyNumberFormat="1" applyFont="1" applyFill="1" applyBorder="1" applyAlignment="1">
      <alignment horizontal="center" vertical="center"/>
    </xf>
    <xf numFmtId="164" fontId="24" fillId="3" borderId="3" xfId="0" applyNumberFormat="1" applyFont="1" applyFill="1" applyBorder="1" applyAlignment="1">
      <alignment horizontal="center" vertical="center"/>
    </xf>
    <xf numFmtId="0" fontId="24" fillId="0" borderId="41" xfId="2" applyNumberFormat="1" applyFont="1" applyBorder="1" applyAlignment="1">
      <alignment horizontal="center" vertical="center"/>
    </xf>
    <xf numFmtId="164" fontId="14" fillId="3" borderId="4" xfId="3" applyNumberFormat="1" applyFont="1" applyFill="1" applyBorder="1" applyAlignment="1">
      <alignment horizontal="center" vertical="center"/>
    </xf>
    <xf numFmtId="0" fontId="24" fillId="20" borderId="21" xfId="0" applyFont="1" applyFill="1" applyBorder="1" applyAlignment="1">
      <alignment horizontal="center" vertical="center"/>
    </xf>
    <xf numFmtId="14" fontId="24" fillId="20" borderId="21" xfId="0" applyNumberFormat="1" applyFont="1" applyFill="1" applyBorder="1" applyAlignment="1">
      <alignment horizontal="center" vertical="center"/>
    </xf>
    <xf numFmtId="0" fontId="24" fillId="20" borderId="22" xfId="0" applyFont="1" applyFill="1" applyBorder="1" applyAlignment="1">
      <alignment horizontal="center" vertical="center"/>
    </xf>
    <xf numFmtId="14" fontId="24" fillId="20" borderId="22" xfId="0" applyNumberFormat="1" applyFont="1" applyFill="1" applyBorder="1" applyAlignment="1">
      <alignment horizontal="center" vertical="center"/>
    </xf>
    <xf numFmtId="164" fontId="14" fillId="3" borderId="48" xfId="2" applyNumberFormat="1" applyFont="1" applyFill="1" applyBorder="1" applyAlignment="1">
      <alignment horizontal="center" vertical="center"/>
    </xf>
    <xf numFmtId="10" fontId="24" fillId="20" borderId="21" xfId="3" applyNumberFormat="1" applyFont="1" applyFill="1" applyBorder="1" applyAlignment="1">
      <alignment horizontal="center" vertical="center"/>
    </xf>
    <xf numFmtId="10" fontId="24" fillId="20" borderId="22" xfId="3" applyNumberFormat="1" applyFont="1" applyFill="1" applyBorder="1" applyAlignment="1">
      <alignment horizontal="center" vertical="center"/>
    </xf>
    <xf numFmtId="164" fontId="24" fillId="0" borderId="21" xfId="0" applyNumberFormat="1" applyFont="1" applyBorder="1" applyAlignment="1">
      <alignment horizontal="center" vertical="center"/>
    </xf>
    <xf numFmtId="0" fontId="14" fillId="3" borderId="20" xfId="0" applyFont="1" applyFill="1" applyBorder="1" applyAlignment="1">
      <alignment vertical="center"/>
    </xf>
    <xf numFmtId="164" fontId="14" fillId="3" borderId="41" xfId="0" applyNumberFormat="1" applyFont="1" applyFill="1" applyBorder="1" applyAlignment="1">
      <alignment horizontal="center" vertical="center"/>
    </xf>
    <xf numFmtId="14" fontId="24" fillId="0" borderId="21" xfId="0" applyNumberFormat="1" applyFont="1" applyBorder="1" applyAlignment="1">
      <alignment horizontal="center" vertical="center"/>
    </xf>
    <xf numFmtId="14" fontId="24" fillId="0" borderId="22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7" borderId="49" xfId="0" applyFont="1" applyFill="1" applyBorder="1" applyAlignment="1">
      <alignment horizontal="center" vertical="center"/>
    </xf>
    <xf numFmtId="0" fontId="14" fillId="3" borderId="41" xfId="0" applyFont="1" applyFill="1" applyBorder="1" applyAlignment="1">
      <alignment horizontal="center" vertical="center"/>
    </xf>
    <xf numFmtId="0" fontId="24" fillId="0" borderId="22" xfId="0" applyFont="1" applyBorder="1" applyAlignment="1">
      <alignment horizontal="center"/>
    </xf>
    <xf numFmtId="164" fontId="24" fillId="0" borderId="22" xfId="2" applyNumberFormat="1" applyFont="1" applyFill="1" applyBorder="1" applyAlignment="1">
      <alignment horizontal="center"/>
    </xf>
    <xf numFmtId="164" fontId="14" fillId="3" borderId="20" xfId="0" applyNumberFormat="1" applyFont="1" applyFill="1" applyBorder="1" applyAlignment="1">
      <alignment horizontal="center" vertical="center"/>
    </xf>
    <xf numFmtId="0" fontId="14" fillId="3" borderId="49" xfId="0" applyFont="1" applyFill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4" fillId="3" borderId="49" xfId="0" applyNumberFormat="1" applyFont="1" applyFill="1" applyBorder="1" applyAlignment="1">
      <alignment horizontal="center" vertical="center"/>
    </xf>
    <xf numFmtId="164" fontId="24" fillId="0" borderId="40" xfId="0" applyNumberFormat="1" applyFont="1" applyBorder="1" applyAlignment="1">
      <alignment horizontal="center" vertical="center"/>
    </xf>
    <xf numFmtId="44" fontId="24" fillId="0" borderId="40" xfId="2" applyFont="1" applyFill="1" applyBorder="1" applyAlignment="1">
      <alignment horizontal="center" vertical="center"/>
    </xf>
    <xf numFmtId="14" fontId="24" fillId="0" borderId="40" xfId="2" applyNumberFormat="1" applyFont="1" applyFill="1" applyBorder="1" applyAlignment="1">
      <alignment horizontal="center" vertical="center"/>
    </xf>
    <xf numFmtId="0" fontId="24" fillId="0" borderId="40" xfId="2" applyNumberFormat="1" applyFont="1" applyFill="1" applyBorder="1" applyAlignment="1">
      <alignment horizontal="center" vertical="center"/>
    </xf>
    <xf numFmtId="164" fontId="24" fillId="0" borderId="22" xfId="0" applyNumberFormat="1" applyFont="1" applyBorder="1" applyAlignment="1">
      <alignment horizontal="center"/>
    </xf>
    <xf numFmtId="44" fontId="24" fillId="0" borderId="22" xfId="2" applyFont="1" applyFill="1" applyBorder="1" applyAlignment="1">
      <alignment horizontal="center"/>
    </xf>
    <xf numFmtId="0" fontId="24" fillId="20" borderId="23" xfId="0" applyFont="1" applyFill="1" applyBorder="1" applyAlignment="1">
      <alignment horizontal="center" vertical="center"/>
    </xf>
    <xf numFmtId="14" fontId="24" fillId="20" borderId="23" xfId="0" applyNumberFormat="1" applyFont="1" applyFill="1" applyBorder="1" applyAlignment="1">
      <alignment horizontal="center" vertical="center"/>
    </xf>
    <xf numFmtId="10" fontId="24" fillId="20" borderId="23" xfId="3" applyNumberFormat="1" applyFont="1" applyFill="1" applyBorder="1" applyAlignment="1">
      <alignment horizontal="center" vertical="center"/>
    </xf>
    <xf numFmtId="164" fontId="24" fillId="20" borderId="23" xfId="2" applyNumberFormat="1" applyFont="1" applyFill="1" applyBorder="1" applyAlignment="1">
      <alignment horizontal="center" vertical="center"/>
    </xf>
    <xf numFmtId="0" fontId="24" fillId="0" borderId="23" xfId="0" applyFont="1" applyBorder="1" applyAlignment="1">
      <alignment horizontal="center"/>
    </xf>
    <xf numFmtId="164" fontId="24" fillId="0" borderId="23" xfId="2" applyNumberFormat="1" applyFont="1" applyFill="1" applyBorder="1" applyAlignment="1">
      <alignment horizontal="center"/>
    </xf>
    <xf numFmtId="164" fontId="24" fillId="0" borderId="23" xfId="0" applyNumberFormat="1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4" fillId="3" borderId="48" xfId="0" applyFont="1" applyFill="1" applyBorder="1" applyAlignment="1">
      <alignment horizontal="center" vertical="center"/>
    </xf>
    <xf numFmtId="164" fontId="24" fillId="20" borderId="21" xfId="0" applyNumberFormat="1" applyFont="1" applyFill="1" applyBorder="1" applyAlignment="1">
      <alignment horizontal="center" vertical="center"/>
    </xf>
    <xf numFmtId="164" fontId="24" fillId="20" borderId="22" xfId="0" applyNumberFormat="1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1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164" fontId="24" fillId="20" borderId="23" xfId="0" applyNumberFormat="1" applyFont="1" applyFill="1" applyBorder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0" fontId="37" fillId="16" borderId="20" xfId="0" applyFont="1" applyFill="1" applyBorder="1" applyAlignment="1">
      <alignment vertical="center"/>
    </xf>
    <xf numFmtId="164" fontId="37" fillId="16" borderId="20" xfId="0" applyNumberFormat="1" applyFont="1" applyFill="1" applyBorder="1" applyAlignment="1">
      <alignment horizontal="center" vertical="center"/>
    </xf>
    <xf numFmtId="0" fontId="37" fillId="7" borderId="20" xfId="0" applyFont="1" applyFill="1" applyBorder="1" applyAlignment="1">
      <alignment horizontal="center" vertical="center" wrapText="1"/>
    </xf>
    <xf numFmtId="0" fontId="37" fillId="16" borderId="6" xfId="0" applyFont="1" applyFill="1" applyBorder="1" applyAlignment="1">
      <alignment vertical="center"/>
    </xf>
    <xf numFmtId="0" fontId="37" fillId="0" borderId="41" xfId="0" applyFont="1" applyBorder="1" applyAlignment="1">
      <alignment horizontal="center" vertical="center"/>
    </xf>
    <xf numFmtId="0" fontId="37" fillId="0" borderId="41" xfId="0" applyFont="1" applyBorder="1" applyAlignment="1">
      <alignment vertical="center"/>
    </xf>
    <xf numFmtId="0" fontId="37" fillId="16" borderId="11" xfId="0" applyFont="1" applyFill="1" applyBorder="1" applyAlignment="1">
      <alignment vertical="center"/>
    </xf>
    <xf numFmtId="44" fontId="37" fillId="16" borderId="20" xfId="0" applyNumberFormat="1" applyFont="1" applyFill="1" applyBorder="1" applyAlignment="1">
      <alignment vertical="center"/>
    </xf>
    <xf numFmtId="44" fontId="24" fillId="0" borderId="41" xfId="2" applyFont="1" applyFill="1" applyBorder="1" applyAlignment="1">
      <alignment horizontal="center" vertical="center"/>
    </xf>
    <xf numFmtId="44" fontId="24" fillId="0" borderId="26" xfId="2" applyFont="1" applyFill="1" applyBorder="1" applyAlignment="1">
      <alignment horizontal="center" vertical="center"/>
    </xf>
    <xf numFmtId="44" fontId="24" fillId="0" borderId="29" xfId="2" applyFont="1" applyFill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14" fontId="24" fillId="0" borderId="23" xfId="0" applyNumberFormat="1" applyFont="1" applyBorder="1" applyAlignment="1">
      <alignment horizontal="center" vertical="center"/>
    </xf>
    <xf numFmtId="0" fontId="19" fillId="0" borderId="5" xfId="4" applyFont="1" applyBorder="1" applyAlignment="1">
      <alignment vertical="center" wrapText="1"/>
    </xf>
    <xf numFmtId="0" fontId="25" fillId="0" borderId="0" xfId="0" applyFont="1" applyAlignment="1">
      <alignment horizontal="center" vertical="center"/>
    </xf>
    <xf numFmtId="0" fontId="22" fillId="0" borderId="9" xfId="0" applyFont="1" applyBorder="1"/>
    <xf numFmtId="0" fontId="22" fillId="0" borderId="9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51" xfId="0" applyFont="1" applyBorder="1" applyAlignment="1">
      <alignment vertical="top" wrapText="1"/>
    </xf>
    <xf numFmtId="0" fontId="24" fillId="7" borderId="20" xfId="0" applyFont="1" applyFill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19" fillId="0" borderId="9" xfId="4" applyFont="1" applyBorder="1" applyAlignment="1">
      <alignment vertical="center" wrapText="1"/>
    </xf>
    <xf numFmtId="0" fontId="12" fillId="0" borderId="0" xfId="0" applyFont="1"/>
    <xf numFmtId="0" fontId="24" fillId="3" borderId="6" xfId="0" applyFont="1" applyFill="1" applyBorder="1" applyAlignment="1">
      <alignment horizontal="center" vertical="center"/>
    </xf>
    <xf numFmtId="0" fontId="24" fillId="3" borderId="20" xfId="0" applyFont="1" applyFill="1" applyBorder="1" applyAlignment="1">
      <alignment horizontal="center" vertical="center"/>
    </xf>
    <xf numFmtId="0" fontId="37" fillId="7" borderId="48" xfId="0" applyFont="1" applyFill="1" applyBorder="1" applyAlignment="1">
      <alignment horizontal="center" vertical="center" wrapText="1"/>
    </xf>
    <xf numFmtId="0" fontId="37" fillId="7" borderId="49" xfId="0" applyFont="1" applyFill="1" applyBorder="1" applyAlignment="1">
      <alignment horizontal="center" vertical="center" wrapText="1"/>
    </xf>
    <xf numFmtId="0" fontId="14" fillId="7" borderId="20" xfId="2" applyNumberFormat="1" applyFont="1" applyFill="1" applyBorder="1" applyAlignment="1">
      <alignment horizontal="center" vertical="center"/>
    </xf>
    <xf numFmtId="0" fontId="47" fillId="0" borderId="0" xfId="0" applyFont="1" applyAlignment="1">
      <alignment vertical="center"/>
    </xf>
    <xf numFmtId="0" fontId="47" fillId="2" borderId="0" xfId="0" applyFont="1" applyFill="1" applyAlignment="1">
      <alignment horizontal="center" vertical="center"/>
    </xf>
    <xf numFmtId="0" fontId="47" fillId="2" borderId="0" xfId="0" applyFont="1" applyFill="1" applyAlignment="1">
      <alignment vertical="center"/>
    </xf>
    <xf numFmtId="0" fontId="14" fillId="7" borderId="20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4" fillId="7" borderId="1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4" fillId="0" borderId="0" xfId="0" applyFont="1" applyAlignment="1">
      <alignment horizontal="center" vertical="center" wrapText="1"/>
    </xf>
    <xf numFmtId="0" fontId="0" fillId="0" borderId="9" xfId="0" applyBorder="1" applyAlignment="1">
      <alignment wrapText="1"/>
    </xf>
    <xf numFmtId="0" fontId="42" fillId="0" borderId="0" xfId="0" applyFont="1" applyAlignment="1">
      <alignment horizontal="center" vertical="center" wrapText="1"/>
    </xf>
    <xf numFmtId="44" fontId="24" fillId="0" borderId="21" xfId="0" applyNumberFormat="1" applyFont="1" applyBorder="1" applyAlignment="1">
      <alignment horizontal="center" vertical="center"/>
    </xf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2" borderId="3" xfId="0" applyFill="1" applyBorder="1" applyAlignment="1">
      <alignment horizontal="center" vertical="center"/>
    </xf>
    <xf numFmtId="44" fontId="24" fillId="2" borderId="27" xfId="2" applyFont="1" applyFill="1" applyBorder="1" applyAlignment="1">
      <alignment horizontal="center" vertical="center"/>
    </xf>
    <xf numFmtId="44" fontId="24" fillId="2" borderId="41" xfId="2" applyFont="1" applyFill="1" applyBorder="1" applyAlignment="1">
      <alignment horizontal="center" vertical="center"/>
    </xf>
    <xf numFmtId="44" fontId="24" fillId="2" borderId="29" xfId="2" applyFont="1" applyFill="1" applyBorder="1" applyAlignment="1">
      <alignment horizontal="center" vertical="center"/>
    </xf>
    <xf numFmtId="10" fontId="0" fillId="0" borderId="3" xfId="3" applyNumberFormat="1" applyFont="1" applyBorder="1" applyAlignment="1">
      <alignment vertical="center"/>
    </xf>
    <xf numFmtId="10" fontId="0" fillId="0" borderId="9" xfId="3" applyNumberFormat="1" applyFont="1" applyBorder="1" applyAlignment="1">
      <alignment vertical="center"/>
    </xf>
    <xf numFmtId="10" fontId="0" fillId="0" borderId="0" xfId="3" applyNumberFormat="1" applyFont="1" applyAlignment="1">
      <alignment vertical="center"/>
    </xf>
    <xf numFmtId="44" fontId="0" fillId="0" borderId="3" xfId="2" applyFont="1" applyBorder="1" applyAlignment="1">
      <alignment vertical="center"/>
    </xf>
    <xf numFmtId="44" fontId="0" fillId="0" borderId="9" xfId="2" applyFont="1" applyBorder="1" applyAlignment="1">
      <alignment vertical="center"/>
    </xf>
    <xf numFmtId="44" fontId="0" fillId="0" borderId="0" xfId="2" applyFont="1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3" xfId="3" applyNumberFormat="1" applyFont="1" applyBorder="1"/>
    <xf numFmtId="10" fontId="0" fillId="0" borderId="9" xfId="3" applyNumberFormat="1" applyFont="1" applyBorder="1"/>
    <xf numFmtId="10" fontId="0" fillId="0" borderId="0" xfId="3" applyNumberFormat="1" applyFont="1"/>
    <xf numFmtId="10" fontId="41" fillId="8" borderId="49" xfId="3" applyNumberFormat="1" applyFont="1" applyFill="1" applyBorder="1" applyAlignment="1">
      <alignment horizontal="center" vertical="center"/>
    </xf>
    <xf numFmtId="167" fontId="24" fillId="0" borderId="21" xfId="2" applyNumberFormat="1" applyFont="1" applyFill="1" applyBorder="1" applyAlignment="1">
      <alignment horizontal="center" vertical="center"/>
    </xf>
    <xf numFmtId="167" fontId="24" fillId="0" borderId="22" xfId="2" applyNumberFormat="1" applyFont="1" applyFill="1" applyBorder="1" applyAlignment="1">
      <alignment horizontal="center" vertical="center"/>
    </xf>
    <xf numFmtId="167" fontId="24" fillId="0" borderId="22" xfId="2" applyNumberFormat="1" applyFont="1" applyFill="1" applyBorder="1" applyAlignment="1">
      <alignment horizontal="center"/>
    </xf>
    <xf numFmtId="167" fontId="24" fillId="0" borderId="23" xfId="2" applyNumberFormat="1" applyFont="1" applyFill="1" applyBorder="1" applyAlignment="1">
      <alignment horizontal="center"/>
    </xf>
    <xf numFmtId="0" fontId="14" fillId="7" borderId="1" xfId="0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 wrapText="1"/>
    </xf>
    <xf numFmtId="44" fontId="37" fillId="3" borderId="8" xfId="2" applyFont="1" applyFill="1" applyBorder="1" applyAlignment="1">
      <alignment horizontal="center" vertical="center" wrapText="1"/>
    </xf>
    <xf numFmtId="0" fontId="37" fillId="7" borderId="10" xfId="0" applyFont="1" applyFill="1" applyBorder="1" applyAlignment="1">
      <alignment horizontal="center" vertical="center" wrapText="1"/>
    </xf>
    <xf numFmtId="0" fontId="37" fillId="17" borderId="10" xfId="0" applyFont="1" applyFill="1" applyBorder="1" applyAlignment="1">
      <alignment horizontal="center" vertical="center" wrapText="1"/>
    </xf>
    <xf numFmtId="164" fontId="37" fillId="16" borderId="8" xfId="0" applyNumberFormat="1" applyFont="1" applyFill="1" applyBorder="1" applyAlignment="1">
      <alignment horizontal="center" vertical="center" wrapText="1"/>
    </xf>
    <xf numFmtId="164" fontId="37" fillId="18" borderId="8" xfId="0" applyNumberFormat="1" applyFont="1" applyFill="1" applyBorder="1" applyAlignment="1">
      <alignment horizontal="center" vertical="center" wrapText="1"/>
    </xf>
    <xf numFmtId="164" fontId="14" fillId="3" borderId="8" xfId="2" applyNumberFormat="1" applyFont="1" applyFill="1" applyBorder="1" applyAlignment="1">
      <alignment horizontal="center" vertical="center" wrapText="1"/>
    </xf>
    <xf numFmtId="44" fontId="14" fillId="3" borderId="8" xfId="2" applyFont="1" applyFill="1" applyBorder="1" applyAlignment="1">
      <alignment horizontal="center" vertical="center" wrapText="1"/>
    </xf>
    <xf numFmtId="164" fontId="24" fillId="23" borderId="21" xfId="2" applyNumberFormat="1" applyFont="1" applyFill="1" applyBorder="1" applyAlignment="1">
      <alignment horizontal="center" vertical="center"/>
    </xf>
    <xf numFmtId="164" fontId="24" fillId="23" borderId="22" xfId="2" applyNumberFormat="1" applyFont="1" applyFill="1" applyBorder="1" applyAlignment="1">
      <alignment horizontal="center" vertical="center"/>
    </xf>
    <xf numFmtId="44" fontId="24" fillId="23" borderId="21" xfId="2" applyFont="1" applyFill="1" applyBorder="1" applyAlignment="1">
      <alignment horizontal="center" vertical="center"/>
    </xf>
    <xf numFmtId="44" fontId="24" fillId="23" borderId="22" xfId="2" applyFont="1" applyFill="1" applyBorder="1" applyAlignment="1">
      <alignment horizontal="center" vertical="center"/>
    </xf>
    <xf numFmtId="10" fontId="24" fillId="23" borderId="21" xfId="3" applyNumberFormat="1" applyFont="1" applyFill="1" applyBorder="1" applyAlignment="1">
      <alignment horizontal="center" vertical="center"/>
    </xf>
    <xf numFmtId="10" fontId="24" fillId="23" borderId="22" xfId="3" applyNumberFormat="1" applyFont="1" applyFill="1" applyBorder="1" applyAlignment="1">
      <alignment horizontal="center" vertical="center"/>
    </xf>
    <xf numFmtId="44" fontId="24" fillId="23" borderId="23" xfId="2" applyFont="1" applyFill="1" applyBorder="1" applyAlignment="1">
      <alignment horizontal="center" vertical="center"/>
    </xf>
    <xf numFmtId="164" fontId="24" fillId="23" borderId="40" xfId="2" applyNumberFormat="1" applyFont="1" applyFill="1" applyBorder="1" applyAlignment="1">
      <alignment horizontal="center" vertical="center"/>
    </xf>
    <xf numFmtId="164" fontId="24" fillId="23" borderId="23" xfId="2" applyNumberFormat="1" applyFont="1" applyFill="1" applyBorder="1" applyAlignment="1">
      <alignment horizontal="center" vertical="center"/>
    </xf>
    <xf numFmtId="167" fontId="24" fillId="2" borderId="22" xfId="2" applyNumberFormat="1" applyFont="1" applyFill="1" applyBorder="1" applyAlignment="1">
      <alignment horizontal="center" vertical="center"/>
    </xf>
    <xf numFmtId="167" fontId="24" fillId="2" borderId="23" xfId="2" applyNumberFormat="1" applyFont="1" applyFill="1" applyBorder="1" applyAlignment="1">
      <alignment horizontal="center" vertical="center"/>
    </xf>
    <xf numFmtId="0" fontId="20" fillId="3" borderId="48" xfId="0" applyFont="1" applyFill="1" applyBorder="1" applyAlignment="1">
      <alignment horizontal="center" vertical="center"/>
    </xf>
    <xf numFmtId="10" fontId="20" fillId="8" borderId="10" xfId="3" applyNumberFormat="1" applyFont="1" applyFill="1" applyBorder="1" applyAlignment="1">
      <alignment horizontal="center" vertical="center"/>
    </xf>
    <xf numFmtId="44" fontId="24" fillId="0" borderId="41" xfId="2" applyFont="1" applyBorder="1" applyAlignment="1">
      <alignment horizontal="center" vertical="center"/>
    </xf>
    <xf numFmtId="10" fontId="24" fillId="23" borderId="23" xfId="3" applyNumberFormat="1" applyFont="1" applyFill="1" applyBorder="1" applyAlignment="1">
      <alignment horizontal="center" vertical="center"/>
    </xf>
    <xf numFmtId="1" fontId="24" fillId="2" borderId="22" xfId="0" applyNumberFormat="1" applyFont="1" applyFill="1" applyBorder="1" applyAlignment="1">
      <alignment horizontal="center" vertical="center"/>
    </xf>
    <xf numFmtId="0" fontId="20" fillId="8" borderId="20" xfId="0" applyFont="1" applyFill="1" applyBorder="1" applyAlignment="1">
      <alignment vertical="center"/>
    </xf>
    <xf numFmtId="10" fontId="20" fillId="8" borderId="20" xfId="3" applyNumberFormat="1" applyFont="1" applyFill="1" applyBorder="1" applyAlignment="1">
      <alignment horizontal="center" vertical="center"/>
    </xf>
    <xf numFmtId="0" fontId="11" fillId="2" borderId="0" xfId="0" applyFont="1" applyFill="1"/>
    <xf numFmtId="0" fontId="0" fillId="2" borderId="0" xfId="0" applyFill="1" applyAlignment="1">
      <alignment horizontal="right"/>
    </xf>
    <xf numFmtId="0" fontId="11" fillId="2" borderId="0" xfId="0" applyFont="1" applyFill="1" applyAlignment="1">
      <alignment horizontal="right"/>
    </xf>
    <xf numFmtId="0" fontId="29" fillId="2" borderId="0" xfId="0" applyFont="1" applyFill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2" borderId="8" xfId="0" applyFill="1" applyBorder="1"/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3" fontId="14" fillId="3" borderId="49" xfId="1" applyNumberFormat="1" applyFont="1" applyFill="1" applyBorder="1" applyAlignment="1">
      <alignment horizontal="center" vertical="center"/>
    </xf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0" xfId="0" applyFill="1" applyAlignment="1">
      <alignment vertical="center"/>
    </xf>
    <xf numFmtId="43" fontId="14" fillId="3" borderId="49" xfId="1" applyFont="1" applyFill="1" applyBorder="1" applyAlignment="1">
      <alignment horizontal="center" vertical="center"/>
    </xf>
    <xf numFmtId="43" fontId="31" fillId="0" borderId="48" xfId="1" applyFont="1" applyBorder="1" applyAlignment="1">
      <alignment horizontal="center" vertical="center" wrapText="1"/>
    </xf>
    <xf numFmtId="44" fontId="31" fillId="0" borderId="48" xfId="2" applyFont="1" applyBorder="1" applyAlignment="1">
      <alignment horizontal="center" vertical="center" wrapText="1"/>
    </xf>
    <xf numFmtId="43" fontId="31" fillId="0" borderId="9" xfId="1" applyFont="1" applyBorder="1" applyAlignment="1">
      <alignment horizontal="center" vertical="center" wrapText="1"/>
    </xf>
    <xf numFmtId="43" fontId="31" fillId="0" borderId="41" xfId="1" applyFont="1" applyBorder="1" applyAlignment="1">
      <alignment horizontal="center" vertical="center" wrapText="1"/>
    </xf>
    <xf numFmtId="164" fontId="31" fillId="0" borderId="41" xfId="2" applyNumberFormat="1" applyFont="1" applyBorder="1" applyAlignment="1">
      <alignment horizontal="center" vertical="center" wrapText="1"/>
    </xf>
    <xf numFmtId="44" fontId="31" fillId="0" borderId="41" xfId="2" applyFont="1" applyBorder="1" applyAlignment="1">
      <alignment horizontal="center" vertical="center" wrapText="1"/>
    </xf>
    <xf numFmtId="43" fontId="31" fillId="0" borderId="10" xfId="1" applyFont="1" applyBorder="1" applyAlignment="1">
      <alignment horizontal="center" vertical="center" wrapText="1"/>
    </xf>
    <xf numFmtId="43" fontId="31" fillId="0" borderId="49" xfId="1" applyFont="1" applyBorder="1" applyAlignment="1">
      <alignment horizontal="center" vertical="center" wrapText="1"/>
    </xf>
    <xf numFmtId="44" fontId="31" fillId="0" borderId="49" xfId="2" applyFont="1" applyBorder="1" applyAlignment="1">
      <alignment horizontal="center" vertical="center" wrapText="1"/>
    </xf>
    <xf numFmtId="0" fontId="0" fillId="2" borderId="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44" fontId="31" fillId="0" borderId="1" xfId="2" applyFont="1" applyBorder="1" applyAlignment="1">
      <alignment horizontal="center" vertical="center" wrapText="1"/>
    </xf>
    <xf numFmtId="44" fontId="31" fillId="0" borderId="4" xfId="2" applyFont="1" applyBorder="1" applyAlignment="1">
      <alignment horizontal="center" vertical="center" wrapText="1"/>
    </xf>
    <xf numFmtId="0" fontId="14" fillId="7" borderId="4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wrapText="1"/>
    </xf>
    <xf numFmtId="0" fontId="0" fillId="2" borderId="2" xfId="0" applyFill="1" applyBorder="1" applyAlignment="1">
      <alignment wrapText="1"/>
    </xf>
    <xf numFmtId="0" fontId="0" fillId="2" borderId="8" xfId="0" applyFill="1" applyBorder="1" applyAlignment="1">
      <alignment wrapText="1"/>
    </xf>
    <xf numFmtId="0" fontId="0" fillId="2" borderId="3" xfId="0" applyFill="1" applyBorder="1" applyAlignment="1">
      <alignment vertical="center" wrapText="1"/>
    </xf>
    <xf numFmtId="0" fontId="24" fillId="3" borderId="41" xfId="0" applyFont="1" applyFill="1" applyBorder="1" applyAlignment="1">
      <alignment horizontal="center" vertical="center" wrapText="1"/>
    </xf>
    <xf numFmtId="3" fontId="24" fillId="0" borderId="41" xfId="0" applyNumberFormat="1" applyFont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left" vertical="center" wrapText="1"/>
    </xf>
    <xf numFmtId="0" fontId="24" fillId="2" borderId="0" xfId="0" applyFont="1" applyFill="1" applyAlignment="1">
      <alignment horizontal="left" vertical="center" wrapText="1"/>
    </xf>
    <xf numFmtId="3" fontId="24" fillId="2" borderId="41" xfId="0" applyNumberFormat="1" applyFont="1" applyFill="1" applyBorder="1" applyAlignment="1">
      <alignment horizontal="center" vertical="center" wrapText="1"/>
    </xf>
    <xf numFmtId="3" fontId="14" fillId="3" borderId="49" xfId="1" applyNumberFormat="1" applyFont="1" applyFill="1" applyBorder="1" applyAlignment="1">
      <alignment horizontal="center" vertical="center" wrapText="1"/>
    </xf>
    <xf numFmtId="0" fontId="0" fillId="2" borderId="4" xfId="0" applyFill="1" applyBorder="1" applyAlignment="1">
      <alignment wrapText="1"/>
    </xf>
    <xf numFmtId="0" fontId="0" fillId="2" borderId="5" xfId="0" applyFill="1" applyBorder="1" applyAlignment="1">
      <alignment wrapText="1"/>
    </xf>
    <xf numFmtId="0" fontId="0" fillId="2" borderId="10" xfId="0" applyFill="1" applyBorder="1" applyAlignment="1">
      <alignment wrapText="1"/>
    </xf>
    <xf numFmtId="0" fontId="0" fillId="2" borderId="9" xfId="0" applyFill="1" applyBorder="1" applyAlignment="1">
      <alignment wrapText="1"/>
    </xf>
    <xf numFmtId="0" fontId="17" fillId="7" borderId="48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164" fontId="31" fillId="0" borderId="49" xfId="2" applyNumberFormat="1" applyFont="1" applyBorder="1" applyAlignment="1">
      <alignment horizontal="center" vertical="center" wrapText="1"/>
    </xf>
    <xf numFmtId="44" fontId="31" fillId="8" borderId="20" xfId="2" applyFont="1" applyFill="1" applyBorder="1" applyAlignment="1">
      <alignment horizontal="center" vertical="center" wrapText="1"/>
    </xf>
    <xf numFmtId="10" fontId="31" fillId="8" borderId="49" xfId="3" applyNumberFormat="1" applyFont="1" applyFill="1" applyBorder="1" applyAlignment="1">
      <alignment horizontal="center" vertical="center" wrapText="1"/>
    </xf>
    <xf numFmtId="0" fontId="14" fillId="7" borderId="48" xfId="0" applyFont="1" applyFill="1" applyBorder="1" applyAlignment="1">
      <alignment horizontal="center" vertical="center" wrapText="1"/>
    </xf>
    <xf numFmtId="44" fontId="14" fillId="3" borderId="49" xfId="2" applyFont="1" applyFill="1" applyBorder="1" applyAlignment="1">
      <alignment horizontal="center" vertical="center" wrapText="1"/>
    </xf>
    <xf numFmtId="0" fontId="50" fillId="2" borderId="5" xfId="0" applyFont="1" applyFill="1" applyBorder="1"/>
    <xf numFmtId="44" fontId="24" fillId="0" borderId="41" xfId="2" applyFont="1" applyBorder="1" applyAlignment="1">
      <alignment horizontal="center" vertical="center" wrapText="1"/>
    </xf>
    <xf numFmtId="4" fontId="24" fillId="0" borderId="41" xfId="0" applyNumberFormat="1" applyFont="1" applyBorder="1" applyAlignment="1">
      <alignment horizontal="center" vertical="center" wrapText="1"/>
    </xf>
    <xf numFmtId="44" fontId="24" fillId="2" borderId="41" xfId="2" applyFont="1" applyFill="1" applyBorder="1" applyAlignment="1">
      <alignment horizontal="center" vertical="center" wrapText="1"/>
    </xf>
    <xf numFmtId="4" fontId="24" fillId="2" borderId="41" xfId="0" applyNumberFormat="1" applyFont="1" applyFill="1" applyBorder="1" applyAlignment="1">
      <alignment horizontal="center" vertical="center" wrapText="1"/>
    </xf>
    <xf numFmtId="9" fontId="24" fillId="2" borderId="41" xfId="3" applyFont="1" applyFill="1" applyBorder="1" applyAlignment="1">
      <alignment horizontal="center" vertical="center" wrapText="1"/>
    </xf>
    <xf numFmtId="3" fontId="24" fillId="0" borderId="3" xfId="0" applyNumberFormat="1" applyFont="1" applyBorder="1" applyAlignment="1">
      <alignment horizontal="center" vertical="center" wrapText="1"/>
    </xf>
    <xf numFmtId="3" fontId="24" fillId="2" borderId="3" xfId="0" applyNumberFormat="1" applyFont="1" applyFill="1" applyBorder="1" applyAlignment="1">
      <alignment horizontal="center" vertical="center" wrapText="1"/>
    </xf>
    <xf numFmtId="3" fontId="14" fillId="3" borderId="4" xfId="1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9" fontId="0" fillId="0" borderId="0" xfId="3" applyFont="1" applyBorder="1" applyAlignment="1">
      <alignment horizontal="center" vertical="center" wrapText="1"/>
    </xf>
    <xf numFmtId="0" fontId="46" fillId="21" borderId="0" xfId="0" applyFont="1" applyFill="1"/>
    <xf numFmtId="44" fontId="31" fillId="0" borderId="3" xfId="2" applyFont="1" applyBorder="1" applyAlignment="1">
      <alignment horizontal="center" vertical="center" wrapText="1"/>
    </xf>
    <xf numFmtId="44" fontId="24" fillId="0" borderId="8" xfId="2" applyFont="1" applyBorder="1" applyAlignment="1">
      <alignment vertical="center" wrapText="1"/>
    </xf>
    <xf numFmtId="44" fontId="31" fillId="0" borderId="9" xfId="2" applyFont="1" applyBorder="1" applyAlignment="1">
      <alignment vertical="center" wrapText="1"/>
    </xf>
    <xf numFmtId="44" fontId="31" fillId="0" borderId="10" xfId="2" applyFont="1" applyBorder="1" applyAlignment="1">
      <alignment vertical="center" wrapText="1"/>
    </xf>
    <xf numFmtId="43" fontId="31" fillId="0" borderId="20" xfId="1" applyFont="1" applyBorder="1" applyAlignment="1">
      <alignment horizontal="center" vertical="center" wrapText="1"/>
    </xf>
    <xf numFmtId="44" fontId="31" fillId="0" borderId="20" xfId="2" applyFont="1" applyBorder="1" applyAlignment="1">
      <alignment horizontal="center" vertical="center" wrapText="1"/>
    </xf>
    <xf numFmtId="44" fontId="24" fillId="0" borderId="20" xfId="2" applyFont="1" applyBorder="1" applyAlignment="1">
      <alignment vertical="center" wrapText="1"/>
    </xf>
    <xf numFmtId="44" fontId="24" fillId="0" borderId="9" xfId="2" applyFont="1" applyBorder="1" applyAlignment="1">
      <alignment vertical="center"/>
    </xf>
    <xf numFmtId="44" fontId="24" fillId="13" borderId="9" xfId="2" applyFont="1" applyFill="1" applyBorder="1" applyAlignment="1">
      <alignment vertical="center"/>
    </xf>
    <xf numFmtId="44" fontId="24" fillId="13" borderId="41" xfId="2" applyFont="1" applyFill="1" applyBorder="1" applyAlignment="1">
      <alignment horizontal="center" vertical="center"/>
    </xf>
    <xf numFmtId="44" fontId="24" fillId="13" borderId="10" xfId="2" applyFont="1" applyFill="1" applyBorder="1" applyAlignment="1">
      <alignment vertical="center"/>
    </xf>
    <xf numFmtId="44" fontId="24" fillId="13" borderId="49" xfId="2" applyFont="1" applyFill="1" applyBorder="1" applyAlignment="1">
      <alignment horizontal="center" vertical="center"/>
    </xf>
    <xf numFmtId="44" fontId="24" fillId="13" borderId="9" xfId="2" applyFont="1" applyFill="1" applyBorder="1" applyAlignment="1">
      <alignment horizontal="center" vertical="center"/>
    </xf>
    <xf numFmtId="44" fontId="24" fillId="0" borderId="9" xfId="2" applyFont="1" applyBorder="1" applyAlignment="1">
      <alignment horizontal="center" vertical="center"/>
    </xf>
    <xf numFmtId="44" fontId="24" fillId="13" borderId="10" xfId="2" applyFont="1" applyFill="1" applyBorder="1" applyAlignment="1">
      <alignment horizontal="center" vertical="center"/>
    </xf>
    <xf numFmtId="9" fontId="24" fillId="0" borderId="49" xfId="0" applyNumberFormat="1" applyFont="1" applyBorder="1" applyAlignment="1">
      <alignment horizontal="center" vertical="center"/>
    </xf>
    <xf numFmtId="9" fontId="24" fillId="0" borderId="41" xfId="3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9" borderId="12" xfId="0" applyFont="1" applyFill="1" applyBorder="1" applyAlignment="1">
      <alignment wrapText="1"/>
    </xf>
    <xf numFmtId="0" fontId="22" fillId="9" borderId="18" xfId="0" applyFont="1" applyFill="1" applyBorder="1" applyAlignment="1">
      <alignment wrapText="1"/>
    </xf>
    <xf numFmtId="0" fontId="22" fillId="9" borderId="13" xfId="0" applyFont="1" applyFill="1" applyBorder="1" applyAlignment="1">
      <alignment wrapText="1"/>
    </xf>
    <xf numFmtId="0" fontId="22" fillId="9" borderId="14" xfId="0" applyFont="1" applyFill="1" applyBorder="1" applyAlignment="1">
      <alignment wrapText="1"/>
    </xf>
    <xf numFmtId="0" fontId="22" fillId="9" borderId="15" xfId="0" applyFont="1" applyFill="1" applyBorder="1" applyAlignment="1">
      <alignment wrapText="1"/>
    </xf>
    <xf numFmtId="0" fontId="22" fillId="9" borderId="0" xfId="0" applyFont="1" applyFill="1" applyAlignment="1">
      <alignment wrapText="1"/>
    </xf>
    <xf numFmtId="0" fontId="22" fillId="0" borderId="0" xfId="0" applyFont="1" applyAlignment="1">
      <alignment wrapText="1"/>
    </xf>
    <xf numFmtId="0" fontId="15" fillId="3" borderId="42" xfId="0" applyFont="1" applyFill="1" applyBorder="1" applyAlignment="1">
      <alignment horizontal="left" vertical="center" wrapText="1"/>
    </xf>
    <xf numFmtId="0" fontId="22" fillId="9" borderId="0" xfId="0" applyFont="1" applyFill="1" applyAlignment="1">
      <alignment horizontal="left" wrapText="1"/>
    </xf>
    <xf numFmtId="44" fontId="15" fillId="3" borderId="42" xfId="2" applyFont="1" applyFill="1" applyBorder="1" applyAlignment="1">
      <alignment horizontal="center" vertical="center" wrapText="1"/>
    </xf>
    <xf numFmtId="0" fontId="22" fillId="9" borderId="16" xfId="0" applyFont="1" applyFill="1" applyBorder="1" applyAlignment="1">
      <alignment wrapText="1"/>
    </xf>
    <xf numFmtId="0" fontId="22" fillId="9" borderId="19" xfId="0" applyFont="1" applyFill="1" applyBorder="1" applyAlignment="1">
      <alignment wrapText="1"/>
    </xf>
    <xf numFmtId="0" fontId="22" fillId="9" borderId="17" xfId="0" applyFont="1" applyFill="1" applyBorder="1" applyAlignment="1">
      <alignment wrapText="1"/>
    </xf>
    <xf numFmtId="0" fontId="30" fillId="8" borderId="45" xfId="0" applyFont="1" applyFill="1" applyBorder="1" applyAlignment="1">
      <alignment vertical="center" wrapText="1"/>
    </xf>
    <xf numFmtId="44" fontId="30" fillId="8" borderId="42" xfId="2" applyFont="1" applyFill="1" applyBorder="1" applyAlignment="1">
      <alignment vertical="center"/>
    </xf>
    <xf numFmtId="44" fontId="30" fillId="8" borderId="42" xfId="2" applyFont="1" applyFill="1" applyBorder="1" applyAlignment="1">
      <alignment horizontal="center" vertical="center"/>
    </xf>
    <xf numFmtId="0" fontId="14" fillId="7" borderId="48" xfId="2" applyNumberFormat="1" applyFont="1" applyFill="1" applyBorder="1" applyAlignment="1">
      <alignment horizontal="center" vertical="center"/>
    </xf>
    <xf numFmtId="164" fontId="24" fillId="0" borderId="0" xfId="0" applyNumberFormat="1" applyFont="1" applyAlignment="1">
      <alignment vertical="center"/>
    </xf>
    <xf numFmtId="164" fontId="14" fillId="3" borderId="1" xfId="2" applyNumberFormat="1" applyFont="1" applyFill="1" applyBorder="1" applyAlignment="1">
      <alignment horizontal="center" vertical="center"/>
    </xf>
    <xf numFmtId="44" fontId="14" fillId="3" borderId="41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164" fontId="24" fillId="2" borderId="9" xfId="2" applyNumberFormat="1" applyFont="1" applyFill="1" applyBorder="1" applyAlignment="1">
      <alignment horizontal="center" vertical="center"/>
    </xf>
    <xf numFmtId="164" fontId="24" fillId="8" borderId="48" xfId="2" applyNumberFormat="1" applyFont="1" applyFill="1" applyBorder="1" applyAlignment="1">
      <alignment horizontal="center" vertical="center"/>
    </xf>
    <xf numFmtId="164" fontId="24" fillId="14" borderId="41" xfId="2" applyNumberFormat="1" applyFont="1" applyFill="1" applyBorder="1" applyAlignment="1">
      <alignment horizontal="center" vertical="center"/>
    </xf>
    <xf numFmtId="164" fontId="24" fillId="8" borderId="41" xfId="2" applyNumberFormat="1" applyFont="1" applyFill="1" applyBorder="1" applyAlignment="1">
      <alignment horizontal="center" vertical="center"/>
    </xf>
    <xf numFmtId="164" fontId="24" fillId="14" borderId="49" xfId="2" applyNumberFormat="1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22" fillId="0" borderId="2" xfId="0" applyFont="1" applyBorder="1" applyAlignment="1">
      <alignment wrapText="1"/>
    </xf>
    <xf numFmtId="0" fontId="0" fillId="0" borderId="8" xfId="0" applyBorder="1" applyAlignment="1">
      <alignment wrapText="1"/>
    </xf>
    <xf numFmtId="0" fontId="0" fillId="0" borderId="3" xfId="0" applyBorder="1" applyAlignment="1">
      <alignment wrapText="1"/>
    </xf>
    <xf numFmtId="0" fontId="13" fillId="0" borderId="9" xfId="0" applyFont="1" applyBorder="1" applyAlignment="1">
      <alignment vertical="center" wrapText="1"/>
    </xf>
    <xf numFmtId="0" fontId="24" fillId="0" borderId="0" xfId="0" applyFont="1" applyAlignment="1">
      <alignment horizontal="center" wrapText="1"/>
    </xf>
    <xf numFmtId="0" fontId="13" fillId="0" borderId="0" xfId="0" applyFont="1" applyAlignment="1">
      <alignment vertical="center" wrapText="1"/>
    </xf>
    <xf numFmtId="0" fontId="13" fillId="0" borderId="7" xfId="0" applyFont="1" applyBorder="1" applyAlignment="1">
      <alignment vertical="center" wrapText="1"/>
    </xf>
    <xf numFmtId="0" fontId="22" fillId="9" borderId="3" xfId="0" applyFont="1" applyFill="1" applyBorder="1" applyAlignment="1">
      <alignment wrapText="1"/>
    </xf>
    <xf numFmtId="0" fontId="22" fillId="9" borderId="9" xfId="0" applyFont="1" applyFill="1" applyBorder="1" applyAlignment="1">
      <alignment wrapText="1"/>
    </xf>
    <xf numFmtId="0" fontId="30" fillId="6" borderId="42" xfId="0" applyFont="1" applyFill="1" applyBorder="1" applyAlignment="1">
      <alignment horizontal="center" vertical="center" wrapText="1"/>
    </xf>
    <xf numFmtId="44" fontId="15" fillId="3" borderId="42" xfId="2" applyFont="1" applyFill="1" applyBorder="1" applyAlignment="1">
      <alignment horizontal="left" vertical="center" wrapText="1"/>
    </xf>
    <xf numFmtId="44" fontId="30" fillId="8" borderId="47" xfId="0" applyNumberFormat="1" applyFont="1" applyFill="1" applyBorder="1" applyAlignment="1">
      <alignment vertical="center" wrapText="1"/>
    </xf>
    <xf numFmtId="10" fontId="30" fillId="8" borderId="47" xfId="3" applyNumberFormat="1" applyFont="1" applyFill="1" applyBorder="1" applyAlignment="1">
      <alignment horizontal="center" vertical="center" wrapText="1"/>
    </xf>
    <xf numFmtId="0" fontId="22" fillId="12" borderId="18" xfId="0" applyFont="1" applyFill="1" applyBorder="1" applyAlignment="1">
      <alignment wrapText="1"/>
    </xf>
    <xf numFmtId="0" fontId="22" fillId="2" borderId="0" xfId="0" applyFont="1" applyFill="1" applyAlignment="1">
      <alignment wrapText="1"/>
    </xf>
    <xf numFmtId="0" fontId="22" fillId="12" borderId="0" xfId="0" applyFont="1" applyFill="1" applyAlignment="1">
      <alignment wrapText="1"/>
    </xf>
    <xf numFmtId="44" fontId="15" fillId="3" borderId="42" xfId="0" applyNumberFormat="1" applyFont="1" applyFill="1" applyBorder="1" applyAlignment="1">
      <alignment horizontal="left" vertical="center" wrapText="1"/>
    </xf>
    <xf numFmtId="0" fontId="22" fillId="10" borderId="42" xfId="0" applyFont="1" applyFill="1" applyBorder="1" applyAlignment="1">
      <alignment wrapText="1"/>
    </xf>
    <xf numFmtId="0" fontId="33" fillId="11" borderId="42" xfId="0" applyFont="1" applyFill="1" applyBorder="1" applyAlignment="1">
      <alignment wrapText="1"/>
    </xf>
    <xf numFmtId="44" fontId="30" fillId="8" borderId="47" xfId="2" applyFont="1" applyFill="1" applyBorder="1" applyAlignment="1">
      <alignment vertical="center" wrapText="1"/>
    </xf>
    <xf numFmtId="0" fontId="22" fillId="9" borderId="4" xfId="0" applyFont="1" applyFill="1" applyBorder="1" applyAlignment="1">
      <alignment wrapText="1"/>
    </xf>
    <xf numFmtId="0" fontId="22" fillId="9" borderId="5" xfId="0" applyFont="1" applyFill="1" applyBorder="1" applyAlignment="1">
      <alignment wrapText="1"/>
    </xf>
    <xf numFmtId="0" fontId="22" fillId="9" borderId="10" xfId="0" applyFont="1" applyFill="1" applyBorder="1" applyAlignment="1">
      <alignment wrapText="1"/>
    </xf>
    <xf numFmtId="0" fontId="22" fillId="12" borderId="3" xfId="0" applyFont="1" applyFill="1" applyBorder="1" applyAlignment="1">
      <alignment wrapText="1"/>
    </xf>
    <xf numFmtId="0" fontId="22" fillId="12" borderId="14" xfId="0" applyFont="1" applyFill="1" applyBorder="1" applyAlignment="1">
      <alignment wrapText="1"/>
    </xf>
    <xf numFmtId="0" fontId="22" fillId="12" borderId="15" xfId="0" applyFont="1" applyFill="1" applyBorder="1" applyAlignment="1">
      <alignment wrapText="1"/>
    </xf>
    <xf numFmtId="0" fontId="22" fillId="12" borderId="9" xfId="0" applyFont="1" applyFill="1" applyBorder="1" applyAlignment="1">
      <alignment wrapText="1"/>
    </xf>
    <xf numFmtId="0" fontId="51" fillId="2" borderId="0" xfId="0" applyFont="1" applyFill="1" applyAlignment="1">
      <alignment vertical="center" wrapText="1"/>
    </xf>
    <xf numFmtId="44" fontId="30" fillId="2" borderId="0" xfId="0" applyNumberFormat="1" applyFont="1" applyFill="1" applyAlignment="1">
      <alignment vertical="center" wrapText="1"/>
    </xf>
    <xf numFmtId="0" fontId="30" fillId="8" borderId="20" xfId="0" applyFont="1" applyFill="1" applyBorder="1" applyAlignment="1">
      <alignment vertical="center" wrapText="1"/>
    </xf>
    <xf numFmtId="44" fontId="30" fillId="8" borderId="20" xfId="0" applyNumberFormat="1" applyFont="1" applyFill="1" applyBorder="1" applyAlignment="1">
      <alignment vertical="center" wrapText="1"/>
    </xf>
    <xf numFmtId="0" fontId="39" fillId="2" borderId="21" xfId="0" applyFont="1" applyFill="1" applyBorder="1" applyAlignment="1">
      <alignment horizontal="center" vertical="center"/>
    </xf>
    <xf numFmtId="165" fontId="24" fillId="0" borderId="0" xfId="1" applyNumberFormat="1" applyFont="1" applyAlignment="1">
      <alignment horizontal="center" vertical="center"/>
    </xf>
    <xf numFmtId="165" fontId="14" fillId="7" borderId="20" xfId="1" applyNumberFormat="1" applyFont="1" applyFill="1" applyBorder="1" applyAlignment="1">
      <alignment horizontal="center" vertical="center" wrapText="1"/>
    </xf>
    <xf numFmtId="165" fontId="0" fillId="0" borderId="2" xfId="1" applyNumberFormat="1" applyFont="1" applyBorder="1" applyAlignment="1">
      <alignment horizontal="center"/>
    </xf>
    <xf numFmtId="165" fontId="24" fillId="0" borderId="5" xfId="1" applyNumberFormat="1" applyFont="1" applyBorder="1" applyAlignment="1">
      <alignment horizontal="center" vertical="center"/>
    </xf>
    <xf numFmtId="165" fontId="19" fillId="0" borderId="0" xfId="1" applyNumberFormat="1" applyFont="1" applyBorder="1" applyAlignment="1">
      <alignment horizontal="center" vertical="center" wrapText="1"/>
    </xf>
    <xf numFmtId="0" fontId="24" fillId="20" borderId="21" xfId="1" applyNumberFormat="1" applyFont="1" applyFill="1" applyBorder="1" applyAlignment="1">
      <alignment horizontal="center" vertical="center"/>
    </xf>
    <xf numFmtId="0" fontId="24" fillId="20" borderId="22" xfId="1" applyNumberFormat="1" applyFont="1" applyFill="1" applyBorder="1" applyAlignment="1">
      <alignment horizontal="center" vertical="center"/>
    </xf>
    <xf numFmtId="0" fontId="24" fillId="22" borderId="21" xfId="0" applyFont="1" applyFill="1" applyBorder="1" applyAlignment="1">
      <alignment horizontal="center" vertical="center"/>
    </xf>
    <xf numFmtId="44" fontId="24" fillId="22" borderId="21" xfId="0" applyNumberFormat="1" applyFont="1" applyFill="1" applyBorder="1" applyAlignment="1">
      <alignment horizontal="center" vertical="center"/>
    </xf>
    <xf numFmtId="14" fontId="24" fillId="22" borderId="21" xfId="0" applyNumberFormat="1" applyFont="1" applyFill="1" applyBorder="1" applyAlignment="1">
      <alignment horizontal="center" vertical="center"/>
    </xf>
    <xf numFmtId="164" fontId="24" fillId="22" borderId="21" xfId="2" applyNumberFormat="1" applyFont="1" applyFill="1" applyBorder="1" applyAlignment="1">
      <alignment horizontal="center" vertical="center"/>
    </xf>
    <xf numFmtId="0" fontId="24" fillId="22" borderId="23" xfId="0" applyFont="1" applyFill="1" applyBorder="1" applyAlignment="1">
      <alignment horizontal="center" vertical="center"/>
    </xf>
    <xf numFmtId="44" fontId="24" fillId="22" borderId="23" xfId="0" applyNumberFormat="1" applyFont="1" applyFill="1" applyBorder="1" applyAlignment="1">
      <alignment horizontal="center" vertical="center"/>
    </xf>
    <xf numFmtId="14" fontId="24" fillId="22" borderId="23" xfId="0" applyNumberFormat="1" applyFont="1" applyFill="1" applyBorder="1" applyAlignment="1">
      <alignment horizontal="center" vertical="center"/>
    </xf>
    <xf numFmtId="164" fontId="24" fillId="22" borderId="23" xfId="2" applyNumberFormat="1" applyFont="1" applyFill="1" applyBorder="1" applyAlignment="1">
      <alignment horizontal="center" vertical="center"/>
    </xf>
    <xf numFmtId="0" fontId="35" fillId="2" borderId="0" xfId="0" applyFont="1" applyFill="1" applyAlignment="1">
      <alignment vertical="center" wrapText="1"/>
    </xf>
    <xf numFmtId="167" fontId="37" fillId="3" borderId="8" xfId="2" applyNumberFormat="1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/>
    </xf>
    <xf numFmtId="0" fontId="20" fillId="3" borderId="2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 wrapText="1"/>
    </xf>
    <xf numFmtId="14" fontId="24" fillId="3" borderId="20" xfId="0" applyNumberFormat="1" applyFont="1" applyFill="1" applyBorder="1" applyAlignment="1">
      <alignment horizontal="center" vertical="center"/>
    </xf>
    <xf numFmtId="0" fontId="24" fillId="2" borderId="0" xfId="0" applyFont="1" applyFill="1" applyAlignment="1">
      <alignment vertical="center"/>
    </xf>
    <xf numFmtId="0" fontId="54" fillId="0" borderId="0" xfId="0" applyFont="1" applyAlignment="1" applyProtection="1">
      <alignment horizontal="center" vertical="center"/>
      <protection locked="0"/>
    </xf>
    <xf numFmtId="0" fontId="54" fillId="0" borderId="0" xfId="0" applyFont="1" applyProtection="1">
      <protection locked="0"/>
    </xf>
    <xf numFmtId="0" fontId="54" fillId="0" borderId="0" xfId="0" applyFont="1" applyAlignment="1" applyProtection="1">
      <alignment horizontal="center"/>
      <protection locked="0"/>
    </xf>
    <xf numFmtId="0" fontId="54" fillId="0" borderId="0" xfId="0" applyFont="1" applyAlignment="1" applyProtection="1">
      <alignment horizontal="center" vertical="center" wrapText="1"/>
      <protection locked="0"/>
    </xf>
    <xf numFmtId="0" fontId="54" fillId="0" borderId="0" xfId="0" applyFont="1" applyAlignment="1" applyProtection="1">
      <alignment vertical="center"/>
      <protection locked="0"/>
    </xf>
    <xf numFmtId="0" fontId="54" fillId="0" borderId="1" xfId="0" applyFont="1" applyBorder="1" applyProtection="1">
      <protection locked="0"/>
    </xf>
    <xf numFmtId="0" fontId="54" fillId="0" borderId="7" xfId="0" applyFont="1" applyBorder="1" applyProtection="1">
      <protection locked="0"/>
    </xf>
    <xf numFmtId="0" fontId="54" fillId="0" borderId="2" xfId="0" applyFont="1" applyBorder="1" applyProtection="1">
      <protection locked="0"/>
    </xf>
    <xf numFmtId="0" fontId="54" fillId="0" borderId="2" xfId="0" applyFont="1" applyBorder="1" applyAlignment="1" applyProtection="1">
      <alignment horizontal="center"/>
      <protection locked="0"/>
    </xf>
    <xf numFmtId="0" fontId="54" fillId="0" borderId="2" xfId="0" applyFont="1" applyBorder="1" applyAlignment="1" applyProtection="1">
      <alignment horizontal="center" vertical="center" wrapText="1"/>
      <protection locked="0"/>
    </xf>
    <xf numFmtId="0" fontId="54" fillId="0" borderId="2" xfId="0" applyFont="1" applyBorder="1" applyAlignment="1" applyProtection="1">
      <alignment vertical="center"/>
      <protection locked="0"/>
    </xf>
    <xf numFmtId="0" fontId="54" fillId="0" borderId="8" xfId="0" applyFont="1" applyBorder="1" applyProtection="1">
      <protection locked="0"/>
    </xf>
    <xf numFmtId="0" fontId="54" fillId="0" borderId="3" xfId="0" applyFont="1" applyBorder="1" applyProtection="1">
      <protection locked="0"/>
    </xf>
    <xf numFmtId="0" fontId="55" fillId="0" borderId="9" xfId="0" applyFont="1" applyBorder="1" applyAlignment="1" applyProtection="1">
      <alignment vertical="center"/>
      <protection locked="0"/>
    </xf>
    <xf numFmtId="0" fontId="54" fillId="0" borderId="5" xfId="0" applyFont="1" applyBorder="1" applyAlignment="1" applyProtection="1">
      <alignment horizontal="center"/>
      <protection locked="0"/>
    </xf>
    <xf numFmtId="0" fontId="54" fillId="0" borderId="3" xfId="0" applyFont="1" applyBorder="1" applyAlignment="1" applyProtection="1">
      <alignment horizontal="center" vertical="center"/>
      <protection locked="0"/>
    </xf>
    <xf numFmtId="0" fontId="54" fillId="0" borderId="9" xfId="0" applyFont="1" applyBorder="1" applyProtection="1">
      <protection locked="0"/>
    </xf>
    <xf numFmtId="0" fontId="54" fillId="0" borderId="5" xfId="0" applyFont="1" applyBorder="1" applyProtection="1">
      <protection locked="0"/>
    </xf>
    <xf numFmtId="0" fontId="54" fillId="0" borderId="3" xfId="0" applyFont="1" applyBorder="1" applyAlignment="1" applyProtection="1">
      <alignment horizontal="center" vertical="center" wrapText="1"/>
      <protection locked="0"/>
    </xf>
    <xf numFmtId="0" fontId="59" fillId="6" borderId="48" xfId="0" applyFont="1" applyFill="1" applyBorder="1" applyAlignment="1" applyProtection="1">
      <alignment horizontal="center" vertical="center" wrapText="1"/>
      <protection locked="0"/>
    </xf>
    <xf numFmtId="0" fontId="59" fillId="0" borderId="21" xfId="0" applyFont="1" applyBorder="1" applyAlignment="1" applyProtection="1">
      <alignment horizontal="center" vertical="center" wrapText="1"/>
      <protection locked="0"/>
    </xf>
    <xf numFmtId="0" fontId="59" fillId="6" borderId="21" xfId="0" applyFont="1" applyFill="1" applyBorder="1" applyAlignment="1" applyProtection="1">
      <alignment horizontal="center" vertical="center" wrapText="1"/>
      <protection locked="0"/>
    </xf>
    <xf numFmtId="0" fontId="59" fillId="2" borderId="21" xfId="0" applyFont="1" applyFill="1" applyBorder="1" applyAlignment="1" applyProtection="1">
      <alignment horizontal="center" vertical="center" wrapText="1"/>
      <protection locked="0"/>
    </xf>
    <xf numFmtId="0" fontId="59" fillId="0" borderId="6" xfId="0" applyFont="1" applyBorder="1" applyAlignment="1" applyProtection="1">
      <alignment horizontal="center" vertical="center" wrapText="1"/>
      <protection locked="0"/>
    </xf>
    <xf numFmtId="0" fontId="59" fillId="0" borderId="48" xfId="0" applyFont="1" applyBorder="1" applyAlignment="1" applyProtection="1">
      <alignment horizontal="center" vertical="center" wrapText="1"/>
      <protection locked="0"/>
    </xf>
    <xf numFmtId="0" fontId="54" fillId="0" borderId="9" xfId="0" applyFont="1" applyBorder="1" applyAlignment="1" applyProtection="1">
      <alignment horizontal="center" vertical="center" wrapText="1"/>
      <protection locked="0"/>
    </xf>
    <xf numFmtId="0" fontId="54" fillId="0" borderId="22" xfId="0" applyFont="1" applyBorder="1" applyAlignment="1" applyProtection="1">
      <alignment horizontal="center" vertical="center" wrapText="1"/>
      <protection locked="0"/>
    </xf>
    <xf numFmtId="44" fontId="54" fillId="0" borderId="22" xfId="2" applyFont="1" applyBorder="1" applyAlignment="1" applyProtection="1">
      <alignment horizontal="center" vertical="center" wrapText="1"/>
      <protection locked="0"/>
    </xf>
    <xf numFmtId="0" fontId="54" fillId="0" borderId="40" xfId="0" applyFont="1" applyBorder="1" applyAlignment="1" applyProtection="1">
      <alignment horizontal="center" vertical="center" wrapText="1"/>
      <protection locked="0"/>
    </xf>
    <xf numFmtId="0" fontId="54" fillId="0" borderId="27" xfId="0" applyFont="1" applyBorder="1" applyAlignment="1" applyProtection="1">
      <alignment horizontal="center" vertical="center" wrapText="1"/>
      <protection locked="0"/>
    </xf>
    <xf numFmtId="0" fontId="54" fillId="0" borderId="24" xfId="0" applyFont="1" applyBorder="1" applyAlignment="1" applyProtection="1">
      <alignment horizontal="center" vertical="center" wrapText="1"/>
      <protection locked="0"/>
    </xf>
    <xf numFmtId="0" fontId="54" fillId="0" borderId="41" xfId="0" applyFont="1" applyBorder="1" applyAlignment="1" applyProtection="1">
      <alignment horizontal="center" vertical="center" wrapText="1"/>
      <protection locked="0"/>
    </xf>
    <xf numFmtId="9" fontId="54" fillId="0" borderId="22" xfId="3" applyFont="1" applyBorder="1" applyAlignment="1" applyProtection="1">
      <alignment horizontal="center" vertical="center" wrapText="1"/>
      <protection locked="0"/>
    </xf>
    <xf numFmtId="0" fontId="54" fillId="0" borderId="33" xfId="0" applyFont="1" applyBorder="1" applyAlignment="1" applyProtection="1">
      <alignment horizontal="center" vertical="center" wrapText="1"/>
      <protection locked="0"/>
    </xf>
    <xf numFmtId="0" fontId="54" fillId="0" borderId="23" xfId="0" applyFont="1" applyBorder="1" applyAlignment="1" applyProtection="1">
      <alignment horizontal="center" vertical="center" wrapText="1"/>
      <protection locked="0"/>
    </xf>
    <xf numFmtId="44" fontId="54" fillId="0" borderId="23" xfId="2" applyFont="1" applyBorder="1" applyAlignment="1" applyProtection="1">
      <alignment horizontal="center" vertical="center" wrapText="1"/>
      <protection locked="0"/>
    </xf>
    <xf numFmtId="0" fontId="54" fillId="0" borderId="30" xfId="0" applyFont="1" applyBorder="1" applyAlignment="1" applyProtection="1">
      <alignment horizontal="center" vertical="center" wrapText="1"/>
      <protection locked="0"/>
    </xf>
    <xf numFmtId="0" fontId="54" fillId="0" borderId="49" xfId="0" applyFont="1" applyBorder="1" applyAlignment="1" applyProtection="1">
      <alignment horizontal="center" vertical="center" wrapText="1"/>
      <protection locked="0"/>
    </xf>
    <xf numFmtId="0" fontId="54" fillId="0" borderId="4" xfId="0" applyFont="1" applyBorder="1" applyProtection="1">
      <protection locked="0"/>
    </xf>
    <xf numFmtId="0" fontId="54" fillId="0" borderId="5" xfId="0" applyFont="1" applyBorder="1" applyAlignment="1" applyProtection="1">
      <alignment horizontal="center" vertical="center" wrapText="1"/>
      <protection locked="0"/>
    </xf>
    <xf numFmtId="0" fontId="54" fillId="0" borderId="5" xfId="0" applyFont="1" applyBorder="1" applyAlignment="1" applyProtection="1">
      <alignment vertical="center"/>
      <protection locked="0"/>
    </xf>
    <xf numFmtId="0" fontId="54" fillId="0" borderId="10" xfId="0" applyFont="1" applyBorder="1" applyProtection="1">
      <protection locked="0"/>
    </xf>
    <xf numFmtId="0" fontId="59" fillId="0" borderId="20" xfId="0" applyFont="1" applyBorder="1" applyAlignment="1" applyProtection="1">
      <alignment horizontal="center" vertical="center" wrapText="1"/>
      <protection locked="0"/>
    </xf>
    <xf numFmtId="0" fontId="14" fillId="3" borderId="11" xfId="0" applyFont="1" applyFill="1" applyBorder="1" applyAlignment="1">
      <alignment horizontal="center" vertical="center"/>
    </xf>
    <xf numFmtId="0" fontId="10" fillId="2" borderId="1" xfId="8" applyFill="1" applyBorder="1"/>
    <xf numFmtId="0" fontId="10" fillId="2" borderId="2" xfId="8" applyFill="1" applyBorder="1"/>
    <xf numFmtId="0" fontId="10" fillId="2" borderId="8" xfId="8" applyFill="1" applyBorder="1"/>
    <xf numFmtId="0" fontId="10" fillId="2" borderId="0" xfId="8" applyFill="1"/>
    <xf numFmtId="0" fontId="10" fillId="2" borderId="3" xfId="8" applyFill="1" applyBorder="1" applyAlignment="1">
      <alignment vertical="center"/>
    </xf>
    <xf numFmtId="0" fontId="10" fillId="2" borderId="9" xfId="8" applyFill="1" applyBorder="1" applyAlignment="1">
      <alignment vertical="center"/>
    </xf>
    <xf numFmtId="0" fontId="24" fillId="0" borderId="0" xfId="8" applyFont="1" applyAlignment="1">
      <alignment horizontal="left" vertical="center" wrapText="1"/>
    </xf>
    <xf numFmtId="43" fontId="30" fillId="0" borderId="0" xfId="10" applyFont="1" applyBorder="1" applyAlignment="1">
      <alignment horizontal="center" vertical="center" wrapText="1"/>
    </xf>
    <xf numFmtId="43" fontId="30" fillId="2" borderId="0" xfId="10" applyFont="1" applyFill="1" applyBorder="1" applyAlignment="1">
      <alignment horizontal="center" vertical="center" wrapText="1"/>
    </xf>
    <xf numFmtId="0" fontId="10" fillId="2" borderId="9" xfId="8" applyFill="1" applyBorder="1"/>
    <xf numFmtId="0" fontId="14" fillId="2" borderId="0" xfId="8" applyFont="1" applyFill="1" applyAlignment="1">
      <alignment horizontal="center" vertical="center" wrapText="1"/>
    </xf>
    <xf numFmtId="0" fontId="24" fillId="3" borderId="4" xfId="8" applyFont="1" applyFill="1" applyBorder="1" applyAlignment="1">
      <alignment horizontal="center" vertical="center" wrapText="1"/>
    </xf>
    <xf numFmtId="43" fontId="24" fillId="3" borderId="41" xfId="8" applyNumberFormat="1" applyFont="1" applyFill="1" applyBorder="1" applyAlignment="1">
      <alignment horizontal="center" vertical="center" wrapText="1"/>
    </xf>
    <xf numFmtId="0" fontId="24" fillId="2" borderId="0" xfId="8" applyFont="1" applyFill="1" applyAlignment="1">
      <alignment horizontal="center" vertical="center" wrapText="1"/>
    </xf>
    <xf numFmtId="44" fontId="24" fillId="3" borderId="41" xfId="8" applyNumberFormat="1" applyFont="1" applyFill="1" applyBorder="1" applyAlignment="1">
      <alignment horizontal="center" vertical="center" wrapText="1"/>
    </xf>
    <xf numFmtId="0" fontId="24" fillId="0" borderId="1" xfId="8" applyFont="1" applyBorder="1" applyAlignment="1">
      <alignment horizontal="left" vertical="center" wrapText="1"/>
    </xf>
    <xf numFmtId="43" fontId="30" fillId="0" borderId="48" xfId="10" applyFont="1" applyBorder="1" applyAlignment="1">
      <alignment horizontal="center" vertical="center" wrapText="1"/>
    </xf>
    <xf numFmtId="44" fontId="30" fillId="0" borderId="48" xfId="9" applyFont="1" applyBorder="1" applyAlignment="1">
      <alignment horizontal="center" vertical="center" wrapText="1"/>
    </xf>
    <xf numFmtId="0" fontId="24" fillId="0" borderId="4" xfId="8" applyFont="1" applyBorder="1" applyAlignment="1">
      <alignment horizontal="left" vertical="center" wrapText="1"/>
    </xf>
    <xf numFmtId="43" fontId="30" fillId="0" borderId="49" xfId="10" applyFont="1" applyBorder="1" applyAlignment="1">
      <alignment horizontal="center" vertical="center" wrapText="1"/>
    </xf>
    <xf numFmtId="43" fontId="30" fillId="0" borderId="41" xfId="10" applyFont="1" applyBorder="1" applyAlignment="1">
      <alignment horizontal="center" vertical="center" wrapText="1"/>
    </xf>
    <xf numFmtId="0" fontId="10" fillId="2" borderId="3" xfId="8" applyFill="1" applyBorder="1"/>
    <xf numFmtId="43" fontId="31" fillId="2" borderId="0" xfId="10" applyFont="1" applyFill="1" applyBorder="1" applyAlignment="1">
      <alignment horizontal="center" vertical="center" wrapText="1"/>
    </xf>
    <xf numFmtId="44" fontId="31" fillId="0" borderId="49" xfId="9" applyFont="1" applyBorder="1" applyAlignment="1">
      <alignment horizontal="center" vertical="center" wrapText="1"/>
    </xf>
    <xf numFmtId="0" fontId="10" fillId="2" borderId="4" xfId="8" applyFill="1" applyBorder="1"/>
    <xf numFmtId="0" fontId="10" fillId="2" borderId="5" xfId="8" applyFill="1" applyBorder="1"/>
    <xf numFmtId="0" fontId="10" fillId="2" borderId="10" xfId="8" applyFill="1" applyBorder="1"/>
    <xf numFmtId="0" fontId="14" fillId="7" borderId="1" xfId="8" applyFont="1" applyFill="1" applyBorder="1" applyAlignment="1">
      <alignment vertical="center" wrapText="1"/>
    </xf>
    <xf numFmtId="43" fontId="14" fillId="7" borderId="8" xfId="8" applyNumberFormat="1" applyFont="1" applyFill="1" applyBorder="1" applyAlignment="1">
      <alignment vertical="center" wrapText="1"/>
    </xf>
    <xf numFmtId="0" fontId="14" fillId="2" borderId="0" xfId="8" applyFont="1" applyFill="1" applyAlignment="1">
      <alignment vertical="center" wrapText="1"/>
    </xf>
    <xf numFmtId="44" fontId="54" fillId="23" borderId="22" xfId="2" applyFont="1" applyFill="1" applyBorder="1" applyAlignment="1" applyProtection="1">
      <alignment horizontal="center" vertical="center" wrapText="1"/>
      <protection locked="0"/>
    </xf>
    <xf numFmtId="44" fontId="54" fillId="0" borderId="0" xfId="2" applyFont="1" applyProtection="1">
      <protection locked="0"/>
    </xf>
    <xf numFmtId="44" fontId="54" fillId="0" borderId="2" xfId="2" applyFont="1" applyBorder="1" applyProtection="1">
      <protection locked="0"/>
    </xf>
    <xf numFmtId="44" fontId="59" fillId="0" borderId="20" xfId="2" applyFont="1" applyBorder="1" applyAlignment="1" applyProtection="1">
      <alignment horizontal="center" vertical="center" wrapText="1"/>
      <protection locked="0"/>
    </xf>
    <xf numFmtId="44" fontId="54" fillId="0" borderId="5" xfId="2" applyFont="1" applyBorder="1" applyProtection="1">
      <protection locked="0"/>
    </xf>
    <xf numFmtId="44" fontId="24" fillId="2" borderId="22" xfId="9" applyFont="1" applyFill="1" applyBorder="1" applyAlignment="1">
      <alignment horizontal="center" vertical="center"/>
    </xf>
    <xf numFmtId="164" fontId="24" fillId="2" borderId="22" xfId="9" applyNumberFormat="1" applyFont="1" applyFill="1" applyBorder="1" applyAlignment="1">
      <alignment horizontal="center" vertical="center"/>
    </xf>
    <xf numFmtId="0" fontId="24" fillId="2" borderId="22" xfId="8" applyFont="1" applyFill="1" applyBorder="1" applyAlignment="1">
      <alignment horizontal="center" vertical="center"/>
    </xf>
    <xf numFmtId="0" fontId="24" fillId="2" borderId="22" xfId="8" applyFont="1" applyFill="1" applyBorder="1" applyAlignment="1">
      <alignment horizontal="center" vertical="center" wrapText="1"/>
    </xf>
    <xf numFmtId="49" fontId="24" fillId="2" borderId="22" xfId="8" applyNumberFormat="1" applyFont="1" applyFill="1" applyBorder="1" applyAlignment="1">
      <alignment horizontal="center" vertical="center"/>
    </xf>
    <xf numFmtId="164" fontId="24" fillId="2" borderId="22" xfId="12" applyNumberFormat="1" applyFont="1" applyFill="1" applyBorder="1" applyAlignment="1">
      <alignment horizontal="center" vertical="center"/>
    </xf>
    <xf numFmtId="14" fontId="24" fillId="2" borderId="22" xfId="8" applyNumberFormat="1" applyFont="1" applyFill="1" applyBorder="1" applyAlignment="1">
      <alignment horizontal="center" vertical="center"/>
    </xf>
    <xf numFmtId="10" fontId="24" fillId="2" borderId="22" xfId="11" applyNumberFormat="1" applyFont="1" applyFill="1" applyBorder="1" applyAlignment="1">
      <alignment horizontal="center" vertical="center"/>
    </xf>
    <xf numFmtId="44" fontId="24" fillId="2" borderId="22" xfId="12" applyFont="1" applyFill="1" applyBorder="1" applyAlignment="1">
      <alignment horizontal="center" vertical="center"/>
    </xf>
    <xf numFmtId="0" fontId="24" fillId="2" borderId="22" xfId="12" applyNumberFormat="1" applyFont="1" applyFill="1" applyBorder="1" applyAlignment="1">
      <alignment horizontal="center" vertical="center"/>
    </xf>
    <xf numFmtId="14" fontId="24" fillId="2" borderId="22" xfId="12" applyNumberFormat="1" applyFont="1" applyFill="1" applyBorder="1" applyAlignment="1">
      <alignment horizontal="center" vertical="center"/>
    </xf>
    <xf numFmtId="0" fontId="24" fillId="2" borderId="22" xfId="9" applyNumberFormat="1" applyFont="1" applyFill="1" applyBorder="1" applyAlignment="1">
      <alignment horizontal="center" vertical="center"/>
    </xf>
    <xf numFmtId="14" fontId="24" fillId="2" borderId="22" xfId="9" applyNumberFormat="1" applyFont="1" applyFill="1" applyBorder="1" applyAlignment="1">
      <alignment horizontal="center" vertical="center"/>
    </xf>
    <xf numFmtId="10" fontId="24" fillId="23" borderId="22" xfId="11" applyNumberFormat="1" applyFont="1" applyFill="1" applyBorder="1" applyAlignment="1">
      <alignment horizontal="center" vertical="center"/>
    </xf>
    <xf numFmtId="167" fontId="24" fillId="2" borderId="22" xfId="12" applyNumberFormat="1" applyFont="1" applyFill="1" applyBorder="1" applyAlignment="1">
      <alignment horizontal="center" vertical="center"/>
    </xf>
    <xf numFmtId="167" fontId="24" fillId="2" borderId="22" xfId="9" applyNumberFormat="1" applyFont="1" applyFill="1" applyBorder="1" applyAlignment="1">
      <alignment horizontal="center" vertical="center"/>
    </xf>
    <xf numFmtId="0" fontId="9" fillId="0" borderId="0" xfId="0" applyFont="1"/>
    <xf numFmtId="0" fontId="42" fillId="5" borderId="20" xfId="0" applyFont="1" applyFill="1" applyBorder="1" applyAlignment="1">
      <alignment vertical="center"/>
    </xf>
    <xf numFmtId="0" fontId="42" fillId="5" borderId="4" xfId="0" applyFont="1" applyFill="1" applyBorder="1" applyAlignment="1">
      <alignment vertical="center"/>
    </xf>
    <xf numFmtId="0" fontId="19" fillId="0" borderId="0" xfId="4" applyFont="1" applyBorder="1" applyAlignment="1">
      <alignment horizontal="center" vertical="center" wrapText="1"/>
    </xf>
    <xf numFmtId="0" fontId="63" fillId="0" borderId="0" xfId="0" applyFont="1"/>
    <xf numFmtId="0" fontId="63" fillId="0" borderId="3" xfId="0" applyFont="1" applyBorder="1"/>
    <xf numFmtId="0" fontId="20" fillId="0" borderId="0" xfId="0" applyFont="1" applyAlignment="1">
      <alignment horizontal="left" vertical="center"/>
    </xf>
    <xf numFmtId="0" fontId="7" fillId="0" borderId="0" xfId="0" applyFont="1"/>
    <xf numFmtId="0" fontId="54" fillId="20" borderId="22" xfId="0" applyFont="1" applyFill="1" applyBorder="1" applyAlignment="1">
      <alignment horizontal="center" vertical="center" wrapText="1"/>
    </xf>
    <xf numFmtId="0" fontId="54" fillId="20" borderId="23" xfId="0" applyFont="1" applyFill="1" applyBorder="1" applyAlignment="1">
      <alignment horizontal="center" vertical="center" wrapText="1"/>
    </xf>
    <xf numFmtId="0" fontId="24" fillId="0" borderId="9" xfId="0" applyFont="1" applyBorder="1" applyAlignment="1">
      <alignment vertical="center"/>
    </xf>
    <xf numFmtId="0" fontId="24" fillId="0" borderId="9" xfId="0" applyFont="1" applyBorder="1" applyAlignment="1">
      <alignment horizontal="center"/>
    </xf>
    <xf numFmtId="0" fontId="14" fillId="27" borderId="20" xfId="0" applyFont="1" applyFill="1" applyBorder="1" applyAlignment="1">
      <alignment horizontal="center" vertical="center"/>
    </xf>
    <xf numFmtId="0" fontId="14" fillId="20" borderId="20" xfId="0" applyFont="1" applyFill="1" applyBorder="1" applyAlignment="1">
      <alignment horizontal="center" vertical="center"/>
    </xf>
    <xf numFmtId="44" fontId="24" fillId="20" borderId="21" xfId="0" applyNumberFormat="1" applyFont="1" applyFill="1" applyBorder="1" applyAlignment="1">
      <alignment horizontal="center" vertical="center"/>
    </xf>
    <xf numFmtId="164" fontId="24" fillId="20" borderId="48" xfId="0" applyNumberFormat="1" applyFont="1" applyFill="1" applyBorder="1" applyAlignment="1">
      <alignment horizontal="center" vertical="center"/>
    </xf>
    <xf numFmtId="44" fontId="24" fillId="20" borderId="22" xfId="0" applyNumberFormat="1" applyFont="1" applyFill="1" applyBorder="1" applyAlignment="1">
      <alignment horizontal="center" vertical="center"/>
    </xf>
    <xf numFmtId="44" fontId="24" fillId="20" borderId="23" xfId="0" applyNumberFormat="1" applyFont="1" applyFill="1" applyBorder="1" applyAlignment="1">
      <alignment horizontal="center" vertical="center"/>
    </xf>
    <xf numFmtId="164" fontId="24" fillId="2" borderId="21" xfId="0" applyNumberFormat="1" applyFont="1" applyFill="1" applyBorder="1" applyAlignment="1">
      <alignment horizontal="center" vertical="center" wrapText="1"/>
    </xf>
    <xf numFmtId="164" fontId="24" fillId="0" borderId="22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53" fillId="2" borderId="0" xfId="0" applyFont="1" applyFill="1" applyAlignment="1">
      <alignment vertical="center"/>
    </xf>
    <xf numFmtId="0" fontId="49" fillId="5" borderId="20" xfId="0" applyFont="1" applyFill="1" applyBorder="1" applyAlignment="1">
      <alignment horizontal="center" vertical="center" wrapText="1"/>
    </xf>
    <xf numFmtId="44" fontId="14" fillId="3" borderId="20" xfId="2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" fontId="14" fillId="3" borderId="20" xfId="0" applyNumberFormat="1" applyFont="1" applyFill="1" applyBorder="1" applyAlignment="1">
      <alignment horizontal="center" vertical="center"/>
    </xf>
    <xf numFmtId="43" fontId="14" fillId="3" borderId="20" xfId="1" applyFont="1" applyFill="1" applyBorder="1" applyAlignment="1">
      <alignment horizontal="center" vertical="center"/>
    </xf>
    <xf numFmtId="0" fontId="24" fillId="22" borderId="40" xfId="0" applyFont="1" applyFill="1" applyBorder="1" applyAlignment="1">
      <alignment horizontal="center" vertical="center"/>
    </xf>
    <xf numFmtId="44" fontId="24" fillId="22" borderId="40" xfId="0" applyNumberFormat="1" applyFont="1" applyFill="1" applyBorder="1" applyAlignment="1">
      <alignment horizontal="center" vertical="center"/>
    </xf>
    <xf numFmtId="14" fontId="24" fillId="22" borderId="40" xfId="0" applyNumberFormat="1" applyFont="1" applyFill="1" applyBorder="1" applyAlignment="1">
      <alignment horizontal="center" vertical="center"/>
    </xf>
    <xf numFmtId="164" fontId="24" fillId="22" borderId="40" xfId="2" applyNumberFormat="1" applyFont="1" applyFill="1" applyBorder="1" applyAlignment="1">
      <alignment horizontal="center" vertical="center"/>
    </xf>
    <xf numFmtId="0" fontId="14" fillId="3" borderId="27" xfId="0" applyFont="1" applyFill="1" applyBorder="1" applyAlignment="1">
      <alignment vertical="center" wrapText="1"/>
    </xf>
    <xf numFmtId="0" fontId="24" fillId="20" borderId="23" xfId="1" applyNumberFormat="1" applyFont="1" applyFill="1" applyBorder="1" applyAlignment="1">
      <alignment horizontal="center" vertical="center"/>
    </xf>
    <xf numFmtId="0" fontId="24" fillId="0" borderId="21" xfId="0" applyFont="1" applyBorder="1" applyAlignment="1">
      <alignment vertical="center"/>
    </xf>
    <xf numFmtId="43" fontId="24" fillId="20" borderId="21" xfId="1" applyFont="1" applyFill="1" applyBorder="1" applyAlignment="1">
      <alignment horizontal="center" vertical="center"/>
    </xf>
    <xf numFmtId="1" fontId="24" fillId="0" borderId="21" xfId="2" applyNumberFormat="1" applyFont="1" applyFill="1" applyBorder="1" applyAlignment="1">
      <alignment horizontal="center" vertical="center"/>
    </xf>
    <xf numFmtId="0" fontId="24" fillId="0" borderId="22" xfId="0" applyFont="1" applyBorder="1" applyAlignment="1">
      <alignment vertical="center"/>
    </xf>
    <xf numFmtId="43" fontId="24" fillId="20" borderId="22" xfId="1" applyFont="1" applyFill="1" applyBorder="1" applyAlignment="1">
      <alignment horizontal="center" vertical="center"/>
    </xf>
    <xf numFmtId="0" fontId="24" fillId="0" borderId="22" xfId="2" applyNumberFormat="1" applyFont="1" applyFill="1" applyBorder="1" applyAlignment="1">
      <alignment horizontal="center" vertical="center"/>
    </xf>
    <xf numFmtId="0" fontId="24" fillId="0" borderId="23" xfId="0" applyFont="1" applyBorder="1" applyAlignment="1">
      <alignment vertical="center"/>
    </xf>
    <xf numFmtId="43" fontId="24" fillId="20" borderId="23" xfId="1" applyFont="1" applyFill="1" applyBorder="1" applyAlignment="1">
      <alignment horizontal="center" vertical="center"/>
    </xf>
    <xf numFmtId="0" fontId="24" fillId="0" borderId="23" xfId="2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0" fontId="24" fillId="0" borderId="59" xfId="0" applyFont="1" applyBorder="1"/>
    <xf numFmtId="0" fontId="15" fillId="0" borderId="60" xfId="0" applyFont="1" applyBorder="1" applyAlignment="1">
      <alignment horizontal="center" vertical="center"/>
    </xf>
    <xf numFmtId="0" fontId="15" fillId="0" borderId="61" xfId="0" applyFont="1" applyBorder="1" applyAlignment="1">
      <alignment horizontal="center" vertical="center"/>
    </xf>
    <xf numFmtId="0" fontId="16" fillId="0" borderId="59" xfId="0" applyFont="1" applyBorder="1" applyAlignment="1">
      <alignment horizontal="left" vertical="center"/>
    </xf>
    <xf numFmtId="0" fontId="15" fillId="0" borderId="62" xfId="0" applyFont="1" applyBorder="1" applyAlignment="1">
      <alignment horizontal="center" vertical="center"/>
    </xf>
    <xf numFmtId="0" fontId="17" fillId="0" borderId="63" xfId="0" applyFont="1" applyBorder="1" applyAlignment="1">
      <alignment horizontal="left" vertical="center"/>
    </xf>
    <xf numFmtId="0" fontId="17" fillId="0" borderId="64" xfId="0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7" fillId="0" borderId="62" xfId="0" applyFont="1" applyBorder="1" applyAlignment="1">
      <alignment horizontal="center" vertical="center"/>
    </xf>
    <xf numFmtId="0" fontId="17" fillId="0" borderId="63" xfId="0" applyFont="1" applyBorder="1" applyAlignment="1">
      <alignment vertical="center"/>
    </xf>
    <xf numFmtId="0" fontId="17" fillId="0" borderId="60" xfId="0" applyFont="1" applyBorder="1" applyAlignment="1">
      <alignment horizontal="center" vertical="center"/>
    </xf>
    <xf numFmtId="14" fontId="17" fillId="0" borderId="63" xfId="0" applyNumberFormat="1" applyFont="1" applyBorder="1" applyAlignment="1">
      <alignment horizontal="left" vertical="center"/>
    </xf>
    <xf numFmtId="0" fontId="15" fillId="0" borderId="65" xfId="0" applyFont="1" applyBorder="1" applyAlignment="1">
      <alignment horizontal="center" vertical="center"/>
    </xf>
    <xf numFmtId="0" fontId="15" fillId="0" borderId="63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9" xfId="0" applyFont="1" applyBorder="1" applyAlignment="1">
      <alignment horizontal="center" vertical="center"/>
    </xf>
    <xf numFmtId="0" fontId="34" fillId="0" borderId="41" xfId="0" applyFont="1" applyBorder="1" applyAlignment="1">
      <alignment horizontal="center" vertical="center"/>
    </xf>
    <xf numFmtId="0" fontId="14" fillId="30" borderId="20" xfId="0" applyFont="1" applyFill="1" applyBorder="1" applyAlignment="1">
      <alignment horizontal="center" vertical="center"/>
    </xf>
    <xf numFmtId="0" fontId="65" fillId="0" borderId="0" xfId="0" applyFont="1" applyAlignment="1">
      <alignment vertical="center"/>
    </xf>
    <xf numFmtId="0" fontId="66" fillId="0" borderId="0" xfId="0" applyFont="1"/>
    <xf numFmtId="0" fontId="41" fillId="31" borderId="6" xfId="0" applyFont="1" applyFill="1" applyBorder="1" applyAlignment="1">
      <alignment horizontal="center" vertical="center" wrapText="1"/>
    </xf>
    <xf numFmtId="164" fontId="65" fillId="0" borderId="20" xfId="2" applyNumberFormat="1" applyFont="1" applyBorder="1" applyAlignment="1">
      <alignment horizontal="center" vertical="center"/>
    </xf>
    <xf numFmtId="0" fontId="65" fillId="0" borderId="0" xfId="0" applyFont="1" applyAlignment="1">
      <alignment vertical="top"/>
    </xf>
    <xf numFmtId="0" fontId="65" fillId="0" borderId="0" xfId="0" applyFont="1" applyAlignment="1">
      <alignment vertical="center" wrapText="1"/>
    </xf>
    <xf numFmtId="0" fontId="65" fillId="0" borderId="0" xfId="0" applyFont="1" applyAlignment="1">
      <alignment horizontal="center" vertical="top"/>
    </xf>
    <xf numFmtId="0" fontId="65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 wrapText="1"/>
    </xf>
    <xf numFmtId="164" fontId="37" fillId="8" borderId="20" xfId="2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164" fontId="37" fillId="0" borderId="0" xfId="2" applyNumberFormat="1" applyFont="1" applyFill="1" applyBorder="1" applyAlignment="1">
      <alignment horizontal="center" vertical="center"/>
    </xf>
    <xf numFmtId="164" fontId="37" fillId="8" borderId="11" xfId="2" applyNumberFormat="1" applyFont="1" applyFill="1" applyBorder="1" applyAlignment="1">
      <alignment vertical="center"/>
    </xf>
    <xf numFmtId="0" fontId="15" fillId="0" borderId="64" xfId="0" applyFont="1" applyBorder="1" applyAlignment="1">
      <alignment horizontal="center" vertical="center"/>
    </xf>
    <xf numFmtId="0" fontId="24" fillId="0" borderId="63" xfId="0" applyFont="1" applyBorder="1"/>
    <xf numFmtId="0" fontId="20" fillId="0" borderId="20" xfId="0" applyFont="1" applyBorder="1" applyAlignment="1">
      <alignment horizontal="center" vertical="center" wrapText="1"/>
    </xf>
    <xf numFmtId="164" fontId="37" fillId="0" borderId="20" xfId="2" applyNumberFormat="1" applyFont="1" applyFill="1" applyBorder="1" applyAlignment="1">
      <alignment horizontal="center" vertical="center"/>
    </xf>
    <xf numFmtId="164" fontId="37" fillId="20" borderId="20" xfId="2" applyNumberFormat="1" applyFont="1" applyFill="1" applyBorder="1" applyAlignment="1">
      <alignment horizontal="center" vertical="center"/>
    </xf>
    <xf numFmtId="164" fontId="37" fillId="28" borderId="20" xfId="2" applyNumberFormat="1" applyFont="1" applyFill="1" applyBorder="1" applyAlignment="1">
      <alignment horizontal="center" vertical="center"/>
    </xf>
    <xf numFmtId="0" fontId="41" fillId="31" borderId="0" xfId="0" applyFont="1" applyFill="1" applyAlignment="1">
      <alignment horizontal="center" vertical="center" wrapText="1"/>
    </xf>
    <xf numFmtId="164" fontId="65" fillId="0" borderId="0" xfId="2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vertical="center"/>
    </xf>
    <xf numFmtId="164" fontId="20" fillId="28" borderId="20" xfId="0" applyNumberFormat="1" applyFont="1" applyFill="1" applyBorder="1" applyAlignment="1">
      <alignment horizontal="center" vertical="center" wrapText="1"/>
    </xf>
    <xf numFmtId="164" fontId="20" fillId="32" borderId="6" xfId="0" applyNumberFormat="1" applyFont="1" applyFill="1" applyBorder="1" applyAlignment="1">
      <alignment horizontal="center" vertical="center" wrapText="1"/>
    </xf>
    <xf numFmtId="0" fontId="20" fillId="14" borderId="20" xfId="0" applyFont="1" applyFill="1" applyBorder="1" applyAlignment="1">
      <alignment horizontal="center" vertical="center" wrapText="1"/>
    </xf>
    <xf numFmtId="164" fontId="20" fillId="14" borderId="20" xfId="0" applyNumberFormat="1" applyFont="1" applyFill="1" applyBorder="1" applyAlignment="1">
      <alignment horizontal="center" vertical="center" wrapText="1"/>
    </xf>
    <xf numFmtId="0" fontId="15" fillId="0" borderId="66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 vertical="center"/>
    </xf>
    <xf numFmtId="164" fontId="20" fillId="32" borderId="20" xfId="0" applyNumberFormat="1" applyFont="1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5" fillId="14" borderId="20" xfId="2" applyNumberFormat="1" applyFont="1" applyFill="1" applyBorder="1" applyAlignment="1">
      <alignment horizontal="center" vertical="center"/>
    </xf>
    <xf numFmtId="164" fontId="65" fillId="14" borderId="20" xfId="2" applyNumberFormat="1" applyFont="1" applyFill="1" applyBorder="1" applyAlignment="1">
      <alignment horizontal="center" vertical="center"/>
    </xf>
    <xf numFmtId="164" fontId="65" fillId="0" borderId="0" xfId="2" applyNumberFormat="1" applyFont="1" applyFill="1" applyBorder="1" applyAlignment="1">
      <alignment horizontal="center" vertical="center"/>
    </xf>
    <xf numFmtId="164" fontId="65" fillId="0" borderId="20" xfId="2" applyNumberFormat="1" applyFont="1" applyFill="1" applyBorder="1" applyAlignment="1">
      <alignment horizontal="center" vertical="center"/>
    </xf>
    <xf numFmtId="0" fontId="24" fillId="33" borderId="22" xfId="1" applyNumberFormat="1" applyFont="1" applyFill="1" applyBorder="1" applyAlignment="1">
      <alignment horizontal="center" vertical="center"/>
    </xf>
    <xf numFmtId="10" fontId="24" fillId="0" borderId="22" xfId="3" applyNumberFormat="1" applyFont="1" applyFill="1" applyBorder="1" applyAlignment="1">
      <alignment horizontal="center" vertical="center"/>
    </xf>
    <xf numFmtId="9" fontId="14" fillId="0" borderId="23" xfId="3" applyFont="1" applyFill="1" applyBorder="1" applyAlignment="1">
      <alignment horizontal="center" vertical="center"/>
    </xf>
    <xf numFmtId="43" fontId="24" fillId="33" borderId="21" xfId="1" applyFont="1" applyFill="1" applyBorder="1" applyAlignment="1">
      <alignment horizontal="center" vertical="center"/>
    </xf>
    <xf numFmtId="0" fontId="24" fillId="33" borderId="22" xfId="0" applyFont="1" applyFill="1" applyBorder="1" applyAlignment="1">
      <alignment horizontal="center" vertical="center"/>
    </xf>
    <xf numFmtId="44" fontId="24" fillId="33" borderId="22" xfId="2" applyFont="1" applyFill="1" applyBorder="1" applyAlignment="1">
      <alignment horizontal="center" vertical="center"/>
    </xf>
    <xf numFmtId="164" fontId="24" fillId="33" borderId="22" xfId="0" applyNumberFormat="1" applyFont="1" applyFill="1" applyBorder="1" applyAlignment="1">
      <alignment horizontal="center" vertical="center"/>
    </xf>
    <xf numFmtId="10" fontId="24" fillId="33" borderId="22" xfId="3" applyNumberFormat="1" applyFont="1" applyFill="1" applyBorder="1" applyAlignment="1">
      <alignment horizontal="center" vertical="center"/>
    </xf>
    <xf numFmtId="0" fontId="14" fillId="7" borderId="54" xfId="0" applyFont="1" applyFill="1" applyBorder="1" applyAlignment="1">
      <alignment horizontal="center" vertical="center"/>
    </xf>
    <xf numFmtId="0" fontId="14" fillId="7" borderId="52" xfId="0" applyFont="1" applyFill="1" applyBorder="1" applyAlignment="1">
      <alignment horizontal="center" vertical="center"/>
    </xf>
    <xf numFmtId="0" fontId="24" fillId="2" borderId="68" xfId="0" applyFont="1" applyFill="1" applyBorder="1" applyAlignment="1">
      <alignment horizontal="center" vertical="center" wrapText="1"/>
    </xf>
    <xf numFmtId="164" fontId="24" fillId="0" borderId="69" xfId="0" applyNumberFormat="1" applyFont="1" applyBorder="1" applyAlignment="1">
      <alignment horizontal="center" vertical="center" wrapText="1"/>
    </xf>
    <xf numFmtId="0" fontId="24" fillId="2" borderId="70" xfId="0" applyFont="1" applyFill="1" applyBorder="1" applyAlignment="1">
      <alignment horizontal="center" vertical="center" wrapText="1"/>
    </xf>
    <xf numFmtId="164" fontId="24" fillId="2" borderId="71" xfId="0" applyNumberFormat="1" applyFont="1" applyFill="1" applyBorder="1" applyAlignment="1">
      <alignment horizontal="center" vertical="center" wrapText="1"/>
    </xf>
    <xf numFmtId="164" fontId="24" fillId="0" borderId="71" xfId="0" applyNumberFormat="1" applyFont="1" applyBorder="1" applyAlignment="1">
      <alignment horizontal="center" vertical="center" wrapText="1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4" fillId="8" borderId="74" xfId="0" applyFont="1" applyFill="1" applyBorder="1" applyAlignment="1">
      <alignment horizontal="center" vertical="center"/>
    </xf>
    <xf numFmtId="164" fontId="14" fillId="8" borderId="75" xfId="0" applyNumberFormat="1" applyFont="1" applyFill="1" applyBorder="1" applyAlignment="1">
      <alignment horizontal="center" vertical="center"/>
    </xf>
    <xf numFmtId="0" fontId="14" fillId="7" borderId="53" xfId="0" applyFont="1" applyFill="1" applyBorder="1" applyAlignment="1">
      <alignment horizontal="center" vertical="center"/>
    </xf>
    <xf numFmtId="0" fontId="14" fillId="7" borderId="50" xfId="0" applyFont="1" applyFill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 wrapText="1"/>
    </xf>
    <xf numFmtId="164" fontId="14" fillId="8" borderId="76" xfId="0" applyNumberFormat="1" applyFont="1" applyFill="1" applyBorder="1" applyAlignment="1">
      <alignment horizontal="center" vertical="center"/>
    </xf>
    <xf numFmtId="164" fontId="20" fillId="24" borderId="20" xfId="0" applyNumberFormat="1" applyFont="1" applyFill="1" applyBorder="1" applyAlignment="1">
      <alignment horizontal="center" vertical="center" wrapText="1"/>
    </xf>
    <xf numFmtId="0" fontId="20" fillId="34" borderId="20" xfId="0" applyFont="1" applyFill="1" applyBorder="1" applyAlignment="1">
      <alignment horizontal="center" vertical="center" wrapText="1"/>
    </xf>
    <xf numFmtId="0" fontId="37" fillId="24" borderId="20" xfId="2" applyNumberFormat="1" applyFont="1" applyFill="1" applyBorder="1" applyAlignment="1">
      <alignment horizontal="center" vertical="center"/>
    </xf>
    <xf numFmtId="164" fontId="37" fillId="24" borderId="20" xfId="2" applyNumberFormat="1" applyFont="1" applyFill="1" applyBorder="1" applyAlignment="1">
      <alignment horizontal="center" vertical="center"/>
    </xf>
    <xf numFmtId="9" fontId="37" fillId="24" borderId="20" xfId="3" applyFont="1" applyFill="1" applyBorder="1" applyAlignment="1">
      <alignment horizontal="center" vertical="center"/>
    </xf>
    <xf numFmtId="164" fontId="37" fillId="24" borderId="20" xfId="3" applyNumberFormat="1" applyFont="1" applyFill="1" applyBorder="1" applyAlignment="1">
      <alignment horizontal="center" vertical="center"/>
    </xf>
    <xf numFmtId="10" fontId="65" fillId="24" borderId="20" xfId="3" applyNumberFormat="1" applyFont="1" applyFill="1" applyBorder="1" applyAlignment="1">
      <alignment horizontal="center" vertical="center"/>
    </xf>
    <xf numFmtId="164" fontId="65" fillId="24" borderId="20" xfId="2" applyNumberFormat="1" applyFont="1" applyFill="1" applyBorder="1" applyAlignment="1">
      <alignment horizontal="center" vertical="center"/>
    </xf>
    <xf numFmtId="164" fontId="37" fillId="14" borderId="20" xfId="3" applyNumberFormat="1" applyFont="1" applyFill="1" applyBorder="1" applyAlignment="1">
      <alignment horizontal="center" vertical="center"/>
    </xf>
    <xf numFmtId="10" fontId="20" fillId="2" borderId="0" xfId="3" applyNumberFormat="1" applyFont="1" applyFill="1" applyBorder="1" applyAlignment="1">
      <alignment horizontal="center" vertical="center"/>
    </xf>
    <xf numFmtId="10" fontId="41" fillId="0" borderId="0" xfId="3" applyNumberFormat="1" applyFont="1" applyFill="1" applyBorder="1" applyAlignment="1">
      <alignment horizontal="center" vertical="center"/>
    </xf>
    <xf numFmtId="0" fontId="14" fillId="3" borderId="34" xfId="0" applyFont="1" applyFill="1" applyBorder="1" applyAlignment="1">
      <alignment vertical="center" wrapText="1"/>
    </xf>
    <xf numFmtId="164" fontId="14" fillId="33" borderId="22" xfId="0" applyNumberFormat="1" applyFont="1" applyFill="1" applyBorder="1" applyAlignment="1">
      <alignment horizontal="center" vertical="center"/>
    </xf>
    <xf numFmtId="14" fontId="17" fillId="0" borderId="4" xfId="0" applyNumberFormat="1" applyFont="1" applyBorder="1" applyAlignment="1">
      <alignment horizontal="left" vertical="center"/>
    </xf>
    <xf numFmtId="0" fontId="27" fillId="5" borderId="20" xfId="0" applyFont="1" applyFill="1" applyBorder="1" applyAlignment="1">
      <alignment horizontal="center" vertical="center"/>
    </xf>
    <xf numFmtId="43" fontId="24" fillId="0" borderId="21" xfId="1" applyFont="1" applyFill="1" applyBorder="1" applyAlignment="1">
      <alignment horizontal="center" vertical="center"/>
    </xf>
    <xf numFmtId="164" fontId="14" fillId="0" borderId="22" xfId="0" applyNumberFormat="1" applyFont="1" applyBorder="1" applyAlignment="1">
      <alignment vertical="center"/>
    </xf>
    <xf numFmtId="164" fontId="14" fillId="0" borderId="22" xfId="0" applyNumberFormat="1" applyFont="1" applyBorder="1" applyAlignment="1">
      <alignment horizontal="center" vertical="center"/>
    </xf>
    <xf numFmtId="164" fontId="14" fillId="33" borderId="22" xfId="0" applyNumberFormat="1" applyFont="1" applyFill="1" applyBorder="1" applyAlignment="1">
      <alignment vertical="center"/>
    </xf>
    <xf numFmtId="0" fontId="14" fillId="0" borderId="22" xfId="0" applyFont="1" applyBorder="1" applyAlignment="1">
      <alignment horizontal="center" vertical="center"/>
    </xf>
    <xf numFmtId="0" fontId="24" fillId="33" borderId="23" xfId="0" applyFont="1" applyFill="1" applyBorder="1" applyAlignment="1">
      <alignment horizontal="center" vertical="center"/>
    </xf>
    <xf numFmtId="9" fontId="14" fillId="33" borderId="23" xfId="3" applyFont="1" applyFill="1" applyBorder="1" applyAlignment="1">
      <alignment horizontal="center" vertical="center"/>
    </xf>
    <xf numFmtId="164" fontId="24" fillId="0" borderId="22" xfId="0" applyNumberFormat="1" applyFont="1" applyBorder="1" applyAlignment="1">
      <alignment vertical="center"/>
    </xf>
    <xf numFmtId="9" fontId="24" fillId="0" borderId="23" xfId="3" applyFont="1" applyFill="1" applyBorder="1" applyAlignment="1">
      <alignment horizontal="center" vertical="center"/>
    </xf>
    <xf numFmtId="164" fontId="41" fillId="20" borderId="41" xfId="0" applyNumberFormat="1" applyFont="1" applyFill="1" applyBorder="1" applyAlignment="1">
      <alignment horizontal="center" vertical="center"/>
    </xf>
    <xf numFmtId="10" fontId="41" fillId="14" borderId="49" xfId="3" applyNumberFormat="1" applyFont="1" applyFill="1" applyBorder="1" applyAlignment="1">
      <alignment horizontal="center" vertical="center"/>
    </xf>
    <xf numFmtId="164" fontId="24" fillId="33" borderId="22" xfId="3" applyNumberFormat="1" applyFont="1" applyFill="1" applyBorder="1" applyAlignment="1">
      <alignment horizontal="center" vertical="center"/>
    </xf>
    <xf numFmtId="164" fontId="41" fillId="20" borderId="48" xfId="0" applyNumberFormat="1" applyFont="1" applyFill="1" applyBorder="1" applyAlignment="1">
      <alignment horizontal="center" vertical="center"/>
    </xf>
    <xf numFmtId="0" fontId="16" fillId="0" borderId="48" xfId="0" applyFont="1" applyBorder="1" applyAlignment="1">
      <alignment horizontal="left" vertical="center"/>
    </xf>
    <xf numFmtId="0" fontId="17" fillId="0" borderId="77" xfId="0" applyFont="1" applyBorder="1" applyAlignment="1">
      <alignment horizontal="left" vertical="center"/>
    </xf>
    <xf numFmtId="0" fontId="16" fillId="0" borderId="41" xfId="0" applyFont="1" applyBorder="1" applyAlignment="1">
      <alignment horizontal="left" vertical="center"/>
    </xf>
    <xf numFmtId="0" fontId="17" fillId="0" borderId="77" xfId="0" applyFont="1" applyBorder="1" applyAlignment="1">
      <alignment vertical="center"/>
    </xf>
    <xf numFmtId="0" fontId="16" fillId="0" borderId="78" xfId="0" applyFont="1" applyBorder="1" applyAlignment="1">
      <alignment horizontal="left" vertical="center"/>
    </xf>
    <xf numFmtId="14" fontId="17" fillId="0" borderId="77" xfId="0" applyNumberFormat="1" applyFont="1" applyBorder="1" applyAlignment="1">
      <alignment horizontal="left" vertical="center"/>
    </xf>
    <xf numFmtId="16" fontId="20" fillId="3" borderId="8" xfId="0" applyNumberFormat="1" applyFont="1" applyFill="1" applyBorder="1" applyAlignment="1">
      <alignment vertical="center"/>
    </xf>
    <xf numFmtId="16" fontId="20" fillId="3" borderId="10" xfId="0" applyNumberFormat="1" applyFont="1" applyFill="1" applyBorder="1" applyAlignment="1">
      <alignment vertical="center"/>
    </xf>
    <xf numFmtId="0" fontId="27" fillId="5" borderId="41" xfId="0" applyFont="1" applyFill="1" applyBorder="1" applyAlignment="1">
      <alignment horizontal="center" vertical="center"/>
    </xf>
    <xf numFmtId="0" fontId="24" fillId="0" borderId="41" xfId="0" applyFont="1" applyBorder="1" applyAlignment="1">
      <alignment vertical="top" wrapText="1"/>
    </xf>
    <xf numFmtId="44" fontId="62" fillId="0" borderId="41" xfId="2" applyFont="1" applyFill="1" applyBorder="1" applyAlignment="1">
      <alignment horizontal="center" vertical="top" wrapText="1"/>
    </xf>
    <xf numFmtId="0" fontId="14" fillId="3" borderId="30" xfId="0" applyFont="1" applyFill="1" applyBorder="1" applyAlignment="1">
      <alignment vertical="center" wrapText="1"/>
    </xf>
    <xf numFmtId="0" fontId="24" fillId="0" borderId="49" xfId="0" applyFont="1" applyBorder="1" applyAlignment="1">
      <alignment vertical="top" wrapText="1"/>
    </xf>
    <xf numFmtId="0" fontId="0" fillId="33" borderId="0" xfId="0" applyFill="1" applyAlignment="1">
      <alignment horizontal="center" vertical="center"/>
    </xf>
    <xf numFmtId="164" fontId="41" fillId="20" borderId="20" xfId="0" applyNumberFormat="1" applyFont="1" applyFill="1" applyBorder="1" applyAlignment="1">
      <alignment horizontal="center" vertical="center"/>
    </xf>
    <xf numFmtId="10" fontId="24" fillId="0" borderId="41" xfId="0" applyNumberFormat="1" applyFont="1" applyBorder="1" applyAlignment="1">
      <alignment vertical="top" wrapText="1"/>
    </xf>
    <xf numFmtId="9" fontId="24" fillId="33" borderId="22" xfId="3" applyFont="1" applyFill="1" applyBorder="1" applyAlignment="1">
      <alignment horizontal="center" vertical="center"/>
    </xf>
    <xf numFmtId="14" fontId="53" fillId="2" borderId="20" xfId="0" applyNumberFormat="1" applyFont="1" applyFill="1" applyBorder="1" applyAlignment="1">
      <alignment horizontal="center" vertical="center"/>
    </xf>
    <xf numFmtId="44" fontId="20" fillId="8" borderId="20" xfId="2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0" fontId="17" fillId="0" borderId="4" xfId="0" applyFont="1" applyBorder="1" applyAlignment="1">
      <alignment vertical="center"/>
    </xf>
    <xf numFmtId="0" fontId="17" fillId="0" borderId="10" xfId="0" applyFont="1" applyBorder="1" applyAlignment="1">
      <alignment vertical="center"/>
    </xf>
    <xf numFmtId="14" fontId="17" fillId="0" borderId="10" xfId="0" applyNumberFormat="1" applyFont="1" applyBorder="1" applyAlignment="1">
      <alignment vertical="center"/>
    </xf>
    <xf numFmtId="10" fontId="41" fillId="14" borderId="41" xfId="3" applyNumberFormat="1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20" fillId="32" borderId="20" xfId="0" applyFont="1" applyFill="1" applyBorder="1" applyAlignment="1">
      <alignment horizontal="center" vertical="center" wrapText="1"/>
    </xf>
    <xf numFmtId="0" fontId="20" fillId="20" borderId="20" xfId="0" applyFont="1" applyFill="1" applyBorder="1" applyAlignment="1">
      <alignment horizontal="center" vertical="center" wrapText="1"/>
    </xf>
    <xf numFmtId="0" fontId="20" fillId="28" borderId="20" xfId="0" applyFont="1" applyFill="1" applyBorder="1" applyAlignment="1">
      <alignment horizontal="center" vertical="center" wrapText="1"/>
    </xf>
    <xf numFmtId="0" fontId="14" fillId="7" borderId="20" xfId="8" applyFont="1" applyFill="1" applyBorder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15" fillId="0" borderId="5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4" fillId="2" borderId="20" xfId="8" applyFont="1" applyFill="1" applyBorder="1" applyAlignment="1">
      <alignment horizontal="center" vertical="center" wrapText="1"/>
    </xf>
    <xf numFmtId="0" fontId="14" fillId="2" borderId="20" xfId="8" applyFont="1" applyFill="1" applyBorder="1" applyAlignment="1">
      <alignment vertical="center" wrapText="1"/>
    </xf>
    <xf numFmtId="168" fontId="14" fillId="2" borderId="20" xfId="10" applyNumberFormat="1" applyFont="1" applyFill="1" applyBorder="1" applyAlignment="1">
      <alignment vertical="center" wrapText="1"/>
    </xf>
    <xf numFmtId="0" fontId="15" fillId="36" borderId="20" xfId="0" applyFont="1" applyFill="1" applyBorder="1" applyAlignment="1">
      <alignment horizontal="center" vertical="center"/>
    </xf>
    <xf numFmtId="164" fontId="41" fillId="37" borderId="20" xfId="0" applyNumberFormat="1" applyFont="1" applyFill="1" applyBorder="1" applyAlignment="1">
      <alignment horizontal="center" vertical="center" wrapText="1"/>
    </xf>
    <xf numFmtId="164" fontId="41" fillId="37" borderId="11" xfId="0" applyNumberFormat="1" applyFont="1" applyFill="1" applyBorder="1" applyAlignment="1">
      <alignment horizontal="center" vertical="center" wrapText="1"/>
    </xf>
    <xf numFmtId="0" fontId="41" fillId="37" borderId="6" xfId="0" applyFont="1" applyFill="1" applyBorder="1" applyAlignment="1">
      <alignment horizontal="center" vertical="center" wrapText="1"/>
    </xf>
    <xf numFmtId="0" fontId="41" fillId="37" borderId="7" xfId="0" applyFont="1" applyFill="1" applyBorder="1" applyAlignment="1">
      <alignment horizontal="center" vertical="center" wrapText="1"/>
    </xf>
    <xf numFmtId="0" fontId="41" fillId="37" borderId="11" xfId="0" applyFont="1" applyFill="1" applyBorder="1" applyAlignment="1">
      <alignment horizontal="center" vertical="center" wrapText="1"/>
    </xf>
    <xf numFmtId="10" fontId="20" fillId="32" borderId="20" xfId="3" applyNumberFormat="1" applyFont="1" applyFill="1" applyBorder="1" applyAlignment="1">
      <alignment horizontal="center" vertical="center" wrapText="1"/>
    </xf>
    <xf numFmtId="16" fontId="14" fillId="7" borderId="20" xfId="0" applyNumberFormat="1" applyFont="1" applyFill="1" applyBorder="1" applyAlignment="1">
      <alignment horizontal="center" vertical="center"/>
    </xf>
    <xf numFmtId="44" fontId="24" fillId="20" borderId="20" xfId="2" applyFont="1" applyFill="1" applyBorder="1" applyAlignment="1">
      <alignment horizontal="center" vertical="center"/>
    </xf>
    <xf numFmtId="164" fontId="65" fillId="20" borderId="20" xfId="2" applyNumberFormat="1" applyFont="1" applyFill="1" applyBorder="1" applyAlignment="1">
      <alignment horizontal="center" vertical="center"/>
    </xf>
    <xf numFmtId="164" fontId="20" fillId="38" borderId="20" xfId="0" applyNumberFormat="1" applyFont="1" applyFill="1" applyBorder="1" applyAlignment="1">
      <alignment horizontal="center" vertical="center" wrapText="1"/>
    </xf>
    <xf numFmtId="0" fontId="65" fillId="24" borderId="20" xfId="2" applyNumberFormat="1" applyFont="1" applyFill="1" applyBorder="1" applyAlignment="1">
      <alignment horizontal="center" vertical="center"/>
    </xf>
    <xf numFmtId="0" fontId="24" fillId="0" borderId="26" xfId="0" applyFont="1" applyBorder="1" applyAlignment="1">
      <alignment horizontal="center"/>
    </xf>
    <xf numFmtId="0" fontId="24" fillId="0" borderId="29" xfId="0" applyFont="1" applyBorder="1" applyAlignment="1">
      <alignment horizontal="center"/>
    </xf>
    <xf numFmtId="14" fontId="17" fillId="0" borderId="5" xfId="0" applyNumberFormat="1" applyFont="1" applyBorder="1" applyAlignment="1">
      <alignment horizontal="left" vertical="center"/>
    </xf>
    <xf numFmtId="0" fontId="14" fillId="7" borderId="1" xfId="8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5" fillId="33" borderId="24" xfId="0" applyFont="1" applyFill="1" applyBorder="1" applyAlignment="1">
      <alignment horizontal="center"/>
    </xf>
    <xf numFmtId="0" fontId="15" fillId="33" borderId="21" xfId="0" applyFont="1" applyFill="1" applyBorder="1" applyAlignment="1">
      <alignment horizontal="center"/>
    </xf>
    <xf numFmtId="0" fontId="15" fillId="0" borderId="29" xfId="0" applyFont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5" fillId="0" borderId="22" xfId="0" applyFont="1" applyBorder="1" applyAlignment="1">
      <alignment horizontal="center"/>
    </xf>
    <xf numFmtId="0" fontId="15" fillId="2" borderId="27" xfId="0" applyFont="1" applyFill="1" applyBorder="1" applyAlignment="1">
      <alignment horizontal="center"/>
    </xf>
    <xf numFmtId="0" fontId="15" fillId="2" borderId="22" xfId="0" applyFont="1" applyFill="1" applyBorder="1" applyAlignment="1">
      <alignment horizontal="center"/>
    </xf>
    <xf numFmtId="0" fontId="15" fillId="33" borderId="27" xfId="0" applyFont="1" applyFill="1" applyBorder="1" applyAlignment="1">
      <alignment horizontal="center"/>
    </xf>
    <xf numFmtId="0" fontId="15" fillId="33" borderId="22" xfId="0" applyFont="1" applyFill="1" applyBorder="1" applyAlignment="1">
      <alignment horizontal="center"/>
    </xf>
    <xf numFmtId="164" fontId="15" fillId="2" borderId="27" xfId="0" applyNumberFormat="1" applyFont="1" applyFill="1" applyBorder="1" applyAlignment="1">
      <alignment horizontal="center"/>
    </xf>
    <xf numFmtId="164" fontId="15" fillId="2" borderId="22" xfId="0" applyNumberFormat="1" applyFont="1" applyFill="1" applyBorder="1" applyAlignment="1">
      <alignment horizontal="center"/>
    </xf>
    <xf numFmtId="170" fontId="15" fillId="2" borderId="27" xfId="1" applyNumberFormat="1" applyFont="1" applyFill="1" applyBorder="1" applyAlignment="1">
      <alignment horizontal="center" vertical="center"/>
    </xf>
    <xf numFmtId="170" fontId="15" fillId="2" borderId="22" xfId="1" applyNumberFormat="1" applyFont="1" applyFill="1" applyBorder="1" applyAlignment="1">
      <alignment horizontal="center" vertical="center"/>
    </xf>
    <xf numFmtId="44" fontId="15" fillId="33" borderId="22" xfId="2" applyFont="1" applyFill="1" applyBorder="1" applyAlignment="1">
      <alignment horizontal="center" vertical="center"/>
    </xf>
    <xf numFmtId="164" fontId="15" fillId="33" borderId="27" xfId="0" applyNumberFormat="1" applyFont="1" applyFill="1" applyBorder="1" applyAlignment="1">
      <alignment horizontal="center"/>
    </xf>
    <xf numFmtId="164" fontId="15" fillId="33" borderId="22" xfId="0" applyNumberFormat="1" applyFont="1" applyFill="1" applyBorder="1" applyAlignment="1">
      <alignment horizontal="center"/>
    </xf>
    <xf numFmtId="9" fontId="15" fillId="33" borderId="27" xfId="3" applyFont="1" applyFill="1" applyBorder="1" applyAlignment="1">
      <alignment horizontal="center"/>
    </xf>
    <xf numFmtId="9" fontId="15" fillId="33" borderId="22" xfId="3" applyFont="1" applyFill="1" applyBorder="1" applyAlignment="1">
      <alignment horizontal="center"/>
    </xf>
    <xf numFmtId="0" fontId="15" fillId="0" borderId="39" xfId="0" applyFont="1" applyBorder="1" applyAlignment="1">
      <alignment horizontal="center"/>
    </xf>
    <xf numFmtId="9" fontId="15" fillId="0" borderId="37" xfId="3" applyFont="1" applyFill="1" applyBorder="1" applyAlignment="1">
      <alignment horizontal="center"/>
    </xf>
    <xf numFmtId="9" fontId="15" fillId="0" borderId="22" xfId="3" applyFont="1" applyFill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5" fillId="0" borderId="23" xfId="0" applyFont="1" applyBorder="1" applyAlignment="1">
      <alignment horizontal="center"/>
    </xf>
    <xf numFmtId="0" fontId="70" fillId="0" borderId="0" xfId="0" applyFont="1"/>
    <xf numFmtId="0" fontId="15" fillId="0" borderId="33" xfId="0" applyFont="1" applyBorder="1" applyAlignment="1">
      <alignment horizontal="center"/>
    </xf>
    <xf numFmtId="164" fontId="15" fillId="2" borderId="23" xfId="0" applyNumberFormat="1" applyFont="1" applyFill="1" applyBorder="1" applyAlignment="1">
      <alignment horizontal="center"/>
    </xf>
    <xf numFmtId="0" fontId="15" fillId="33" borderId="26" xfId="0" applyFont="1" applyFill="1" applyBorder="1" applyAlignment="1">
      <alignment horizontal="center"/>
    </xf>
    <xf numFmtId="9" fontId="15" fillId="0" borderId="33" xfId="3" applyFont="1" applyFill="1" applyBorder="1" applyAlignment="1">
      <alignment horizontal="center"/>
    </xf>
    <xf numFmtId="9" fontId="15" fillId="0" borderId="41" xfId="3" applyFont="1" applyFill="1" applyBorder="1" applyAlignment="1">
      <alignment horizontal="center"/>
    </xf>
    <xf numFmtId="0" fontId="15" fillId="0" borderId="49" xfId="0" applyFont="1" applyBorder="1" applyAlignment="1">
      <alignment horizontal="center"/>
    </xf>
    <xf numFmtId="0" fontId="15" fillId="33" borderId="29" xfId="0" applyFont="1" applyFill="1" applyBorder="1" applyAlignment="1">
      <alignment horizontal="center"/>
    </xf>
    <xf numFmtId="9" fontId="15" fillId="0" borderId="0" xfId="3" applyFont="1" applyFill="1" applyBorder="1" applyAlignment="1">
      <alignment horizontal="center"/>
    </xf>
    <xf numFmtId="0" fontId="15" fillId="20" borderId="22" xfId="0" applyFont="1" applyFill="1" applyBorder="1" applyAlignment="1">
      <alignment horizontal="center"/>
    </xf>
    <xf numFmtId="164" fontId="15" fillId="0" borderId="27" xfId="0" applyNumberFormat="1" applyFont="1" applyBorder="1" applyAlignment="1">
      <alignment horizontal="center"/>
    </xf>
    <xf numFmtId="0" fontId="15" fillId="0" borderId="37" xfId="0" applyFont="1" applyBorder="1" applyAlignment="1">
      <alignment horizontal="center"/>
    </xf>
    <xf numFmtId="0" fontId="15" fillId="0" borderId="26" xfId="0" applyFont="1" applyBorder="1" applyAlignment="1">
      <alignment horizontal="center"/>
    </xf>
    <xf numFmtId="0" fontId="15" fillId="0" borderId="24" xfId="0" applyFont="1" applyBorder="1" applyAlignment="1">
      <alignment horizontal="center"/>
    </xf>
    <xf numFmtId="0" fontId="15" fillId="2" borderId="24" xfId="0" applyFont="1" applyFill="1" applyBorder="1" applyAlignment="1">
      <alignment horizontal="center"/>
    </xf>
    <xf numFmtId="164" fontId="15" fillId="0" borderId="37" xfId="0" applyNumberFormat="1" applyFont="1" applyBorder="1" applyAlignment="1">
      <alignment horizontal="center"/>
    </xf>
    <xf numFmtId="44" fontId="15" fillId="33" borderId="27" xfId="2" applyFont="1" applyFill="1" applyBorder="1" applyAlignment="1">
      <alignment horizontal="center"/>
    </xf>
    <xf numFmtId="44" fontId="15" fillId="0" borderId="37" xfId="2" applyFont="1" applyFill="1" applyBorder="1" applyAlignment="1">
      <alignment horizontal="center"/>
    </xf>
    <xf numFmtId="0" fontId="71" fillId="6" borderId="1" xfId="0" applyFont="1" applyFill="1" applyBorder="1" applyAlignment="1">
      <alignment horizontal="center" vertical="center"/>
    </xf>
    <xf numFmtId="0" fontId="71" fillId="0" borderId="2" xfId="0" applyFont="1" applyBorder="1" applyAlignment="1">
      <alignment horizontal="center" vertical="center"/>
    </xf>
    <xf numFmtId="0" fontId="70" fillId="0" borderId="26" xfId="0" applyFont="1" applyBorder="1" applyAlignment="1">
      <alignment horizontal="center"/>
    </xf>
    <xf numFmtId="0" fontId="70" fillId="0" borderId="24" xfId="0" applyFont="1" applyBorder="1" applyAlignment="1">
      <alignment horizontal="center"/>
    </xf>
    <xf numFmtId="0" fontId="70" fillId="0" borderId="29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32" xfId="0" applyFont="1" applyBorder="1" applyAlignment="1">
      <alignment horizontal="center"/>
    </xf>
    <xf numFmtId="0" fontId="70" fillId="0" borderId="30" xfId="0" applyFont="1" applyBorder="1" applyAlignment="1">
      <alignment horizontal="center"/>
    </xf>
    <xf numFmtId="0" fontId="54" fillId="0" borderId="22" xfId="0" quotePrefix="1" applyFont="1" applyBorder="1" applyAlignment="1" applyProtection="1">
      <alignment horizontal="center" vertical="center" wrapText="1"/>
      <protection locked="0"/>
    </xf>
    <xf numFmtId="164" fontId="15" fillId="0" borderId="22" xfId="0" applyNumberFormat="1" applyFont="1" applyBorder="1" applyAlignment="1">
      <alignment horizontal="center"/>
    </xf>
    <xf numFmtId="164" fontId="15" fillId="0" borderId="23" xfId="0" applyNumberFormat="1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170" fontId="15" fillId="0" borderId="22" xfId="1" applyNumberFormat="1" applyFont="1" applyFill="1" applyBorder="1" applyAlignment="1">
      <alignment horizontal="center" vertical="center"/>
    </xf>
    <xf numFmtId="44" fontId="15" fillId="0" borderId="22" xfId="2" applyFont="1" applyFill="1" applyBorder="1" applyAlignment="1">
      <alignment horizontal="center" vertical="center"/>
    </xf>
    <xf numFmtId="0" fontId="27" fillId="35" borderId="41" xfId="0" applyFont="1" applyFill="1" applyBorder="1" applyAlignment="1" applyProtection="1">
      <alignment horizontal="center" vertical="center"/>
      <protection locked="0"/>
    </xf>
    <xf numFmtId="0" fontId="27" fillId="26" borderId="41" xfId="0" applyFont="1" applyFill="1" applyBorder="1" applyAlignment="1" applyProtection="1">
      <alignment horizontal="center" vertical="center"/>
      <protection locked="0"/>
    </xf>
    <xf numFmtId="0" fontId="27" fillId="26" borderId="41" xfId="0" applyFont="1" applyFill="1" applyBorder="1" applyAlignment="1">
      <alignment horizontal="center" vertical="center"/>
    </xf>
    <xf numFmtId="0" fontId="72" fillId="20" borderId="41" xfId="0" applyFont="1" applyFill="1" applyBorder="1" applyAlignment="1" applyProtection="1">
      <alignment vertical="center"/>
      <protection locked="0"/>
    </xf>
    <xf numFmtId="171" fontId="53" fillId="20" borderId="41" xfId="0" applyNumberFormat="1" applyFont="1" applyFill="1" applyBorder="1" applyAlignment="1">
      <alignment horizontal="center" vertical="center"/>
    </xf>
    <xf numFmtId="0" fontId="53" fillId="2" borderId="41" xfId="0" applyFont="1" applyFill="1" applyBorder="1" applyAlignment="1" applyProtection="1">
      <alignment vertical="center"/>
      <protection locked="0"/>
    </xf>
    <xf numFmtId="171" fontId="53" fillId="25" borderId="41" xfId="0" applyNumberFormat="1" applyFont="1" applyFill="1" applyBorder="1" applyAlignment="1">
      <alignment horizontal="center" vertical="center"/>
    </xf>
    <xf numFmtId="0" fontId="72" fillId="14" borderId="41" xfId="0" applyFont="1" applyFill="1" applyBorder="1" applyAlignment="1" applyProtection="1">
      <alignment vertical="center"/>
      <protection locked="0"/>
    </xf>
    <xf numFmtId="171" fontId="53" fillId="14" borderId="41" xfId="0" applyNumberFormat="1" applyFont="1" applyFill="1" applyBorder="1" applyAlignment="1">
      <alignment horizontal="center" vertical="center"/>
    </xf>
    <xf numFmtId="0" fontId="72" fillId="14" borderId="49" xfId="0" applyFont="1" applyFill="1" applyBorder="1" applyAlignment="1" applyProtection="1">
      <alignment vertical="center"/>
      <protection locked="0"/>
    </xf>
    <xf numFmtId="0" fontId="4" fillId="0" borderId="0" xfId="0" applyFont="1"/>
    <xf numFmtId="0" fontId="37" fillId="0" borderId="20" xfId="2" applyNumberFormat="1" applyFont="1" applyFill="1" applyBorder="1" applyAlignment="1">
      <alignment horizontal="center" vertical="center"/>
    </xf>
    <xf numFmtId="172" fontId="53" fillId="14" borderId="49" xfId="3" applyNumberFormat="1" applyFont="1" applyFill="1" applyBorder="1" applyAlignment="1">
      <alignment horizontal="center" vertical="center"/>
    </xf>
    <xf numFmtId="0" fontId="41" fillId="0" borderId="41" xfId="0" applyFont="1" applyBorder="1" applyAlignment="1">
      <alignment horizontal="center" vertical="center"/>
    </xf>
    <xf numFmtId="4" fontId="41" fillId="0" borderId="48" xfId="1" applyNumberFormat="1" applyFont="1" applyBorder="1" applyAlignment="1">
      <alignment horizontal="center" vertical="center"/>
    </xf>
    <xf numFmtId="10" fontId="41" fillId="2" borderId="41" xfId="3" applyNumberFormat="1" applyFont="1" applyFill="1" applyBorder="1" applyAlignment="1">
      <alignment horizontal="center" vertical="center"/>
    </xf>
    <xf numFmtId="10" fontId="41" fillId="2" borderId="49" xfId="3" applyNumberFormat="1" applyFont="1" applyFill="1" applyBorder="1" applyAlignment="1">
      <alignment horizontal="center" vertical="center"/>
    </xf>
    <xf numFmtId="4" fontId="20" fillId="8" borderId="20" xfId="2" applyNumberFormat="1" applyFont="1" applyFill="1" applyBorder="1" applyAlignment="1">
      <alignment horizontal="center" vertical="center"/>
    </xf>
    <xf numFmtId="0" fontId="41" fillId="20" borderId="41" xfId="0" applyFont="1" applyFill="1" applyBorder="1" applyAlignment="1">
      <alignment horizontal="center" vertical="center"/>
    </xf>
    <xf numFmtId="4" fontId="41" fillId="20" borderId="41" xfId="1" applyNumberFormat="1" applyFont="1" applyFill="1" applyBorder="1" applyAlignment="1">
      <alignment horizontal="center" vertical="center"/>
    </xf>
    <xf numFmtId="164" fontId="41" fillId="20" borderId="41" xfId="1" applyNumberFormat="1" applyFont="1" applyFill="1" applyBorder="1" applyAlignment="1">
      <alignment horizontal="center" vertical="center"/>
    </xf>
    <xf numFmtId="10" fontId="41" fillId="20" borderId="41" xfId="3" applyNumberFormat="1" applyFont="1" applyFill="1" applyBorder="1" applyAlignment="1">
      <alignment horizontal="center" vertical="center"/>
    </xf>
    <xf numFmtId="164" fontId="41" fillId="0" borderId="48" xfId="1" applyNumberFormat="1" applyFont="1" applyBorder="1" applyAlignment="1">
      <alignment horizontal="center" vertical="center"/>
    </xf>
    <xf numFmtId="164" fontId="20" fillId="8" borderId="20" xfId="2" applyNumberFormat="1" applyFont="1" applyFill="1" applyBorder="1" applyAlignment="1">
      <alignment horizontal="center" vertical="center"/>
    </xf>
    <xf numFmtId="0" fontId="16" fillId="0" borderId="2" xfId="0" applyFont="1" applyBorder="1" applyAlignment="1">
      <alignment vertical="center"/>
    </xf>
    <xf numFmtId="0" fontId="17" fillId="0" borderId="5" xfId="0" applyFont="1" applyBorder="1" applyAlignment="1">
      <alignment vertical="center"/>
    </xf>
    <xf numFmtId="0" fontId="41" fillId="0" borderId="20" xfId="0" applyFont="1" applyBorder="1" applyAlignment="1">
      <alignment horizontal="center" vertical="center"/>
    </xf>
    <xf numFmtId="0" fontId="41" fillId="0" borderId="48" xfId="0" applyFont="1" applyBorder="1" applyAlignment="1">
      <alignment horizontal="center" vertical="center" wrapText="1"/>
    </xf>
    <xf numFmtId="0" fontId="41" fillId="0" borderId="48" xfId="0" applyFont="1" applyBorder="1" applyAlignment="1">
      <alignment horizontal="center" vertical="center"/>
    </xf>
    <xf numFmtId="44" fontId="20" fillId="8" borderId="20" xfId="2" applyFont="1" applyFill="1" applyBorder="1" applyAlignment="1">
      <alignment horizontal="center" vertical="center"/>
    </xf>
    <xf numFmtId="44" fontId="41" fillId="20" borderId="48" xfId="2" applyFont="1" applyFill="1" applyBorder="1" applyAlignment="1">
      <alignment horizontal="center" vertical="center" wrapText="1"/>
    </xf>
    <xf numFmtId="44" fontId="41" fillId="20" borderId="48" xfId="2" applyFont="1" applyFill="1" applyBorder="1" applyAlignment="1">
      <alignment horizontal="center" vertical="center"/>
    </xf>
    <xf numFmtId="0" fontId="24" fillId="0" borderId="1" xfId="0" applyFont="1" applyBorder="1"/>
    <xf numFmtId="0" fontId="24" fillId="0" borderId="7" xfId="0" applyFont="1" applyBorder="1"/>
    <xf numFmtId="0" fontId="24" fillId="0" borderId="2" xfId="0" applyFont="1" applyBorder="1" applyAlignment="1">
      <alignment horizontal="center"/>
    </xf>
    <xf numFmtId="0" fontId="24" fillId="0" borderId="8" xfId="0" applyFont="1" applyBorder="1"/>
    <xf numFmtId="0" fontId="24" fillId="0" borderId="3" xfId="0" applyFont="1" applyBorder="1"/>
    <xf numFmtId="0" fontId="24" fillId="0" borderId="9" xfId="0" applyFont="1" applyBorder="1"/>
    <xf numFmtId="0" fontId="24" fillId="2" borderId="0" xfId="8" applyFont="1" applyFill="1"/>
    <xf numFmtId="0" fontId="24" fillId="2" borderId="0" xfId="8" applyFont="1" applyFill="1" applyAlignment="1">
      <alignment horizontal="center" vertical="center"/>
    </xf>
    <xf numFmtId="0" fontId="14" fillId="2" borderId="0" xfId="8" applyFont="1" applyFill="1"/>
    <xf numFmtId="0" fontId="24" fillId="2" borderId="2" xfId="8" applyFont="1" applyFill="1" applyBorder="1"/>
    <xf numFmtId="0" fontId="14" fillId="7" borderId="20" xfId="8" applyFont="1" applyFill="1" applyBorder="1" applyAlignment="1">
      <alignment horizontal="left" vertical="center" wrapText="1"/>
    </xf>
    <xf numFmtId="0" fontId="17" fillId="7" borderId="1" xfId="8" applyFont="1" applyFill="1" applyBorder="1" applyAlignment="1">
      <alignment horizontal="left" vertical="center" wrapText="1"/>
    </xf>
    <xf numFmtId="0" fontId="17" fillId="7" borderId="48" xfId="8" applyFont="1" applyFill="1" applyBorder="1" applyAlignment="1">
      <alignment horizontal="center" vertical="center" wrapText="1"/>
    </xf>
    <xf numFmtId="0" fontId="17" fillId="7" borderId="8" xfId="8" applyFont="1" applyFill="1" applyBorder="1" applyAlignment="1">
      <alignment horizontal="center" vertical="center" wrapText="1"/>
    </xf>
    <xf numFmtId="0" fontId="24" fillId="2" borderId="9" xfId="8" applyFont="1" applyFill="1" applyBorder="1"/>
    <xf numFmtId="0" fontId="14" fillId="2" borderId="20" xfId="8" applyFont="1" applyFill="1" applyBorder="1" applyAlignment="1">
      <alignment horizontal="left" vertical="center" wrapText="1"/>
    </xf>
    <xf numFmtId="0" fontId="14" fillId="3" borderId="20" xfId="8" applyFont="1" applyFill="1" applyBorder="1" applyAlignment="1">
      <alignment horizontal="left" vertical="center" wrapText="1"/>
    </xf>
    <xf numFmtId="0" fontId="24" fillId="3" borderId="20" xfId="8" applyFont="1" applyFill="1" applyBorder="1" applyAlignment="1">
      <alignment horizontal="center" vertical="center" wrapText="1"/>
    </xf>
    <xf numFmtId="0" fontId="15" fillId="3" borderId="3" xfId="8" applyFont="1" applyFill="1" applyBorder="1" applyAlignment="1">
      <alignment horizontal="left" vertical="center" wrapText="1"/>
    </xf>
    <xf numFmtId="3" fontId="24" fillId="3" borderId="41" xfId="9" applyNumberFormat="1" applyFont="1" applyFill="1" applyBorder="1" applyAlignment="1">
      <alignment horizontal="center" vertical="center" wrapText="1"/>
    </xf>
    <xf numFmtId="0" fontId="14" fillId="7" borderId="1" xfId="8" applyFont="1" applyFill="1" applyBorder="1" applyAlignment="1">
      <alignment horizontal="left" vertical="center"/>
    </xf>
    <xf numFmtId="0" fontId="14" fillId="7" borderId="48" xfId="8" applyFont="1" applyFill="1" applyBorder="1" applyAlignment="1">
      <alignment horizontal="center" vertical="center"/>
    </xf>
    <xf numFmtId="0" fontId="14" fillId="7" borderId="1" xfId="8" applyFont="1" applyFill="1" applyBorder="1" applyAlignment="1">
      <alignment horizontal="left" vertical="center" wrapText="1"/>
    </xf>
    <xf numFmtId="0" fontId="14" fillId="7" borderId="2" xfId="8" applyFont="1" applyFill="1" applyBorder="1" applyAlignment="1">
      <alignment horizontal="center" vertical="center" wrapText="1"/>
    </xf>
    <xf numFmtId="0" fontId="14" fillId="7" borderId="48" xfId="8" applyFont="1" applyFill="1" applyBorder="1" applyAlignment="1">
      <alignment horizontal="center" vertical="center" wrapText="1"/>
    </xf>
    <xf numFmtId="0" fontId="24" fillId="2" borderId="3" xfId="8" applyFont="1" applyFill="1" applyBorder="1"/>
    <xf numFmtId="0" fontId="14" fillId="7" borderId="20" xfId="8" applyFont="1" applyFill="1" applyBorder="1" applyAlignment="1">
      <alignment horizontal="center" vertical="center"/>
    </xf>
    <xf numFmtId="165" fontId="15" fillId="0" borderId="20" xfId="10" applyNumberFormat="1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169" fontId="15" fillId="0" borderId="20" xfId="0" applyNumberFormat="1" applyFont="1" applyBorder="1" applyAlignment="1">
      <alignment horizontal="center" vertical="center"/>
    </xf>
    <xf numFmtId="0" fontId="24" fillId="0" borderId="20" xfId="8" applyFont="1" applyBorder="1" applyAlignment="1">
      <alignment horizontal="left" vertical="center" wrapText="1"/>
    </xf>
    <xf numFmtId="3" fontId="24" fillId="0" borderId="20" xfId="8" applyNumberFormat="1" applyFont="1" applyBorder="1" applyAlignment="1">
      <alignment horizontal="center" vertical="center" wrapText="1"/>
    </xf>
    <xf numFmtId="0" fontId="15" fillId="0" borderId="3" xfId="8" applyFont="1" applyBorder="1" applyAlignment="1">
      <alignment horizontal="left" vertical="center" wrapText="1"/>
    </xf>
    <xf numFmtId="3" fontId="31" fillId="0" borderId="49" xfId="9" applyNumberFormat="1" applyFont="1" applyBorder="1" applyAlignment="1">
      <alignment horizontal="center" vertical="center" wrapText="1"/>
    </xf>
    <xf numFmtId="0" fontId="14" fillId="3" borderId="6" xfId="8" applyFont="1" applyFill="1" applyBorder="1" applyAlignment="1">
      <alignment horizontal="left" vertical="center"/>
    </xf>
    <xf numFmtId="0" fontId="14" fillId="3" borderId="3" xfId="8" applyFont="1" applyFill="1" applyBorder="1" applyAlignment="1">
      <alignment horizontal="left" vertical="center" wrapText="1"/>
    </xf>
    <xf numFmtId="0" fontId="24" fillId="3" borderId="41" xfId="8" applyFont="1" applyFill="1" applyBorder="1" applyAlignment="1">
      <alignment horizontal="center" vertical="center" wrapText="1"/>
    </xf>
    <xf numFmtId="0" fontId="14" fillId="3" borderId="6" xfId="8" applyFont="1" applyFill="1" applyBorder="1" applyAlignment="1">
      <alignment horizontal="center" vertical="center"/>
    </xf>
    <xf numFmtId="0" fontId="14" fillId="3" borderId="20" xfId="8" applyFont="1" applyFill="1" applyBorder="1" applyAlignment="1">
      <alignment horizontal="center" vertical="center"/>
    </xf>
    <xf numFmtId="164" fontId="24" fillId="0" borderId="48" xfId="8" applyNumberFormat="1" applyFont="1" applyBorder="1" applyAlignment="1">
      <alignment horizontal="center" vertical="center" wrapText="1"/>
    </xf>
    <xf numFmtId="0" fontId="24" fillId="0" borderId="48" xfId="8" applyFont="1" applyBorder="1" applyAlignment="1">
      <alignment horizontal="center" vertical="center"/>
    </xf>
    <xf numFmtId="0" fontId="24" fillId="0" borderId="3" xfId="8" applyFont="1" applyBorder="1" applyAlignment="1">
      <alignment horizontal="left" vertical="center" wrapText="1"/>
    </xf>
    <xf numFmtId="44" fontId="24" fillId="0" borderId="41" xfId="9" applyFont="1" applyBorder="1" applyAlignment="1">
      <alignment horizontal="center" vertical="center" wrapText="1"/>
    </xf>
    <xf numFmtId="4" fontId="24" fillId="0" borderId="41" xfId="8" applyNumberFormat="1" applyFont="1" applyBorder="1" applyAlignment="1">
      <alignment horizontal="center" vertical="center" wrapText="1"/>
    </xf>
    <xf numFmtId="3" fontId="24" fillId="0" borderId="3" xfId="8" applyNumberFormat="1" applyFont="1" applyBorder="1" applyAlignment="1">
      <alignment horizontal="center" vertical="center" wrapText="1"/>
    </xf>
    <xf numFmtId="3" fontId="24" fillId="0" borderId="41" xfId="8" applyNumberFormat="1" applyFont="1" applyBorder="1" applyAlignment="1">
      <alignment horizontal="center" vertical="center" wrapText="1"/>
    </xf>
    <xf numFmtId="0" fontId="24" fillId="2" borderId="20" xfId="8" applyFont="1" applyFill="1" applyBorder="1" applyAlignment="1">
      <alignment horizontal="left" vertical="center" wrapText="1"/>
    </xf>
    <xf numFmtId="3" fontId="24" fillId="2" borderId="20" xfId="8" applyNumberFormat="1" applyFont="1" applyFill="1" applyBorder="1" applyAlignment="1">
      <alignment horizontal="center" vertical="center" wrapText="1"/>
    </xf>
    <xf numFmtId="43" fontId="31" fillId="0" borderId="48" xfId="10" applyFont="1" applyBorder="1" applyAlignment="1">
      <alignment horizontal="center" vertical="center" wrapText="1"/>
    </xf>
    <xf numFmtId="44" fontId="31" fillId="0" borderId="48" xfId="9" applyFont="1" applyBorder="1" applyAlignment="1">
      <alignment horizontal="center" vertical="center" wrapText="1"/>
    </xf>
    <xf numFmtId="4" fontId="31" fillId="0" borderId="48" xfId="10" applyNumberFormat="1" applyFont="1" applyBorder="1" applyAlignment="1">
      <alignment horizontal="center" vertical="center" wrapText="1"/>
    </xf>
    <xf numFmtId="44" fontId="31" fillId="0" borderId="1" xfId="9" applyFont="1" applyBorder="1" applyAlignment="1">
      <alignment horizontal="center" vertical="center" wrapText="1"/>
    </xf>
    <xf numFmtId="43" fontId="24" fillId="0" borderId="1" xfId="10" applyFont="1" applyBorder="1" applyAlignment="1">
      <alignment horizontal="center" vertical="center" wrapText="1"/>
    </xf>
    <xf numFmtId="10" fontId="31" fillId="0" borderId="48" xfId="11" applyNumberFormat="1" applyFont="1" applyBorder="1" applyAlignment="1">
      <alignment horizontal="center" vertical="center" wrapText="1"/>
    </xf>
    <xf numFmtId="164" fontId="24" fillId="0" borderId="41" xfId="8" applyNumberFormat="1" applyFont="1" applyBorder="1" applyAlignment="1">
      <alignment horizontal="center" vertical="center" wrapText="1"/>
    </xf>
    <xf numFmtId="0" fontId="24" fillId="0" borderId="41" xfId="8" applyFont="1" applyBorder="1" applyAlignment="1">
      <alignment horizontal="center" vertical="center"/>
    </xf>
    <xf numFmtId="0" fontId="24" fillId="2" borderId="3" xfId="8" applyFont="1" applyFill="1" applyBorder="1" applyAlignment="1">
      <alignment horizontal="left" vertical="center" wrapText="1"/>
    </xf>
    <xf numFmtId="44" fontId="24" fillId="2" borderId="41" xfId="9" applyFont="1" applyFill="1" applyBorder="1" applyAlignment="1">
      <alignment horizontal="center" vertical="center" wrapText="1"/>
    </xf>
    <xf numFmtId="4" fontId="24" fillId="2" borderId="41" xfId="8" applyNumberFormat="1" applyFont="1" applyFill="1" applyBorder="1" applyAlignment="1">
      <alignment horizontal="center" vertical="center" wrapText="1"/>
    </xf>
    <xf numFmtId="3" fontId="24" fillId="2" borderId="3" xfId="8" applyNumberFormat="1" applyFont="1" applyFill="1" applyBorder="1" applyAlignment="1">
      <alignment horizontal="center" vertical="center" wrapText="1"/>
    </xf>
    <xf numFmtId="3" fontId="24" fillId="2" borderId="41" xfId="8" applyNumberFormat="1" applyFont="1" applyFill="1" applyBorder="1" applyAlignment="1">
      <alignment horizontal="center" vertical="center" wrapText="1"/>
    </xf>
    <xf numFmtId="0" fontId="24" fillId="2" borderId="20" xfId="8" applyFont="1" applyFill="1" applyBorder="1"/>
    <xf numFmtId="3" fontId="14" fillId="3" borderId="20" xfId="10" applyNumberFormat="1" applyFont="1" applyFill="1" applyBorder="1" applyAlignment="1">
      <alignment horizontal="center" vertical="center" wrapText="1"/>
    </xf>
    <xf numFmtId="43" fontId="30" fillId="0" borderId="3" xfId="10" applyFont="1" applyBorder="1" applyAlignment="1">
      <alignment horizontal="left" vertical="center" wrapText="1"/>
    </xf>
    <xf numFmtId="43" fontId="31" fillId="0" borderId="41" xfId="10" applyFont="1" applyBorder="1" applyAlignment="1">
      <alignment horizontal="center" vertical="center" wrapText="1"/>
    </xf>
    <xf numFmtId="164" fontId="31" fillId="0" borderId="41" xfId="9" applyNumberFormat="1" applyFont="1" applyBorder="1" applyAlignment="1">
      <alignment horizontal="center" vertical="center" wrapText="1"/>
    </xf>
    <xf numFmtId="4" fontId="31" fillId="0" borderId="41" xfId="10" applyNumberFormat="1" applyFont="1" applyBorder="1" applyAlignment="1">
      <alignment horizontal="center" vertical="center" wrapText="1"/>
    </xf>
    <xf numFmtId="44" fontId="31" fillId="0" borderId="41" xfId="9" applyFont="1" applyBorder="1" applyAlignment="1">
      <alignment horizontal="center" vertical="center" wrapText="1"/>
    </xf>
    <xf numFmtId="44" fontId="31" fillId="0" borderId="3" xfId="9" applyFont="1" applyBorder="1" applyAlignment="1">
      <alignment horizontal="center" vertical="center" wrapText="1"/>
    </xf>
    <xf numFmtId="43" fontId="24" fillId="0" borderId="3" xfId="10" applyFont="1" applyBorder="1" applyAlignment="1">
      <alignment horizontal="center" vertical="center" wrapText="1"/>
    </xf>
    <xf numFmtId="10" fontId="31" fillId="0" borderId="41" xfId="11" applyNumberFormat="1" applyFont="1" applyBorder="1" applyAlignment="1">
      <alignment horizontal="center" vertical="center" wrapText="1"/>
    </xf>
    <xf numFmtId="9" fontId="24" fillId="2" borderId="41" xfId="11" applyFont="1" applyFill="1" applyBorder="1" applyAlignment="1">
      <alignment horizontal="center" vertical="center" wrapText="1"/>
    </xf>
    <xf numFmtId="0" fontId="15" fillId="8" borderId="3" xfId="8" applyFont="1" applyFill="1" applyBorder="1" applyAlignment="1">
      <alignment horizontal="left" vertical="center" wrapText="1"/>
    </xf>
    <xf numFmtId="3" fontId="31" fillId="8" borderId="20" xfId="9" applyNumberFormat="1" applyFont="1" applyFill="1" applyBorder="1" applyAlignment="1">
      <alignment horizontal="center" vertical="center" wrapText="1"/>
    </xf>
    <xf numFmtId="0" fontId="15" fillId="8" borderId="4" xfId="8" applyFont="1" applyFill="1" applyBorder="1" applyAlignment="1">
      <alignment horizontal="left" vertical="center" wrapText="1"/>
    </xf>
    <xf numFmtId="10" fontId="31" fillId="8" borderId="49" xfId="11" applyNumberFormat="1" applyFont="1" applyFill="1" applyBorder="1" applyAlignment="1">
      <alignment horizontal="center" vertical="center" wrapText="1"/>
    </xf>
    <xf numFmtId="0" fontId="14" fillId="3" borderId="4" xfId="8" applyFont="1" applyFill="1" applyBorder="1" applyAlignment="1">
      <alignment horizontal="left" vertical="center" wrapText="1"/>
    </xf>
    <xf numFmtId="44" fontId="14" fillId="3" borderId="49" xfId="9" applyFont="1" applyFill="1" applyBorder="1" applyAlignment="1">
      <alignment horizontal="center" vertical="center" wrapText="1"/>
    </xf>
    <xf numFmtId="3" fontId="14" fillId="3" borderId="49" xfId="10" applyNumberFormat="1" applyFont="1" applyFill="1" applyBorder="1" applyAlignment="1">
      <alignment horizontal="center" vertical="center" wrapText="1"/>
    </xf>
    <xf numFmtId="3" fontId="14" fillId="3" borderId="4" xfId="10" applyNumberFormat="1" applyFont="1" applyFill="1" applyBorder="1" applyAlignment="1">
      <alignment horizontal="center" vertical="center" wrapText="1"/>
    </xf>
    <xf numFmtId="43" fontId="30" fillId="0" borderId="4" xfId="10" applyFont="1" applyBorder="1" applyAlignment="1">
      <alignment horizontal="left" vertical="center" wrapText="1"/>
    </xf>
    <xf numFmtId="43" fontId="31" fillId="0" borderId="49" xfId="10" applyFont="1" applyBorder="1" applyAlignment="1">
      <alignment horizontal="center" vertical="center" wrapText="1"/>
    </xf>
    <xf numFmtId="44" fontId="31" fillId="0" borderId="4" xfId="9" applyFont="1" applyBorder="1" applyAlignment="1">
      <alignment horizontal="center" vertical="center" wrapText="1"/>
    </xf>
    <xf numFmtId="43" fontId="24" fillId="0" borderId="4" xfId="10" applyFont="1" applyBorder="1" applyAlignment="1">
      <alignment horizontal="center" vertical="center" wrapText="1"/>
    </xf>
    <xf numFmtId="10" fontId="31" fillId="0" borderId="49" xfId="11" applyNumberFormat="1" applyFont="1" applyBorder="1" applyAlignment="1">
      <alignment horizontal="center" vertical="center" wrapText="1"/>
    </xf>
    <xf numFmtId="0" fontId="24" fillId="2" borderId="4" xfId="8" applyFont="1" applyFill="1" applyBorder="1"/>
    <xf numFmtId="0" fontId="24" fillId="2" borderId="5" xfId="8" applyFont="1" applyFill="1" applyBorder="1"/>
    <xf numFmtId="0" fontId="24" fillId="2" borderId="10" xfId="8" applyFont="1" applyFill="1" applyBorder="1"/>
    <xf numFmtId="0" fontId="14" fillId="3" borderId="4" xfId="8" applyFont="1" applyFill="1" applyBorder="1" applyAlignment="1">
      <alignment horizontal="left" vertical="center"/>
    </xf>
    <xf numFmtId="43" fontId="14" fillId="3" borderId="49" xfId="10" applyFont="1" applyFill="1" applyBorder="1" applyAlignment="1">
      <alignment horizontal="center" vertical="center"/>
    </xf>
    <xf numFmtId="3" fontId="14" fillId="3" borderId="49" xfId="10" applyNumberFormat="1" applyFont="1" applyFill="1" applyBorder="1" applyAlignment="1">
      <alignment horizontal="center" vertical="center"/>
    </xf>
    <xf numFmtId="44" fontId="14" fillId="3" borderId="4" xfId="9" applyFont="1" applyFill="1" applyBorder="1" applyAlignment="1">
      <alignment horizontal="center" vertical="center" wrapText="1"/>
    </xf>
    <xf numFmtId="9" fontId="14" fillId="3" borderId="49" xfId="11" applyFont="1" applyFill="1" applyBorder="1" applyAlignment="1">
      <alignment horizontal="center" vertical="center" wrapText="1"/>
    </xf>
    <xf numFmtId="0" fontId="24" fillId="0" borderId="49" xfId="8" applyFont="1" applyBorder="1" applyAlignment="1">
      <alignment horizontal="center" vertical="center"/>
    </xf>
    <xf numFmtId="0" fontId="14" fillId="8" borderId="49" xfId="8" applyFont="1" applyFill="1" applyBorder="1" applyAlignment="1">
      <alignment horizontal="center" vertical="center"/>
    </xf>
    <xf numFmtId="164" fontId="14" fillId="8" borderId="49" xfId="8" applyNumberFormat="1" applyFont="1" applyFill="1" applyBorder="1" applyAlignment="1">
      <alignment horizontal="center" vertical="center"/>
    </xf>
    <xf numFmtId="4" fontId="24" fillId="2" borderId="0" xfId="9" applyNumberFormat="1" applyFont="1" applyFill="1" applyBorder="1" applyAlignment="1">
      <alignment horizontal="center" vertical="center" wrapText="1"/>
    </xf>
    <xf numFmtId="4" fontId="31" fillId="2" borderId="0" xfId="9" applyNumberFormat="1" applyFont="1" applyFill="1" applyBorder="1" applyAlignment="1">
      <alignment horizontal="center" vertical="center" wrapText="1"/>
    </xf>
    <xf numFmtId="43" fontId="31" fillId="0" borderId="3" xfId="10" applyFont="1" applyBorder="1" applyAlignment="1">
      <alignment horizontal="center" vertical="center" wrapText="1"/>
    </xf>
    <xf numFmtId="43" fontId="31" fillId="0" borderId="4" xfId="10" applyFont="1" applyBorder="1" applyAlignment="1">
      <alignment horizontal="center" vertical="center" wrapText="1"/>
    </xf>
    <xf numFmtId="0" fontId="15" fillId="0" borderId="1" xfId="8" applyFont="1" applyBorder="1" applyAlignment="1">
      <alignment horizontal="center" vertical="center" wrapText="1"/>
    </xf>
    <xf numFmtId="0" fontId="24" fillId="2" borderId="2" xfId="8" applyFont="1" applyFill="1" applyBorder="1" applyAlignment="1">
      <alignment horizontal="center" vertical="center"/>
    </xf>
    <xf numFmtId="0" fontId="24" fillId="2" borderId="2" xfId="8" applyFont="1" applyFill="1" applyBorder="1" applyAlignment="1">
      <alignment vertical="center"/>
    </xf>
    <xf numFmtId="164" fontId="24" fillId="0" borderId="0" xfId="0" applyNumberFormat="1" applyFont="1" applyAlignment="1">
      <alignment horizontal="center" vertical="center"/>
    </xf>
    <xf numFmtId="0" fontId="17" fillId="0" borderId="0" xfId="8" applyFont="1" applyAlignment="1">
      <alignment horizontal="left" vertical="center" wrapText="1"/>
    </xf>
    <xf numFmtId="0" fontId="17" fillId="0" borderId="0" xfId="8" applyFont="1" applyAlignment="1">
      <alignment horizontal="center" vertical="center" wrapText="1"/>
    </xf>
    <xf numFmtId="4" fontId="24" fillId="0" borderId="0" xfId="9" applyNumberFormat="1" applyFont="1" applyFill="1" applyBorder="1" applyAlignment="1">
      <alignment horizontal="center" vertical="center" wrapText="1"/>
    </xf>
    <xf numFmtId="0" fontId="15" fillId="0" borderId="0" xfId="8" applyFont="1" applyAlignment="1">
      <alignment horizontal="left" vertical="center" wrapText="1"/>
    </xf>
    <xf numFmtId="4" fontId="31" fillId="0" borderId="0" xfId="9" applyNumberFormat="1" applyFont="1" applyFill="1" applyBorder="1" applyAlignment="1">
      <alignment horizontal="center" vertical="center" wrapText="1"/>
    </xf>
    <xf numFmtId="0" fontId="24" fillId="0" borderId="0" xfId="8" applyFont="1"/>
    <xf numFmtId="0" fontId="24" fillId="0" borderId="0" xfId="8" applyFont="1" applyAlignment="1">
      <alignment horizontal="center" vertical="center"/>
    </xf>
    <xf numFmtId="0" fontId="14" fillId="0" borderId="0" xfId="8" applyFont="1" applyAlignment="1">
      <alignment horizontal="left" vertical="center" wrapText="1"/>
    </xf>
    <xf numFmtId="0" fontId="14" fillId="0" borderId="0" xfId="8" applyFont="1" applyAlignment="1">
      <alignment horizontal="center" vertical="center" wrapText="1"/>
    </xf>
    <xf numFmtId="43" fontId="30" fillId="0" borderId="0" xfId="10" applyFont="1" applyFill="1" applyBorder="1" applyAlignment="1">
      <alignment horizontal="center" vertical="center" wrapText="1"/>
    </xf>
    <xf numFmtId="0" fontId="24" fillId="2" borderId="5" xfId="8" applyFont="1" applyFill="1" applyBorder="1" applyAlignment="1">
      <alignment horizontal="center" vertical="center"/>
    </xf>
    <xf numFmtId="0" fontId="24" fillId="0" borderId="20" xfId="0" applyFont="1" applyBorder="1" applyAlignment="1">
      <alignment horizontal="center"/>
    </xf>
    <xf numFmtId="0" fontId="14" fillId="2" borderId="0" xfId="8" applyFont="1" applyFill="1" applyAlignment="1">
      <alignment vertical="center"/>
    </xf>
    <xf numFmtId="0" fontId="14" fillId="2" borderId="3" xfId="8" applyFont="1" applyFill="1" applyBorder="1"/>
    <xf numFmtId="0" fontId="14" fillId="2" borderId="0" xfId="8" applyFont="1" applyFill="1" applyAlignment="1">
      <alignment horizontal="left" vertical="center"/>
    </xf>
    <xf numFmtId="0" fontId="14" fillId="2" borderId="0" xfId="8" applyFont="1" applyFill="1" applyAlignment="1">
      <alignment horizontal="center" vertical="center"/>
    </xf>
    <xf numFmtId="0" fontId="14" fillId="2" borderId="9" xfId="8" applyFont="1" applyFill="1" applyBorder="1"/>
    <xf numFmtId="0" fontId="27" fillId="0" borderId="0" xfId="8" applyFont="1" applyAlignment="1">
      <alignment vertical="center" wrapText="1"/>
    </xf>
    <xf numFmtId="0" fontId="24" fillId="2" borderId="0" xfId="8" applyFont="1" applyFill="1" applyAlignment="1">
      <alignment vertical="center"/>
    </xf>
    <xf numFmtId="0" fontId="14" fillId="2" borderId="0" xfId="8" applyFont="1" applyFill="1" applyAlignment="1">
      <alignment horizontal="left" vertical="center" wrapText="1"/>
    </xf>
    <xf numFmtId="0" fontId="49" fillId="2" borderId="0" xfId="8" applyFont="1" applyFill="1" applyAlignment="1">
      <alignment horizontal="center" vertical="center" wrapText="1"/>
    </xf>
    <xf numFmtId="0" fontId="17" fillId="2" borderId="0" xfId="8" applyFont="1" applyFill="1" applyAlignment="1">
      <alignment horizontal="center" vertical="center" wrapText="1"/>
    </xf>
    <xf numFmtId="0" fontId="24" fillId="2" borderId="0" xfId="0" applyFont="1" applyFill="1"/>
    <xf numFmtId="0" fontId="73" fillId="2" borderId="0" xfId="0" applyFont="1" applyFill="1"/>
    <xf numFmtId="0" fontId="17" fillId="0" borderId="20" xfId="0" applyFont="1" applyBorder="1" applyAlignment="1">
      <alignment horizontal="center"/>
    </xf>
    <xf numFmtId="0" fontId="37" fillId="0" borderId="20" xfId="0" applyFont="1" applyBorder="1" applyAlignment="1">
      <alignment horizontal="center"/>
    </xf>
    <xf numFmtId="169" fontId="37" fillId="0" borderId="20" xfId="0" applyNumberFormat="1" applyFont="1" applyBorder="1" applyAlignment="1">
      <alignment horizontal="center"/>
    </xf>
    <xf numFmtId="164" fontId="15" fillId="33" borderId="27" xfId="2" applyNumberFormat="1" applyFont="1" applyFill="1" applyBorder="1" applyAlignment="1">
      <alignment horizontal="center" vertical="center"/>
    </xf>
    <xf numFmtId="164" fontId="15" fillId="0" borderId="27" xfId="2" applyNumberFormat="1" applyFont="1" applyFill="1" applyBorder="1" applyAlignment="1">
      <alignment horizontal="center" vertical="center"/>
    </xf>
    <xf numFmtId="164" fontId="15" fillId="33" borderId="27" xfId="2" applyNumberFormat="1" applyFont="1" applyFill="1" applyBorder="1" applyAlignment="1">
      <alignment horizontal="center"/>
    </xf>
    <xf numFmtId="170" fontId="15" fillId="0" borderId="27" xfId="1" applyNumberFormat="1" applyFont="1" applyFill="1" applyBorder="1" applyAlignment="1">
      <alignment horizontal="center" vertical="center"/>
    </xf>
    <xf numFmtId="0" fontId="14" fillId="27" borderId="20" xfId="0" applyFont="1" applyFill="1" applyBorder="1" applyAlignment="1">
      <alignment horizontal="center" vertical="center" wrapText="1"/>
    </xf>
    <xf numFmtId="164" fontId="0" fillId="0" borderId="0" xfId="0" applyNumberFormat="1"/>
    <xf numFmtId="164" fontId="0" fillId="0" borderId="2" xfId="0" applyNumberFormat="1" applyBorder="1"/>
    <xf numFmtId="164" fontId="13" fillId="0" borderId="0" xfId="0" applyNumberFormat="1" applyFont="1" applyAlignment="1">
      <alignment horizontal="center" vertical="center"/>
    </xf>
    <xf numFmtId="164" fontId="14" fillId="27" borderId="20" xfId="0" applyNumberFormat="1" applyFont="1" applyFill="1" applyBorder="1" applyAlignment="1">
      <alignment horizontal="center" vertical="center"/>
    </xf>
    <xf numFmtId="164" fontId="19" fillId="0" borderId="0" xfId="4" applyNumberFormat="1" applyFont="1" applyBorder="1" applyAlignment="1">
      <alignment horizontal="center" vertical="center" wrapText="1"/>
    </xf>
    <xf numFmtId="164" fontId="19" fillId="0" borderId="5" xfId="4" applyNumberFormat="1" applyFont="1" applyBorder="1" applyAlignment="1">
      <alignment vertical="center" wrapText="1"/>
    </xf>
    <xf numFmtId="164" fontId="19" fillId="0" borderId="0" xfId="4" applyNumberFormat="1" applyFont="1" applyBorder="1" applyAlignment="1">
      <alignment vertical="center" wrapText="1"/>
    </xf>
    <xf numFmtId="167" fontId="0" fillId="0" borderId="0" xfId="0" applyNumberFormat="1"/>
    <xf numFmtId="167" fontId="0" fillId="0" borderId="2" xfId="0" applyNumberFormat="1" applyBorder="1"/>
    <xf numFmtId="167" fontId="13" fillId="0" borderId="0" xfId="0" applyNumberFormat="1" applyFont="1" applyAlignment="1">
      <alignment horizontal="center" vertical="center"/>
    </xf>
    <xf numFmtId="167" fontId="14" fillId="27" borderId="20" xfId="0" applyNumberFormat="1" applyFont="1" applyFill="1" applyBorder="1" applyAlignment="1">
      <alignment horizontal="center" vertical="center"/>
    </xf>
    <xf numFmtId="167" fontId="19" fillId="0" borderId="0" xfId="4" applyNumberFormat="1" applyFont="1" applyBorder="1" applyAlignment="1">
      <alignment horizontal="center" vertical="center" wrapText="1"/>
    </xf>
    <xf numFmtId="167" fontId="19" fillId="0" borderId="5" xfId="4" applyNumberFormat="1" applyFont="1" applyBorder="1" applyAlignment="1">
      <alignment vertical="center" wrapText="1"/>
    </xf>
    <xf numFmtId="167" fontId="19" fillId="0" borderId="0" xfId="4" applyNumberFormat="1" applyFont="1" applyBorder="1" applyAlignment="1">
      <alignment vertical="center" wrapText="1"/>
    </xf>
    <xf numFmtId="167" fontId="24" fillId="0" borderId="0" xfId="0" applyNumberFormat="1" applyFont="1" applyAlignment="1">
      <alignment horizontal="center" vertical="center"/>
    </xf>
    <xf numFmtId="14" fontId="17" fillId="0" borderId="9" xfId="0" applyNumberFormat="1" applyFont="1" applyBorder="1" applyAlignment="1">
      <alignment horizontal="left" vertical="center"/>
    </xf>
    <xf numFmtId="0" fontId="14" fillId="20" borderId="20" xfId="0" applyFont="1" applyFill="1" applyBorder="1" applyAlignment="1">
      <alignment horizontal="center" vertical="center" wrapText="1"/>
    </xf>
    <xf numFmtId="0" fontId="3" fillId="0" borderId="0" xfId="0" applyFont="1"/>
    <xf numFmtId="0" fontId="14" fillId="30" borderId="20" xfId="0" applyFont="1" applyFill="1" applyBorder="1" applyAlignment="1">
      <alignment horizontal="center" vertical="center" wrapText="1"/>
    </xf>
    <xf numFmtId="0" fontId="20" fillId="2" borderId="20" xfId="0" applyFont="1" applyFill="1" applyBorder="1" applyAlignment="1">
      <alignment horizontal="center" vertical="center"/>
    </xf>
    <xf numFmtId="16" fontId="20" fillId="3" borderId="4" xfId="0" applyNumberFormat="1" applyFont="1" applyFill="1" applyBorder="1" applyAlignment="1">
      <alignment horizontal="center" vertical="center"/>
    </xf>
    <xf numFmtId="16" fontId="20" fillId="3" borderId="48" xfId="0" applyNumberFormat="1" applyFont="1" applyFill="1" applyBorder="1" applyAlignment="1">
      <alignment vertical="center"/>
    </xf>
    <xf numFmtId="16" fontId="20" fillId="3" borderId="49" xfId="0" applyNumberFormat="1" applyFont="1" applyFill="1" applyBorder="1" applyAlignment="1">
      <alignment vertical="center"/>
    </xf>
    <xf numFmtId="2" fontId="24" fillId="33" borderId="21" xfId="1" applyNumberFormat="1" applyFont="1" applyFill="1" applyBorder="1" applyAlignment="1">
      <alignment horizontal="center" vertical="center"/>
    </xf>
    <xf numFmtId="0" fontId="41" fillId="34" borderId="6" xfId="0" applyFont="1" applyFill="1" applyBorder="1" applyAlignment="1">
      <alignment horizontal="center" vertical="center" wrapText="1"/>
    </xf>
    <xf numFmtId="0" fontId="20" fillId="36" borderId="20" xfId="0" applyFont="1" applyFill="1" applyBorder="1" applyAlignment="1">
      <alignment horizontal="center" vertical="center"/>
    </xf>
    <xf numFmtId="164" fontId="37" fillId="8" borderId="6" xfId="2" applyNumberFormat="1" applyFont="1" applyFill="1" applyBorder="1" applyAlignment="1">
      <alignment horizontal="center" vertical="center"/>
    </xf>
    <xf numFmtId="49" fontId="65" fillId="0" borderId="6" xfId="2" applyNumberFormat="1" applyFont="1" applyBorder="1" applyAlignment="1">
      <alignment horizontal="center" vertical="center"/>
    </xf>
    <xf numFmtId="164" fontId="65" fillId="13" borderId="20" xfId="2" applyNumberFormat="1" applyFont="1" applyFill="1" applyBorder="1" applyAlignment="1">
      <alignment horizontal="center" vertical="center"/>
    </xf>
    <xf numFmtId="2" fontId="24" fillId="0" borderId="21" xfId="1" applyNumberFormat="1" applyFont="1" applyFill="1" applyBorder="1" applyAlignment="1">
      <alignment horizontal="center" vertical="center"/>
    </xf>
    <xf numFmtId="2" fontId="24" fillId="0" borderId="22" xfId="0" applyNumberFormat="1" applyFont="1" applyBorder="1" applyAlignment="1">
      <alignment horizontal="center" vertical="center"/>
    </xf>
    <xf numFmtId="49" fontId="65" fillId="0" borderId="6" xfId="2" applyNumberFormat="1" applyFont="1" applyBorder="1" applyAlignment="1">
      <alignment vertical="center"/>
    </xf>
    <xf numFmtId="0" fontId="14" fillId="7" borderId="6" xfId="0" applyFont="1" applyFill="1" applyBorder="1" applyAlignment="1">
      <alignment vertical="center"/>
    </xf>
    <xf numFmtId="49" fontId="65" fillId="0" borderId="1" xfId="2" applyNumberFormat="1" applyFont="1" applyBorder="1" applyAlignment="1">
      <alignment horizontal="center" vertical="center"/>
    </xf>
    <xf numFmtId="164" fontId="65" fillId="0" borderId="48" xfId="2" applyNumberFormat="1" applyFont="1" applyBorder="1" applyAlignment="1">
      <alignment horizontal="center" vertical="center"/>
    </xf>
    <xf numFmtId="0" fontId="14" fillId="7" borderId="63" xfId="0" applyFont="1" applyFill="1" applyBorder="1" applyAlignment="1">
      <alignment vertical="center"/>
    </xf>
    <xf numFmtId="0" fontId="14" fillId="2" borderId="2" xfId="0" applyFont="1" applyFill="1" applyBorder="1" applyAlignment="1">
      <alignment vertical="center"/>
    </xf>
    <xf numFmtId="0" fontId="14" fillId="2" borderId="0" xfId="0" applyFont="1" applyFill="1" applyAlignment="1">
      <alignment vertical="center"/>
    </xf>
    <xf numFmtId="0" fontId="20" fillId="39" borderId="20" xfId="0" applyFont="1" applyFill="1" applyBorder="1" applyAlignment="1">
      <alignment horizontal="center" vertical="center" wrapText="1"/>
    </xf>
    <xf numFmtId="164" fontId="37" fillId="7" borderId="20" xfId="2" applyNumberFormat="1" applyFont="1" applyFill="1" applyBorder="1" applyAlignment="1">
      <alignment horizontal="center" vertical="center"/>
    </xf>
    <xf numFmtId="164" fontId="37" fillId="7" borderId="11" xfId="2" applyNumberFormat="1" applyFont="1" applyFill="1" applyBorder="1" applyAlignment="1">
      <alignment vertical="center"/>
    </xf>
    <xf numFmtId="9" fontId="41" fillId="14" borderId="49" xfId="3" applyFont="1" applyFill="1" applyBorder="1" applyAlignment="1">
      <alignment horizontal="center" vertical="center"/>
    </xf>
    <xf numFmtId="0" fontId="77" fillId="0" borderId="0" xfId="0" applyFont="1"/>
    <xf numFmtId="0" fontId="78" fillId="0" borderId="0" xfId="0" applyFont="1"/>
    <xf numFmtId="2" fontId="24" fillId="33" borderId="22" xfId="0" applyNumberFormat="1" applyFont="1" applyFill="1" applyBorder="1" applyAlignment="1">
      <alignment horizontal="center" vertical="center"/>
    </xf>
    <xf numFmtId="9" fontId="24" fillId="0" borderId="22" xfId="3" applyFont="1" applyFill="1" applyBorder="1" applyAlignment="1">
      <alignment horizontal="center" vertical="center"/>
    </xf>
    <xf numFmtId="164" fontId="24" fillId="2" borderId="79" xfId="2" applyNumberFormat="1" applyFont="1" applyFill="1" applyBorder="1" applyAlignment="1">
      <alignment horizontal="center" vertical="center"/>
    </xf>
    <xf numFmtId="164" fontId="24" fillId="2" borderId="80" xfId="2" applyNumberFormat="1" applyFont="1" applyFill="1" applyBorder="1" applyAlignment="1">
      <alignment horizontal="center" vertical="center"/>
    </xf>
    <xf numFmtId="0" fontId="24" fillId="0" borderId="81" xfId="0" applyFont="1" applyBorder="1" applyAlignment="1">
      <alignment horizontal="center" vertical="center"/>
    </xf>
    <xf numFmtId="164" fontId="24" fillId="2" borderId="82" xfId="2" applyNumberFormat="1" applyFont="1" applyFill="1" applyBorder="1" applyAlignment="1">
      <alignment horizontal="center" vertical="center"/>
    </xf>
    <xf numFmtId="164" fontId="24" fillId="2" borderId="83" xfId="2" applyNumberFormat="1" applyFont="1" applyFill="1" applyBorder="1" applyAlignment="1">
      <alignment horizontal="center" vertical="center"/>
    </xf>
    <xf numFmtId="0" fontId="24" fillId="0" borderId="84" xfId="0" applyFont="1" applyBorder="1" applyAlignment="1">
      <alignment horizontal="center" vertical="center" wrapText="1"/>
    </xf>
    <xf numFmtId="0" fontId="24" fillId="0" borderId="84" xfId="0" applyFont="1" applyBorder="1" applyAlignment="1">
      <alignment horizontal="center" vertical="center"/>
    </xf>
    <xf numFmtId="164" fontId="24" fillId="2" borderId="85" xfId="2" applyNumberFormat="1" applyFont="1" applyFill="1" applyBorder="1" applyAlignment="1">
      <alignment horizontal="center" vertical="center"/>
    </xf>
    <xf numFmtId="164" fontId="24" fillId="2" borderId="86" xfId="2" applyNumberFormat="1" applyFont="1" applyFill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0" fontId="24" fillId="0" borderId="79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0" xfId="0" applyFont="1" applyBorder="1" applyAlignment="1">
      <alignment horizontal="center" vertical="center" wrapText="1"/>
    </xf>
    <xf numFmtId="0" fontId="24" fillId="0" borderId="80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 wrapText="1"/>
    </xf>
    <xf numFmtId="0" fontId="24" fillId="0" borderId="83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72" fillId="7" borderId="2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14" fillId="7" borderId="8" xfId="0" applyFont="1" applyFill="1" applyBorder="1" applyAlignment="1">
      <alignment horizontal="center" vertical="center" wrapText="1"/>
    </xf>
    <xf numFmtId="0" fontId="2" fillId="0" borderId="0" xfId="0" applyFont="1"/>
    <xf numFmtId="0" fontId="24" fillId="2" borderId="21" xfId="8" applyFont="1" applyFill="1" applyBorder="1" applyAlignment="1">
      <alignment horizontal="center" vertical="center"/>
    </xf>
    <xf numFmtId="0" fontId="24" fillId="2" borderId="21" xfId="8" applyFont="1" applyFill="1" applyBorder="1" applyAlignment="1">
      <alignment horizontal="center" vertical="center" wrapText="1"/>
    </xf>
    <xf numFmtId="0" fontId="24" fillId="2" borderId="23" xfId="8" applyFont="1" applyFill="1" applyBorder="1" applyAlignment="1">
      <alignment horizontal="center" vertical="center"/>
    </xf>
    <xf numFmtId="0" fontId="24" fillId="2" borderId="23" xfId="8" applyFont="1" applyFill="1" applyBorder="1" applyAlignment="1">
      <alignment horizontal="center" vertical="center" wrapText="1"/>
    </xf>
    <xf numFmtId="0" fontId="56" fillId="0" borderId="1" xfId="0" applyFont="1" applyBorder="1" applyAlignment="1" applyProtection="1">
      <alignment vertical="center"/>
      <protection locked="0"/>
    </xf>
    <xf numFmtId="0" fontId="56" fillId="0" borderId="2" xfId="0" applyFont="1" applyBorder="1" applyAlignment="1" applyProtection="1">
      <alignment vertical="center"/>
      <protection locked="0"/>
    </xf>
    <xf numFmtId="0" fontId="56" fillId="0" borderId="8" xfId="0" applyFont="1" applyBorder="1" applyAlignment="1" applyProtection="1">
      <alignment vertical="center"/>
      <protection locked="0"/>
    </xf>
    <xf numFmtId="0" fontId="57" fillId="0" borderId="4" xfId="0" applyFont="1" applyBorder="1" applyAlignment="1" applyProtection="1">
      <alignment vertical="center"/>
      <protection locked="0"/>
    </xf>
    <xf numFmtId="0" fontId="57" fillId="0" borderId="5" xfId="0" applyFont="1" applyBorder="1" applyAlignment="1" applyProtection="1">
      <alignment vertical="center"/>
      <protection locked="0"/>
    </xf>
    <xf numFmtId="0" fontId="57" fillId="0" borderId="10" xfId="0" applyFont="1" applyBorder="1" applyAlignment="1" applyProtection="1">
      <alignment vertical="center"/>
      <protection locked="0"/>
    </xf>
    <xf numFmtId="14" fontId="57" fillId="0" borderId="4" xfId="0" applyNumberFormat="1" applyFont="1" applyBorder="1" applyAlignment="1" applyProtection="1">
      <alignment vertical="center"/>
      <protection locked="0"/>
    </xf>
    <xf numFmtId="14" fontId="57" fillId="0" borderId="5" xfId="0" applyNumberFormat="1" applyFont="1" applyBorder="1" applyAlignment="1" applyProtection="1">
      <alignment vertical="center"/>
      <protection locked="0"/>
    </xf>
    <xf numFmtId="14" fontId="57" fillId="0" borderId="10" xfId="0" applyNumberFormat="1" applyFont="1" applyBorder="1" applyAlignment="1" applyProtection="1">
      <alignment vertical="center"/>
      <protection locked="0"/>
    </xf>
    <xf numFmtId="0" fontId="59" fillId="6" borderId="8" xfId="0" applyFont="1" applyFill="1" applyBorder="1" applyAlignment="1" applyProtection="1">
      <alignment horizontal="center" vertical="center" wrapText="1"/>
      <protection locked="0"/>
    </xf>
    <xf numFmtId="0" fontId="59" fillId="0" borderId="0" xfId="0" applyFont="1" applyAlignment="1" applyProtection="1">
      <alignment horizontal="center" vertical="center" wrapText="1"/>
      <protection locked="0"/>
    </xf>
    <xf numFmtId="49" fontId="24" fillId="2" borderId="21" xfId="8" applyNumberFormat="1" applyFont="1" applyFill="1" applyBorder="1" applyAlignment="1">
      <alignment horizontal="center" vertical="center"/>
    </xf>
    <xf numFmtId="164" fontId="24" fillId="2" borderId="21" xfId="12" applyNumberFormat="1" applyFont="1" applyFill="1" applyBorder="1" applyAlignment="1">
      <alignment horizontal="center" vertical="center"/>
    </xf>
    <xf numFmtId="173" fontId="81" fillId="40" borderId="21" xfId="12" applyNumberFormat="1" applyFont="1" applyFill="1" applyBorder="1" applyAlignment="1">
      <alignment horizontal="center" vertical="center"/>
    </xf>
    <xf numFmtId="173" fontId="81" fillId="40" borderId="22" xfId="12" applyNumberFormat="1" applyFont="1" applyFill="1" applyBorder="1" applyAlignment="1">
      <alignment horizontal="center" vertical="center"/>
    </xf>
    <xf numFmtId="173" fontId="81" fillId="40" borderId="22" xfId="9" applyNumberFormat="1" applyFont="1" applyFill="1" applyBorder="1" applyAlignment="1">
      <alignment horizontal="center" vertical="center"/>
    </xf>
    <xf numFmtId="173" fontId="81" fillId="40" borderId="22" xfId="2" applyNumberFormat="1" applyFont="1" applyFill="1" applyBorder="1" applyAlignment="1">
      <alignment horizontal="center" vertical="center"/>
    </xf>
    <xf numFmtId="173" fontId="81" fillId="40" borderId="23" xfId="2" applyNumberFormat="1" applyFont="1" applyFill="1" applyBorder="1" applyAlignment="1">
      <alignment horizontal="center" vertical="center"/>
    </xf>
    <xf numFmtId="174" fontId="81" fillId="40" borderId="22" xfId="12" applyNumberFormat="1" applyFont="1" applyFill="1" applyBorder="1" applyAlignment="1">
      <alignment horizontal="center" vertical="center"/>
    </xf>
    <xf numFmtId="174" fontId="81" fillId="40" borderId="22" xfId="9" applyNumberFormat="1" applyFont="1" applyFill="1" applyBorder="1" applyAlignment="1">
      <alignment horizontal="center" vertical="center"/>
    </xf>
    <xf numFmtId="174" fontId="81" fillId="40" borderId="22" xfId="2" applyNumberFormat="1" applyFont="1" applyFill="1" applyBorder="1" applyAlignment="1">
      <alignment horizontal="center" vertical="center"/>
    </xf>
    <xf numFmtId="174" fontId="81" fillId="40" borderId="23" xfId="2" applyNumberFormat="1" applyFont="1" applyFill="1" applyBorder="1" applyAlignment="1">
      <alignment horizontal="center" vertical="center"/>
    </xf>
    <xf numFmtId="49" fontId="81" fillId="40" borderId="22" xfId="12" applyNumberFormat="1" applyFont="1" applyFill="1" applyBorder="1" applyAlignment="1">
      <alignment horizontal="center" vertical="center"/>
    </xf>
    <xf numFmtId="49" fontId="81" fillId="40" borderId="22" xfId="2" applyNumberFormat="1" applyFont="1" applyFill="1" applyBorder="1" applyAlignment="1">
      <alignment horizontal="center" vertical="center"/>
    </xf>
    <xf numFmtId="49" fontId="81" fillId="40" borderId="23" xfId="2" applyNumberFormat="1" applyFont="1" applyFill="1" applyBorder="1" applyAlignment="1">
      <alignment horizontal="center" vertical="center"/>
    </xf>
    <xf numFmtId="1" fontId="24" fillId="23" borderId="21" xfId="3" applyNumberFormat="1" applyFont="1" applyFill="1" applyBorder="1" applyAlignment="1">
      <alignment horizontal="center" vertical="center"/>
    </xf>
    <xf numFmtId="173" fontId="24" fillId="2" borderId="22" xfId="12" applyNumberFormat="1" applyFont="1" applyFill="1" applyBorder="1" applyAlignment="1">
      <alignment horizontal="center" vertical="center"/>
    </xf>
    <xf numFmtId="173" fontId="24" fillId="23" borderId="21" xfId="2" applyNumberFormat="1" applyFont="1" applyFill="1" applyBorder="1" applyAlignment="1">
      <alignment horizontal="center" vertical="center"/>
    </xf>
    <xf numFmtId="173" fontId="24" fillId="28" borderId="22" xfId="12" applyNumberFormat="1" applyFont="1" applyFill="1" applyBorder="1" applyAlignment="1">
      <alignment horizontal="center" vertical="center"/>
    </xf>
    <xf numFmtId="173" fontId="24" fillId="19" borderId="22" xfId="12" applyNumberFormat="1" applyFont="1" applyFill="1" applyBorder="1" applyAlignment="1">
      <alignment horizontal="center" vertical="center"/>
    </xf>
    <xf numFmtId="0" fontId="84" fillId="41" borderId="8" xfId="0" applyFont="1" applyFill="1" applyBorder="1" applyAlignment="1">
      <alignment horizontal="center" vertical="center" wrapText="1"/>
    </xf>
    <xf numFmtId="173" fontId="24" fillId="19" borderId="22" xfId="2" applyNumberFormat="1" applyFont="1" applyFill="1" applyBorder="1" applyAlignment="1">
      <alignment horizontal="center" vertical="center"/>
    </xf>
    <xf numFmtId="173" fontId="24" fillId="0" borderId="21" xfId="2" applyNumberFormat="1" applyFont="1" applyFill="1" applyBorder="1" applyAlignment="1">
      <alignment horizontal="center" vertical="center"/>
    </xf>
    <xf numFmtId="173" fontId="24" fillId="20" borderId="21" xfId="2" applyNumberFormat="1" applyFont="1" applyFill="1" applyBorder="1" applyAlignment="1">
      <alignment horizontal="center" vertical="center"/>
    </xf>
    <xf numFmtId="0" fontId="83" fillId="7" borderId="48" xfId="0" applyFont="1" applyFill="1" applyBorder="1" applyAlignment="1">
      <alignment horizontal="center" vertical="center" wrapText="1"/>
    </xf>
    <xf numFmtId="14" fontId="85" fillId="42" borderId="22" xfId="2" applyNumberFormat="1" applyFont="1" applyFill="1" applyBorder="1" applyAlignment="1">
      <alignment horizontal="center" vertical="center"/>
    </xf>
    <xf numFmtId="14" fontId="85" fillId="42" borderId="22" xfId="0" applyNumberFormat="1" applyFont="1" applyFill="1" applyBorder="1" applyAlignment="1">
      <alignment horizontal="center" vertical="center"/>
    </xf>
    <xf numFmtId="14" fontId="85" fillId="42" borderId="23" xfId="0" applyNumberFormat="1" applyFont="1" applyFill="1" applyBorder="1" applyAlignment="1">
      <alignment horizontal="center" vertical="center"/>
    </xf>
    <xf numFmtId="14" fontId="85" fillId="42" borderId="21" xfId="2" applyNumberFormat="1" applyFont="1" applyFill="1" applyBorder="1" applyAlignment="1">
      <alignment horizontal="center" vertical="center"/>
    </xf>
    <xf numFmtId="167" fontId="24" fillId="0" borderId="29" xfId="2" applyNumberFormat="1" applyFont="1" applyFill="1" applyBorder="1" applyAlignment="1">
      <alignment horizontal="center" vertical="center"/>
    </xf>
    <xf numFmtId="167" fontId="24" fillId="2" borderId="29" xfId="2" applyNumberFormat="1" applyFont="1" applyFill="1" applyBorder="1" applyAlignment="1">
      <alignment horizontal="center" vertical="center"/>
    </xf>
    <xf numFmtId="14" fontId="83" fillId="3" borderId="48" xfId="0" applyNumberFormat="1" applyFont="1" applyFill="1" applyBorder="1" applyAlignment="1">
      <alignment horizontal="center" vertical="center"/>
    </xf>
    <xf numFmtId="175" fontId="41" fillId="20" borderId="41" xfId="3" applyNumberFormat="1" applyFont="1" applyFill="1" applyBorder="1" applyAlignment="1">
      <alignment horizontal="center" vertical="center"/>
    </xf>
    <xf numFmtId="175" fontId="20" fillId="8" borderId="20" xfId="3" applyNumberFormat="1" applyFont="1" applyFill="1" applyBorder="1" applyAlignment="1">
      <alignment horizontal="center" vertical="center"/>
    </xf>
    <xf numFmtId="176" fontId="86" fillId="0" borderId="22" xfId="2" applyNumberFormat="1" applyFont="1" applyFill="1" applyBorder="1" applyAlignment="1">
      <alignment horizontal="center" vertical="center"/>
    </xf>
    <xf numFmtId="176" fontId="85" fillId="0" borderId="22" xfId="2" applyNumberFormat="1" applyFont="1" applyFill="1" applyBorder="1" applyAlignment="1">
      <alignment horizontal="center" vertical="center"/>
    </xf>
    <xf numFmtId="175" fontId="85" fillId="0" borderId="22" xfId="2" applyNumberFormat="1" applyFont="1" applyFill="1" applyBorder="1" applyAlignment="1">
      <alignment horizontal="center" vertical="center"/>
    </xf>
    <xf numFmtId="176" fontId="86" fillId="13" borderId="9" xfId="2" applyNumberFormat="1" applyFont="1" applyFill="1" applyBorder="1" applyAlignment="1">
      <alignment vertical="center"/>
    </xf>
    <xf numFmtId="176" fontId="86" fillId="13" borderId="41" xfId="2" applyNumberFormat="1" applyFont="1" applyFill="1" applyBorder="1" applyAlignment="1">
      <alignment horizontal="center" vertical="center"/>
    </xf>
    <xf numFmtId="176" fontId="80" fillId="13" borderId="41" xfId="2" applyNumberFormat="1" applyFont="1" applyFill="1" applyBorder="1" applyAlignment="1">
      <alignment horizontal="center" vertical="center"/>
    </xf>
    <xf numFmtId="177" fontId="87" fillId="3" borderId="42" xfId="2" applyNumberFormat="1" applyFont="1" applyFill="1" applyBorder="1" applyAlignment="1">
      <alignment horizontal="left" vertical="center" wrapText="1"/>
    </xf>
    <xf numFmtId="177" fontId="88" fillId="3" borderId="42" xfId="2" applyNumberFormat="1" applyFont="1" applyFill="1" applyBorder="1" applyAlignment="1">
      <alignment horizontal="left" vertical="center" wrapText="1"/>
    </xf>
    <xf numFmtId="177" fontId="87" fillId="10" borderId="42" xfId="0" applyNumberFormat="1" applyFont="1" applyFill="1" applyBorder="1" applyAlignment="1">
      <alignment wrapText="1"/>
    </xf>
    <xf numFmtId="177" fontId="84" fillId="11" borderId="42" xfId="0" applyNumberFormat="1" applyFont="1" applyFill="1" applyBorder="1" applyAlignment="1">
      <alignment wrapText="1"/>
    </xf>
    <xf numFmtId="177" fontId="87" fillId="3" borderId="42" xfId="0" applyNumberFormat="1" applyFont="1" applyFill="1" applyBorder="1" applyAlignment="1">
      <alignment horizontal="left" vertical="center" wrapText="1"/>
    </xf>
    <xf numFmtId="0" fontId="13" fillId="0" borderId="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8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90" fillId="42" borderId="0" xfId="0" applyFont="1" applyFill="1" applyAlignment="1">
      <alignment horizontal="center"/>
    </xf>
    <xf numFmtId="0" fontId="16" fillId="42" borderId="88" xfId="0" applyFont="1" applyFill="1" applyBorder="1" applyAlignment="1">
      <alignment horizontal="center"/>
    </xf>
    <xf numFmtId="0" fontId="17" fillId="42" borderId="90" xfId="0" applyFont="1" applyFill="1" applyBorder="1" applyAlignment="1">
      <alignment horizontal="center"/>
    </xf>
    <xf numFmtId="178" fontId="17" fillId="42" borderId="89" xfId="0" applyNumberFormat="1" applyFont="1" applyFill="1" applyBorder="1" applyAlignment="1">
      <alignment horizontal="left"/>
    </xf>
    <xf numFmtId="0" fontId="90" fillId="42" borderId="0" xfId="8" applyFont="1" applyFill="1" applyAlignment="1">
      <alignment horizontal="center"/>
    </xf>
    <xf numFmtId="0" fontId="16" fillId="42" borderId="88" xfId="8" applyFont="1" applyFill="1" applyBorder="1" applyAlignment="1">
      <alignment horizontal="center"/>
    </xf>
    <xf numFmtId="0" fontId="17" fillId="42" borderId="90" xfId="8" applyFont="1" applyFill="1" applyBorder="1" applyAlignment="1">
      <alignment horizontal="center"/>
    </xf>
    <xf numFmtId="178" fontId="17" fillId="42" borderId="89" xfId="8" applyNumberFormat="1" applyFont="1" applyFill="1" applyBorder="1" applyAlignment="1">
      <alignment horizontal="left"/>
    </xf>
    <xf numFmtId="0" fontId="1" fillId="0" borderId="0" xfId="0" applyFont="1"/>
    <xf numFmtId="0" fontId="1" fillId="42" borderId="0" xfId="0" applyFont="1" applyFill="1"/>
    <xf numFmtId="174" fontId="93" fillId="42" borderId="0" xfId="0" applyNumberFormat="1" applyFont="1" applyFill="1"/>
    <xf numFmtId="0" fontId="100" fillId="5" borderId="0" xfId="0" applyFont="1" applyFill="1"/>
    <xf numFmtId="0" fontId="100" fillId="5" borderId="59" xfId="0" applyFont="1" applyFill="1" applyBorder="1" applyAlignment="1">
      <alignment horizontal="center" vertical="center"/>
    </xf>
    <xf numFmtId="0" fontId="100" fillId="5" borderId="88" xfId="0" applyFont="1" applyFill="1" applyBorder="1" applyAlignment="1">
      <alignment horizontal="center" vertical="center"/>
    </xf>
    <xf numFmtId="1" fontId="100" fillId="5" borderId="88" xfId="0" applyNumberFormat="1" applyFont="1" applyFill="1" applyBorder="1" applyAlignment="1">
      <alignment horizontal="center" vertical="center"/>
    </xf>
    <xf numFmtId="0" fontId="104" fillId="44" borderId="89" xfId="0" applyFont="1" applyFill="1" applyBorder="1" applyAlignment="1">
      <alignment horizontal="center"/>
    </xf>
    <xf numFmtId="0" fontId="100" fillId="5" borderId="59" xfId="0" applyFont="1" applyFill="1" applyBorder="1" applyAlignment="1">
      <alignment vertical="center"/>
    </xf>
    <xf numFmtId="0" fontId="100" fillId="5" borderId="91" xfId="0" applyFont="1" applyFill="1" applyBorder="1" applyAlignment="1">
      <alignment horizontal="center" vertical="center"/>
    </xf>
    <xf numFmtId="0" fontId="100" fillId="5" borderId="91" xfId="0" applyFont="1" applyFill="1" applyBorder="1" applyAlignment="1">
      <alignment vertical="center"/>
    </xf>
    <xf numFmtId="174" fontId="100" fillId="5" borderId="59" xfId="0" applyNumberFormat="1" applyFont="1" applyFill="1" applyBorder="1" applyAlignment="1">
      <alignment vertical="center"/>
    </xf>
    <xf numFmtId="174" fontId="100" fillId="5" borderId="91" xfId="0" applyNumberFormat="1" applyFont="1" applyFill="1" applyBorder="1" applyAlignment="1">
      <alignment vertical="center"/>
    </xf>
    <xf numFmtId="0" fontId="29" fillId="42" borderId="59" xfId="0" applyFont="1" applyFill="1" applyBorder="1"/>
    <xf numFmtId="174" fontId="29" fillId="42" borderId="59" xfId="0" applyNumberFormat="1" applyFont="1" applyFill="1" applyBorder="1" applyAlignment="1">
      <alignment horizontal="center"/>
    </xf>
    <xf numFmtId="174" fontId="29" fillId="42" borderId="59" xfId="0" applyNumberFormat="1" applyFont="1" applyFill="1" applyBorder="1"/>
    <xf numFmtId="0" fontId="29" fillId="42" borderId="91" xfId="0" applyFont="1" applyFill="1" applyBorder="1"/>
    <xf numFmtId="174" fontId="29" fillId="42" borderId="91" xfId="0" applyNumberFormat="1" applyFont="1" applyFill="1" applyBorder="1"/>
    <xf numFmtId="0" fontId="1" fillId="42" borderId="0" xfId="0" applyFont="1" applyFill="1" applyAlignment="1">
      <alignment horizontal="center"/>
    </xf>
    <xf numFmtId="174" fontId="94" fillId="42" borderId="0" xfId="0" applyNumberFormat="1" applyFont="1" applyFill="1"/>
    <xf numFmtId="0" fontId="92" fillId="42" borderId="0" xfId="0" applyFont="1" applyFill="1"/>
    <xf numFmtId="175" fontId="91" fillId="42" borderId="0" xfId="0" applyNumberFormat="1" applyFont="1" applyFill="1" applyAlignment="1">
      <alignment horizontal="center"/>
    </xf>
    <xf numFmtId="174" fontId="97" fillId="42" borderId="0" xfId="0" applyNumberFormat="1" applyFont="1" applyFill="1"/>
    <xf numFmtId="174" fontId="1" fillId="42" borderId="0" xfId="0" applyNumberFormat="1" applyFont="1" applyFill="1"/>
    <xf numFmtId="179" fontId="1" fillId="42" borderId="0" xfId="0" applyNumberFormat="1" applyFont="1" applyFill="1"/>
    <xf numFmtId="0" fontId="1" fillId="42" borderId="63" xfId="0" applyFont="1" applyFill="1" applyBorder="1"/>
    <xf numFmtId="0" fontId="1" fillId="42" borderId="94" xfId="0" applyFont="1" applyFill="1" applyBorder="1"/>
    <xf numFmtId="175" fontId="1" fillId="42" borderId="94" xfId="0" applyNumberFormat="1" applyFont="1" applyFill="1" applyBorder="1"/>
    <xf numFmtId="0" fontId="1" fillId="42" borderId="95" xfId="0" applyFont="1" applyFill="1" applyBorder="1"/>
    <xf numFmtId="0" fontId="100" fillId="5" borderId="96" xfId="0" applyFont="1" applyFill="1" applyBorder="1" applyAlignment="1">
      <alignment horizontal="center" vertical="center"/>
    </xf>
    <xf numFmtId="0" fontId="100" fillId="5" borderId="97" xfId="0" applyFont="1" applyFill="1" applyBorder="1" applyAlignment="1">
      <alignment horizontal="center" vertical="center"/>
    </xf>
    <xf numFmtId="0" fontId="1" fillId="42" borderId="62" xfId="0" applyFont="1" applyFill="1" applyBorder="1"/>
    <xf numFmtId="174" fontId="29" fillId="42" borderId="99" xfId="0" applyNumberFormat="1" applyFont="1" applyFill="1" applyBorder="1"/>
    <xf numFmtId="174" fontId="94" fillId="42" borderId="100" xfId="0" applyNumberFormat="1" applyFont="1" applyFill="1" applyBorder="1"/>
    <xf numFmtId="0" fontId="100" fillId="5" borderId="101" xfId="0" applyFont="1" applyFill="1" applyBorder="1" applyAlignment="1">
      <alignment vertical="center"/>
    </xf>
    <xf numFmtId="174" fontId="93" fillId="42" borderId="100" xfId="0" applyNumberFormat="1" applyFont="1" applyFill="1" applyBorder="1"/>
    <xf numFmtId="174" fontId="100" fillId="5" borderId="99" xfId="0" applyNumberFormat="1" applyFont="1" applyFill="1" applyBorder="1" applyAlignment="1">
      <alignment vertical="center"/>
    </xf>
    <xf numFmtId="174" fontId="29" fillId="42" borderId="99" xfId="0" applyNumberFormat="1" applyFont="1" applyFill="1" applyBorder="1" applyAlignment="1">
      <alignment horizontal="center"/>
    </xf>
    <xf numFmtId="175" fontId="91" fillId="42" borderId="100" xfId="0" applyNumberFormat="1" applyFont="1" applyFill="1" applyBorder="1" applyAlignment="1">
      <alignment horizontal="center"/>
    </xf>
    <xf numFmtId="0" fontId="1" fillId="42" borderId="100" xfId="0" applyFont="1" applyFill="1" applyBorder="1"/>
    <xf numFmtId="174" fontId="97" fillId="42" borderId="100" xfId="0" applyNumberFormat="1" applyFont="1" applyFill="1" applyBorder="1"/>
    <xf numFmtId="0" fontId="100" fillId="5" borderId="99" xfId="0" applyFont="1" applyFill="1" applyBorder="1" applyAlignment="1">
      <alignment vertical="center"/>
    </xf>
    <xf numFmtId="174" fontId="1" fillId="42" borderId="100" xfId="0" applyNumberFormat="1" applyFont="1" applyFill="1" applyBorder="1"/>
    <xf numFmtId="174" fontId="29" fillId="42" borderId="101" xfId="0" applyNumberFormat="1" applyFont="1" applyFill="1" applyBorder="1"/>
    <xf numFmtId="179" fontId="1" fillId="42" borderId="100" xfId="0" applyNumberFormat="1" applyFont="1" applyFill="1" applyBorder="1"/>
    <xf numFmtId="175" fontId="1" fillId="42" borderId="102" xfId="0" applyNumberFormat="1" applyFont="1" applyFill="1" applyBorder="1"/>
    <xf numFmtId="0" fontId="29" fillId="46" borderId="95" xfId="0" applyFont="1" applyFill="1" applyBorder="1" applyAlignment="1">
      <alignment horizontal="center"/>
    </xf>
    <xf numFmtId="0" fontId="29" fillId="46" borderId="97" xfId="0" applyFont="1" applyFill="1" applyBorder="1" applyAlignment="1">
      <alignment horizontal="center"/>
    </xf>
    <xf numFmtId="0" fontId="29" fillId="46" borderId="96" xfId="0" applyFont="1" applyFill="1" applyBorder="1" applyAlignment="1">
      <alignment horizontal="center"/>
    </xf>
    <xf numFmtId="0" fontId="29" fillId="46" borderId="98" xfId="0" applyFont="1" applyFill="1" applyBorder="1" applyAlignment="1">
      <alignment horizontal="center"/>
    </xf>
    <xf numFmtId="0" fontId="100" fillId="5" borderId="59" xfId="0" applyFont="1" applyFill="1" applyBorder="1"/>
    <xf numFmtId="0" fontId="100" fillId="5" borderId="58" xfId="0" applyFont="1" applyFill="1" applyBorder="1"/>
    <xf numFmtId="0" fontId="105" fillId="42" borderId="61" xfId="0" applyFont="1" applyFill="1" applyBorder="1"/>
    <xf numFmtId="0" fontId="105" fillId="42" borderId="65" xfId="0" applyFont="1" applyFill="1" applyBorder="1"/>
    <xf numFmtId="0" fontId="100" fillId="5" borderId="60" xfId="0" applyFont="1" applyFill="1" applyBorder="1"/>
    <xf numFmtId="0" fontId="1" fillId="42" borderId="64" xfId="0" applyFont="1" applyFill="1" applyBorder="1"/>
    <xf numFmtId="0" fontId="17" fillId="46" borderId="0" xfId="0" applyFont="1" applyFill="1" applyAlignment="1">
      <alignment horizontal="center" vertical="center"/>
    </xf>
    <xf numFmtId="0" fontId="99" fillId="46" borderId="62" xfId="0" applyFont="1" applyFill="1" applyBorder="1" applyAlignment="1">
      <alignment horizontal="center" vertical="center"/>
    </xf>
    <xf numFmtId="174" fontId="89" fillId="21" borderId="42" xfId="2" applyNumberFormat="1" applyFont="1" applyFill="1" applyBorder="1" applyAlignment="1">
      <alignment horizontal="center" vertical="center" wrapText="1"/>
    </xf>
    <xf numFmtId="174" fontId="102" fillId="21" borderId="42" xfId="2" applyNumberFormat="1" applyFont="1" applyFill="1" applyBorder="1" applyAlignment="1">
      <alignment horizontal="center" vertical="center" wrapText="1"/>
    </xf>
    <xf numFmtId="0" fontId="103" fillId="5" borderId="0" xfId="0" applyFont="1" applyFill="1" applyAlignment="1">
      <alignment horizontal="center" vertical="center"/>
    </xf>
    <xf numFmtId="0" fontId="100" fillId="43" borderId="0" xfId="0" applyFont="1" applyFill="1" applyAlignment="1">
      <alignment horizontal="center"/>
    </xf>
    <xf numFmtId="0" fontId="24" fillId="47" borderId="0" xfId="0" applyFont="1" applyFill="1"/>
    <xf numFmtId="0" fontId="110" fillId="47" borderId="0" xfId="0" applyFont="1" applyFill="1" applyAlignment="1">
      <alignment horizontal="center"/>
    </xf>
    <xf numFmtId="0" fontId="24" fillId="47" borderId="0" xfId="0" applyFont="1" applyFill="1" applyAlignment="1">
      <alignment vertical="top" wrapText="1"/>
    </xf>
    <xf numFmtId="0" fontId="110" fillId="0" borderId="0" xfId="0" applyFont="1" applyAlignment="1">
      <alignment horizontal="center"/>
    </xf>
    <xf numFmtId="0" fontId="24" fillId="0" borderId="0" xfId="0" applyFont="1" applyAlignment="1">
      <alignment vertical="top" wrapText="1"/>
    </xf>
    <xf numFmtId="0" fontId="111" fillId="47" borderId="0" xfId="0" applyFont="1" applyFill="1"/>
    <xf numFmtId="0" fontId="111" fillId="0" borderId="0" xfId="0" applyFont="1"/>
    <xf numFmtId="0" fontId="112" fillId="47" borderId="0" xfId="0" applyFont="1" applyFill="1"/>
    <xf numFmtId="0" fontId="113" fillId="47" borderId="0" xfId="0" applyFont="1" applyFill="1"/>
    <xf numFmtId="0" fontId="114" fillId="0" borderId="0" xfId="0" applyFont="1"/>
    <xf numFmtId="0" fontId="115" fillId="47" borderId="0" xfId="0" applyFont="1" applyFill="1" applyAlignment="1">
      <alignment horizontal="center"/>
    </xf>
    <xf numFmtId="0" fontId="14" fillId="47" borderId="0" xfId="0" applyFont="1" applyFill="1" applyAlignment="1">
      <alignment vertical="center" wrapText="1"/>
    </xf>
    <xf numFmtId="0" fontId="24" fillId="47" borderId="0" xfId="0" applyFont="1" applyFill="1" applyAlignment="1">
      <alignment vertical="center" wrapText="1"/>
    </xf>
    <xf numFmtId="0" fontId="115" fillId="0" borderId="0" xfId="0" applyFont="1" applyAlignment="1">
      <alignment horizontal="center"/>
    </xf>
    <xf numFmtId="0" fontId="14" fillId="0" borderId="0" xfId="0" applyFont="1" applyAlignment="1">
      <alignment vertical="center" wrapText="1"/>
    </xf>
    <xf numFmtId="0" fontId="24" fillId="0" borderId="0" xfId="0" applyFont="1" applyAlignment="1">
      <alignment vertical="center" wrapText="1"/>
    </xf>
    <xf numFmtId="0" fontId="81" fillId="0" borderId="0" xfId="0" applyFont="1"/>
    <xf numFmtId="0" fontId="101" fillId="0" borderId="0" xfId="0" applyFont="1" applyAlignment="1">
      <alignment wrapText="1"/>
    </xf>
    <xf numFmtId="0" fontId="83" fillId="47" borderId="0" xfId="0" applyFont="1" applyFill="1"/>
    <xf numFmtId="0" fontId="101" fillId="47" borderId="0" xfId="0" applyFont="1" applyFill="1" applyAlignment="1">
      <alignment wrapText="1"/>
    </xf>
    <xf numFmtId="0" fontId="24" fillId="47" borderId="0" xfId="0" applyFont="1" applyFill="1" applyAlignment="1">
      <alignment wrapText="1"/>
    </xf>
    <xf numFmtId="0" fontId="116" fillId="0" borderId="0" xfId="0" applyFont="1"/>
    <xf numFmtId="0" fontId="69" fillId="47" borderId="0" xfId="0" applyFont="1" applyFill="1"/>
    <xf numFmtId="0" fontId="83" fillId="45" borderId="0" xfId="0" applyFont="1" applyFill="1"/>
    <xf numFmtId="0" fontId="83" fillId="0" borderId="0" xfId="0" applyFont="1"/>
    <xf numFmtId="0" fontId="14" fillId="47" borderId="0" xfId="0" applyFont="1" applyFill="1" applyAlignment="1">
      <alignment wrapText="1"/>
    </xf>
    <xf numFmtId="0" fontId="110" fillId="47" borderId="0" xfId="0" applyFont="1" applyFill="1" applyAlignment="1">
      <alignment wrapText="1"/>
    </xf>
    <xf numFmtId="0" fontId="14" fillId="0" borderId="0" xfId="0" applyFont="1" applyAlignment="1">
      <alignment wrapText="1"/>
    </xf>
    <xf numFmtId="0" fontId="110" fillId="0" borderId="0" xfId="0" applyFont="1" applyAlignment="1">
      <alignment wrapText="1"/>
    </xf>
    <xf numFmtId="0" fontId="103" fillId="48" borderId="0" xfId="0" applyFont="1" applyFill="1" applyAlignment="1">
      <alignment horizontal="center" vertical="center"/>
    </xf>
    <xf numFmtId="0" fontId="112" fillId="49" borderId="0" xfId="0" applyFont="1" applyFill="1"/>
    <xf numFmtId="0" fontId="24" fillId="49" borderId="0" xfId="0" applyFont="1" applyFill="1"/>
    <xf numFmtId="0" fontId="24" fillId="49" borderId="0" xfId="0" applyFont="1" applyFill="1" applyAlignment="1">
      <alignment vertical="center" wrapText="1"/>
    </xf>
    <xf numFmtId="0" fontId="112" fillId="0" borderId="0" xfId="0" applyFont="1"/>
    <xf numFmtId="0" fontId="19" fillId="0" borderId="0" xfId="4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34" fillId="5" borderId="1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34" fillId="5" borderId="4" xfId="0" applyFont="1" applyFill="1" applyBorder="1" applyAlignment="1">
      <alignment horizontal="center" vertical="center"/>
    </xf>
    <xf numFmtId="0" fontId="34" fillId="5" borderId="5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7" fillId="7" borderId="48" xfId="0" applyFont="1" applyFill="1" applyBorder="1" applyAlignment="1">
      <alignment horizontal="center" vertical="center"/>
    </xf>
    <xf numFmtId="0" fontId="37" fillId="7" borderId="49" xfId="0" applyFont="1" applyFill="1" applyBorder="1" applyAlignment="1">
      <alignment horizontal="center" vertical="center"/>
    </xf>
    <xf numFmtId="0" fontId="37" fillId="7" borderId="48" xfId="0" applyFont="1" applyFill="1" applyBorder="1" applyAlignment="1">
      <alignment horizontal="center" vertical="center" wrapText="1"/>
    </xf>
    <xf numFmtId="0" fontId="37" fillId="7" borderId="49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/>
    </xf>
    <xf numFmtId="0" fontId="37" fillId="7" borderId="1" xfId="0" applyFont="1" applyFill="1" applyBorder="1" applyAlignment="1">
      <alignment horizontal="center" vertical="center"/>
    </xf>
    <xf numFmtId="0" fontId="37" fillId="7" borderId="4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0" fontId="27" fillId="5" borderId="7" xfId="0" applyFont="1" applyFill="1" applyBorder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46" fillId="2" borderId="48" xfId="0" applyFont="1" applyFill="1" applyBorder="1" applyAlignment="1">
      <alignment horizontal="center"/>
    </xf>
    <xf numFmtId="0" fontId="46" fillId="2" borderId="41" xfId="0" applyFont="1" applyFill="1" applyBorder="1" applyAlignment="1">
      <alignment horizontal="center"/>
    </xf>
    <xf numFmtId="0" fontId="46" fillId="2" borderId="49" xfId="0" applyFont="1" applyFill="1" applyBorder="1" applyAlignment="1">
      <alignment horizontal="center"/>
    </xf>
    <xf numFmtId="14" fontId="24" fillId="7" borderId="4" xfId="0" applyNumberFormat="1" applyFont="1" applyFill="1" applyBorder="1" applyAlignment="1">
      <alignment horizontal="center" vertical="center"/>
    </xf>
    <xf numFmtId="14" fontId="24" fillId="7" borderId="10" xfId="0" applyNumberFormat="1" applyFont="1" applyFill="1" applyBorder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7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19" fillId="0" borderId="0" xfId="4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/>
    </xf>
    <xf numFmtId="0" fontId="23" fillId="5" borderId="8" xfId="0" applyFont="1" applyFill="1" applyBorder="1" applyAlignment="1">
      <alignment horizontal="center" vertical="center"/>
    </xf>
    <xf numFmtId="0" fontId="23" fillId="5" borderId="4" xfId="0" applyFont="1" applyFill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5" borderId="5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17" fillId="3" borderId="10" xfId="0" applyFont="1" applyFill="1" applyBorder="1" applyAlignment="1">
      <alignment horizontal="center" vertical="center"/>
    </xf>
    <xf numFmtId="0" fontId="71" fillId="3" borderId="8" xfId="0" applyFont="1" applyFill="1" applyBorder="1" applyAlignment="1">
      <alignment horizontal="center" vertical="center"/>
    </xf>
    <xf numFmtId="0" fontId="71" fillId="3" borderId="9" xfId="0" applyFont="1" applyFill="1" applyBorder="1" applyAlignment="1">
      <alignment horizontal="center" vertical="center"/>
    </xf>
    <xf numFmtId="0" fontId="71" fillId="3" borderId="10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71" fillId="3" borderId="2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71" fillId="3" borderId="1" xfId="0" applyFont="1" applyFill="1" applyBorder="1" applyAlignment="1">
      <alignment horizontal="center" vertical="center"/>
    </xf>
    <xf numFmtId="0" fontId="71" fillId="3" borderId="3" xfId="0" applyFont="1" applyFill="1" applyBorder="1" applyAlignment="1">
      <alignment horizontal="center" vertical="center"/>
    </xf>
    <xf numFmtId="0" fontId="71" fillId="3" borderId="4" xfId="0" applyFont="1" applyFill="1" applyBorder="1" applyAlignment="1">
      <alignment horizontal="center" vertical="center"/>
    </xf>
    <xf numFmtId="0" fontId="0" fillId="2" borderId="20" xfId="0" applyFill="1" applyBorder="1" applyAlignment="1">
      <alignment horizontal="center"/>
    </xf>
    <xf numFmtId="0" fontId="60" fillId="0" borderId="0" xfId="4" applyFont="1" applyBorder="1" applyAlignment="1" applyProtection="1">
      <alignment horizontal="center" vertical="center" wrapText="1"/>
      <protection locked="0"/>
    </xf>
    <xf numFmtId="0" fontId="58" fillId="5" borderId="1" xfId="0" applyFont="1" applyFill="1" applyBorder="1" applyAlignment="1" applyProtection="1">
      <alignment horizontal="center" vertical="center"/>
      <protection locked="0"/>
    </xf>
    <xf numFmtId="0" fontId="58" fillId="5" borderId="2" xfId="0" applyFont="1" applyFill="1" applyBorder="1" applyAlignment="1" applyProtection="1">
      <alignment horizontal="center" vertical="center"/>
      <protection locked="0"/>
    </xf>
    <xf numFmtId="0" fontId="58" fillId="5" borderId="8" xfId="0" applyFont="1" applyFill="1" applyBorder="1" applyAlignment="1" applyProtection="1">
      <alignment horizontal="center" vertical="center"/>
      <protection locked="0"/>
    </xf>
    <xf numFmtId="0" fontId="58" fillId="5" borderId="3" xfId="0" applyFont="1" applyFill="1" applyBorder="1" applyAlignment="1" applyProtection="1">
      <alignment horizontal="center" vertical="center"/>
      <protection locked="0"/>
    </xf>
    <xf numFmtId="0" fontId="58" fillId="5" borderId="5" xfId="0" applyFont="1" applyFill="1" applyBorder="1" applyAlignment="1" applyProtection="1">
      <alignment horizontal="center" vertical="center"/>
      <protection locked="0"/>
    </xf>
    <xf numFmtId="0" fontId="58" fillId="5" borderId="10" xfId="0" applyFont="1" applyFill="1" applyBorder="1" applyAlignment="1" applyProtection="1">
      <alignment horizontal="center" vertical="center"/>
      <protection locked="0"/>
    </xf>
    <xf numFmtId="0" fontId="54" fillId="0" borderId="1" xfId="0" applyFont="1" applyBorder="1" applyAlignment="1" applyProtection="1">
      <alignment horizontal="center"/>
      <protection locked="0"/>
    </xf>
    <xf numFmtId="0" fontId="54" fillId="0" borderId="2" xfId="0" applyFont="1" applyBorder="1" applyAlignment="1" applyProtection="1">
      <alignment horizontal="center"/>
      <protection locked="0"/>
    </xf>
    <xf numFmtId="0" fontId="54" fillId="0" borderId="8" xfId="0" applyFont="1" applyBorder="1" applyAlignment="1" applyProtection="1">
      <alignment horizontal="center"/>
      <protection locked="0"/>
    </xf>
    <xf numFmtId="0" fontId="54" fillId="0" borderId="3" xfId="0" applyFont="1" applyBorder="1" applyAlignment="1" applyProtection="1">
      <alignment horizontal="center"/>
      <protection locked="0"/>
    </xf>
    <xf numFmtId="0" fontId="54" fillId="0" borderId="0" xfId="0" applyFont="1" applyAlignment="1" applyProtection="1">
      <alignment horizontal="center"/>
      <protection locked="0"/>
    </xf>
    <xf numFmtId="0" fontId="54" fillId="0" borderId="9" xfId="0" applyFont="1" applyBorder="1" applyAlignment="1" applyProtection="1">
      <alignment horizontal="center"/>
      <protection locked="0"/>
    </xf>
    <xf numFmtId="0" fontId="54" fillId="0" borderId="4" xfId="0" applyFont="1" applyBorder="1" applyAlignment="1" applyProtection="1">
      <alignment horizontal="center"/>
      <protection locked="0"/>
    </xf>
    <xf numFmtId="0" fontId="54" fillId="0" borderId="5" xfId="0" applyFont="1" applyBorder="1" applyAlignment="1" applyProtection="1">
      <alignment horizontal="center"/>
      <protection locked="0"/>
    </xf>
    <xf numFmtId="0" fontId="54" fillId="0" borderId="10" xfId="0" applyFont="1" applyBorder="1" applyAlignment="1" applyProtection="1">
      <alignment horizontal="center"/>
      <protection locked="0"/>
    </xf>
    <xf numFmtId="0" fontId="59" fillId="3" borderId="20" xfId="0" applyFont="1" applyFill="1" applyBorder="1" applyAlignment="1" applyProtection="1">
      <alignment horizontal="center" vertical="center" wrapText="1"/>
      <protection locked="0"/>
    </xf>
    <xf numFmtId="0" fontId="59" fillId="3" borderId="48" xfId="0" applyFont="1" applyFill="1" applyBorder="1" applyAlignment="1" applyProtection="1">
      <alignment horizontal="center" vertical="center" wrapText="1"/>
      <protection locked="0"/>
    </xf>
    <xf numFmtId="0" fontId="59" fillId="3" borderId="41" xfId="0" applyFont="1" applyFill="1" applyBorder="1" applyAlignment="1" applyProtection="1">
      <alignment horizontal="center" vertical="center" wrapText="1"/>
      <protection locked="0"/>
    </xf>
    <xf numFmtId="0" fontId="59" fillId="3" borderId="49" xfId="0" applyFont="1" applyFill="1" applyBorder="1" applyAlignment="1" applyProtection="1">
      <alignment horizontal="center" vertical="center" wrapText="1"/>
      <protection locked="0"/>
    </xf>
    <xf numFmtId="0" fontId="59" fillId="3" borderId="8" xfId="0" applyFont="1" applyFill="1" applyBorder="1" applyAlignment="1" applyProtection="1">
      <alignment horizontal="center" vertical="center" wrapText="1"/>
      <protection locked="0"/>
    </xf>
    <xf numFmtId="0" fontId="59" fillId="3" borderId="9" xfId="0" applyFont="1" applyFill="1" applyBorder="1" applyAlignment="1" applyProtection="1">
      <alignment horizontal="center" vertical="center" wrapText="1"/>
      <protection locked="0"/>
    </xf>
    <xf numFmtId="0" fontId="59" fillId="3" borderId="10" xfId="0" applyFont="1" applyFill="1" applyBorder="1" applyAlignment="1" applyProtection="1">
      <alignment horizontal="center" vertical="center" wrapText="1"/>
      <protection locked="0"/>
    </xf>
    <xf numFmtId="0" fontId="55" fillId="0" borderId="1" xfId="0" applyFont="1" applyBorder="1" applyAlignment="1" applyProtection="1">
      <alignment horizontal="center" vertical="center"/>
      <protection locked="0"/>
    </xf>
    <xf numFmtId="0" fontId="55" fillId="0" borderId="2" xfId="0" applyFont="1" applyBorder="1" applyAlignment="1" applyProtection="1">
      <alignment horizontal="center" vertical="center"/>
      <protection locked="0"/>
    </xf>
    <xf numFmtId="0" fontId="55" fillId="0" borderId="3" xfId="0" applyFont="1" applyBorder="1" applyAlignment="1" applyProtection="1">
      <alignment horizontal="center"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55" fillId="0" borderId="4" xfId="0" applyFont="1" applyBorder="1" applyAlignment="1" applyProtection="1">
      <alignment horizontal="center" vertical="center"/>
      <protection locked="0"/>
    </xf>
    <xf numFmtId="0" fontId="55" fillId="0" borderId="5" xfId="0" applyFont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>
      <alignment horizontal="center"/>
    </xf>
    <xf numFmtId="0" fontId="24" fillId="2" borderId="3" xfId="0" applyFont="1" applyFill="1" applyBorder="1" applyAlignment="1">
      <alignment horizontal="center"/>
    </xf>
    <xf numFmtId="0" fontId="24" fillId="2" borderId="4" xfId="0" applyFont="1" applyFill="1" applyBorder="1" applyAlignment="1">
      <alignment horizontal="center"/>
    </xf>
    <xf numFmtId="0" fontId="34" fillId="5" borderId="8" xfId="0" applyFont="1" applyFill="1" applyBorder="1" applyAlignment="1">
      <alignment horizontal="center" vertical="center"/>
    </xf>
    <xf numFmtId="0" fontId="34" fillId="5" borderId="10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justify" vertical="center" wrapText="1"/>
    </xf>
    <xf numFmtId="0" fontId="0" fillId="0" borderId="2" xfId="0" applyBorder="1" applyAlignment="1">
      <alignment horizontal="justify" vertical="center" wrapText="1"/>
    </xf>
    <xf numFmtId="0" fontId="0" fillId="0" borderId="8" xfId="0" applyBorder="1" applyAlignment="1">
      <alignment horizontal="justify" vertical="center" wrapText="1"/>
    </xf>
    <xf numFmtId="0" fontId="0" fillId="0" borderId="3" xfId="0" applyBorder="1" applyAlignment="1">
      <alignment horizontal="justify" vertical="center" wrapText="1"/>
    </xf>
    <xf numFmtId="0" fontId="0" fillId="0" borderId="0" xfId="0" applyAlignment="1">
      <alignment horizontal="justify" vertical="center" wrapText="1"/>
    </xf>
    <xf numFmtId="0" fontId="0" fillId="0" borderId="9" xfId="0" applyBorder="1" applyAlignment="1">
      <alignment horizontal="justify" vertical="center" wrapText="1"/>
    </xf>
    <xf numFmtId="0" fontId="0" fillId="0" borderId="4" xfId="0" applyBorder="1" applyAlignment="1">
      <alignment horizontal="justify" vertical="center" wrapText="1"/>
    </xf>
    <xf numFmtId="0" fontId="0" fillId="0" borderId="5" xfId="0" applyBorder="1" applyAlignment="1">
      <alignment horizontal="justify" vertical="center" wrapText="1"/>
    </xf>
    <xf numFmtId="0" fontId="0" fillId="0" borderId="10" xfId="0" applyBorder="1" applyAlignment="1">
      <alignment horizontal="justify" vertical="center" wrapText="1"/>
    </xf>
    <xf numFmtId="0" fontId="23" fillId="5" borderId="6" xfId="0" applyFont="1" applyFill="1" applyBorder="1" applyAlignment="1">
      <alignment horizontal="center" vertical="center"/>
    </xf>
    <xf numFmtId="0" fontId="23" fillId="5" borderId="7" xfId="0" applyFont="1" applyFill="1" applyBorder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47" fillId="3" borderId="44" xfId="0" applyFont="1" applyFill="1" applyBorder="1" applyAlignment="1">
      <alignment horizontal="center" vertical="center"/>
    </xf>
    <xf numFmtId="0" fontId="47" fillId="3" borderId="43" xfId="0" applyFont="1" applyFill="1" applyBorder="1" applyAlignment="1">
      <alignment horizontal="center" vertical="center"/>
    </xf>
    <xf numFmtId="0" fontId="47" fillId="3" borderId="46" xfId="0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/>
    </xf>
    <xf numFmtId="0" fontId="39" fillId="2" borderId="8" xfId="0" applyFont="1" applyFill="1" applyBorder="1" applyAlignment="1">
      <alignment horizontal="center"/>
    </xf>
    <xf numFmtId="0" fontId="39" fillId="2" borderId="3" xfId="0" applyFont="1" applyFill="1" applyBorder="1" applyAlignment="1">
      <alignment horizontal="center"/>
    </xf>
    <xf numFmtId="0" fontId="39" fillId="2" borderId="9" xfId="0" applyFont="1" applyFill="1" applyBorder="1" applyAlignment="1">
      <alignment horizontal="center"/>
    </xf>
    <xf numFmtId="0" fontId="39" fillId="2" borderId="4" xfId="0" applyFont="1" applyFill="1" applyBorder="1" applyAlignment="1">
      <alignment horizontal="center"/>
    </xf>
    <xf numFmtId="0" fontId="39" fillId="2" borderId="10" xfId="0" applyFont="1" applyFill="1" applyBorder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23" fillId="5" borderId="12" xfId="0" applyFont="1" applyFill="1" applyBorder="1" applyAlignment="1">
      <alignment horizontal="center" vertical="center"/>
    </xf>
    <xf numFmtId="0" fontId="23" fillId="5" borderId="18" xfId="0" applyFont="1" applyFill="1" applyBorder="1" applyAlignment="1">
      <alignment horizontal="center" vertical="center"/>
    </xf>
    <xf numFmtId="0" fontId="23" fillId="5" borderId="13" xfId="0" applyFont="1" applyFill="1" applyBorder="1" applyAlignment="1">
      <alignment horizontal="center" vertical="center"/>
    </xf>
    <xf numFmtId="0" fontId="23" fillId="5" borderId="16" xfId="0" applyFont="1" applyFill="1" applyBorder="1" applyAlignment="1">
      <alignment horizontal="center" vertical="center"/>
    </xf>
    <xf numFmtId="0" fontId="23" fillId="5" borderId="19" xfId="0" applyFont="1" applyFill="1" applyBorder="1" applyAlignment="1">
      <alignment horizontal="center" vertical="center"/>
    </xf>
    <xf numFmtId="0" fontId="23" fillId="5" borderId="17" xfId="0" applyFont="1" applyFill="1" applyBorder="1" applyAlignment="1">
      <alignment horizontal="center" vertical="center"/>
    </xf>
    <xf numFmtId="0" fontId="25" fillId="6" borderId="44" xfId="0" applyFont="1" applyFill="1" applyBorder="1" applyAlignment="1">
      <alignment horizontal="center" vertical="center"/>
    </xf>
    <xf numFmtId="0" fontId="25" fillId="6" borderId="43" xfId="0" applyFont="1" applyFill="1" applyBorder="1" applyAlignment="1">
      <alignment horizontal="center" vertical="center"/>
    </xf>
    <xf numFmtId="0" fontId="25" fillId="6" borderId="46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top" wrapText="1"/>
    </xf>
    <xf numFmtId="0" fontId="21" fillId="4" borderId="18" xfId="0" applyFont="1" applyFill="1" applyBorder="1" applyAlignment="1">
      <alignment horizontal="center" vertical="top" wrapText="1"/>
    </xf>
    <xf numFmtId="0" fontId="21" fillId="4" borderId="13" xfId="0" applyFont="1" applyFill="1" applyBorder="1" applyAlignment="1">
      <alignment horizontal="center" vertical="top" wrapText="1"/>
    </xf>
    <xf numFmtId="0" fontId="21" fillId="4" borderId="14" xfId="0" applyFont="1" applyFill="1" applyBorder="1" applyAlignment="1">
      <alignment horizontal="center" vertical="top" wrapText="1"/>
    </xf>
    <xf numFmtId="0" fontId="21" fillId="4" borderId="0" xfId="0" applyFont="1" applyFill="1" applyAlignment="1">
      <alignment horizontal="center" vertical="top" wrapText="1"/>
    </xf>
    <xf numFmtId="0" fontId="21" fillId="4" borderId="15" xfId="0" applyFont="1" applyFill="1" applyBorder="1" applyAlignment="1">
      <alignment horizontal="center" vertical="top" wrapText="1"/>
    </xf>
    <xf numFmtId="0" fontId="21" fillId="4" borderId="16" xfId="0" applyFont="1" applyFill="1" applyBorder="1" applyAlignment="1">
      <alignment horizontal="center" vertical="top" wrapText="1"/>
    </xf>
    <xf numFmtId="0" fontId="21" fillId="4" borderId="19" xfId="0" applyFont="1" applyFill="1" applyBorder="1" applyAlignment="1">
      <alignment horizontal="center" vertical="top" wrapText="1"/>
    </xf>
    <xf numFmtId="0" fontId="21" fillId="4" borderId="17" xfId="0" applyFont="1" applyFill="1" applyBorder="1" applyAlignment="1">
      <alignment horizontal="center" vertical="top" wrapText="1"/>
    </xf>
    <xf numFmtId="0" fontId="20" fillId="3" borderId="12" xfId="0" applyFont="1" applyFill="1" applyBorder="1" applyAlignment="1">
      <alignment horizontal="center" vertical="center"/>
    </xf>
    <xf numFmtId="0" fontId="20" fillId="3" borderId="13" xfId="0" applyFont="1" applyFill="1" applyBorder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0" fillId="3" borderId="15" xfId="0" applyFont="1" applyFill="1" applyBorder="1" applyAlignment="1">
      <alignment horizontal="center" vertical="center"/>
    </xf>
    <xf numFmtId="0" fontId="20" fillId="3" borderId="16" xfId="0" applyFont="1" applyFill="1" applyBorder="1" applyAlignment="1">
      <alignment horizontal="center" vertical="center"/>
    </xf>
    <xf numFmtId="0" fontId="20" fillId="3" borderId="17" xfId="0" applyFont="1" applyFill="1" applyBorder="1" applyAlignment="1">
      <alignment horizontal="center" vertical="center"/>
    </xf>
    <xf numFmtId="0" fontId="20" fillId="3" borderId="12" xfId="0" applyFont="1" applyFill="1" applyBorder="1" applyAlignment="1">
      <alignment horizontal="center" vertical="center" wrapText="1"/>
    </xf>
    <xf numFmtId="0" fontId="20" fillId="3" borderId="13" xfId="0" applyFont="1" applyFill="1" applyBorder="1" applyAlignment="1">
      <alignment horizontal="center" vertical="center" wrapText="1"/>
    </xf>
    <xf numFmtId="0" fontId="20" fillId="3" borderId="14" xfId="0" applyFont="1" applyFill="1" applyBorder="1" applyAlignment="1">
      <alignment horizontal="center" vertical="center" wrapText="1"/>
    </xf>
    <xf numFmtId="0" fontId="20" fillId="3" borderId="15" xfId="0" applyFont="1" applyFill="1" applyBorder="1" applyAlignment="1">
      <alignment horizontal="center" vertical="center" wrapText="1"/>
    </xf>
    <xf numFmtId="0" fontId="20" fillId="3" borderId="16" xfId="0" applyFont="1" applyFill="1" applyBorder="1" applyAlignment="1">
      <alignment horizontal="center" vertical="center" wrapText="1"/>
    </xf>
    <xf numFmtId="0" fontId="20" fillId="3" borderId="1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4" fillId="5" borderId="20" xfId="0" applyFont="1" applyFill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23" fillId="5" borderId="20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0" fillId="0" borderId="0" xfId="0"/>
    <xf numFmtId="0" fontId="34" fillId="29" borderId="20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0" fontId="15" fillId="0" borderId="6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65" xfId="0" applyFont="1" applyBorder="1" applyAlignment="1">
      <alignment horizontal="center" vertical="center"/>
    </xf>
    <xf numFmtId="0" fontId="15" fillId="0" borderId="63" xfId="0" applyFont="1" applyBorder="1" applyAlignment="1">
      <alignment horizontal="center" vertical="center"/>
    </xf>
    <xf numFmtId="0" fontId="64" fillId="0" borderId="20" xfId="0" applyFont="1" applyBorder="1" applyAlignment="1">
      <alignment horizontal="center" vertical="center"/>
    </xf>
    <xf numFmtId="0" fontId="34" fillId="29" borderId="1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4" fillId="29" borderId="8" xfId="0" applyFont="1" applyFill="1" applyBorder="1" applyAlignment="1">
      <alignment horizontal="center" vertical="center"/>
    </xf>
    <xf numFmtId="0" fontId="49" fillId="5" borderId="6" xfId="0" applyFont="1" applyFill="1" applyBorder="1" applyAlignment="1">
      <alignment horizontal="center" vertical="center" wrapText="1"/>
    </xf>
    <xf numFmtId="0" fontId="49" fillId="5" borderId="11" xfId="0" applyFont="1" applyFill="1" applyBorder="1" applyAlignment="1">
      <alignment horizontal="center" vertical="center" wrapText="1"/>
    </xf>
    <xf numFmtId="0" fontId="14" fillId="7" borderId="48" xfId="0" applyFont="1" applyFill="1" applyBorder="1" applyAlignment="1">
      <alignment horizontal="center" vertical="center"/>
    </xf>
    <xf numFmtId="0" fontId="14" fillId="7" borderId="49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24" fillId="0" borderId="4" xfId="0" applyFont="1" applyBorder="1" applyAlignment="1">
      <alignment horizontal="left" vertical="center"/>
    </xf>
    <xf numFmtId="0" fontId="24" fillId="0" borderId="5" xfId="0" applyFont="1" applyBorder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2" xfId="0" applyFont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2" xfId="0" applyFont="1" applyFill="1" applyBorder="1" applyAlignment="1">
      <alignment horizontal="left" vertical="center"/>
    </xf>
    <xf numFmtId="0" fontId="14" fillId="7" borderId="4" xfId="0" applyFont="1" applyFill="1" applyBorder="1" applyAlignment="1">
      <alignment horizontal="left" vertical="center"/>
    </xf>
    <xf numFmtId="0" fontId="14" fillId="7" borderId="5" xfId="0" applyFont="1" applyFill="1" applyBorder="1" applyAlignment="1">
      <alignment horizontal="left" vertical="center"/>
    </xf>
    <xf numFmtId="0" fontId="0" fillId="0" borderId="48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9" xfId="0" applyBorder="1" applyAlignment="1">
      <alignment horizontal="center"/>
    </xf>
    <xf numFmtId="0" fontId="11" fillId="0" borderId="48" xfId="0" applyFont="1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14" fillId="3" borderId="1" xfId="0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4" fillId="3" borderId="4" xfId="0" applyFont="1" applyFill="1" applyBorder="1" applyAlignment="1">
      <alignment horizontal="left" vertical="center"/>
    </xf>
    <xf numFmtId="0" fontId="14" fillId="3" borderId="5" xfId="0" applyFont="1" applyFill="1" applyBorder="1" applyAlignment="1">
      <alignment horizontal="left" vertical="center"/>
    </xf>
    <xf numFmtId="0" fontId="23" fillId="5" borderId="48" xfId="0" applyFont="1" applyFill="1" applyBorder="1" applyAlignment="1">
      <alignment horizontal="center" vertical="center" textRotation="90"/>
    </xf>
    <xf numFmtId="0" fontId="23" fillId="5" borderId="41" xfId="0" applyFont="1" applyFill="1" applyBorder="1" applyAlignment="1">
      <alignment horizontal="center" vertical="center" textRotation="90"/>
    </xf>
    <xf numFmtId="0" fontId="23" fillId="5" borderId="49" xfId="0" applyFont="1" applyFill="1" applyBorder="1" applyAlignment="1">
      <alignment horizontal="center" vertical="center" textRotation="90"/>
    </xf>
    <xf numFmtId="0" fontId="23" fillId="5" borderId="48" xfId="0" applyFont="1" applyFill="1" applyBorder="1" applyAlignment="1">
      <alignment horizontal="center" vertical="center" textRotation="90" wrapText="1"/>
    </xf>
    <xf numFmtId="0" fontId="23" fillId="5" borderId="41" xfId="0" applyFont="1" applyFill="1" applyBorder="1" applyAlignment="1">
      <alignment horizontal="center" vertical="center" textRotation="90" wrapText="1"/>
    </xf>
    <xf numFmtId="0" fontId="23" fillId="5" borderId="49" xfId="0" applyFont="1" applyFill="1" applyBorder="1" applyAlignment="1">
      <alignment horizontal="center" vertical="center" textRotation="90" wrapText="1"/>
    </xf>
    <xf numFmtId="0" fontId="24" fillId="0" borderId="41" xfId="0" applyFont="1" applyBorder="1" applyAlignment="1">
      <alignment horizontal="center" vertical="top" wrapText="1"/>
    </xf>
    <xf numFmtId="0" fontId="24" fillId="0" borderId="49" xfId="0" applyFont="1" applyBorder="1" applyAlignment="1">
      <alignment horizontal="center" vertical="top" wrapText="1"/>
    </xf>
    <xf numFmtId="0" fontId="20" fillId="20" borderId="1" xfId="0" applyFont="1" applyFill="1" applyBorder="1" applyAlignment="1">
      <alignment horizontal="center" vertical="center"/>
    </xf>
    <xf numFmtId="0" fontId="20" fillId="20" borderId="2" xfId="0" applyFont="1" applyFill="1" applyBorder="1" applyAlignment="1">
      <alignment horizontal="center" vertical="center"/>
    </xf>
    <xf numFmtId="0" fontId="20" fillId="20" borderId="3" xfId="0" applyFont="1" applyFill="1" applyBorder="1" applyAlignment="1">
      <alignment horizontal="center" vertical="center"/>
    </xf>
    <xf numFmtId="0" fontId="20" fillId="20" borderId="0" xfId="0" applyFont="1" applyFill="1" applyAlignment="1">
      <alignment horizontal="center" vertical="center"/>
    </xf>
    <xf numFmtId="10" fontId="20" fillId="14" borderId="4" xfId="3" applyNumberFormat="1" applyFont="1" applyFill="1" applyBorder="1" applyAlignment="1">
      <alignment horizontal="center" vertical="center"/>
    </xf>
    <xf numFmtId="10" fontId="20" fillId="14" borderId="5" xfId="3" applyNumberFormat="1" applyFont="1" applyFill="1" applyBorder="1" applyAlignment="1">
      <alignment horizontal="center" vertical="center"/>
    </xf>
    <xf numFmtId="0" fontId="20" fillId="14" borderId="4" xfId="0" applyFont="1" applyFill="1" applyBorder="1" applyAlignment="1">
      <alignment horizontal="center" vertical="center"/>
    </xf>
    <xf numFmtId="0" fontId="20" fillId="14" borderId="5" xfId="0" applyFont="1" applyFill="1" applyBorder="1" applyAlignment="1">
      <alignment horizontal="center" vertical="center"/>
    </xf>
    <xf numFmtId="16" fontId="20" fillId="3" borderId="8" xfId="0" applyNumberFormat="1" applyFont="1" applyFill="1" applyBorder="1" applyAlignment="1">
      <alignment horizontal="center" vertical="center"/>
    </xf>
    <xf numFmtId="16" fontId="20" fillId="3" borderId="9" xfId="0" applyNumberFormat="1" applyFont="1" applyFill="1" applyBorder="1" applyAlignment="1">
      <alignment horizontal="center" vertical="center"/>
    </xf>
    <xf numFmtId="0" fontId="20" fillId="3" borderId="3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20" fillId="3" borderId="2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/>
    </xf>
    <xf numFmtId="0" fontId="20" fillId="3" borderId="5" xfId="0" applyFont="1" applyFill="1" applyBorder="1" applyAlignment="1">
      <alignment horizontal="center" vertical="center"/>
    </xf>
    <xf numFmtId="0" fontId="20" fillId="14" borderId="3" xfId="0" applyFont="1" applyFill="1" applyBorder="1" applyAlignment="1">
      <alignment horizontal="center" vertical="center"/>
    </xf>
    <xf numFmtId="0" fontId="20" fillId="14" borderId="0" xfId="0" applyFont="1" applyFill="1" applyAlignment="1">
      <alignment horizontal="center" vertical="center"/>
    </xf>
    <xf numFmtId="0" fontId="35" fillId="5" borderId="20" xfId="0" applyFont="1" applyFill="1" applyBorder="1" applyAlignment="1">
      <alignment horizontal="center" vertical="center" wrapText="1"/>
    </xf>
    <xf numFmtId="167" fontId="20" fillId="3" borderId="48" xfId="0" applyNumberFormat="1" applyFont="1" applyFill="1" applyBorder="1" applyAlignment="1">
      <alignment horizontal="center" vertical="center"/>
    </xf>
    <xf numFmtId="167" fontId="20" fillId="3" borderId="49" xfId="0" applyNumberFormat="1" applyFont="1" applyFill="1" applyBorder="1" applyAlignment="1">
      <alignment horizontal="center" vertical="center"/>
    </xf>
    <xf numFmtId="0" fontId="20" fillId="8" borderId="4" xfId="0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0" fontId="20" fillId="0" borderId="48" xfId="0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20" fillId="0" borderId="49" xfId="0" applyFont="1" applyBorder="1" applyAlignment="1">
      <alignment horizontal="center" vertical="center"/>
    </xf>
    <xf numFmtId="0" fontId="64" fillId="0" borderId="3" xfId="0" applyFont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 wrapText="1"/>
    </xf>
    <xf numFmtId="0" fontId="41" fillId="37" borderId="6" xfId="0" applyFont="1" applyFill="1" applyBorder="1" applyAlignment="1">
      <alignment horizontal="center" vertical="center" wrapText="1"/>
    </xf>
    <xf numFmtId="0" fontId="41" fillId="37" borderId="7" xfId="0" applyFont="1" applyFill="1" applyBorder="1" applyAlignment="1">
      <alignment horizontal="center" vertical="center" wrapText="1"/>
    </xf>
    <xf numFmtId="0" fontId="41" fillId="37" borderId="11" xfId="0" applyFont="1" applyFill="1" applyBorder="1" applyAlignment="1">
      <alignment horizontal="center" vertical="center" wrapText="1"/>
    </xf>
    <xf numFmtId="0" fontId="20" fillId="32" borderId="20" xfId="0" applyFont="1" applyFill="1" applyBorder="1" applyAlignment="1">
      <alignment horizontal="center" vertical="center" wrapText="1"/>
    </xf>
    <xf numFmtId="0" fontId="20" fillId="24" borderId="20" xfId="0" applyFont="1" applyFill="1" applyBorder="1" applyAlignment="1">
      <alignment horizontal="center" vertical="center" wrapText="1"/>
    </xf>
    <xf numFmtId="0" fontId="20" fillId="28" borderId="20" xfId="0" applyFont="1" applyFill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 wrapText="1"/>
    </xf>
    <xf numFmtId="0" fontId="20" fillId="14" borderId="20" xfId="0" applyFont="1" applyFill="1" applyBorder="1" applyAlignment="1">
      <alignment horizontal="center" vertical="center" wrapText="1"/>
    </xf>
    <xf numFmtId="0" fontId="20" fillId="31" borderId="20" xfId="0" applyFont="1" applyFill="1" applyBorder="1" applyAlignment="1">
      <alignment horizontal="center" vertical="center" wrapText="1"/>
    </xf>
    <xf numFmtId="0" fontId="41" fillId="31" borderId="0" xfId="0" applyFont="1" applyFill="1" applyAlignment="1">
      <alignment horizontal="center" vertical="center" wrapText="1"/>
    </xf>
    <xf numFmtId="0" fontId="20" fillId="38" borderId="6" xfId="0" applyFont="1" applyFill="1" applyBorder="1" applyAlignment="1">
      <alignment horizontal="center" vertical="center" wrapText="1"/>
    </xf>
    <xf numFmtId="0" fontId="20" fillId="38" borderId="7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16" fontId="20" fillId="3" borderId="10" xfId="0" applyNumberFormat="1" applyFont="1" applyFill="1" applyBorder="1" applyAlignment="1">
      <alignment horizontal="center" vertical="center"/>
    </xf>
    <xf numFmtId="0" fontId="68" fillId="5" borderId="20" xfId="0" applyFont="1" applyFill="1" applyBorder="1" applyAlignment="1">
      <alignment horizontal="center" vertical="center"/>
    </xf>
    <xf numFmtId="0" fontId="27" fillId="26" borderId="3" xfId="0" applyFont="1" applyFill="1" applyBorder="1" applyAlignment="1">
      <alignment horizontal="center" vertical="center"/>
    </xf>
    <xf numFmtId="0" fontId="27" fillId="26" borderId="0" xfId="0" applyFont="1" applyFill="1" applyAlignment="1">
      <alignment horizontal="center" vertical="center"/>
    </xf>
    <xf numFmtId="0" fontId="61" fillId="26" borderId="3" xfId="0" applyFont="1" applyFill="1" applyBorder="1" applyAlignment="1">
      <alignment horizontal="center" vertical="center"/>
    </xf>
    <xf numFmtId="0" fontId="61" fillId="26" borderId="0" xfId="0" applyFont="1" applyFill="1" applyAlignment="1">
      <alignment horizontal="center" vertical="center"/>
    </xf>
    <xf numFmtId="0" fontId="5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20" fillId="20" borderId="20" xfId="0" applyFont="1" applyFill="1" applyBorder="1" applyAlignment="1">
      <alignment horizontal="center" vertical="center"/>
    </xf>
    <xf numFmtId="0" fontId="76" fillId="2" borderId="0" xfId="0" applyFont="1" applyFill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42" fillId="5" borderId="1" xfId="0" applyFont="1" applyFill="1" applyBorder="1" applyAlignment="1">
      <alignment horizontal="center" vertical="center" wrapText="1"/>
    </xf>
    <xf numFmtId="0" fontId="42" fillId="5" borderId="2" xfId="0" applyFont="1" applyFill="1" applyBorder="1" applyAlignment="1">
      <alignment horizontal="center" vertical="center" wrapText="1"/>
    </xf>
    <xf numFmtId="0" fontId="42" fillId="5" borderId="4" xfId="0" applyFont="1" applyFill="1" applyBorder="1" applyAlignment="1">
      <alignment horizontal="center" vertical="center" wrapText="1"/>
    </xf>
    <xf numFmtId="0" fontId="42" fillId="5" borderId="5" xfId="0" applyFont="1" applyFill="1" applyBorder="1" applyAlignment="1">
      <alignment horizontal="center" vertical="center" wrapText="1"/>
    </xf>
    <xf numFmtId="14" fontId="24" fillId="0" borderId="0" xfId="0" applyNumberFormat="1" applyFont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42" fillId="5" borderId="8" xfId="0" applyFont="1" applyFill="1" applyBorder="1" applyAlignment="1">
      <alignment horizontal="center" vertical="center" wrapText="1"/>
    </xf>
    <xf numFmtId="0" fontId="42" fillId="5" borderId="10" xfId="0" applyFont="1" applyFill="1" applyBorder="1" applyAlignment="1">
      <alignment horizontal="center" vertical="center" wrapText="1"/>
    </xf>
    <xf numFmtId="14" fontId="24" fillId="2" borderId="2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23" fillId="5" borderId="55" xfId="0" applyFont="1" applyFill="1" applyBorder="1" applyAlignment="1">
      <alignment horizontal="center" vertical="center"/>
    </xf>
    <xf numFmtId="0" fontId="23" fillId="5" borderId="57" xfId="0" applyFont="1" applyFill="1" applyBorder="1" applyAlignment="1">
      <alignment horizontal="center" vertical="center"/>
    </xf>
    <xf numFmtId="0" fontId="23" fillId="5" borderId="56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27" fillId="5" borderId="1" xfId="0" applyFont="1" applyFill="1" applyBorder="1" applyAlignment="1">
      <alignment horizontal="center" vertical="center"/>
    </xf>
    <xf numFmtId="0" fontId="27" fillId="5" borderId="3" xfId="0" applyFont="1" applyFill="1" applyBorder="1" applyAlignment="1">
      <alignment horizontal="center" vertical="center"/>
    </xf>
    <xf numFmtId="0" fontId="27" fillId="5" borderId="4" xfId="0" applyFont="1" applyFill="1" applyBorder="1" applyAlignment="1">
      <alignment horizontal="center" vertical="center"/>
    </xf>
    <xf numFmtId="0" fontId="14" fillId="3" borderId="48" xfId="2" applyNumberFormat="1" applyFont="1" applyFill="1" applyBorder="1" applyAlignment="1">
      <alignment horizontal="center" vertical="center" wrapText="1"/>
    </xf>
    <xf numFmtId="0" fontId="14" fillId="3" borderId="49" xfId="2" applyNumberFormat="1" applyFont="1" applyFill="1" applyBorder="1" applyAlignment="1">
      <alignment horizontal="center" vertical="center" wrapText="1"/>
    </xf>
    <xf numFmtId="0" fontId="82" fillId="7" borderId="48" xfId="0" applyFont="1" applyFill="1" applyBorder="1" applyAlignment="1">
      <alignment horizontal="center" vertical="center" wrapText="1"/>
    </xf>
    <xf numFmtId="0" fontId="82" fillId="7" borderId="49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82" fillId="7" borderId="20" xfId="0" applyFont="1" applyFill="1" applyBorder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7" fillId="7" borderId="2" xfId="0" applyFont="1" applyFill="1" applyBorder="1" applyAlignment="1">
      <alignment horizontal="center" vertical="center" wrapText="1"/>
    </xf>
    <xf numFmtId="0" fontId="37" fillId="7" borderId="8" xfId="0" applyFont="1" applyFill="1" applyBorder="1" applyAlignment="1">
      <alignment horizontal="center" vertical="center" wrapText="1"/>
    </xf>
    <xf numFmtId="0" fontId="14" fillId="3" borderId="1" xfId="2" applyNumberFormat="1" applyFont="1" applyFill="1" applyBorder="1" applyAlignment="1">
      <alignment horizontal="center" vertical="center" wrapText="1"/>
    </xf>
    <xf numFmtId="0" fontId="14" fillId="3" borderId="2" xfId="2" applyNumberFormat="1" applyFont="1" applyFill="1" applyBorder="1" applyAlignment="1">
      <alignment horizontal="center" vertical="center" wrapText="1"/>
    </xf>
    <xf numFmtId="14" fontId="17" fillId="0" borderId="4" xfId="0" applyNumberFormat="1" applyFont="1" applyBorder="1" applyAlignment="1">
      <alignment horizontal="left" vertical="center"/>
    </xf>
    <xf numFmtId="14" fontId="17" fillId="0" borderId="5" xfId="0" applyNumberFormat="1" applyFont="1" applyBorder="1" applyAlignment="1">
      <alignment horizontal="left" vertical="center"/>
    </xf>
    <xf numFmtId="14" fontId="17" fillId="0" borderId="10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8" xfId="0" applyFont="1" applyBorder="1" applyAlignment="1">
      <alignment horizontal="left" vertical="center"/>
    </xf>
    <xf numFmtId="0" fontId="17" fillId="0" borderId="4" xfId="0" applyFont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14" fontId="24" fillId="0" borderId="1" xfId="0" applyNumberFormat="1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 wrapText="1"/>
    </xf>
    <xf numFmtId="0" fontId="14" fillId="7" borderId="8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4" fillId="7" borderId="10" xfId="0" applyFont="1" applyFill="1" applyBorder="1" applyAlignment="1">
      <alignment horizontal="center" vertical="center" wrapText="1"/>
    </xf>
    <xf numFmtId="0" fontId="37" fillId="7" borderId="6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14" fillId="3" borderId="8" xfId="2" applyNumberFormat="1" applyFont="1" applyFill="1" applyBorder="1" applyAlignment="1">
      <alignment horizontal="center" vertical="center" wrapText="1"/>
    </xf>
    <xf numFmtId="164" fontId="37" fillId="22" borderId="41" xfId="0" applyNumberFormat="1" applyFont="1" applyFill="1" applyBorder="1" applyAlignment="1">
      <alignment horizontal="center" vertical="center" wrapText="1"/>
    </xf>
    <xf numFmtId="0" fontId="37" fillId="22" borderId="49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9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164" fontId="37" fillId="22" borderId="48" xfId="0" applyNumberFormat="1" applyFont="1" applyFill="1" applyBorder="1" applyAlignment="1">
      <alignment horizontal="center" vertical="center" wrapText="1"/>
    </xf>
    <xf numFmtId="0" fontId="37" fillId="7" borderId="4" xfId="0" applyFont="1" applyFill="1" applyBorder="1" applyAlignment="1">
      <alignment horizontal="center" vertical="center" wrapText="1"/>
    </xf>
    <xf numFmtId="0" fontId="37" fillId="16" borderId="1" xfId="0" applyFont="1" applyFill="1" applyBorder="1" applyAlignment="1">
      <alignment horizontal="center" vertical="center" wrapText="1"/>
    </xf>
    <xf numFmtId="0" fontId="37" fillId="16" borderId="2" xfId="0" applyFont="1" applyFill="1" applyBorder="1" applyAlignment="1">
      <alignment horizontal="center" vertical="center" wrapText="1"/>
    </xf>
    <xf numFmtId="0" fontId="37" fillId="16" borderId="8" xfId="0" applyFont="1" applyFill="1" applyBorder="1" applyAlignment="1">
      <alignment horizontal="center" vertical="center" wrapText="1"/>
    </xf>
    <xf numFmtId="0" fontId="37" fillId="16" borderId="4" xfId="0" applyFont="1" applyFill="1" applyBorder="1" applyAlignment="1">
      <alignment horizontal="center" vertical="center" wrapText="1"/>
    </xf>
    <xf numFmtId="0" fontId="37" fillId="16" borderId="5" xfId="0" applyFont="1" applyFill="1" applyBorder="1" applyAlignment="1">
      <alignment horizontal="center" vertical="center" wrapText="1"/>
    </xf>
    <xf numFmtId="0" fontId="37" fillId="16" borderId="10" xfId="0" applyFont="1" applyFill="1" applyBorder="1" applyAlignment="1">
      <alignment horizontal="center" vertical="center" wrapText="1"/>
    </xf>
    <xf numFmtId="0" fontId="42" fillId="5" borderId="2" xfId="0" applyFont="1" applyFill="1" applyBorder="1" applyAlignment="1">
      <alignment horizontal="center" vertical="center"/>
    </xf>
    <xf numFmtId="0" fontId="42" fillId="5" borderId="8" xfId="0" applyFont="1" applyFill="1" applyBorder="1" applyAlignment="1">
      <alignment horizontal="center" vertical="center"/>
    </xf>
    <xf numFmtId="0" fontId="42" fillId="5" borderId="4" xfId="0" applyFont="1" applyFill="1" applyBorder="1" applyAlignment="1">
      <alignment horizontal="center" vertical="center"/>
    </xf>
    <xf numFmtId="0" fontId="42" fillId="5" borderId="5" xfId="0" applyFont="1" applyFill="1" applyBorder="1" applyAlignment="1">
      <alignment horizontal="center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" xfId="0" applyFont="1" applyFill="1" applyBorder="1" applyAlignment="1">
      <alignment horizontal="center" vertical="center"/>
    </xf>
    <xf numFmtId="0" fontId="24" fillId="0" borderId="6" xfId="0" applyFont="1" applyBorder="1" applyAlignment="1">
      <alignment horizontal="center" vertical="top" wrapText="1"/>
    </xf>
    <xf numFmtId="0" fontId="24" fillId="0" borderId="7" xfId="0" applyFont="1" applyBorder="1" applyAlignment="1">
      <alignment horizontal="center" vertical="top" wrapText="1"/>
    </xf>
    <xf numFmtId="0" fontId="24" fillId="0" borderId="11" xfId="0" applyFont="1" applyBorder="1" applyAlignment="1">
      <alignment horizontal="center" vertical="top" wrapText="1"/>
    </xf>
    <xf numFmtId="44" fontId="14" fillId="3" borderId="1" xfId="2" applyFont="1" applyFill="1" applyBorder="1" applyAlignment="1">
      <alignment horizontal="center" vertical="center"/>
    </xf>
    <xf numFmtId="44" fontId="14" fillId="3" borderId="2" xfId="2" applyFont="1" applyFill="1" applyBorder="1" applyAlignment="1">
      <alignment horizontal="center" vertical="center"/>
    </xf>
    <xf numFmtId="44" fontId="14" fillId="3" borderId="8" xfId="2" applyFont="1" applyFill="1" applyBorder="1" applyAlignment="1">
      <alignment horizontal="center" vertical="center"/>
    </xf>
    <xf numFmtId="0" fontId="14" fillId="3" borderId="20" xfId="0" applyFont="1" applyFill="1" applyBorder="1" applyAlignment="1">
      <alignment horizontal="center" vertical="center"/>
    </xf>
    <xf numFmtId="44" fontId="14" fillId="7" borderId="48" xfId="2" applyFont="1" applyFill="1" applyBorder="1" applyAlignment="1">
      <alignment horizontal="center" vertical="center"/>
    </xf>
    <xf numFmtId="44" fontId="14" fillId="7" borderId="49" xfId="2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7" borderId="9" xfId="0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7" borderId="10" xfId="0" applyFont="1" applyFill="1" applyBorder="1" applyAlignment="1">
      <alignment horizontal="center" vertical="center"/>
    </xf>
    <xf numFmtId="0" fontId="42" fillId="5" borderId="20" xfId="0" applyFont="1" applyFill="1" applyBorder="1" applyAlignment="1">
      <alignment horizontal="center" vertical="center"/>
    </xf>
    <xf numFmtId="44" fontId="14" fillId="3" borderId="20" xfId="2" applyFont="1" applyFill="1" applyBorder="1" applyAlignment="1">
      <alignment horizontal="center" vertical="center"/>
    </xf>
    <xf numFmtId="0" fontId="0" fillId="5" borderId="20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14" fillId="7" borderId="20" xfId="0" applyFont="1" applyFill="1" applyBorder="1" applyAlignment="1">
      <alignment horizontal="center" vertical="center" wrapText="1"/>
    </xf>
    <xf numFmtId="0" fontId="14" fillId="7" borderId="6" xfId="0" applyFont="1" applyFill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24" fillId="0" borderId="20" xfId="0" applyFont="1" applyBorder="1" applyAlignment="1">
      <alignment horizontal="center" vertical="top" wrapText="1"/>
    </xf>
    <xf numFmtId="0" fontId="15" fillId="0" borderId="20" xfId="0" applyFont="1" applyBorder="1" applyAlignment="1">
      <alignment horizontal="center" vertical="center"/>
    </xf>
    <xf numFmtId="14" fontId="17" fillId="2" borderId="4" xfId="0" applyNumberFormat="1" applyFont="1" applyFill="1" applyBorder="1" applyAlignment="1">
      <alignment horizontal="left" vertical="center"/>
    </xf>
    <xf numFmtId="14" fontId="17" fillId="2" borderId="10" xfId="0" applyNumberFormat="1" applyFont="1" applyFill="1" applyBorder="1" applyAlignment="1">
      <alignment horizontal="left" vertical="center"/>
    </xf>
    <xf numFmtId="0" fontId="99" fillId="2" borderId="48" xfId="0" applyFont="1" applyFill="1" applyBorder="1" applyAlignment="1">
      <alignment horizontal="left" vertical="center"/>
    </xf>
    <xf numFmtId="0" fontId="0" fillId="2" borderId="48" xfId="0" applyFill="1" applyBorder="1" applyAlignment="1">
      <alignment horizontal="left"/>
    </xf>
    <xf numFmtId="0" fontId="17" fillId="2" borderId="49" xfId="0" applyFont="1" applyFill="1" applyBorder="1" applyAlignment="1">
      <alignment horizontal="left" vertical="center"/>
    </xf>
    <xf numFmtId="0" fontId="99" fillId="2" borderId="49" xfId="0" applyFont="1" applyFill="1" applyBorder="1" applyAlignment="1">
      <alignment horizontal="left" vertical="center"/>
    </xf>
    <xf numFmtId="0" fontId="98" fillId="5" borderId="58" xfId="0" applyFont="1" applyFill="1" applyBorder="1" applyAlignment="1">
      <alignment horizontal="center" vertical="center"/>
    </xf>
    <xf numFmtId="0" fontId="98" fillId="5" borderId="59" xfId="0" applyFont="1" applyFill="1" applyBorder="1" applyAlignment="1">
      <alignment horizontal="center" vertical="center"/>
    </xf>
    <xf numFmtId="0" fontId="98" fillId="5" borderId="60" xfId="0" applyFont="1" applyFill="1" applyBorder="1" applyAlignment="1">
      <alignment horizontal="center" vertical="center"/>
    </xf>
    <xf numFmtId="0" fontId="103" fillId="5" borderId="65" xfId="0" applyFont="1" applyFill="1" applyBorder="1" applyAlignment="1">
      <alignment horizontal="center" vertical="center"/>
    </xf>
    <xf numFmtId="0" fontId="103" fillId="5" borderId="63" xfId="0" applyFont="1" applyFill="1" applyBorder="1" applyAlignment="1">
      <alignment horizontal="center" vertical="center"/>
    </xf>
    <xf numFmtId="0" fontId="103" fillId="5" borderId="64" xfId="0" applyFont="1" applyFill="1" applyBorder="1" applyAlignment="1">
      <alignment horizontal="center" vertical="center"/>
    </xf>
    <xf numFmtId="0" fontId="0" fillId="2" borderId="49" xfId="0" applyFill="1" applyBorder="1" applyAlignment="1">
      <alignment horizontal="left"/>
    </xf>
    <xf numFmtId="0" fontId="99" fillId="2" borderId="1" xfId="0" applyFont="1" applyFill="1" applyBorder="1" applyAlignment="1">
      <alignment horizontal="left" vertical="center"/>
    </xf>
    <xf numFmtId="0" fontId="99" fillId="2" borderId="8" xfId="0" applyFont="1" applyFill="1" applyBorder="1" applyAlignment="1">
      <alignment horizontal="left" vertical="center"/>
    </xf>
    <xf numFmtId="0" fontId="24" fillId="0" borderId="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13" borderId="4" xfId="0" applyFont="1" applyFill="1" applyBorder="1" applyAlignment="1">
      <alignment horizontal="center" vertical="center"/>
    </xf>
    <xf numFmtId="0" fontId="24" fillId="13" borderId="5" xfId="0" applyFont="1" applyFill="1" applyBorder="1" applyAlignment="1">
      <alignment horizontal="center" vertical="center"/>
    </xf>
    <xf numFmtId="0" fontId="24" fillId="13" borderId="10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4" fillId="0" borderId="4" xfId="0" applyFont="1" applyBorder="1" applyAlignment="1">
      <alignment horizontal="center"/>
    </xf>
    <xf numFmtId="0" fontId="27" fillId="5" borderId="20" xfId="0" applyFont="1" applyFill="1" applyBorder="1" applyAlignment="1">
      <alignment horizontal="center" vertical="center" wrapText="1"/>
    </xf>
    <xf numFmtId="14" fontId="24" fillId="3" borderId="20" xfId="0" applyNumberFormat="1" applyFont="1" applyFill="1" applyBorder="1" applyAlignment="1">
      <alignment horizontal="center" vertical="center"/>
    </xf>
    <xf numFmtId="0" fontId="24" fillId="3" borderId="20" xfId="0" applyFont="1" applyFill="1" applyBorder="1" applyAlignment="1">
      <alignment horizontal="center" vertical="center"/>
    </xf>
    <xf numFmtId="0" fontId="24" fillId="13" borderId="3" xfId="0" applyFont="1" applyFill="1" applyBorder="1" applyAlignment="1">
      <alignment horizontal="center" vertical="center"/>
    </xf>
    <xf numFmtId="0" fontId="24" fillId="13" borderId="0" xfId="0" applyFont="1" applyFill="1" applyAlignment="1">
      <alignment horizontal="center" vertical="center"/>
    </xf>
    <xf numFmtId="0" fontId="24" fillId="13" borderId="9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0" fontId="24" fillId="13" borderId="41" xfId="0" applyFont="1" applyFill="1" applyBorder="1" applyAlignment="1">
      <alignment horizontal="center" vertical="center"/>
    </xf>
    <xf numFmtId="0" fontId="40" fillId="7" borderId="20" xfId="0" applyFont="1" applyFill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7" fillId="21" borderId="0" xfId="0" applyFont="1" applyFill="1" applyAlignment="1">
      <alignment horizontal="center" vertical="center" wrapText="1"/>
    </xf>
    <xf numFmtId="167" fontId="20" fillId="3" borderId="1" xfId="0" applyNumberFormat="1" applyFont="1" applyFill="1" applyBorder="1" applyAlignment="1">
      <alignment horizontal="center" vertical="center"/>
    </xf>
    <xf numFmtId="167" fontId="20" fillId="3" borderId="8" xfId="0" applyNumberFormat="1" applyFont="1" applyFill="1" applyBorder="1" applyAlignment="1">
      <alignment horizontal="center" vertical="center"/>
    </xf>
    <xf numFmtId="167" fontId="20" fillId="3" borderId="4" xfId="0" applyNumberFormat="1" applyFont="1" applyFill="1" applyBorder="1" applyAlignment="1">
      <alignment horizontal="center" vertical="center"/>
    </xf>
    <xf numFmtId="167" fontId="20" fillId="3" borderId="10" xfId="0" applyNumberFormat="1" applyFont="1" applyFill="1" applyBorder="1" applyAlignment="1">
      <alignment horizontal="center" vertical="center"/>
    </xf>
    <xf numFmtId="0" fontId="37" fillId="7" borderId="11" xfId="0" applyFont="1" applyFill="1" applyBorder="1" applyAlignment="1">
      <alignment horizontal="center" vertical="center" wrapText="1"/>
    </xf>
    <xf numFmtId="14" fontId="53" fillId="2" borderId="1" xfId="0" applyNumberFormat="1" applyFont="1" applyFill="1" applyBorder="1" applyAlignment="1">
      <alignment horizontal="center" vertical="center"/>
    </xf>
    <xf numFmtId="14" fontId="53" fillId="2" borderId="8" xfId="0" applyNumberFormat="1" applyFont="1" applyFill="1" applyBorder="1" applyAlignment="1">
      <alignment horizontal="center" vertical="center"/>
    </xf>
    <xf numFmtId="14" fontId="53" fillId="2" borderId="4" xfId="0" applyNumberFormat="1" applyFont="1" applyFill="1" applyBorder="1" applyAlignment="1">
      <alignment horizontal="center" vertical="center"/>
    </xf>
    <xf numFmtId="14" fontId="53" fillId="2" borderId="10" xfId="0" applyNumberFormat="1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left" vertical="center" wrapText="1"/>
    </xf>
    <xf numFmtId="0" fontId="24" fillId="2" borderId="0" xfId="0" applyFont="1" applyFill="1" applyAlignment="1">
      <alignment horizontal="left" vertical="center" wrapText="1"/>
    </xf>
    <xf numFmtId="0" fontId="27" fillId="5" borderId="6" xfId="0" applyFont="1" applyFill="1" applyBorder="1" applyAlignment="1">
      <alignment horizontal="center" vertical="center" wrapText="1"/>
    </xf>
    <xf numFmtId="0" fontId="27" fillId="5" borderId="7" xfId="0" applyFont="1" applyFill="1" applyBorder="1" applyAlignment="1">
      <alignment horizontal="center" vertical="center" wrapText="1"/>
    </xf>
    <xf numFmtId="0" fontId="27" fillId="5" borderId="11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left" vertical="center" wrapText="1"/>
    </xf>
    <xf numFmtId="0" fontId="14" fillId="7" borderId="2" xfId="0" applyFont="1" applyFill="1" applyBorder="1" applyAlignment="1">
      <alignment horizontal="left" vertical="center" wrapText="1"/>
    </xf>
    <xf numFmtId="0" fontId="14" fillId="3" borderId="3" xfId="0" applyFont="1" applyFill="1" applyBorder="1" applyAlignment="1">
      <alignment horizontal="left" vertical="center" wrapText="1"/>
    </xf>
    <xf numFmtId="0" fontId="14" fillId="3" borderId="0" xfId="0" applyFont="1" applyFill="1" applyAlignment="1">
      <alignment horizontal="left" vertical="center" wrapText="1"/>
    </xf>
    <xf numFmtId="0" fontId="24" fillId="0" borderId="3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14" fillId="3" borderId="4" xfId="0" applyFont="1" applyFill="1" applyBorder="1" applyAlignment="1">
      <alignment horizontal="left" vertical="center" wrapText="1"/>
    </xf>
    <xf numFmtId="0" fontId="14" fillId="3" borderId="5" xfId="0" applyFont="1" applyFill="1" applyBorder="1" applyAlignment="1">
      <alignment horizontal="left" vertical="center" wrapText="1"/>
    </xf>
    <xf numFmtId="0" fontId="17" fillId="7" borderId="1" xfId="0" applyFont="1" applyFill="1" applyBorder="1" applyAlignment="1">
      <alignment horizontal="left" vertical="center" wrapText="1"/>
    </xf>
    <xf numFmtId="0" fontId="17" fillId="7" borderId="8" xfId="0" applyFont="1" applyFill="1" applyBorder="1" applyAlignment="1">
      <alignment horizontal="left" vertical="center" wrapText="1"/>
    </xf>
    <xf numFmtId="0" fontId="17" fillId="3" borderId="3" xfId="0" applyFont="1" applyFill="1" applyBorder="1" applyAlignment="1">
      <alignment horizontal="left" vertical="center" wrapText="1"/>
    </xf>
    <xf numFmtId="0" fontId="17" fillId="3" borderId="9" xfId="0" applyFont="1" applyFill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5" fillId="0" borderId="9" xfId="0" applyFont="1" applyBorder="1" applyAlignment="1">
      <alignment horizontal="left" vertical="center" wrapText="1"/>
    </xf>
    <xf numFmtId="0" fontId="15" fillId="8" borderId="3" xfId="0" applyFont="1" applyFill="1" applyBorder="1" applyAlignment="1">
      <alignment horizontal="left" vertical="center" wrapText="1"/>
    </xf>
    <xf numFmtId="0" fontId="15" fillId="8" borderId="9" xfId="0" applyFont="1" applyFill="1" applyBorder="1" applyAlignment="1">
      <alignment horizontal="left" vertical="center" wrapText="1"/>
    </xf>
    <xf numFmtId="0" fontId="17" fillId="8" borderId="4" xfId="0" applyFont="1" applyFill="1" applyBorder="1" applyAlignment="1">
      <alignment horizontal="left" vertical="center" wrapText="1"/>
    </xf>
    <xf numFmtId="0" fontId="17" fillId="8" borderId="10" xfId="0" applyFont="1" applyFill="1" applyBorder="1" applyAlignment="1">
      <alignment horizontal="left" vertical="center" wrapText="1"/>
    </xf>
    <xf numFmtId="0" fontId="24" fillId="0" borderId="1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 wrapText="1"/>
    </xf>
    <xf numFmtId="0" fontId="49" fillId="5" borderId="7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left" vertical="center"/>
    </xf>
    <xf numFmtId="0" fontId="14" fillId="3" borderId="7" xfId="0" applyFont="1" applyFill="1" applyBorder="1" applyAlignment="1">
      <alignment horizontal="left" vertical="center"/>
    </xf>
    <xf numFmtId="0" fontId="24" fillId="3" borderId="3" xfId="0" applyFont="1" applyFill="1" applyBorder="1" applyAlignment="1">
      <alignment horizontal="center" vertical="center" wrapText="1"/>
    </xf>
    <xf numFmtId="0" fontId="24" fillId="3" borderId="9" xfId="0" applyFont="1" applyFill="1" applyBorder="1" applyAlignment="1">
      <alignment horizontal="center" vertical="center" wrapText="1"/>
    </xf>
    <xf numFmtId="43" fontId="31" fillId="0" borderId="48" xfId="1" applyFont="1" applyBorder="1" applyAlignment="1">
      <alignment horizontal="center" vertical="center" wrapText="1"/>
    </xf>
    <xf numFmtId="43" fontId="31" fillId="0" borderId="41" xfId="1" applyFont="1" applyBorder="1" applyAlignment="1">
      <alignment horizontal="center" vertical="center" wrapText="1"/>
    </xf>
    <xf numFmtId="43" fontId="31" fillId="0" borderId="49" xfId="1" applyFont="1" applyBorder="1" applyAlignment="1">
      <alignment horizontal="center" vertical="center" wrapText="1"/>
    </xf>
    <xf numFmtId="43" fontId="30" fillId="0" borderId="3" xfId="1" applyFont="1" applyBorder="1" applyAlignment="1">
      <alignment horizontal="left" vertical="center" wrapText="1"/>
    </xf>
    <xf numFmtId="43" fontId="30" fillId="0" borderId="9" xfId="1" applyFont="1" applyBorder="1" applyAlignment="1">
      <alignment horizontal="left" vertical="center" wrapText="1"/>
    </xf>
    <xf numFmtId="43" fontId="30" fillId="0" borderId="4" xfId="1" applyFont="1" applyBorder="1" applyAlignment="1">
      <alignment horizontal="left" vertical="center" wrapText="1"/>
    </xf>
    <xf numFmtId="43" fontId="30" fillId="0" borderId="10" xfId="1" applyFont="1" applyBorder="1" applyAlignment="1">
      <alignment horizontal="left" vertical="center" wrapText="1"/>
    </xf>
    <xf numFmtId="0" fontId="24" fillId="0" borderId="9" xfId="0" applyFont="1" applyBorder="1" applyAlignment="1">
      <alignment horizontal="left" vertical="center" wrapText="1"/>
    </xf>
    <xf numFmtId="0" fontId="24" fillId="0" borderId="4" xfId="0" applyFont="1" applyBorder="1" applyAlignment="1">
      <alignment horizontal="left" vertical="center" wrapText="1"/>
    </xf>
    <xf numFmtId="0" fontId="24" fillId="0" borderId="10" xfId="0" applyFont="1" applyBorder="1" applyAlignment="1">
      <alignment horizontal="left" vertical="center" wrapText="1"/>
    </xf>
    <xf numFmtId="44" fontId="14" fillId="3" borderId="4" xfId="2" applyFont="1" applyFill="1" applyBorder="1" applyAlignment="1">
      <alignment horizontal="center" vertical="center" wrapText="1"/>
    </xf>
    <xf numFmtId="44" fontId="14" fillId="3" borderId="10" xfId="2" applyFont="1" applyFill="1" applyBorder="1" applyAlignment="1">
      <alignment horizontal="center" vertical="center" wrapText="1"/>
    </xf>
    <xf numFmtId="43" fontId="24" fillId="0" borderId="1" xfId="1" applyFont="1" applyBorder="1" applyAlignment="1">
      <alignment horizontal="center" vertical="center" wrapText="1"/>
    </xf>
    <xf numFmtId="43" fontId="24" fillId="0" borderId="8" xfId="1" applyFont="1" applyBorder="1" applyAlignment="1">
      <alignment horizontal="center" vertical="center" wrapText="1"/>
    </xf>
    <xf numFmtId="43" fontId="24" fillId="0" borderId="3" xfId="1" applyFont="1" applyBorder="1" applyAlignment="1">
      <alignment horizontal="center" vertical="center" wrapText="1"/>
    </xf>
    <xf numFmtId="43" fontId="24" fillId="0" borderId="9" xfId="1" applyFont="1" applyBorder="1" applyAlignment="1">
      <alignment horizontal="center" vertical="center" wrapText="1"/>
    </xf>
    <xf numFmtId="43" fontId="24" fillId="0" borderId="4" xfId="1" applyFont="1" applyBorder="1" applyAlignment="1">
      <alignment horizontal="center" vertical="center" wrapText="1"/>
    </xf>
    <xf numFmtId="43" fontId="24" fillId="0" borderId="10" xfId="1" applyFont="1" applyBorder="1" applyAlignment="1">
      <alignment horizontal="center" vertical="center" wrapText="1"/>
    </xf>
    <xf numFmtId="43" fontId="24" fillId="0" borderId="20" xfId="1" applyFont="1" applyBorder="1" applyAlignment="1">
      <alignment horizontal="center" vertical="center" wrapText="1"/>
    </xf>
    <xf numFmtId="0" fontId="106" fillId="46" borderId="91" xfId="0" applyFont="1" applyFill="1" applyBorder="1" applyAlignment="1">
      <alignment horizontal="center" vertical="center"/>
    </xf>
    <xf numFmtId="0" fontId="0" fillId="0" borderId="91" xfId="0" applyBorder="1"/>
    <xf numFmtId="0" fontId="0" fillId="0" borderId="93" xfId="0" applyBorder="1"/>
    <xf numFmtId="14" fontId="84" fillId="0" borderId="91" xfId="0" applyNumberFormat="1" applyFont="1" applyBorder="1" applyAlignment="1">
      <alignment horizontal="center" vertical="center"/>
    </xf>
    <xf numFmtId="0" fontId="84" fillId="0" borderId="59" xfId="0" applyFont="1" applyBorder="1" applyAlignment="1">
      <alignment horizontal="center" vertical="center"/>
    </xf>
    <xf numFmtId="0" fontId="0" fillId="0" borderId="59" xfId="0" applyBorder="1"/>
    <xf numFmtId="0" fontId="0" fillId="0" borderId="60" xfId="0" applyBorder="1"/>
    <xf numFmtId="0" fontId="107" fillId="5" borderId="92" xfId="0" applyFont="1" applyFill="1" applyBorder="1" applyAlignment="1">
      <alignment horizontal="center" vertical="center"/>
    </xf>
    <xf numFmtId="0" fontId="0" fillId="0" borderId="63" xfId="0" applyBorder="1"/>
    <xf numFmtId="0" fontId="108" fillId="42" borderId="58" xfId="0" applyFont="1" applyFill="1" applyBorder="1" applyAlignment="1">
      <alignment horizontal="center" vertical="center"/>
    </xf>
    <xf numFmtId="0" fontId="90" fillId="42" borderId="59" xfId="0" applyFont="1" applyFill="1" applyBorder="1" applyAlignment="1">
      <alignment horizontal="center" vertical="center"/>
    </xf>
    <xf numFmtId="0" fontId="90" fillId="42" borderId="60" xfId="0" applyFont="1" applyFill="1" applyBorder="1" applyAlignment="1">
      <alignment horizontal="center" vertical="center"/>
    </xf>
    <xf numFmtId="0" fontId="90" fillId="42" borderId="61" xfId="0" applyFont="1" applyFill="1" applyBorder="1" applyAlignment="1">
      <alignment horizontal="center" vertical="center"/>
    </xf>
    <xf numFmtId="0" fontId="90" fillId="42" borderId="0" xfId="0" applyFont="1" applyFill="1" applyAlignment="1">
      <alignment horizontal="center" vertical="center"/>
    </xf>
    <xf numFmtId="0" fontId="90" fillId="42" borderId="62" xfId="0" applyFont="1" applyFill="1" applyBorder="1" applyAlignment="1">
      <alignment horizontal="center" vertical="center"/>
    </xf>
    <xf numFmtId="0" fontId="90" fillId="42" borderId="65" xfId="0" applyFont="1" applyFill="1" applyBorder="1" applyAlignment="1">
      <alignment horizontal="center" vertical="center"/>
    </xf>
    <xf numFmtId="0" fontId="90" fillId="42" borderId="63" xfId="0" applyFont="1" applyFill="1" applyBorder="1" applyAlignment="1">
      <alignment horizontal="center" vertical="center"/>
    </xf>
    <xf numFmtId="0" fontId="90" fillId="42" borderId="64" xfId="0" applyFont="1" applyFill="1" applyBorder="1" applyAlignment="1">
      <alignment horizontal="center" vertical="center"/>
    </xf>
    <xf numFmtId="0" fontId="14" fillId="7" borderId="1" xfId="8" applyFont="1" applyFill="1" applyBorder="1" applyAlignment="1">
      <alignment horizontal="center" vertical="center" wrapText="1"/>
    </xf>
    <xf numFmtId="0" fontId="14" fillId="7" borderId="8" xfId="8" applyFont="1" applyFill="1" applyBorder="1" applyAlignment="1">
      <alignment horizontal="center" vertical="center" wrapText="1"/>
    </xf>
    <xf numFmtId="0" fontId="27" fillId="5" borderId="20" xfId="8" applyFont="1" applyFill="1" applyBorder="1" applyAlignment="1">
      <alignment horizontal="center" vertical="center" wrapText="1"/>
    </xf>
    <xf numFmtId="0" fontId="27" fillId="5" borderId="4" xfId="8" applyFont="1" applyFill="1" applyBorder="1" applyAlignment="1">
      <alignment horizontal="center" vertical="center"/>
    </xf>
    <xf numFmtId="0" fontId="27" fillId="5" borderId="5" xfId="8" applyFont="1" applyFill="1" applyBorder="1" applyAlignment="1">
      <alignment horizontal="center" vertical="center"/>
    </xf>
    <xf numFmtId="0" fontId="27" fillId="5" borderId="10" xfId="8" applyFont="1" applyFill="1" applyBorder="1" applyAlignment="1">
      <alignment horizontal="center" vertical="center"/>
    </xf>
    <xf numFmtId="0" fontId="14" fillId="7" borderId="6" xfId="8" applyFont="1" applyFill="1" applyBorder="1" applyAlignment="1">
      <alignment horizontal="center" vertical="center"/>
    </xf>
    <xf numFmtId="0" fontId="14" fillId="7" borderId="11" xfId="8" applyFont="1" applyFill="1" applyBorder="1" applyAlignment="1">
      <alignment horizontal="center" vertical="center"/>
    </xf>
    <xf numFmtId="0" fontId="24" fillId="0" borderId="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7" fillId="5" borderId="6" xfId="8" applyFont="1" applyFill="1" applyBorder="1" applyAlignment="1">
      <alignment horizontal="center" vertical="center" wrapText="1"/>
    </xf>
    <xf numFmtId="0" fontId="27" fillId="5" borderId="7" xfId="8" applyFont="1" applyFill="1" applyBorder="1" applyAlignment="1">
      <alignment horizontal="center" vertical="center" wrapText="1"/>
    </xf>
    <xf numFmtId="0" fontId="27" fillId="5" borderId="11" xfId="8" applyFont="1" applyFill="1" applyBorder="1" applyAlignment="1">
      <alignment horizontal="center" vertical="center" wrapText="1"/>
    </xf>
    <xf numFmtId="0" fontId="23" fillId="5" borderId="6" xfId="8" applyFont="1" applyFill="1" applyBorder="1" applyAlignment="1">
      <alignment horizontal="center" vertical="center"/>
    </xf>
    <xf numFmtId="0" fontId="23" fillId="5" borderId="7" xfId="8" applyFont="1" applyFill="1" applyBorder="1" applyAlignment="1">
      <alignment horizontal="center" vertical="center"/>
    </xf>
    <xf numFmtId="0" fontId="23" fillId="5" borderId="11" xfId="8" applyFont="1" applyFill="1" applyBorder="1" applyAlignment="1">
      <alignment horizontal="center" vertical="center"/>
    </xf>
    <xf numFmtId="0" fontId="27" fillId="5" borderId="6" xfId="8" applyFont="1" applyFill="1" applyBorder="1" applyAlignment="1">
      <alignment horizontal="center" vertical="center"/>
    </xf>
    <xf numFmtId="0" fontId="27" fillId="5" borderId="7" xfId="8" applyFont="1" applyFill="1" applyBorder="1" applyAlignment="1">
      <alignment horizontal="center" vertical="center"/>
    </xf>
    <xf numFmtId="0" fontId="27" fillId="5" borderId="11" xfId="8" applyFont="1" applyFill="1" applyBorder="1" applyAlignment="1">
      <alignment horizontal="center" vertical="center"/>
    </xf>
    <xf numFmtId="0" fontId="27" fillId="5" borderId="1" xfId="8" applyFont="1" applyFill="1" applyBorder="1" applyAlignment="1">
      <alignment horizontal="center" vertical="center" wrapText="1"/>
    </xf>
    <xf numFmtId="0" fontId="27" fillId="5" borderId="2" xfId="8" applyFont="1" applyFill="1" applyBorder="1" applyAlignment="1">
      <alignment horizontal="center" vertical="center" wrapText="1"/>
    </xf>
    <xf numFmtId="0" fontId="27" fillId="5" borderId="8" xfId="8" applyFont="1" applyFill="1" applyBorder="1" applyAlignment="1">
      <alignment horizontal="center" vertical="center" wrapText="1"/>
    </xf>
    <xf numFmtId="0" fontId="49" fillId="5" borderId="6" xfId="8" applyFont="1" applyFill="1" applyBorder="1" applyAlignment="1">
      <alignment horizontal="center" vertical="center" wrapText="1"/>
    </xf>
    <xf numFmtId="0" fontId="49" fillId="5" borderId="7" xfId="8" applyFont="1" applyFill="1" applyBorder="1" applyAlignment="1">
      <alignment horizontal="center" vertical="center" wrapText="1"/>
    </xf>
    <xf numFmtId="0" fontId="49" fillId="5" borderId="11" xfId="8" applyFont="1" applyFill="1" applyBorder="1" applyAlignment="1">
      <alignment horizontal="center" vertical="center" wrapText="1"/>
    </xf>
    <xf numFmtId="0" fontId="84" fillId="0" borderId="91" xfId="0" applyFont="1" applyBorder="1" applyAlignment="1">
      <alignment horizontal="center" vertical="center"/>
    </xf>
    <xf numFmtId="168" fontId="14" fillId="0" borderId="20" xfId="1" applyNumberFormat="1" applyFont="1" applyBorder="1" applyAlignment="1">
      <alignment horizontal="center" vertical="center" wrapText="1"/>
    </xf>
    <xf numFmtId="43" fontId="31" fillId="0" borderId="48" xfId="10" applyFont="1" applyBorder="1" applyAlignment="1">
      <alignment horizontal="center" vertical="center" wrapText="1"/>
    </xf>
    <xf numFmtId="43" fontId="31" fillId="0" borderId="41" xfId="10" applyFont="1" applyBorder="1" applyAlignment="1">
      <alignment horizontal="center" vertical="center" wrapText="1"/>
    </xf>
    <xf numFmtId="43" fontId="31" fillId="0" borderId="49" xfId="10" applyFont="1" applyBorder="1" applyAlignment="1">
      <alignment horizontal="center" vertical="center" wrapText="1"/>
    </xf>
    <xf numFmtId="10" fontId="15" fillId="0" borderId="48" xfId="11" applyNumberFormat="1" applyFont="1" applyBorder="1" applyAlignment="1">
      <alignment horizontal="center" vertical="center" wrapText="1"/>
    </xf>
    <xf numFmtId="10" fontId="15" fillId="0" borderId="41" xfId="11" applyNumberFormat="1" applyFont="1" applyBorder="1" applyAlignment="1">
      <alignment horizontal="center" vertical="center" wrapText="1"/>
    </xf>
    <xf numFmtId="10" fontId="15" fillId="0" borderId="49" xfId="11" applyNumberFormat="1" applyFont="1" applyBorder="1" applyAlignment="1">
      <alignment horizontal="center" vertical="center" wrapText="1"/>
    </xf>
    <xf numFmtId="4" fontId="15" fillId="0" borderId="48" xfId="11" applyNumberFormat="1" applyFont="1" applyBorder="1" applyAlignment="1">
      <alignment horizontal="center" vertical="center" wrapText="1"/>
    </xf>
    <xf numFmtId="4" fontId="15" fillId="0" borderId="41" xfId="11" applyNumberFormat="1" applyFont="1" applyBorder="1" applyAlignment="1">
      <alignment horizontal="center" vertical="center" wrapText="1"/>
    </xf>
    <xf numFmtId="4" fontId="15" fillId="0" borderId="49" xfId="11" applyNumberFormat="1" applyFont="1" applyBorder="1" applyAlignment="1">
      <alignment horizontal="center" vertical="center" wrapText="1"/>
    </xf>
    <xf numFmtId="0" fontId="49" fillId="0" borderId="0" xfId="8" applyFont="1" applyAlignment="1">
      <alignment horizontal="center" vertical="center" wrapText="1"/>
    </xf>
    <xf numFmtId="0" fontId="14" fillId="7" borderId="20" xfId="8" applyFont="1" applyFill="1" applyBorder="1" applyAlignment="1">
      <alignment horizontal="center" vertical="center" wrapText="1"/>
    </xf>
    <xf numFmtId="0" fontId="27" fillId="0" borderId="0" xfId="8" applyFont="1" applyAlignment="1">
      <alignment horizontal="center" vertical="center"/>
    </xf>
    <xf numFmtId="4" fontId="14" fillId="2" borderId="20" xfId="8" applyNumberFormat="1" applyFont="1" applyFill="1" applyBorder="1" applyAlignment="1">
      <alignment horizontal="center" vertical="center" wrapText="1"/>
    </xf>
    <xf numFmtId="0" fontId="14" fillId="7" borderId="48" xfId="8" applyFont="1" applyFill="1" applyBorder="1" applyAlignment="1">
      <alignment horizontal="center" vertical="center"/>
    </xf>
    <xf numFmtId="0" fontId="14" fillId="7" borderId="49" xfId="8" applyFont="1" applyFill="1" applyBorder="1" applyAlignment="1">
      <alignment horizontal="center" vertical="center"/>
    </xf>
    <xf numFmtId="0" fontId="14" fillId="7" borderId="2" xfId="8" applyFont="1" applyFill="1" applyBorder="1" applyAlignment="1">
      <alignment horizontal="center" vertical="center" wrapText="1"/>
    </xf>
    <xf numFmtId="0" fontId="37" fillId="0" borderId="20" xfId="0" applyFont="1" applyBorder="1" applyAlignment="1">
      <alignment horizontal="center"/>
    </xf>
    <xf numFmtId="0" fontId="14" fillId="2" borderId="20" xfId="8" applyFont="1" applyFill="1" applyBorder="1" applyAlignment="1">
      <alignment horizontal="center" vertical="center" wrapText="1"/>
    </xf>
    <xf numFmtId="168" fontId="24" fillId="2" borderId="20" xfId="10" applyNumberFormat="1" applyFont="1" applyFill="1" applyBorder="1" applyAlignment="1">
      <alignment horizontal="center" vertical="center" wrapText="1"/>
    </xf>
    <xf numFmtId="0" fontId="23" fillId="15" borderId="6" xfId="0" applyFont="1" applyFill="1" applyBorder="1" applyAlignment="1">
      <alignment horizontal="center" vertical="center"/>
    </xf>
    <xf numFmtId="0" fontId="23" fillId="15" borderId="7" xfId="0" applyFont="1" applyFill="1" applyBorder="1" applyAlignment="1">
      <alignment horizontal="center" vertical="center"/>
    </xf>
    <xf numFmtId="0" fontId="23" fillId="15" borderId="11" xfId="0" applyFont="1" applyFill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14" fontId="86" fillId="21" borderId="20" xfId="0" applyNumberFormat="1" applyFont="1" applyFill="1" applyBorder="1" applyAlignment="1">
      <alignment horizontal="center" vertical="center"/>
    </xf>
    <xf numFmtId="0" fontId="39" fillId="21" borderId="20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11" xfId="0" applyFont="1" applyFill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35" fillId="5" borderId="6" xfId="0" applyFont="1" applyFill="1" applyBorder="1" applyAlignment="1">
      <alignment horizontal="center" vertical="center"/>
    </xf>
    <xf numFmtId="0" fontId="35" fillId="5" borderId="7" xfId="0" applyFont="1" applyFill="1" applyBorder="1" applyAlignment="1">
      <alignment horizontal="center" vertical="center"/>
    </xf>
    <xf numFmtId="0" fontId="35" fillId="5" borderId="11" xfId="0" applyFont="1" applyFill="1" applyBorder="1" applyAlignment="1">
      <alignment horizontal="center" vertical="center"/>
    </xf>
    <xf numFmtId="0" fontId="36" fillId="5" borderId="6" xfId="0" applyFont="1" applyFill="1" applyBorder="1" applyAlignment="1">
      <alignment horizontal="center" vertical="center"/>
    </xf>
    <xf numFmtId="0" fontId="36" fillId="5" borderId="7" xfId="0" applyFont="1" applyFill="1" applyBorder="1" applyAlignment="1">
      <alignment horizontal="center" vertical="center"/>
    </xf>
    <xf numFmtId="0" fontId="36" fillId="5" borderId="11" xfId="0" applyFont="1" applyFill="1" applyBorder="1" applyAlignment="1">
      <alignment horizontal="center" vertical="center"/>
    </xf>
    <xf numFmtId="44" fontId="24" fillId="13" borderId="3" xfId="2" applyFont="1" applyFill="1" applyBorder="1" applyAlignment="1">
      <alignment horizontal="center" vertical="center"/>
    </xf>
    <xf numFmtId="44" fontId="24" fillId="13" borderId="9" xfId="2" applyFont="1" applyFill="1" applyBorder="1" applyAlignment="1">
      <alignment horizontal="center" vertical="center"/>
    </xf>
    <xf numFmtId="44" fontId="24" fillId="0" borderId="3" xfId="2" applyFont="1" applyBorder="1" applyAlignment="1">
      <alignment horizontal="center" vertical="center"/>
    </xf>
    <xf numFmtId="44" fontId="24" fillId="0" borderId="9" xfId="2" applyFont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34" fillId="5" borderId="0" xfId="0" applyFont="1" applyFill="1" applyAlignment="1">
      <alignment horizontal="center" vertical="center"/>
    </xf>
    <xf numFmtId="0" fontId="15" fillId="3" borderId="12" xfId="0" applyFont="1" applyFill="1" applyBorder="1" applyAlignment="1">
      <alignment horizontal="center" vertical="center" wrapText="1"/>
    </xf>
    <xf numFmtId="0" fontId="15" fillId="3" borderId="18" xfId="0" applyFont="1" applyFill="1" applyBorder="1" applyAlignment="1">
      <alignment horizontal="center" vertical="center" wrapText="1"/>
    </xf>
    <xf numFmtId="0" fontId="15" fillId="3" borderId="13" xfId="0" applyFont="1" applyFill="1" applyBorder="1" applyAlignment="1">
      <alignment horizontal="center" vertical="center" wrapText="1"/>
    </xf>
    <xf numFmtId="0" fontId="15" fillId="3" borderId="14" xfId="0" applyFont="1" applyFill="1" applyBorder="1" applyAlignment="1">
      <alignment horizontal="center" vertical="center" wrapText="1"/>
    </xf>
    <xf numFmtId="0" fontId="15" fillId="3" borderId="0" xfId="0" applyFont="1" applyFill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15" fillId="3" borderId="16" xfId="0" applyFont="1" applyFill="1" applyBorder="1" applyAlignment="1">
      <alignment horizontal="center" vertical="center" wrapText="1"/>
    </xf>
    <xf numFmtId="0" fontId="15" fillId="3" borderId="19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 wrapText="1"/>
    </xf>
    <xf numFmtId="0" fontId="23" fillId="5" borderId="44" xfId="0" applyFont="1" applyFill="1" applyBorder="1" applyAlignment="1">
      <alignment horizontal="center" vertical="center" wrapText="1"/>
    </xf>
    <xf numFmtId="0" fontId="23" fillId="5" borderId="43" xfId="0" applyFont="1" applyFill="1" applyBorder="1" applyAlignment="1">
      <alignment horizontal="center" vertical="center" wrapText="1"/>
    </xf>
    <xf numFmtId="0" fontId="23" fillId="5" borderId="46" xfId="0" applyFont="1" applyFill="1" applyBorder="1" applyAlignment="1">
      <alignment horizontal="center" vertical="center" wrapText="1"/>
    </xf>
    <xf numFmtId="44" fontId="30" fillId="5" borderId="12" xfId="2" applyFont="1" applyFill="1" applyBorder="1" applyAlignment="1">
      <alignment horizontal="center" vertical="center" wrapText="1"/>
    </xf>
    <xf numFmtId="44" fontId="30" fillId="5" borderId="18" xfId="2" applyFont="1" applyFill="1" applyBorder="1" applyAlignment="1">
      <alignment horizontal="center" vertical="center" wrapText="1"/>
    </xf>
    <xf numFmtId="44" fontId="30" fillId="5" borderId="13" xfId="2" applyFont="1" applyFill="1" applyBorder="1" applyAlignment="1">
      <alignment horizontal="center" vertical="center" wrapText="1"/>
    </xf>
    <xf numFmtId="44" fontId="30" fillId="5" borderId="14" xfId="2" applyFont="1" applyFill="1" applyBorder="1" applyAlignment="1">
      <alignment horizontal="center" vertical="center" wrapText="1"/>
    </xf>
    <xf numFmtId="44" fontId="30" fillId="5" borderId="0" xfId="2" applyFont="1" applyFill="1" applyBorder="1" applyAlignment="1">
      <alignment horizontal="center" vertical="center" wrapText="1"/>
    </xf>
    <xf numFmtId="44" fontId="30" fillId="5" borderId="15" xfId="2" applyFont="1" applyFill="1" applyBorder="1" applyAlignment="1">
      <alignment horizontal="center" vertical="center" wrapText="1"/>
    </xf>
    <xf numFmtId="44" fontId="30" fillId="5" borderId="16" xfId="2" applyFont="1" applyFill="1" applyBorder="1" applyAlignment="1">
      <alignment horizontal="center" vertical="center" wrapText="1"/>
    </xf>
    <xf numFmtId="44" fontId="30" fillId="5" borderId="19" xfId="2" applyFont="1" applyFill="1" applyBorder="1" applyAlignment="1">
      <alignment horizontal="center" vertical="center" wrapText="1"/>
    </xf>
    <xf numFmtId="44" fontId="30" fillId="5" borderId="17" xfId="2" applyFont="1" applyFill="1" applyBorder="1" applyAlignment="1">
      <alignment horizontal="center" vertical="center" wrapText="1"/>
    </xf>
    <xf numFmtId="44" fontId="30" fillId="6" borderId="12" xfId="2" applyFont="1" applyFill="1" applyBorder="1" applyAlignment="1">
      <alignment horizontal="center" vertical="center" wrapText="1"/>
    </xf>
    <xf numFmtId="44" fontId="30" fillId="6" borderId="18" xfId="2" applyFont="1" applyFill="1" applyBorder="1" applyAlignment="1">
      <alignment horizontal="center" vertical="center" wrapText="1"/>
    </xf>
    <xf numFmtId="44" fontId="30" fillId="6" borderId="13" xfId="2" applyFont="1" applyFill="1" applyBorder="1" applyAlignment="1">
      <alignment horizontal="center" vertical="center" wrapText="1"/>
    </xf>
    <xf numFmtId="44" fontId="30" fillId="6" borderId="14" xfId="2" applyFont="1" applyFill="1" applyBorder="1" applyAlignment="1">
      <alignment horizontal="center" vertical="center" wrapText="1"/>
    </xf>
    <xf numFmtId="44" fontId="30" fillId="6" borderId="0" xfId="2" applyFont="1" applyFill="1" applyBorder="1" applyAlignment="1">
      <alignment horizontal="center" vertical="center" wrapText="1"/>
    </xf>
    <xf numFmtId="44" fontId="30" fillId="6" borderId="15" xfId="2" applyFont="1" applyFill="1" applyBorder="1" applyAlignment="1">
      <alignment horizontal="center" vertical="center" wrapText="1"/>
    </xf>
    <xf numFmtId="44" fontId="30" fillId="6" borderId="16" xfId="2" applyFont="1" applyFill="1" applyBorder="1" applyAlignment="1">
      <alignment horizontal="center" vertical="center" wrapText="1"/>
    </xf>
    <xf numFmtId="44" fontId="30" fillId="6" borderId="19" xfId="2" applyFont="1" applyFill="1" applyBorder="1" applyAlignment="1">
      <alignment horizontal="center" vertical="center" wrapText="1"/>
    </xf>
    <xf numFmtId="44" fontId="30" fillId="6" borderId="17" xfId="2" applyFont="1" applyFill="1" applyBorder="1" applyAlignment="1">
      <alignment horizontal="center" vertical="center" wrapText="1"/>
    </xf>
    <xf numFmtId="165" fontId="30" fillId="6" borderId="12" xfId="1" applyNumberFormat="1" applyFont="1" applyFill="1" applyBorder="1" applyAlignment="1">
      <alignment horizontal="center" vertical="center" wrapText="1"/>
    </xf>
    <xf numFmtId="165" fontId="30" fillId="6" borderId="18" xfId="1" applyNumberFormat="1" applyFont="1" applyFill="1" applyBorder="1" applyAlignment="1">
      <alignment horizontal="center" vertical="center" wrapText="1"/>
    </xf>
    <xf numFmtId="165" fontId="30" fillId="6" borderId="14" xfId="1" applyNumberFormat="1" applyFont="1" applyFill="1" applyBorder="1" applyAlignment="1">
      <alignment horizontal="center" vertical="center" wrapText="1"/>
    </xf>
    <xf numFmtId="165" fontId="30" fillId="6" borderId="0" xfId="1" applyNumberFormat="1" applyFont="1" applyFill="1" applyBorder="1" applyAlignment="1">
      <alignment horizontal="center" vertical="center" wrapText="1"/>
    </xf>
    <xf numFmtId="165" fontId="30" fillId="6" borderId="16" xfId="1" applyNumberFormat="1" applyFont="1" applyFill="1" applyBorder="1" applyAlignment="1">
      <alignment horizontal="center" vertical="center" wrapText="1"/>
    </xf>
    <xf numFmtId="165" fontId="30" fillId="6" borderId="19" xfId="1" applyNumberFormat="1" applyFont="1" applyFill="1" applyBorder="1" applyAlignment="1">
      <alignment horizontal="center" vertical="center" wrapText="1"/>
    </xf>
    <xf numFmtId="0" fontId="20" fillId="12" borderId="12" xfId="0" applyFont="1" applyFill="1" applyBorder="1" applyAlignment="1">
      <alignment horizontal="left" vertical="top" wrapText="1"/>
    </xf>
    <xf numFmtId="0" fontId="20" fillId="12" borderId="18" xfId="0" applyFont="1" applyFill="1" applyBorder="1" applyAlignment="1">
      <alignment horizontal="left" vertical="top" wrapText="1"/>
    </xf>
    <xf numFmtId="0" fontId="20" fillId="12" borderId="13" xfId="0" applyFont="1" applyFill="1" applyBorder="1" applyAlignment="1">
      <alignment horizontal="left" vertical="top" wrapText="1"/>
    </xf>
    <xf numFmtId="0" fontId="20" fillId="12" borderId="14" xfId="0" applyFont="1" applyFill="1" applyBorder="1" applyAlignment="1">
      <alignment horizontal="left" vertical="top" wrapText="1"/>
    </xf>
    <xf numFmtId="0" fontId="20" fillId="12" borderId="0" xfId="0" applyFont="1" applyFill="1" applyAlignment="1">
      <alignment horizontal="left" vertical="top" wrapText="1"/>
    </xf>
    <xf numFmtId="0" fontId="20" fillId="12" borderId="15" xfId="0" applyFont="1" applyFill="1" applyBorder="1" applyAlignment="1">
      <alignment horizontal="left" vertical="top" wrapText="1"/>
    </xf>
    <xf numFmtId="14" fontId="17" fillId="0" borderId="49" xfId="0" applyNumberFormat="1" applyFont="1" applyBorder="1" applyAlignment="1">
      <alignment horizontal="left" vertical="center" wrapText="1"/>
    </xf>
    <xf numFmtId="0" fontId="16" fillId="0" borderId="48" xfId="0" applyFont="1" applyBorder="1" applyAlignment="1">
      <alignment horizontal="left" vertical="center" wrapText="1"/>
    </xf>
    <xf numFmtId="0" fontId="17" fillId="0" borderId="49" xfId="0" applyFont="1" applyBorder="1" applyAlignment="1">
      <alignment horizontal="left" vertical="center" wrapText="1"/>
    </xf>
    <xf numFmtId="0" fontId="23" fillId="5" borderId="6" xfId="0" applyFont="1" applyFill="1" applyBorder="1" applyAlignment="1">
      <alignment horizontal="center" vertical="center" wrapText="1"/>
    </xf>
    <xf numFmtId="0" fontId="23" fillId="5" borderId="7" xfId="0" applyFont="1" applyFill="1" applyBorder="1" applyAlignment="1">
      <alignment horizontal="center" vertical="center" wrapText="1"/>
    </xf>
    <xf numFmtId="0" fontId="23" fillId="5" borderId="1" xfId="0" applyFont="1" applyFill="1" applyBorder="1" applyAlignment="1">
      <alignment horizontal="center" vertical="center" wrapText="1"/>
    </xf>
    <xf numFmtId="0" fontId="23" fillId="5" borderId="2" xfId="0" applyFont="1" applyFill="1" applyBorder="1" applyAlignment="1">
      <alignment horizontal="center" vertical="center" wrapText="1"/>
    </xf>
    <xf numFmtId="0" fontId="23" fillId="5" borderId="8" xfId="0" applyFont="1" applyFill="1" applyBorder="1" applyAlignment="1">
      <alignment horizontal="center" vertical="center" wrapText="1"/>
    </xf>
    <xf numFmtId="0" fontId="23" fillId="5" borderId="4" xfId="0" applyFont="1" applyFill="1" applyBorder="1" applyAlignment="1">
      <alignment horizontal="center" vertical="center" wrapText="1"/>
    </xf>
    <xf numFmtId="0" fontId="23" fillId="5" borderId="5" xfId="0" applyFont="1" applyFill="1" applyBorder="1" applyAlignment="1">
      <alignment horizontal="center" vertical="center" wrapText="1"/>
    </xf>
    <xf numFmtId="0" fontId="23" fillId="5" borderId="10" xfId="0" applyFont="1" applyFill="1" applyBorder="1" applyAlignment="1">
      <alignment horizontal="center" vertical="center" wrapText="1"/>
    </xf>
    <xf numFmtId="0" fontId="24" fillId="0" borderId="20" xfId="0" applyFont="1" applyBorder="1" applyAlignment="1">
      <alignment horizont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164" fontId="24" fillId="0" borderId="0" xfId="0" applyNumberFormat="1" applyFont="1" applyAlignment="1">
      <alignment horizontal="center" vertical="center"/>
    </xf>
    <xf numFmtId="0" fontId="25" fillId="6" borderId="12" xfId="0" applyFont="1" applyFill="1" applyBorder="1" applyAlignment="1">
      <alignment horizontal="center" vertical="center"/>
    </xf>
    <xf numFmtId="0" fontId="25" fillId="6" borderId="18" xfId="0" applyFont="1" applyFill="1" applyBorder="1" applyAlignment="1">
      <alignment horizontal="center" vertical="center"/>
    </xf>
    <xf numFmtId="0" fontId="25" fillId="6" borderId="13" xfId="0" applyFont="1" applyFill="1" applyBorder="1" applyAlignment="1">
      <alignment horizontal="center" vertical="center"/>
    </xf>
    <xf numFmtId="0" fontId="25" fillId="6" borderId="16" xfId="0" applyFont="1" applyFill="1" applyBorder="1" applyAlignment="1">
      <alignment horizontal="center" vertical="center"/>
    </xf>
    <xf numFmtId="0" fontId="25" fillId="6" borderId="19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5" fillId="3" borderId="12" xfId="0" applyFont="1" applyFill="1" applyBorder="1" applyAlignment="1">
      <alignment horizontal="center" vertical="center"/>
    </xf>
    <xf numFmtId="0" fontId="25" fillId="3" borderId="18" xfId="0" applyFont="1" applyFill="1" applyBorder="1" applyAlignment="1">
      <alignment horizontal="center" vertical="center"/>
    </xf>
    <xf numFmtId="0" fontId="25" fillId="3" borderId="13" xfId="0" applyFont="1" applyFill="1" applyBorder="1" applyAlignment="1">
      <alignment horizontal="center" vertical="center"/>
    </xf>
    <xf numFmtId="0" fontId="25" fillId="3" borderId="16" xfId="0" applyFont="1" applyFill="1" applyBorder="1" applyAlignment="1">
      <alignment horizontal="center" vertical="center"/>
    </xf>
    <xf numFmtId="0" fontId="25" fillId="3" borderId="19" xfId="0" applyFont="1" applyFill="1" applyBorder="1" applyAlignment="1">
      <alignment horizontal="center" vertical="center"/>
    </xf>
    <xf numFmtId="0" fontId="25" fillId="3" borderId="17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23" fillId="0" borderId="0" xfId="0" applyFont="1" applyAlignment="1">
      <alignment horizontal="center" vertical="center" wrapText="1"/>
    </xf>
    <xf numFmtId="16" fontId="14" fillId="0" borderId="0" xfId="0" applyNumberFormat="1" applyFont="1" applyAlignment="1">
      <alignment horizontal="center" vertical="center"/>
    </xf>
    <xf numFmtId="0" fontId="32" fillId="2" borderId="0" xfId="0" applyFont="1" applyFill="1" applyAlignment="1">
      <alignment horizontal="left" vertical="top" wrapText="1"/>
    </xf>
    <xf numFmtId="44" fontId="30" fillId="6" borderId="14" xfId="2" applyFont="1" applyFill="1" applyBorder="1" applyAlignment="1">
      <alignment horizontal="center" vertical="center"/>
    </xf>
    <xf numFmtId="44" fontId="30" fillId="6" borderId="0" xfId="2" applyFont="1" applyFill="1" applyBorder="1" applyAlignment="1">
      <alignment horizontal="center" vertical="center"/>
    </xf>
    <xf numFmtId="44" fontId="30" fillId="6" borderId="15" xfId="2" applyFont="1" applyFill="1" applyBorder="1" applyAlignment="1">
      <alignment horizontal="center" vertical="center"/>
    </xf>
    <xf numFmtId="44" fontId="30" fillId="6" borderId="16" xfId="2" applyFont="1" applyFill="1" applyBorder="1" applyAlignment="1">
      <alignment horizontal="center" vertical="center"/>
    </xf>
    <xf numFmtId="44" fontId="30" fillId="6" borderId="19" xfId="2" applyFont="1" applyFill="1" applyBorder="1" applyAlignment="1">
      <alignment horizontal="center" vertical="center"/>
    </xf>
    <xf numFmtId="44" fontId="30" fillId="6" borderId="17" xfId="2" applyFont="1" applyFill="1" applyBorder="1" applyAlignment="1">
      <alignment horizontal="center" vertical="center"/>
    </xf>
    <xf numFmtId="165" fontId="30" fillId="6" borderId="14" xfId="1" applyNumberFormat="1" applyFont="1" applyFill="1" applyBorder="1" applyAlignment="1">
      <alignment horizontal="center" vertical="center"/>
    </xf>
    <xf numFmtId="165" fontId="30" fillId="6" borderId="0" xfId="1" applyNumberFormat="1" applyFont="1" applyFill="1" applyBorder="1" applyAlignment="1">
      <alignment horizontal="center" vertical="center"/>
    </xf>
    <xf numFmtId="165" fontId="30" fillId="6" borderId="16" xfId="1" applyNumberFormat="1" applyFont="1" applyFill="1" applyBorder="1" applyAlignment="1">
      <alignment horizontal="center" vertical="center"/>
    </xf>
    <xf numFmtId="165" fontId="30" fillId="6" borderId="19" xfId="1" applyNumberFormat="1" applyFont="1" applyFill="1" applyBorder="1" applyAlignment="1">
      <alignment horizontal="center" vertical="center"/>
    </xf>
    <xf numFmtId="0" fontId="15" fillId="3" borderId="12" xfId="0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/>
    </xf>
    <xf numFmtId="0" fontId="15" fillId="3" borderId="13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44" fontId="30" fillId="5" borderId="14" xfId="2" applyFont="1" applyFill="1" applyBorder="1" applyAlignment="1">
      <alignment horizontal="center" vertical="center"/>
    </xf>
    <xf numFmtId="44" fontId="30" fillId="5" borderId="0" xfId="2" applyFont="1" applyFill="1" applyBorder="1" applyAlignment="1">
      <alignment horizontal="center" vertical="center"/>
    </xf>
    <xf numFmtId="44" fontId="30" fillId="5" borderId="15" xfId="2" applyFont="1" applyFill="1" applyBorder="1" applyAlignment="1">
      <alignment horizontal="center" vertical="center"/>
    </xf>
    <xf numFmtId="44" fontId="30" fillId="5" borderId="16" xfId="2" applyFont="1" applyFill="1" applyBorder="1" applyAlignment="1">
      <alignment horizontal="center" vertical="center"/>
    </xf>
    <xf numFmtId="44" fontId="30" fillId="5" borderId="19" xfId="2" applyFont="1" applyFill="1" applyBorder="1" applyAlignment="1">
      <alignment horizontal="center" vertical="center"/>
    </xf>
    <xf numFmtId="44" fontId="30" fillId="5" borderId="17" xfId="2" applyFont="1" applyFill="1" applyBorder="1" applyAlignment="1">
      <alignment horizontal="center" vertical="center"/>
    </xf>
    <xf numFmtId="9" fontId="30" fillId="6" borderId="0" xfId="3" applyFont="1" applyFill="1" applyBorder="1" applyAlignment="1">
      <alignment horizontal="center" vertical="center"/>
    </xf>
    <xf numFmtId="9" fontId="30" fillId="6" borderId="19" xfId="3" applyFont="1" applyFill="1" applyBorder="1" applyAlignment="1">
      <alignment horizontal="center" vertical="center"/>
    </xf>
    <xf numFmtId="10" fontId="30" fillId="6" borderId="15" xfId="3" applyNumberFormat="1" applyFont="1" applyFill="1" applyBorder="1" applyAlignment="1">
      <alignment horizontal="center" vertical="center"/>
    </xf>
    <xf numFmtId="10" fontId="30" fillId="6" borderId="17" xfId="3" applyNumberFormat="1" applyFont="1" applyFill="1" applyBorder="1" applyAlignment="1">
      <alignment horizontal="center" vertical="center"/>
    </xf>
    <xf numFmtId="9" fontId="30" fillId="6" borderId="14" xfId="3" applyFont="1" applyFill="1" applyBorder="1" applyAlignment="1">
      <alignment horizontal="center" vertical="center"/>
    </xf>
    <xf numFmtId="9" fontId="30" fillId="6" borderId="16" xfId="3" applyFont="1" applyFill="1" applyBorder="1" applyAlignment="1">
      <alignment horizontal="center" vertical="center"/>
    </xf>
    <xf numFmtId="0" fontId="27" fillId="5" borderId="1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 vertical="center"/>
    </xf>
    <xf numFmtId="0" fontId="27" fillId="5" borderId="13" xfId="0" applyFont="1" applyFill="1" applyBorder="1" applyAlignment="1">
      <alignment horizontal="center" vertical="center"/>
    </xf>
    <xf numFmtId="0" fontId="27" fillId="5" borderId="16" xfId="0" applyFont="1" applyFill="1" applyBorder="1" applyAlignment="1">
      <alignment horizontal="center" vertical="center"/>
    </xf>
    <xf numFmtId="0" fontId="27" fillId="5" borderId="19" xfId="0" applyFont="1" applyFill="1" applyBorder="1" applyAlignment="1">
      <alignment horizontal="center" vertical="center"/>
    </xf>
    <xf numFmtId="0" fontId="27" fillId="5" borderId="17" xfId="0" applyFont="1" applyFill="1" applyBorder="1" applyAlignment="1">
      <alignment horizontal="center" vertical="center"/>
    </xf>
    <xf numFmtId="164" fontId="24" fillId="0" borderId="3" xfId="0" applyNumberFormat="1" applyFont="1" applyBorder="1" applyAlignment="1">
      <alignment horizontal="center" vertical="center"/>
    </xf>
    <xf numFmtId="164" fontId="24" fillId="0" borderId="9" xfId="0" applyNumberFormat="1" applyFont="1" applyBorder="1" applyAlignment="1">
      <alignment horizontal="center" vertical="center"/>
    </xf>
    <xf numFmtId="164" fontId="24" fillId="0" borderId="4" xfId="0" applyNumberFormat="1" applyFont="1" applyBorder="1" applyAlignment="1">
      <alignment horizontal="center" vertical="center"/>
    </xf>
    <xf numFmtId="164" fontId="24" fillId="0" borderId="5" xfId="0" applyNumberFormat="1" applyFont="1" applyBorder="1" applyAlignment="1">
      <alignment horizontal="center" vertical="center"/>
    </xf>
    <xf numFmtId="164" fontId="24" fillId="0" borderId="10" xfId="0" applyNumberFormat="1" applyFont="1" applyBorder="1" applyAlignment="1">
      <alignment horizontal="center" vertical="center"/>
    </xf>
    <xf numFmtId="0" fontId="14" fillId="8" borderId="6" xfId="0" applyFont="1" applyFill="1" applyBorder="1" applyAlignment="1">
      <alignment horizontal="center" vertical="center"/>
    </xf>
    <xf numFmtId="0" fontId="14" fillId="8" borderId="7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164" fontId="14" fillId="8" borderId="6" xfId="0" applyNumberFormat="1" applyFont="1" applyFill="1" applyBorder="1" applyAlignment="1">
      <alignment horizontal="center" vertical="center"/>
    </xf>
    <xf numFmtId="164" fontId="14" fillId="8" borderId="7" xfId="0" applyNumberFormat="1" applyFont="1" applyFill="1" applyBorder="1" applyAlignment="1">
      <alignment horizontal="center" vertical="center"/>
    </xf>
    <xf numFmtId="164" fontId="14" fillId="8" borderId="11" xfId="0" applyNumberFormat="1" applyFont="1" applyFill="1" applyBorder="1" applyAlignment="1">
      <alignment horizontal="center" vertical="center"/>
    </xf>
    <xf numFmtId="164" fontId="24" fillId="0" borderId="1" xfId="0" applyNumberFormat="1" applyFont="1" applyBorder="1" applyAlignment="1">
      <alignment horizontal="center" vertical="center"/>
    </xf>
    <xf numFmtId="164" fontId="24" fillId="0" borderId="2" xfId="0" applyNumberFormat="1" applyFont="1" applyBorder="1" applyAlignment="1">
      <alignment horizontal="center" vertical="center"/>
    </xf>
    <xf numFmtId="164" fontId="24" fillId="0" borderId="8" xfId="0" applyNumberFormat="1" applyFont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27" fillId="5" borderId="20" xfId="0" applyFont="1" applyFill="1" applyBorder="1" applyAlignment="1">
      <alignment horizontal="center" vertical="center"/>
    </xf>
    <xf numFmtId="0" fontId="0" fillId="2" borderId="40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2" xfId="0" applyBorder="1" applyAlignment="1">
      <alignment horizontal="center"/>
    </xf>
    <xf numFmtId="44" fontId="0" fillId="2" borderId="22" xfId="2" applyFont="1" applyFill="1" applyBorder="1" applyAlignment="1">
      <alignment horizontal="center"/>
    </xf>
    <xf numFmtId="0" fontId="26" fillId="7" borderId="33" xfId="0" applyFont="1" applyFill="1" applyBorder="1" applyAlignment="1">
      <alignment horizontal="left" vertical="center"/>
    </xf>
    <xf numFmtId="44" fontId="0" fillId="2" borderId="33" xfId="2" applyFont="1" applyFill="1" applyBorder="1" applyAlignment="1">
      <alignment horizontal="center"/>
    </xf>
    <xf numFmtId="0" fontId="26" fillId="7" borderId="21" xfId="0" applyFont="1" applyFill="1" applyBorder="1" applyAlignment="1">
      <alignment horizontal="left" vertical="center"/>
    </xf>
    <xf numFmtId="0" fontId="14" fillId="7" borderId="21" xfId="0" applyFont="1" applyFill="1" applyBorder="1" applyAlignment="1">
      <alignment horizontal="center" vertical="center"/>
    </xf>
    <xf numFmtId="0" fontId="24" fillId="2" borderId="27" xfId="2" applyNumberFormat="1" applyFont="1" applyFill="1" applyBorder="1" applyAlignment="1">
      <alignment horizontal="center" vertical="center"/>
    </xf>
    <xf numFmtId="0" fontId="24" fillId="2" borderId="29" xfId="2" applyNumberFormat="1" applyFont="1" applyFill="1" applyBorder="1" applyAlignment="1">
      <alignment horizontal="center" vertical="center"/>
    </xf>
    <xf numFmtId="0" fontId="26" fillId="7" borderId="24" xfId="0" applyFont="1" applyFill="1" applyBorder="1" applyAlignment="1">
      <alignment horizontal="left" vertical="center"/>
    </xf>
    <xf numFmtId="0" fontId="26" fillId="7" borderId="25" xfId="0" applyFont="1" applyFill="1" applyBorder="1" applyAlignment="1">
      <alignment horizontal="left" vertical="center"/>
    </xf>
    <xf numFmtId="0" fontId="26" fillId="7" borderId="26" xfId="0" applyFont="1" applyFill="1" applyBorder="1" applyAlignment="1">
      <alignment horizontal="left" vertical="center"/>
    </xf>
    <xf numFmtId="0" fontId="28" fillId="0" borderId="23" xfId="0" applyFont="1" applyBorder="1" applyAlignment="1">
      <alignment vertical="center"/>
    </xf>
    <xf numFmtId="0" fontId="14" fillId="2" borderId="23" xfId="2" applyNumberFormat="1" applyFont="1" applyFill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4" fillId="2" borderId="0" xfId="2" applyNumberFormat="1" applyFont="1" applyFill="1" applyBorder="1" applyAlignment="1">
      <alignment horizontal="center" vertical="center"/>
    </xf>
    <xf numFmtId="44" fontId="24" fillId="2" borderId="0" xfId="2" applyFont="1" applyFill="1" applyBorder="1" applyAlignment="1">
      <alignment horizontal="center" vertical="center"/>
    </xf>
    <xf numFmtId="0" fontId="28" fillId="0" borderId="22" xfId="0" applyFont="1" applyBorder="1" applyAlignment="1">
      <alignment vertical="center"/>
    </xf>
    <xf numFmtId="0" fontId="24" fillId="2" borderId="22" xfId="2" applyNumberFormat="1" applyFont="1" applyFill="1" applyBorder="1" applyAlignment="1">
      <alignment horizontal="center" vertical="center"/>
    </xf>
    <xf numFmtId="0" fontId="28" fillId="0" borderId="21" xfId="0" applyFont="1" applyBorder="1" applyAlignment="1">
      <alignment vertical="center"/>
    </xf>
    <xf numFmtId="0" fontId="24" fillId="2" borderId="21" xfId="2" applyNumberFormat="1" applyFont="1" applyFill="1" applyBorder="1" applyAlignment="1">
      <alignment horizontal="center" vertical="center"/>
    </xf>
    <xf numFmtId="0" fontId="26" fillId="0" borderId="6" xfId="0" applyFont="1" applyBorder="1" applyAlignment="1">
      <alignment vertical="center"/>
    </xf>
    <xf numFmtId="0" fontId="26" fillId="0" borderId="7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4" fillId="2" borderId="23" xfId="0" applyFont="1" applyFill="1" applyBorder="1" applyAlignment="1">
      <alignment horizontal="center" vertical="center"/>
    </xf>
    <xf numFmtId="0" fontId="28" fillId="7" borderId="20" xfId="0" applyFont="1" applyFill="1" applyBorder="1" applyAlignment="1">
      <alignment vertical="center"/>
    </xf>
    <xf numFmtId="0" fontId="28" fillId="0" borderId="1" xfId="0" applyFont="1" applyBorder="1" applyAlignment="1">
      <alignment vertical="center"/>
    </xf>
    <xf numFmtId="0" fontId="28" fillId="0" borderId="2" xfId="0" applyFont="1" applyBorder="1" applyAlignment="1">
      <alignment vertical="center"/>
    </xf>
    <xf numFmtId="0" fontId="28" fillId="0" borderId="8" xfId="0" applyFont="1" applyBorder="1" applyAlignment="1">
      <alignment vertical="center"/>
    </xf>
    <xf numFmtId="9" fontId="24" fillId="2" borderId="22" xfId="3" applyFont="1" applyFill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8" xfId="0" applyFont="1" applyBorder="1" applyAlignment="1">
      <alignment vertical="center"/>
    </xf>
    <xf numFmtId="0" fontId="24" fillId="2" borderId="22" xfId="0" applyFont="1" applyFill="1" applyBorder="1" applyAlignment="1">
      <alignment horizontal="center" vertical="center"/>
    </xf>
    <xf numFmtId="44" fontId="24" fillId="2" borderId="22" xfId="2" applyFont="1" applyFill="1" applyBorder="1" applyAlignment="1">
      <alignment horizontal="center" vertical="center"/>
    </xf>
    <xf numFmtId="44" fontId="24" fillId="2" borderId="21" xfId="2" applyFont="1" applyFill="1" applyBorder="1" applyAlignment="1">
      <alignment horizontal="center" vertical="center"/>
    </xf>
    <xf numFmtId="0" fontId="26" fillId="0" borderId="22" xfId="0" applyFont="1" applyBorder="1" applyAlignment="1">
      <alignment vertical="center"/>
    </xf>
    <xf numFmtId="0" fontId="26" fillId="0" borderId="23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4" fillId="2" borderId="21" xfId="0" applyFont="1" applyFill="1" applyBorder="1" applyAlignment="1">
      <alignment horizontal="center"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10" xfId="0" applyFont="1" applyBorder="1" applyAlignment="1">
      <alignment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/>
    </xf>
    <xf numFmtId="0" fontId="26" fillId="7" borderId="20" xfId="0" applyFont="1" applyFill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9" xfId="0" applyFont="1" applyBorder="1" applyAlignment="1">
      <alignment vertical="center"/>
    </xf>
    <xf numFmtId="0" fontId="24" fillId="2" borderId="3" xfId="0" applyFont="1" applyFill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0" fontId="14" fillId="7" borderId="20" xfId="2" applyNumberFormat="1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8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8" fillId="0" borderId="0" xfId="4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3" fillId="48" borderId="0" xfId="0" applyFont="1" applyFill="1" applyAlignment="1">
      <alignment horizontal="left" vertical="center" indent="1"/>
    </xf>
    <xf numFmtId="0" fontId="103" fillId="48" borderId="0" xfId="0" applyFont="1" applyFill="1" applyAlignment="1">
      <alignment horizontal="center"/>
    </xf>
    <xf numFmtId="0" fontId="117" fillId="0" borderId="0" xfId="0" applyFont="1" applyAlignment="1">
      <alignment horizontal="center"/>
    </xf>
    <xf numFmtId="0" fontId="24" fillId="0" borderId="0" xfId="0" applyFont="1"/>
    <xf numFmtId="0" fontId="103" fillId="5" borderId="0" xfId="0" applyFont="1" applyFill="1" applyAlignment="1">
      <alignment horizontal="left" vertical="center" indent="1"/>
    </xf>
    <xf numFmtId="0" fontId="103" fillId="5" borderId="0" xfId="0" applyFont="1" applyFill="1" applyAlignment="1">
      <alignment horizontal="center"/>
    </xf>
    <xf numFmtId="0" fontId="14" fillId="46" borderId="0" xfId="0" applyFont="1" applyFill="1"/>
    <xf numFmtId="0" fontId="109" fillId="5" borderId="0" xfId="0" applyFont="1" applyFill="1" applyAlignment="1">
      <alignment horizontal="center"/>
    </xf>
  </cellXfs>
  <cellStyles count="16">
    <cellStyle name="Hiperlink" xfId="4" builtinId="8"/>
    <cellStyle name="Moeda" xfId="2" builtinId="4"/>
    <cellStyle name="Moeda 2" xfId="9" xr:uid="{014F6EEA-B93D-4937-A76D-E1D0A1CAD5CA}"/>
    <cellStyle name="Moeda 3" xfId="12" xr:uid="{16DA33B3-4E5C-49EF-AFF3-415333BD555E}"/>
    <cellStyle name="Moeda 4" xfId="13" xr:uid="{B21D015F-3586-46DD-9A1F-E306CCCBD128}"/>
    <cellStyle name="Normal" xfId="0" builtinId="0"/>
    <cellStyle name="Normal 2" xfId="5" xr:uid="{7482390F-76C6-4B3D-ADBC-6B0D6017C5F3}"/>
    <cellStyle name="Normal 3" xfId="8" xr:uid="{28C5FE3A-AF42-4396-A15D-7E39E8C9128C}"/>
    <cellStyle name="Normal 4" xfId="15" xr:uid="{06F2980C-7173-4EAD-8B9E-03197431773B}"/>
    <cellStyle name="Porcentagem" xfId="3" builtinId="5"/>
    <cellStyle name="Porcentagem 2" xfId="7" xr:uid="{1B59B0B3-8A2B-4A98-A996-51F741BF193E}"/>
    <cellStyle name="Porcentagem 3" xfId="11" xr:uid="{3FF683A6-6B98-4ACD-896B-A13B64159F9D}"/>
    <cellStyle name="Vírgula" xfId="1" builtinId="3"/>
    <cellStyle name="Vírgula 2" xfId="10" xr:uid="{4ABAB878-14FE-4F13-B9B9-73A7A26BEB65}"/>
    <cellStyle name="Vírgula 3" xfId="6" xr:uid="{9D7CCB4E-C7A7-4937-801C-11321139E9E3}"/>
    <cellStyle name="Vírgula 4" xfId="14" xr:uid="{95D20787-5563-4257-85F4-B606BAC135AB}"/>
  </cellStyles>
  <dxfs count="30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3C7D22"/>
      </font>
      <fill>
        <patternFill>
          <bgColor rgb="FFDAF2D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dd/mm/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fgColor theme="9"/>
          <bgColor theme="9" tint="0.39994506668294322"/>
        </patternFill>
      </fill>
    </dxf>
    <dxf>
      <fill>
        <patternFill>
          <fgColor rgb="FFFFFF97"/>
          <bgColor rgb="FFFFFF00"/>
        </patternFill>
      </fill>
    </dxf>
    <dxf>
      <fill>
        <patternFill>
          <fgColor rgb="FFFFFF97"/>
          <bgColor theme="5" tint="0.59996337778862885"/>
        </patternFill>
      </fill>
    </dxf>
    <dxf>
      <fill>
        <patternFill>
          <fgColor rgb="FFFFFF97"/>
          <bgColor rgb="FFFF5050"/>
        </patternFill>
      </fill>
    </dxf>
    <dxf>
      <fill>
        <patternFill>
          <fgColor theme="9"/>
          <bgColor rgb="FFFF505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 xr9:uid="{AF0D2CB5-8066-4122-AE7C-653CA7D8ECB1}">
      <tableStyleElement type="wholeTable" dxfId="305"/>
    </tableStyle>
  </tableStyles>
  <colors>
    <mruColors>
      <color rgb="FF5BA036"/>
      <color rgb="FFFF5050"/>
      <color rgb="FFFFFF97"/>
      <color rgb="FFFF6600"/>
      <color rgb="FFB3DD9B"/>
      <color rgb="FFFFFFCC"/>
      <color rgb="FFDAF2D0"/>
      <color rgb="FFFFA7A7"/>
      <color rgb="FFD0D0D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microsoft.com/office/2017/06/relationships/rdRichValue" Target="richData/rdrichvalue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22/10/relationships/richValueRel" Target="richData/richValueRel.xml"/><Relationship Id="rId38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Análise</a:t>
            </a:r>
            <a:r>
              <a:rPr lang="pt-BR" baseline="0"/>
              <a:t> de Safra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'7.3 - Premissas Safras'!$C$48</c:f>
              <c:strCache>
                <c:ptCount val="1"/>
                <c:pt idx="0">
                  <c:v>Receita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'7.3 - Premissas Safras'!$D$40:$H$40</c:f>
              <c:strCache>
                <c:ptCount val="5"/>
                <c:pt idx="0">
                  <c:v>23/24</c:v>
                </c:pt>
                <c:pt idx="1">
                  <c:v>24/25</c:v>
                </c:pt>
                <c:pt idx="2">
                  <c:v>25/26</c:v>
                </c:pt>
                <c:pt idx="3">
                  <c:v>26/27</c:v>
                </c:pt>
                <c:pt idx="4">
                  <c:v>27/28</c:v>
                </c:pt>
              </c:strCache>
            </c:strRef>
          </c:cat>
          <c:val>
            <c:numRef>
              <c:f>'7.3 - Premissas Safras'!$D$48:$H$48</c:f>
              <c:numCache>
                <c:formatCode>_-#,##0_-;\-#,##0_-;_-"-"??_-;_-@_-</c:formatCode>
                <c:ptCount val="5"/>
                <c:pt idx="0">
                  <c:v>4</c:v>
                </c:pt>
                <c:pt idx="1">
                  <c:v>0</c:v>
                </c:pt>
                <c:pt idx="2">
                  <c:v>33000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0-4571-930E-AC47E199FD80}"/>
            </c:ext>
          </c:extLst>
        </c:ser>
        <c:ser>
          <c:idx val="1"/>
          <c:order val="1"/>
          <c:tx>
            <c:strRef>
              <c:f>'7.3 - Premissas Safras'!$C$51</c:f>
              <c:strCache>
                <c:ptCount val="1"/>
                <c:pt idx="0">
                  <c:v>Despesas rateadas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'7.3 - Premissas Safras'!$D$51:$H$51</c:f>
              <c:numCache>
                <c:formatCode>_-#,##0_-;\-#,##0_-;_-"-"??_-;_-@_-</c:formatCode>
                <c:ptCount val="5"/>
                <c:pt idx="0">
                  <c:v>40900</c:v>
                </c:pt>
                <c:pt idx="1">
                  <c:v>40900</c:v>
                </c:pt>
                <c:pt idx="2">
                  <c:v>40900</c:v>
                </c:pt>
                <c:pt idx="3">
                  <c:v>40900</c:v>
                </c:pt>
                <c:pt idx="4">
                  <c:v>40900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00-4571-930E-AC47E199F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893896352"/>
        <c:axId val="1893902112"/>
      </c:barChart>
      <c:lineChart>
        <c:grouping val="stacked"/>
        <c:varyColors val="0"/>
        <c:ser>
          <c:idx val="2"/>
          <c:order val="2"/>
          <c:tx>
            <c:strRef>
              <c:f>'7.3 - Premissas Safras'!$C$52</c:f>
              <c:strCache>
                <c:ptCount val="1"/>
                <c:pt idx="0">
                  <c:v>Resultado Bruto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'7.3 - Premissas Safras'!$D$52:$H$52</c:f>
              <c:numCache>
                <c:formatCode>_-#,##0_-;\-#,##0_-;_-"-"??_-;_-@_-</c:formatCode>
                <c:ptCount val="5"/>
                <c:pt idx="0">
                  <c:v>-4</c:v>
                </c:pt>
                <c:pt idx="1">
                  <c:v>0</c:v>
                </c:pt>
                <c:pt idx="2">
                  <c:v>10400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00-4571-930E-AC47E199F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3896352"/>
        <c:axId val="1893902112"/>
      </c:lineChart>
      <c:catAx>
        <c:axId val="189389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3902112"/>
        <c:crosses val="autoZero"/>
        <c:auto val="1"/>
        <c:lblAlgn val="ctr"/>
        <c:lblOffset val="100"/>
        <c:noMultiLvlLbl val="0"/>
      </c:catAx>
      <c:valAx>
        <c:axId val="189390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#,##0_-;\-#,##0_-;_-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389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bg1"/>
                </a:solidFill>
              </a:rPr>
              <a:t>PATRIMÔNIO</a:t>
            </a:r>
            <a:r>
              <a:rPr lang="pt-BR" b="1" baseline="0">
                <a:solidFill>
                  <a:schemeClr val="bg1"/>
                </a:solidFill>
              </a:rPr>
              <a:t> ANTES / DEPOIS </a:t>
            </a:r>
            <a:endParaRPr lang="pt-BR" b="1">
              <a:solidFill>
                <a:schemeClr val="bg1"/>
              </a:solidFill>
            </a:endParaRPr>
          </a:p>
        </c:rich>
      </c:tx>
      <c:overlay val="0"/>
      <c:spPr>
        <a:solidFill>
          <a:srgbClr val="5BA03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5BA036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'8 - Ativos'!$C$106:$C$108</c:f>
              <c:strCache>
                <c:ptCount val="3"/>
                <c:pt idx="0">
                  <c:v>PATRIMONIO</c:v>
                </c:pt>
                <c:pt idx="1">
                  <c:v>ATUAL </c:v>
                </c:pt>
                <c:pt idx="2">
                  <c:v>APÓS FCO ALVES</c:v>
                </c:pt>
              </c:strCache>
            </c:strRef>
          </c:cat>
          <c:val>
            <c:numRef>
              <c:f>'8 - Ativos'!$D$106:$D$108</c:f>
              <c:numCache>
                <c:formatCode>"R$"\ #,##0.00</c:formatCode>
                <c:ptCount val="3"/>
                <c:pt idx="1">
                  <c:v>0</c:v>
                </c:pt>
                <c:pt idx="2">
                  <c:v>70000000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0E-4992-BB84-F92CBB1646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87974064"/>
        <c:axId val="1687865104"/>
      </c:barChart>
      <c:catAx>
        <c:axId val="168797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7865104"/>
        <c:crosses val="autoZero"/>
        <c:auto val="1"/>
        <c:lblAlgn val="ctr"/>
        <c:lblOffset val="100"/>
        <c:noMultiLvlLbl val="0"/>
      </c:catAx>
      <c:valAx>
        <c:axId val="168786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797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ENDIVIDAMENTO</a:t>
            </a:r>
            <a:r>
              <a:rPr lang="pt-BR" b="1" baseline="0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ATUAL </a:t>
            </a:r>
            <a:endParaRPr lang="pt-BR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8.3333333333333332E-3"/>
                  <c:y val="-6.48148148148148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54-45D3-AD54-703C57D73540}"/>
                </c:ext>
              </c:extLst>
            </c:dLbl>
            <c:dLbl>
              <c:idx val="1"/>
              <c:layout>
                <c:manualLayout>
                  <c:x val="2.361111111111111E-2"/>
                  <c:y val="-9.72222222222222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263888888888887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654-45D3-AD54-703C57D73540}"/>
                </c:ext>
              </c:extLst>
            </c:dLbl>
            <c:dLbl>
              <c:idx val="2"/>
              <c:layout>
                <c:manualLayout>
                  <c:x val="3.6111111111110997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52777777777774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654-45D3-AD54-703C57D735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'10.1 - Premissas Endividamento'!$D$22:$D$36</c:f>
              <c:numCache>
                <c:formatCode>"R$"\ 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7654-45D3-AD54-703C57D7354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0926159"/>
        <c:axId val="660932879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extLst>
                  <c:ext uri="{02D57815-91ED-43cb-92C2-25804820EDAC}">
                    <c15:filteredSeriesTitle>
                      <c15:tx>
                        <c: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  <c:strCache>
                            <c:ptCount val="1"/>
                            <c:pt idx="0">
                              <c:v>#REF!</c:v>
                            </c:pt>
                          </c:strCache>
                        </c:strRef>
                      </c15:tx>
                    </c15:filteredSeriesTitle>
                  </c:ex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4-7654-45D3-AD54-703C57D73540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filteredSeriesTitle>
                      <c15:tx>
                        <c: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  <c:strCache>
                            <c:ptCount val="1"/>
                            <c:pt idx="0">
                              <c:v>#REF!</c:v>
                            </c:pt>
                          </c:strCache>
                        </c:strRef>
                      </c15:tx>
                    </c15:filteredSeriesTitle>
                  </c:ext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5-7654-45D3-AD54-703C57D73540}"/>
                  </c:ext>
                </c:extLst>
              </c15:ser>
            </c15:filteredBarSeries>
          </c:ext>
        </c:extLst>
      </c:bar3DChart>
      <c:catAx>
        <c:axId val="66092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0932879"/>
        <c:crosses val="autoZero"/>
        <c:auto val="1"/>
        <c:lblAlgn val="ctr"/>
        <c:lblOffset val="100"/>
        <c:noMultiLvlLbl val="0"/>
      </c:catAx>
      <c:valAx>
        <c:axId val="66093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092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 baseline="0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EVOLUÇÃO DO ENDIVIDAMENTO ANUAL </a:t>
            </a:r>
            <a:endParaRPr lang="pt-BR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1"/>
          <c:order val="1"/>
          <c:tx>
            <c:strRef>
              <c:f>'10.1 - Premissas Endividamento'!$H$21</c:f>
              <c:strCache>
                <c:ptCount val="1"/>
                <c:pt idx="0">
                  <c:v>Valor Atual 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8.3333333333333332E-3"/>
                  <c:y val="-6.48148148148148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E9-4047-BE37-97347E279504}"/>
                </c:ext>
              </c:extLst>
            </c:dLbl>
            <c:dLbl>
              <c:idx val="1"/>
              <c:layout>
                <c:manualLayout>
                  <c:x val="2.361111111111111E-2"/>
                  <c:y val="-9.72222222222222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263888888888887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2E9-4047-BE37-97347E279504}"/>
                </c:ext>
              </c:extLst>
            </c:dLbl>
            <c:dLbl>
              <c:idx val="2"/>
              <c:layout>
                <c:manualLayout>
                  <c:x val="3.6111111111110997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52777777777774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2E9-4047-BE37-97347E2795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'10.1 - Premissas Endividamento'!$G$22:$G$35</c:f>
              <c:strCache>
                <c:ptCount val="14"/>
                <c:pt idx="0">
                  <c:v>ATUAL 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</c:strCache>
            </c:strRef>
          </c:cat>
          <c:val>
            <c:numRef>
              <c:f>'10.1 - Premissas Endividamento'!$H$22:$H$36</c:f>
              <c:numCache>
                <c:formatCode>#,##0.00</c:formatCode>
                <c:ptCount val="15"/>
                <c:pt idx="1">
                  <c:v>1.2</c:v>
                </c:pt>
                <c:pt idx="2">
                  <c:v>0.48</c:v>
                </c:pt>
                <c:pt idx="3">
                  <c:v>0.24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E9-4047-BE37-97347E2795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0926159"/>
        <c:axId val="660932879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'10.1 - Premissas Endividamento'!$G$22:$G$35</c15:sqref>
                        </c15:formulaRef>
                      </c:ext>
                    </c:extLst>
                    <c:strCache>
                      <c:ptCount val="14"/>
                      <c:pt idx="0">
                        <c:v>ATUAL 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'10.1 - Premissas Endividamento'!$H$22:$H$36</c15:sqref>
                        </c15:formulaRef>
                      </c:ext>
                    </c:extLst>
                    <c:numCache>
                      <c:formatCode>#,##0.00</c:formatCode>
                      <c:ptCount val="15"/>
                      <c:pt idx="1">
                        <c:v>1.2</c:v>
                      </c:pt>
                      <c:pt idx="2">
                        <c:v>0.48</c:v>
                      </c:pt>
                      <c:pt idx="3">
                        <c:v>0.24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22E9-4047-BE37-97347E27950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'10.1 - Premissas Endividamento'!$G$22:$G$35</c15:sqref>
                        </c15:formulaRef>
                      </c:ext>
                    </c:extLst>
                    <c:strCache>
                      <c:ptCount val="14"/>
                      <c:pt idx="0">
                        <c:v>ATUAL 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E9-4047-BE37-97347E279504}"/>
                  </c:ext>
                </c:extLst>
              </c15:ser>
            </c15:filteredBarSeries>
          </c:ext>
        </c:extLst>
      </c:bar3DChart>
      <c:catAx>
        <c:axId val="66092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0932879"/>
        <c:crosses val="autoZero"/>
        <c:auto val="1"/>
        <c:lblAlgn val="ctr"/>
        <c:lblOffset val="100"/>
        <c:noMultiLvlLbl val="0"/>
      </c:catAx>
      <c:valAx>
        <c:axId val="66093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092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 baseline="0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EVOLUÇÃO DO ENDIVIDAMENTO ANUAL </a:t>
            </a:r>
            <a:endParaRPr lang="pt-BR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1"/>
          <c:order val="1"/>
          <c:tx>
            <c:strRef>
              <c:f>'10.1 - Premissas Endividamento'!$L$21</c:f>
              <c:strCache>
                <c:ptCount val="1"/>
                <c:pt idx="0">
                  <c:v>Parcelas Anuais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8.3333333333333332E-3"/>
                  <c:y val="-6.48148148148148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E1-47F6-8E73-EA370CE981A5}"/>
                </c:ext>
              </c:extLst>
            </c:dLbl>
            <c:dLbl>
              <c:idx val="1"/>
              <c:layout>
                <c:manualLayout>
                  <c:x val="2.361111111111111E-2"/>
                  <c:y val="-9.72222222222222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263888888888887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0E1-47F6-8E73-EA370CE981A5}"/>
                </c:ext>
              </c:extLst>
            </c:dLbl>
            <c:dLbl>
              <c:idx val="2"/>
              <c:layout>
                <c:manualLayout>
                  <c:x val="3.6111111111110997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52777777777774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0E1-47F6-8E73-EA370CE98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'10.1 - Premissas Endividamento'!$K$22:$K$36</c:f>
              <c:strCache>
                <c:ptCount val="15"/>
                <c:pt idx="0">
                  <c:v>ATUAL 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strCache>
            </c:strRef>
          </c:cat>
          <c:val>
            <c:numRef>
              <c:f>'10.1 - Premissas Endividamento'!$L$22:$L$36</c:f>
              <c:numCache>
                <c:formatCode>"R$"\ #,##0.00</c:formatCode>
                <c:ptCount val="15"/>
                <c:pt idx="1">
                  <c:v>1.6319999999999999</c:v>
                </c:pt>
                <c:pt idx="2">
                  <c:v>0.32640000000000002</c:v>
                </c:pt>
                <c:pt idx="3">
                  <c:v>0.29759999999999998</c:v>
                </c:pt>
                <c:pt idx="4">
                  <c:v>0.26879999999999998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E1-47F6-8E73-EA370CE981A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0926159"/>
        <c:axId val="660932879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'10.1 - Premissas Endividamento'!$K$22:$K$36</c15:sqref>
                        </c15:formulaRef>
                      </c:ext>
                    </c:extLst>
                    <c:strCache>
                      <c:ptCount val="15"/>
                      <c:pt idx="0">
                        <c:v>ATUAL 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'10.1 - Premissas Endividamento'!$H$22:$H$36</c15:sqref>
                        </c15:formulaRef>
                      </c:ext>
                    </c:extLst>
                    <c:numCache>
                      <c:formatCode>#,##0.00</c:formatCode>
                      <c:ptCount val="15"/>
                      <c:pt idx="1">
                        <c:v>1.2</c:v>
                      </c:pt>
                      <c:pt idx="2">
                        <c:v>0.48</c:v>
                      </c:pt>
                      <c:pt idx="3">
                        <c:v>0.24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80E1-47F6-8E73-EA370CE981A5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'10.1 - Premissas Endividamento'!$K$22:$K$36</c15:sqref>
                        </c15:formulaRef>
                      </c:ext>
                    </c:extLst>
                    <c:strCache>
                      <c:ptCount val="15"/>
                      <c:pt idx="0">
                        <c:v>ATUAL 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0E1-47F6-8E73-EA370CE981A5}"/>
                  </c:ext>
                </c:extLst>
              </c15:ser>
            </c15:filteredBarSeries>
          </c:ext>
        </c:extLst>
      </c:bar3DChart>
      <c:catAx>
        <c:axId val="66092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0932879"/>
        <c:crosses val="autoZero"/>
        <c:auto val="1"/>
        <c:lblAlgn val="ctr"/>
        <c:lblOffset val="100"/>
        <c:noMultiLvlLbl val="0"/>
      </c:catAx>
      <c:valAx>
        <c:axId val="66093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092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 baseline="0"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EVOLUÇÃO DO ENDIVIDAMENTO ANUAL </a:t>
            </a:r>
            <a:endParaRPr lang="pt-BR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1"/>
          <c:order val="1"/>
          <c:tx>
            <c:strRef>
              <c:f>'10.1 - Premissas Endividamento'!$L$21</c:f>
              <c:strCache>
                <c:ptCount val="1"/>
                <c:pt idx="0">
                  <c:v>Parcelas Anuais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8.3333333333333332E-3"/>
                  <c:y val="-6.48148148148148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1C-4817-880D-6D33835020C2}"/>
                </c:ext>
              </c:extLst>
            </c:dLbl>
            <c:dLbl>
              <c:idx val="1"/>
              <c:layout>
                <c:manualLayout>
                  <c:x val="2.361111111111111E-2"/>
                  <c:y val="-9.72222222222222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263888888888887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1C-4817-880D-6D33835020C2}"/>
                </c:ext>
              </c:extLst>
            </c:dLbl>
            <c:dLbl>
              <c:idx val="2"/>
              <c:layout>
                <c:manualLayout>
                  <c:x val="3.6111111111110997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52777777777774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1C-4817-880D-6D33835020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'10.1 - Premissas Endividamento'!$K$22:$K$36</c:f>
              <c:strCache>
                <c:ptCount val="15"/>
                <c:pt idx="0">
                  <c:v>ATUAL 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strCache>
            </c:strRef>
          </c:cat>
          <c:val>
            <c:numRef>
              <c:f>'10.1 - Premissas Endividamento'!$L$22:$L$36</c:f>
              <c:numCache>
                <c:formatCode>"R$"\ #,##0.00</c:formatCode>
                <c:ptCount val="15"/>
                <c:pt idx="1">
                  <c:v>1.6319999999999999</c:v>
                </c:pt>
                <c:pt idx="2">
                  <c:v>0.32640000000000002</c:v>
                </c:pt>
                <c:pt idx="3">
                  <c:v>0.29759999999999998</c:v>
                </c:pt>
                <c:pt idx="4">
                  <c:v>0.26879999999999998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1C-4817-880D-6D33835020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0926159"/>
        <c:axId val="660932879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'10.1 - Premissas Endividamento'!$K$22:$K$36</c15:sqref>
                        </c15:formulaRef>
                      </c:ext>
                    </c:extLst>
                    <c:strCache>
                      <c:ptCount val="15"/>
                      <c:pt idx="0">
                        <c:v>ATUAL 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'10.1 - Premissas Endividamento'!$H$22:$H$36</c15:sqref>
                        </c15:formulaRef>
                      </c:ext>
                    </c:extLst>
                    <c:numCache>
                      <c:formatCode>#,##0.00</c:formatCode>
                      <c:ptCount val="15"/>
                      <c:pt idx="1">
                        <c:v>1.2</c:v>
                      </c:pt>
                      <c:pt idx="2">
                        <c:v>0.48</c:v>
                      </c:pt>
                      <c:pt idx="3">
                        <c:v>0.24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E1C-4817-880D-6D33835020C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'10.1 - Premissas Endividamento'!$K$22:$K$36</c15:sqref>
                        </c15:formulaRef>
                      </c:ext>
                    </c:extLst>
                    <c:strCache>
                      <c:ptCount val="15"/>
                      <c:pt idx="0">
                        <c:v>ATUAL 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E1C-4817-880D-6D33835020C2}"/>
                  </c:ext>
                </c:extLst>
              </c15:ser>
            </c15:filteredBarSeries>
          </c:ext>
        </c:extLst>
      </c:bar3DChart>
      <c:catAx>
        <c:axId val="66092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0932879"/>
        <c:crosses val="autoZero"/>
        <c:auto val="1"/>
        <c:lblAlgn val="ctr"/>
        <c:lblOffset val="100"/>
        <c:noMultiLvlLbl val="0"/>
      </c:catAx>
      <c:valAx>
        <c:axId val="66093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092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500" b="1"/>
              <a:t>CENÁRIO</a:t>
            </a:r>
            <a:r>
              <a:rPr lang="en-US" sz="2500" b="1" baseline="0"/>
              <a:t> PROPOSTO</a:t>
            </a:r>
            <a:endParaRPr lang="en-US" sz="2500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Ebitda + SD Ac.+ Aportes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9498525073746382E-3"/>
                  <c:y val="-8.498583569405102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E5-4998-8C00-6CD17A847B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"/>
              <c:pt idx="0">
                <c:v>24/25</c:v>
              </c:pt>
              <c:pt idx="1">
                <c:v>25/26</c:v>
              </c:pt>
              <c:pt idx="2">
                <c:v>26/27</c:v>
              </c:pt>
              <c:pt idx="3">
                <c:v>27/28</c:v>
              </c:pt>
              <c:pt idx="4">
                <c:v>27/29*</c:v>
              </c:pt>
              <c:pt idx="5">
                <c:v>27/30</c:v>
              </c:pt>
              <c:pt idx="6">
                <c:v>27/31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14.383610925461539</c:v>
              </c:pt>
              <c:pt idx="2">
                <c:v>17.608156480923078</c:v>
              </c:pt>
              <c:pt idx="3">
                <c:v>26.561964036384619</c:v>
              </c:pt>
              <c:pt idx="4">
                <c:v>20.45428059184616</c:v>
              </c:pt>
              <c:pt idx="5">
                <c:v>23.412706147307702</c:v>
              </c:pt>
              <c:pt idx="6">
                <c:v>20.934702702769243</c:v>
              </c:pt>
            </c:numLit>
          </c:val>
          <c:extLst>
            <c:ext xmlns:c16="http://schemas.microsoft.com/office/drawing/2014/chart" uri="{C3380CC4-5D6E-409C-BE32-E72D297353CC}">
              <c16:uniqueId val="{00000001-2AE5-4998-8C00-6CD17A847B30}"/>
            </c:ext>
          </c:extLst>
        </c:ser>
        <c:ser>
          <c:idx val="1"/>
          <c:order val="1"/>
          <c:tx>
            <c:v>Reestruturação 2025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4749262536873142E-2"/>
                  <c:y val="-7.634306690738444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E5-4998-8C00-6CD17A847B30}"/>
                </c:ext>
              </c:extLst>
            </c:dLbl>
            <c:dLbl>
              <c:idx val="1"/>
              <c:layout>
                <c:manualLayout>
                  <c:x val="4.5722713864306729E-2"/>
                  <c:y val="-4.524567929188187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E5-4998-8C00-6CD17A847B30}"/>
                </c:ext>
              </c:extLst>
            </c:dLbl>
            <c:dLbl>
              <c:idx val="2"/>
              <c:layout>
                <c:manualLayout>
                  <c:x val="1.4749262536873156E-2"/>
                  <c:y val="-6.22054619245354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E5-4998-8C00-6CD17A847B30}"/>
                </c:ext>
              </c:extLst>
            </c:dLbl>
            <c:dLbl>
              <c:idx val="3"/>
              <c:layout>
                <c:manualLayout>
                  <c:x val="4.4247787610619468E-2"/>
                  <c:y val="-8.767452428072429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E5-4998-8C00-6CD17A847B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"/>
              <c:pt idx="0">
                <c:v>24/25</c:v>
              </c:pt>
              <c:pt idx="1">
                <c:v>25/26</c:v>
              </c:pt>
              <c:pt idx="2">
                <c:v>26/27</c:v>
              </c:pt>
              <c:pt idx="3">
                <c:v>27/28</c:v>
              </c:pt>
              <c:pt idx="4">
                <c:v>27/29*</c:v>
              </c:pt>
              <c:pt idx="5">
                <c:v>27/30</c:v>
              </c:pt>
              <c:pt idx="6">
                <c:v>27/31</c:v>
              </c:pt>
            </c:strLit>
          </c:cat>
          <c:val>
            <c:numLit>
              <c:formatCode>General</c:formatCode>
              <c:ptCount val="7"/>
              <c:pt idx="0">
                <c:v>59.4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AE5-4998-8C00-6CD17A847B30}"/>
            </c:ext>
          </c:extLst>
        </c:ser>
        <c:ser>
          <c:idx val="2"/>
          <c:order val="2"/>
          <c:tx>
            <c:v>Dividas Reneg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"/>
              <c:pt idx="0">
                <c:v>24/25</c:v>
              </c:pt>
              <c:pt idx="1">
                <c:v>25/26</c:v>
              </c:pt>
              <c:pt idx="2">
                <c:v>26/27</c:v>
              </c:pt>
              <c:pt idx="3">
                <c:v>27/28</c:v>
              </c:pt>
              <c:pt idx="4">
                <c:v>27/29*</c:v>
              </c:pt>
              <c:pt idx="5">
                <c:v>27/30</c:v>
              </c:pt>
              <c:pt idx="6">
                <c:v>27/31</c:v>
              </c:pt>
            </c:strLit>
          </c:cat>
          <c:val>
            <c:numLit>
              <c:formatCode>General</c:formatCode>
              <c:ptCount val="7"/>
              <c:pt idx="0">
                <c:v>55.075225285000002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AE5-4998-8C00-6CD17A847B30}"/>
            </c:ext>
          </c:extLst>
        </c:ser>
        <c:ser>
          <c:idx val="3"/>
          <c:order val="3"/>
          <c:tx>
            <c:v>Parcelas 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"/>
              <c:pt idx="0">
                <c:v>24/25</c:v>
              </c:pt>
              <c:pt idx="1">
                <c:v>25/26</c:v>
              </c:pt>
              <c:pt idx="2">
                <c:v>26/27</c:v>
              </c:pt>
              <c:pt idx="3">
                <c:v>27/28</c:v>
              </c:pt>
              <c:pt idx="4">
                <c:v>27/29*</c:v>
              </c:pt>
              <c:pt idx="5">
                <c:v>27/30</c:v>
              </c:pt>
              <c:pt idx="6">
                <c:v>27/31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11.932593000000001</c:v>
              </c:pt>
              <c:pt idx="2">
                <c:v>17.467231000000002</c:v>
              </c:pt>
              <c:pt idx="3">
                <c:v>17.265922</c:v>
              </c:pt>
              <c:pt idx="4">
                <c:v>20.068213</c:v>
              </c:pt>
              <c:pt idx="5">
                <c:v>22.139641999999998</c:v>
              </c:pt>
              <c:pt idx="6">
                <c:v>19.219397000000001</c:v>
              </c:pt>
            </c:numLit>
          </c:val>
          <c:extLst>
            <c:ext xmlns:c16="http://schemas.microsoft.com/office/drawing/2014/chart" uri="{C3380CC4-5D6E-409C-BE32-E72D297353CC}">
              <c16:uniqueId val="{00000008-2AE5-4998-8C00-6CD17A847B30}"/>
            </c:ext>
          </c:extLst>
        </c:ser>
        <c:ser>
          <c:idx val="4"/>
          <c:order val="4"/>
          <c:tx>
            <c:v>SD ACUMULADO </c:v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000"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7"/>
              <c:pt idx="0">
                <c:v>24/25</c:v>
              </c:pt>
              <c:pt idx="1">
                <c:v>25/26</c:v>
              </c:pt>
              <c:pt idx="2">
                <c:v>26/27</c:v>
              </c:pt>
              <c:pt idx="3">
                <c:v>27/28</c:v>
              </c:pt>
              <c:pt idx="4">
                <c:v>27/29*</c:v>
              </c:pt>
              <c:pt idx="5">
                <c:v>27/30</c:v>
              </c:pt>
              <c:pt idx="6">
                <c:v>27/31</c:v>
              </c:pt>
            </c:strLit>
          </c:cat>
          <c:val>
            <c:numLit>
              <c:formatCode>General</c:formatCode>
              <c:ptCount val="7"/>
              <c:pt idx="0">
                <c:v>2.9625723699999966</c:v>
              </c:pt>
              <c:pt idx="1">
                <c:v>2.4510179254615387</c:v>
              </c:pt>
              <c:pt idx="2">
                <c:v>0.14092548092307666</c:v>
              </c:pt>
              <c:pt idx="3">
                <c:v>9.2960420363846197</c:v>
              </c:pt>
              <c:pt idx="4">
                <c:v>0.38606759184616024</c:v>
              </c:pt>
              <c:pt idx="5">
                <c:v>1.2730641473077036</c:v>
              </c:pt>
              <c:pt idx="6">
                <c:v>1.7153057027692427</c:v>
              </c:pt>
            </c:numLit>
          </c:val>
          <c:extLst>
            <c:ext xmlns:c16="http://schemas.microsoft.com/office/drawing/2014/chart" uri="{C3380CC4-5D6E-409C-BE32-E72D297353CC}">
              <c16:uniqueId val="{00000009-2AE5-4998-8C00-6CD17A847B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444224"/>
        <c:axId val="111438944"/>
      </c:barChart>
      <c:catAx>
        <c:axId val="11144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438944"/>
        <c:crosses val="autoZero"/>
        <c:auto val="1"/>
        <c:lblAlgn val="ctr"/>
        <c:lblOffset val="100"/>
        <c:noMultiLvlLbl val="0"/>
      </c:catAx>
      <c:valAx>
        <c:axId val="11143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444224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bg1"/>
                </a:solidFill>
              </a:rPr>
              <a:t>LIQUIDEZ</a:t>
            </a:r>
          </a:p>
        </c:rich>
      </c:tx>
      <c:overlay val="0"/>
      <c:spPr>
        <a:solidFill>
          <a:srgbClr val="5BA03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5BA036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'16 - Raio X'!$H$105:$Q$105</c:f>
              <c:numCache>
                <c:formatCode>_("R$"* #,##0.00_);_("R$"* \(#,##0.00\);_("R$"* "-"??_);_(@_)</c:formatCode>
                <c:ptCount val="10"/>
                <c:pt idx="0">
                  <c:v>-1827840</c:v>
                </c:pt>
                <c:pt idx="1">
                  <c:v>-2375788.7999999998</c:v>
                </c:pt>
                <c:pt idx="2">
                  <c:v>-2994195.4559999998</c:v>
                </c:pt>
                <c:pt idx="3">
                  <c:v>-3654554.9107199996</c:v>
                </c:pt>
                <c:pt idx="4">
                  <c:v>-4093101.5000063996</c:v>
                </c:pt>
                <c:pt idx="5">
                  <c:v>-4584273.6800071672</c:v>
                </c:pt>
                <c:pt idx="6">
                  <c:v>-5134386.5216080267</c:v>
                </c:pt>
                <c:pt idx="7">
                  <c:v>-5750512.9042009898</c:v>
                </c:pt>
                <c:pt idx="8">
                  <c:v>-6440574.4527051086</c:v>
                </c:pt>
                <c:pt idx="9">
                  <c:v>-7213443.3870297214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5-4CF5-ACAF-6A2358197E1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69430671"/>
        <c:axId val="469427791"/>
      </c:lineChart>
      <c:catAx>
        <c:axId val="469430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427791"/>
        <c:crosses val="autoZero"/>
        <c:auto val="1"/>
        <c:lblAlgn val="ctr"/>
        <c:lblOffset val="100"/>
        <c:noMultiLvlLbl val="0"/>
      </c:catAx>
      <c:valAx>
        <c:axId val="469427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430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jpeg"/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7.jpeg"/><Relationship Id="rId1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13.png"/><Relationship Id="rId1" Type="http://schemas.openxmlformats.org/officeDocument/2006/relationships/image" Target="../media/image14.jpeg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jpeg"/><Relationship Id="rId1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4.jpeg"/><Relationship Id="rId1" Type="http://schemas.openxmlformats.org/officeDocument/2006/relationships/image" Target="../media/image13.png"/><Relationship Id="rId4" Type="http://schemas.openxmlformats.org/officeDocument/2006/relationships/chart" Target="../charts/chart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Relationship Id="rId14" Type="http://schemas.openxmlformats.org/officeDocument/2006/relationships/image" Target="../media/image3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36.jpeg"/><Relationship Id="rId1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30481</xdr:colOff>
      <xdr:row>696</xdr:row>
      <xdr:rowOff>175260</xdr:rowOff>
    </xdr:from>
    <xdr:ext cx="396388" cy="399753"/>
    <xdr:pic>
      <xdr:nvPicPr>
        <xdr:cNvPr id="3" name="Imagem 2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0" y="120647460"/>
          <a:ext cx="396240" cy="399415"/>
        </a:xfrm>
        <a:prstGeom prst="rect">
          <a:avLst/>
        </a:prstGeom>
      </xdr:spPr>
    </xdr:pic>
    <xdr:clientData/>
  </xdr:oneCellAnchor>
  <xdr:oneCellAnchor>
    <xdr:from>
      <xdr:col>6</xdr:col>
      <xdr:colOff>441961</xdr:colOff>
      <xdr:row>697</xdr:row>
      <xdr:rowOff>60958</xdr:rowOff>
    </xdr:from>
    <xdr:ext cx="701040" cy="243841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30540" y="120715405"/>
          <a:ext cx="701040" cy="24384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3</xdr:col>
          <xdr:colOff>1645920</xdr:colOff>
          <xdr:row>15</xdr:row>
          <xdr:rowOff>91440</xdr:rowOff>
        </xdr:to>
        <xdr:sp macro="" textlink="">
          <xdr:nvSpPr>
            <xdr:cNvPr id="1225" name="btnAtualizarSafras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ptos Narrow"/>
                </a:rPr>
                <a:t>Atualizar Safras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254000</xdr:colOff>
      <xdr:row>38</xdr:row>
      <xdr:rowOff>177800</xdr:rowOff>
    </xdr:from>
    <xdr:to>
      <xdr:col>6</xdr:col>
      <xdr:colOff>1143000</xdr:colOff>
      <xdr:row>43</xdr:row>
      <xdr:rowOff>25400</xdr:rowOff>
    </xdr:to>
    <xdr:sp macro="[0]!Módulo37.VoltarTopo" textlink="">
      <xdr:nvSpPr>
        <xdr:cNvPr id="2" name="Elipse 1">
          <a:extLst>
            <a:ext uri="{FF2B5EF4-FFF2-40B4-BE49-F238E27FC236}">
              <a16:creationId xmlns:a16="http://schemas.microsoft.com/office/drawing/2014/main" id="{71A58AED-7A8F-EEC9-63A8-62E8CE359950}"/>
            </a:ext>
          </a:extLst>
        </xdr:cNvPr>
        <xdr:cNvSpPr/>
      </xdr:nvSpPr>
      <xdr:spPr>
        <a:xfrm>
          <a:off x="9086850" y="53784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2</xdr:col>
          <xdr:colOff>1264920</xdr:colOff>
          <xdr:row>17</xdr:row>
          <xdr:rowOff>91440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Soja Sequeiro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16</xdr:row>
          <xdr:rowOff>0</xdr:rowOff>
        </xdr:from>
        <xdr:to>
          <xdr:col>3</xdr:col>
          <xdr:colOff>754380</xdr:colOff>
          <xdr:row>17</xdr:row>
          <xdr:rowOff>91440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Soja Irrigada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16</xdr:row>
          <xdr:rowOff>0</xdr:rowOff>
        </xdr:from>
        <xdr:to>
          <xdr:col>3</xdr:col>
          <xdr:colOff>2148840</xdr:colOff>
          <xdr:row>17</xdr:row>
          <xdr:rowOff>91440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Soja Grãos e Sementes - Produção Própria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2278380</xdr:colOff>
          <xdr:row>16</xdr:row>
          <xdr:rowOff>0</xdr:rowOff>
        </xdr:from>
        <xdr:to>
          <xdr:col>3</xdr:col>
          <xdr:colOff>3543300</xdr:colOff>
          <xdr:row>17</xdr:row>
          <xdr:rowOff>91440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Soja Grãos e Sementes - Produção Cooperado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3672840</xdr:colOff>
          <xdr:row>16</xdr:row>
          <xdr:rowOff>0</xdr:rowOff>
        </xdr:from>
        <xdr:to>
          <xdr:col>4</xdr:col>
          <xdr:colOff>762000</xdr:colOff>
          <xdr:row>17</xdr:row>
          <xdr:rowOff>91440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Milho Safrinha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16</xdr:row>
          <xdr:rowOff>0</xdr:rowOff>
        </xdr:from>
        <xdr:to>
          <xdr:col>6</xdr:col>
          <xdr:colOff>60960</xdr:colOff>
          <xdr:row>17</xdr:row>
          <xdr:rowOff>91440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Milho Verão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129540</xdr:rowOff>
        </xdr:from>
        <xdr:to>
          <xdr:col>2</xdr:col>
          <xdr:colOff>1264920</xdr:colOff>
          <xdr:row>19</xdr:row>
          <xdr:rowOff>45720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Milho Grãos e Sementes - Produção Própria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17</xdr:row>
          <xdr:rowOff>129540</xdr:rowOff>
        </xdr:from>
        <xdr:to>
          <xdr:col>3</xdr:col>
          <xdr:colOff>754380</xdr:colOff>
          <xdr:row>19</xdr:row>
          <xdr:rowOff>45720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Milho Grãos e Sementes - Produção Cooperado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17</xdr:row>
          <xdr:rowOff>129540</xdr:rowOff>
        </xdr:from>
        <xdr:to>
          <xdr:col>3</xdr:col>
          <xdr:colOff>2148840</xdr:colOff>
          <xdr:row>19</xdr:row>
          <xdr:rowOff>45720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Cana de Açucar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2278380</xdr:colOff>
          <xdr:row>17</xdr:row>
          <xdr:rowOff>129540</xdr:rowOff>
        </xdr:from>
        <xdr:to>
          <xdr:col>3</xdr:col>
          <xdr:colOff>3543300</xdr:colOff>
          <xdr:row>19</xdr:row>
          <xdr:rowOff>45720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Laranja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3672840</xdr:colOff>
          <xdr:row>17</xdr:row>
          <xdr:rowOff>129540</xdr:rowOff>
        </xdr:from>
        <xdr:to>
          <xdr:col>4</xdr:col>
          <xdr:colOff>762000</xdr:colOff>
          <xdr:row>19</xdr:row>
          <xdr:rowOff>45720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17</xdr:row>
          <xdr:rowOff>129540</xdr:rowOff>
        </xdr:from>
        <xdr:to>
          <xdr:col>6</xdr:col>
          <xdr:colOff>60960</xdr:colOff>
          <xdr:row>19</xdr:row>
          <xdr:rowOff>45720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Algodão 1ª Safra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19</xdr:row>
          <xdr:rowOff>83820</xdr:rowOff>
        </xdr:from>
        <xdr:to>
          <xdr:col>2</xdr:col>
          <xdr:colOff>1264920</xdr:colOff>
          <xdr:row>21</xdr:row>
          <xdr:rowOff>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Algodão 2ª Safra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19</xdr:row>
          <xdr:rowOff>83820</xdr:rowOff>
        </xdr:from>
        <xdr:to>
          <xdr:col>3</xdr:col>
          <xdr:colOff>754380</xdr:colOff>
          <xdr:row>21</xdr:row>
          <xdr:rowOff>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MANDIOCA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19</xdr:row>
          <xdr:rowOff>83820</xdr:rowOff>
        </xdr:from>
        <xdr:to>
          <xdr:col>3</xdr:col>
          <xdr:colOff>2148840</xdr:colOff>
          <xdr:row>21</xdr:row>
          <xdr:rowOff>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SOJA - AREA PROPRIA ARRENDADA A TERCEIROS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2278380</xdr:colOff>
          <xdr:row>19</xdr:row>
          <xdr:rowOff>83820</xdr:rowOff>
        </xdr:from>
        <xdr:to>
          <xdr:col>3</xdr:col>
          <xdr:colOff>3543300</xdr:colOff>
          <xdr:row>21</xdr:row>
          <xdr:rowOff>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MILHO - AREA PROPRIA ARRENDADA A TERCEIROS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3672840</xdr:colOff>
          <xdr:row>19</xdr:row>
          <xdr:rowOff>83820</xdr:rowOff>
        </xdr:from>
        <xdr:to>
          <xdr:col>4</xdr:col>
          <xdr:colOff>762000</xdr:colOff>
          <xdr:row>21</xdr:row>
          <xdr:rowOff>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Feijão Caupi Irrigado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19</xdr:row>
          <xdr:rowOff>83820</xdr:rowOff>
        </xdr:from>
        <xdr:to>
          <xdr:col>6</xdr:col>
          <xdr:colOff>60960</xdr:colOff>
          <xdr:row>21</xdr:row>
          <xdr:rowOff>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Sorgo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38100</xdr:rowOff>
        </xdr:from>
        <xdr:to>
          <xdr:col>2</xdr:col>
          <xdr:colOff>1264920</xdr:colOff>
          <xdr:row>22</xdr:row>
          <xdr:rowOff>129540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Gergelim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21</xdr:row>
          <xdr:rowOff>38100</xdr:rowOff>
        </xdr:from>
        <xdr:to>
          <xdr:col>3</xdr:col>
          <xdr:colOff>754380</xdr:colOff>
          <xdr:row>22</xdr:row>
          <xdr:rowOff>129540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Feijao Caupi sequeiro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21</xdr:row>
          <xdr:rowOff>38100</xdr:rowOff>
        </xdr:from>
        <xdr:to>
          <xdr:col>3</xdr:col>
          <xdr:colOff>2148840</xdr:colOff>
          <xdr:row>22</xdr:row>
          <xdr:rowOff>129540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Sorgo Irrigado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2278380</xdr:colOff>
          <xdr:row>21</xdr:row>
          <xdr:rowOff>38100</xdr:rowOff>
        </xdr:from>
        <xdr:to>
          <xdr:col>3</xdr:col>
          <xdr:colOff>3543300</xdr:colOff>
          <xdr:row>22</xdr:row>
          <xdr:rowOff>129540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3672840</xdr:colOff>
          <xdr:row>21</xdr:row>
          <xdr:rowOff>38100</xdr:rowOff>
        </xdr:from>
        <xdr:to>
          <xdr:col>4</xdr:col>
          <xdr:colOff>762000</xdr:colOff>
          <xdr:row>22</xdr:row>
          <xdr:rowOff>129540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Avicultura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21</xdr:row>
          <xdr:rowOff>38100</xdr:rowOff>
        </xdr:from>
        <xdr:to>
          <xdr:col>6</xdr:col>
          <xdr:colOff>60960</xdr:colOff>
          <xdr:row>22</xdr:row>
          <xdr:rowOff>129540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Suinos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167640</xdr:rowOff>
        </xdr:from>
        <xdr:to>
          <xdr:col>2</xdr:col>
          <xdr:colOff>1264920</xdr:colOff>
          <xdr:row>24</xdr:row>
          <xdr:rowOff>83820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Psicultura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22</xdr:row>
          <xdr:rowOff>167640</xdr:rowOff>
        </xdr:from>
        <xdr:to>
          <xdr:col>3</xdr:col>
          <xdr:colOff>754380</xdr:colOff>
          <xdr:row>24</xdr:row>
          <xdr:rowOff>83820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Milheto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22</xdr:row>
          <xdr:rowOff>167640</xdr:rowOff>
        </xdr:from>
        <xdr:to>
          <xdr:col>3</xdr:col>
          <xdr:colOff>2148840</xdr:colOff>
          <xdr:row>24</xdr:row>
          <xdr:rowOff>83820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TUMIM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2278380</xdr:colOff>
          <xdr:row>22</xdr:row>
          <xdr:rowOff>167640</xdr:rowOff>
        </xdr:from>
        <xdr:to>
          <xdr:col>3</xdr:col>
          <xdr:colOff>3543300</xdr:colOff>
          <xdr:row>24</xdr:row>
          <xdr:rowOff>83820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SAFRA TESTE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254000</xdr:colOff>
      <xdr:row>61</xdr:row>
      <xdr:rowOff>116649</xdr:rowOff>
    </xdr:from>
    <xdr:to>
      <xdr:col>6</xdr:col>
      <xdr:colOff>1143000</xdr:colOff>
      <xdr:row>66</xdr:row>
      <xdr:rowOff>107950</xdr:rowOff>
    </xdr:to>
    <xdr:sp macro="[0]!Módulo37.VoltarTopo" textlink="">
      <xdr:nvSpPr>
        <xdr:cNvPr id="6" name="Elipse 5">
          <a:extLst>
            <a:ext uri="{FF2B5EF4-FFF2-40B4-BE49-F238E27FC236}">
              <a16:creationId xmlns:a16="http://schemas.microsoft.com/office/drawing/2014/main" id="{DBDF46DA-6A2E-47F5-BA7E-9DF1433C9D68}"/>
            </a:ext>
          </a:extLst>
        </xdr:cNvPr>
        <xdr:cNvSpPr/>
      </xdr:nvSpPr>
      <xdr:spPr>
        <a:xfrm>
          <a:off x="9086850" y="8333549"/>
          <a:ext cx="889000" cy="912051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292100</xdr:colOff>
      <xdr:row>84</xdr:row>
      <xdr:rowOff>133350</xdr:rowOff>
    </xdr:from>
    <xdr:to>
      <xdr:col>6</xdr:col>
      <xdr:colOff>1181100</xdr:colOff>
      <xdr:row>88</xdr:row>
      <xdr:rowOff>177800</xdr:rowOff>
    </xdr:to>
    <xdr:sp macro="[0]!Módulo37.VoltarTopo" textlink="">
      <xdr:nvSpPr>
        <xdr:cNvPr id="7" name="Elipse 6">
          <a:extLst>
            <a:ext uri="{FF2B5EF4-FFF2-40B4-BE49-F238E27FC236}">
              <a16:creationId xmlns:a16="http://schemas.microsoft.com/office/drawing/2014/main" id="{7EDDA13A-211C-49B9-B3FC-162980EB0045}"/>
            </a:ext>
          </a:extLst>
        </xdr:cNvPr>
        <xdr:cNvSpPr/>
      </xdr:nvSpPr>
      <xdr:spPr>
        <a:xfrm>
          <a:off x="9124950" y="1135380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330200</xdr:colOff>
      <xdr:row>109</xdr:row>
      <xdr:rowOff>12700</xdr:rowOff>
    </xdr:from>
    <xdr:to>
      <xdr:col>6</xdr:col>
      <xdr:colOff>1219200</xdr:colOff>
      <xdr:row>113</xdr:row>
      <xdr:rowOff>57150</xdr:rowOff>
    </xdr:to>
    <xdr:sp macro="[0]!Módulo37.VoltarTopo" textlink="">
      <xdr:nvSpPr>
        <xdr:cNvPr id="8" name="Elipse 7">
          <a:extLst>
            <a:ext uri="{FF2B5EF4-FFF2-40B4-BE49-F238E27FC236}">
              <a16:creationId xmlns:a16="http://schemas.microsoft.com/office/drawing/2014/main" id="{DA5F549D-629F-49A9-80E6-4FF5C30152C1}"/>
            </a:ext>
          </a:extLst>
        </xdr:cNvPr>
        <xdr:cNvSpPr/>
      </xdr:nvSpPr>
      <xdr:spPr>
        <a:xfrm>
          <a:off x="9163050" y="144208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330200</xdr:colOff>
      <xdr:row>131</xdr:row>
      <xdr:rowOff>114300</xdr:rowOff>
    </xdr:from>
    <xdr:to>
      <xdr:col>6</xdr:col>
      <xdr:colOff>1219200</xdr:colOff>
      <xdr:row>135</xdr:row>
      <xdr:rowOff>158750</xdr:rowOff>
    </xdr:to>
    <xdr:sp macro="[0]!Módulo37.VoltarTopo" textlink="">
      <xdr:nvSpPr>
        <xdr:cNvPr id="9" name="Elipse 8">
          <a:extLst>
            <a:ext uri="{FF2B5EF4-FFF2-40B4-BE49-F238E27FC236}">
              <a16:creationId xmlns:a16="http://schemas.microsoft.com/office/drawing/2014/main" id="{B5F67E61-E11F-4F99-B1AE-8D34B4C01E12}"/>
            </a:ext>
          </a:extLst>
        </xdr:cNvPr>
        <xdr:cNvSpPr/>
      </xdr:nvSpPr>
      <xdr:spPr>
        <a:xfrm>
          <a:off x="9163050" y="173418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336550</xdr:colOff>
      <xdr:row>154</xdr:row>
      <xdr:rowOff>165100</xdr:rowOff>
    </xdr:from>
    <xdr:to>
      <xdr:col>6</xdr:col>
      <xdr:colOff>1225550</xdr:colOff>
      <xdr:row>159</xdr:row>
      <xdr:rowOff>25400</xdr:rowOff>
    </xdr:to>
    <xdr:sp macro="[0]!Módulo37.VoltarTopo" textlink="">
      <xdr:nvSpPr>
        <xdr:cNvPr id="10" name="Elipse 9">
          <a:extLst>
            <a:ext uri="{FF2B5EF4-FFF2-40B4-BE49-F238E27FC236}">
              <a16:creationId xmlns:a16="http://schemas.microsoft.com/office/drawing/2014/main" id="{842718DB-8EBE-49F7-9FFD-6374398BAB0B}"/>
            </a:ext>
          </a:extLst>
        </xdr:cNvPr>
        <xdr:cNvSpPr/>
      </xdr:nvSpPr>
      <xdr:spPr>
        <a:xfrm>
          <a:off x="9169400" y="2039620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247650</xdr:colOff>
      <xdr:row>177</xdr:row>
      <xdr:rowOff>177800</xdr:rowOff>
    </xdr:from>
    <xdr:to>
      <xdr:col>6</xdr:col>
      <xdr:colOff>1136650</xdr:colOff>
      <xdr:row>182</xdr:row>
      <xdr:rowOff>38100</xdr:rowOff>
    </xdr:to>
    <xdr:sp macro="[0]!Módulo37.VoltarTopo" textlink="">
      <xdr:nvSpPr>
        <xdr:cNvPr id="11" name="Elipse 10">
          <a:extLst>
            <a:ext uri="{FF2B5EF4-FFF2-40B4-BE49-F238E27FC236}">
              <a16:creationId xmlns:a16="http://schemas.microsoft.com/office/drawing/2014/main" id="{E3758895-A0B6-49C1-A87F-9F50925944E0}"/>
            </a:ext>
          </a:extLst>
        </xdr:cNvPr>
        <xdr:cNvSpPr/>
      </xdr:nvSpPr>
      <xdr:spPr>
        <a:xfrm>
          <a:off x="9080500" y="234124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342900</xdr:colOff>
      <xdr:row>200</xdr:row>
      <xdr:rowOff>146050</xdr:rowOff>
    </xdr:from>
    <xdr:to>
      <xdr:col>6</xdr:col>
      <xdr:colOff>1231900</xdr:colOff>
      <xdr:row>205</xdr:row>
      <xdr:rowOff>6350</xdr:rowOff>
    </xdr:to>
    <xdr:sp macro="[0]!Módulo37.VoltarTopo" textlink="">
      <xdr:nvSpPr>
        <xdr:cNvPr id="12" name="Elipse 11">
          <a:extLst>
            <a:ext uri="{FF2B5EF4-FFF2-40B4-BE49-F238E27FC236}">
              <a16:creationId xmlns:a16="http://schemas.microsoft.com/office/drawing/2014/main" id="{6EE3CD19-592B-4099-B327-FAF7FAABB4CF}"/>
            </a:ext>
          </a:extLst>
        </xdr:cNvPr>
        <xdr:cNvSpPr/>
      </xdr:nvSpPr>
      <xdr:spPr>
        <a:xfrm>
          <a:off x="9175750" y="263842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298450</xdr:colOff>
      <xdr:row>226</xdr:row>
      <xdr:rowOff>76200</xdr:rowOff>
    </xdr:from>
    <xdr:to>
      <xdr:col>6</xdr:col>
      <xdr:colOff>1187450</xdr:colOff>
      <xdr:row>230</xdr:row>
      <xdr:rowOff>120650</xdr:rowOff>
    </xdr:to>
    <xdr:sp macro="[0]!Módulo37.VoltarTopo" textlink="">
      <xdr:nvSpPr>
        <xdr:cNvPr id="13" name="Elipse 12">
          <a:extLst>
            <a:ext uri="{FF2B5EF4-FFF2-40B4-BE49-F238E27FC236}">
              <a16:creationId xmlns:a16="http://schemas.microsoft.com/office/drawing/2014/main" id="{B196C52D-61AA-447E-98D9-6A2BFD80BB85}"/>
            </a:ext>
          </a:extLst>
        </xdr:cNvPr>
        <xdr:cNvSpPr/>
      </xdr:nvSpPr>
      <xdr:spPr>
        <a:xfrm>
          <a:off x="9131300" y="2987040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285750</xdr:colOff>
      <xdr:row>245</xdr:row>
      <xdr:rowOff>158750</xdr:rowOff>
    </xdr:from>
    <xdr:to>
      <xdr:col>6</xdr:col>
      <xdr:colOff>1174750</xdr:colOff>
      <xdr:row>250</xdr:row>
      <xdr:rowOff>19050</xdr:rowOff>
    </xdr:to>
    <xdr:sp macro="[0]!Módulo37.VoltarTopo" textlink="">
      <xdr:nvSpPr>
        <xdr:cNvPr id="14" name="Elipse 13">
          <a:extLst>
            <a:ext uri="{FF2B5EF4-FFF2-40B4-BE49-F238E27FC236}">
              <a16:creationId xmlns:a16="http://schemas.microsoft.com/office/drawing/2014/main" id="{DBD99B8C-CCF2-4FFF-B7CA-A314587991E7}"/>
            </a:ext>
          </a:extLst>
        </xdr:cNvPr>
        <xdr:cNvSpPr/>
      </xdr:nvSpPr>
      <xdr:spPr>
        <a:xfrm>
          <a:off x="9118600" y="331406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266700</xdr:colOff>
      <xdr:row>267</xdr:row>
      <xdr:rowOff>158750</xdr:rowOff>
    </xdr:from>
    <xdr:to>
      <xdr:col>6</xdr:col>
      <xdr:colOff>1155700</xdr:colOff>
      <xdr:row>272</xdr:row>
      <xdr:rowOff>19050</xdr:rowOff>
    </xdr:to>
    <xdr:sp macro="[0]!Módulo37.VoltarTopo" textlink="">
      <xdr:nvSpPr>
        <xdr:cNvPr id="15" name="Elipse 14">
          <a:extLst>
            <a:ext uri="{FF2B5EF4-FFF2-40B4-BE49-F238E27FC236}">
              <a16:creationId xmlns:a16="http://schemas.microsoft.com/office/drawing/2014/main" id="{16F5561C-19E9-4F94-B001-44E4D1F917CE}"/>
            </a:ext>
          </a:extLst>
        </xdr:cNvPr>
        <xdr:cNvSpPr/>
      </xdr:nvSpPr>
      <xdr:spPr>
        <a:xfrm>
          <a:off x="9099550" y="3577590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298450</xdr:colOff>
      <xdr:row>293</xdr:row>
      <xdr:rowOff>63500</xdr:rowOff>
    </xdr:from>
    <xdr:to>
      <xdr:col>6</xdr:col>
      <xdr:colOff>1187450</xdr:colOff>
      <xdr:row>297</xdr:row>
      <xdr:rowOff>107950</xdr:rowOff>
    </xdr:to>
    <xdr:sp macro="[0]!Módulo37.VoltarTopo" textlink="">
      <xdr:nvSpPr>
        <xdr:cNvPr id="16" name="Elipse 15">
          <a:extLst>
            <a:ext uri="{FF2B5EF4-FFF2-40B4-BE49-F238E27FC236}">
              <a16:creationId xmlns:a16="http://schemas.microsoft.com/office/drawing/2014/main" id="{8B1703D2-65DD-4476-9061-C5440A213B2B}"/>
            </a:ext>
          </a:extLst>
        </xdr:cNvPr>
        <xdr:cNvSpPr/>
      </xdr:nvSpPr>
      <xdr:spPr>
        <a:xfrm>
          <a:off x="9131300" y="388683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254000</xdr:colOff>
      <xdr:row>316</xdr:row>
      <xdr:rowOff>101600</xdr:rowOff>
    </xdr:from>
    <xdr:to>
      <xdr:col>6</xdr:col>
      <xdr:colOff>1143000</xdr:colOff>
      <xdr:row>320</xdr:row>
      <xdr:rowOff>146050</xdr:rowOff>
    </xdr:to>
    <xdr:sp macro="[0]!Módulo37.VoltarTopo" textlink="">
      <xdr:nvSpPr>
        <xdr:cNvPr id="17" name="Elipse 16">
          <a:extLst>
            <a:ext uri="{FF2B5EF4-FFF2-40B4-BE49-F238E27FC236}">
              <a16:creationId xmlns:a16="http://schemas.microsoft.com/office/drawing/2014/main" id="{C1EC6245-AC06-469B-A539-FDB2EC144904}"/>
            </a:ext>
          </a:extLst>
        </xdr:cNvPr>
        <xdr:cNvSpPr/>
      </xdr:nvSpPr>
      <xdr:spPr>
        <a:xfrm>
          <a:off x="9086850" y="424624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298450</xdr:colOff>
      <xdr:row>338</xdr:row>
      <xdr:rowOff>38100</xdr:rowOff>
    </xdr:from>
    <xdr:to>
      <xdr:col>6</xdr:col>
      <xdr:colOff>1187450</xdr:colOff>
      <xdr:row>342</xdr:row>
      <xdr:rowOff>82550</xdr:rowOff>
    </xdr:to>
    <xdr:sp macro="[0]!Módulo37.VoltarTopo" textlink="">
      <xdr:nvSpPr>
        <xdr:cNvPr id="18" name="Elipse 17">
          <a:extLst>
            <a:ext uri="{FF2B5EF4-FFF2-40B4-BE49-F238E27FC236}">
              <a16:creationId xmlns:a16="http://schemas.microsoft.com/office/drawing/2014/main" id="{E914BF0E-85DB-4401-B0B7-1AC53A601B5E}"/>
            </a:ext>
          </a:extLst>
        </xdr:cNvPr>
        <xdr:cNvSpPr/>
      </xdr:nvSpPr>
      <xdr:spPr>
        <a:xfrm>
          <a:off x="9131300" y="4577080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247650</xdr:colOff>
      <xdr:row>363</xdr:row>
      <xdr:rowOff>25400</xdr:rowOff>
    </xdr:from>
    <xdr:to>
      <xdr:col>6</xdr:col>
      <xdr:colOff>1136650</xdr:colOff>
      <xdr:row>367</xdr:row>
      <xdr:rowOff>69850</xdr:rowOff>
    </xdr:to>
    <xdr:sp macro="[0]!Módulo37.VoltarTopo" textlink="">
      <xdr:nvSpPr>
        <xdr:cNvPr id="19" name="Elipse 18">
          <a:extLst>
            <a:ext uri="{FF2B5EF4-FFF2-40B4-BE49-F238E27FC236}">
              <a16:creationId xmlns:a16="http://schemas.microsoft.com/office/drawing/2014/main" id="{4D159F01-DBC8-44CA-B10C-2BBFEDF2233A}"/>
            </a:ext>
          </a:extLst>
        </xdr:cNvPr>
        <xdr:cNvSpPr/>
      </xdr:nvSpPr>
      <xdr:spPr>
        <a:xfrm>
          <a:off x="9080500" y="4931410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273050</xdr:colOff>
      <xdr:row>386</xdr:row>
      <xdr:rowOff>95250</xdr:rowOff>
    </xdr:from>
    <xdr:to>
      <xdr:col>6</xdr:col>
      <xdr:colOff>1162050</xdr:colOff>
      <xdr:row>390</xdr:row>
      <xdr:rowOff>139700</xdr:rowOff>
    </xdr:to>
    <xdr:sp macro="[0]!Módulo37.VoltarTopo" textlink="">
      <xdr:nvSpPr>
        <xdr:cNvPr id="20" name="Elipse 19">
          <a:extLst>
            <a:ext uri="{FF2B5EF4-FFF2-40B4-BE49-F238E27FC236}">
              <a16:creationId xmlns:a16="http://schemas.microsoft.com/office/drawing/2014/main" id="{617BA434-F89E-4235-B203-4B2E17945559}"/>
            </a:ext>
          </a:extLst>
        </xdr:cNvPr>
        <xdr:cNvSpPr/>
      </xdr:nvSpPr>
      <xdr:spPr>
        <a:xfrm>
          <a:off x="9105900" y="536765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285750</xdr:colOff>
      <xdr:row>405</xdr:row>
      <xdr:rowOff>139700</xdr:rowOff>
    </xdr:from>
    <xdr:to>
      <xdr:col>6</xdr:col>
      <xdr:colOff>1174750</xdr:colOff>
      <xdr:row>410</xdr:row>
      <xdr:rowOff>0</xdr:rowOff>
    </xdr:to>
    <xdr:sp macro="[0]!Módulo37.VoltarTopo" textlink="">
      <xdr:nvSpPr>
        <xdr:cNvPr id="21" name="Elipse 20">
          <a:extLst>
            <a:ext uri="{FF2B5EF4-FFF2-40B4-BE49-F238E27FC236}">
              <a16:creationId xmlns:a16="http://schemas.microsoft.com/office/drawing/2014/main" id="{AF7FCEBA-506C-477E-A66D-72C7365E26DC}"/>
            </a:ext>
          </a:extLst>
        </xdr:cNvPr>
        <xdr:cNvSpPr/>
      </xdr:nvSpPr>
      <xdr:spPr>
        <a:xfrm>
          <a:off x="9118600" y="5727700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279400</xdr:colOff>
      <xdr:row>428</xdr:row>
      <xdr:rowOff>158750</xdr:rowOff>
    </xdr:from>
    <xdr:to>
      <xdr:col>6</xdr:col>
      <xdr:colOff>1168400</xdr:colOff>
      <xdr:row>433</xdr:row>
      <xdr:rowOff>19050</xdr:rowOff>
    </xdr:to>
    <xdr:sp macro="[0]!Módulo37.VoltarTopo" textlink="">
      <xdr:nvSpPr>
        <xdr:cNvPr id="22" name="Elipse 21">
          <a:extLst>
            <a:ext uri="{FF2B5EF4-FFF2-40B4-BE49-F238E27FC236}">
              <a16:creationId xmlns:a16="http://schemas.microsoft.com/office/drawing/2014/main" id="{7E627D33-838C-4393-BD6E-4308BA77BBDC}"/>
            </a:ext>
          </a:extLst>
        </xdr:cNvPr>
        <xdr:cNvSpPr/>
      </xdr:nvSpPr>
      <xdr:spPr>
        <a:xfrm>
          <a:off x="9112250" y="6029960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292100</xdr:colOff>
      <xdr:row>451</xdr:row>
      <xdr:rowOff>120650</xdr:rowOff>
    </xdr:from>
    <xdr:to>
      <xdr:col>6</xdr:col>
      <xdr:colOff>1181100</xdr:colOff>
      <xdr:row>455</xdr:row>
      <xdr:rowOff>165100</xdr:rowOff>
    </xdr:to>
    <xdr:sp macro="[0]!Módulo37.VoltarTopo" textlink="">
      <xdr:nvSpPr>
        <xdr:cNvPr id="23" name="Elipse 22">
          <a:extLst>
            <a:ext uri="{FF2B5EF4-FFF2-40B4-BE49-F238E27FC236}">
              <a16:creationId xmlns:a16="http://schemas.microsoft.com/office/drawing/2014/main" id="{02BE2B8E-560C-4E8C-8AED-EA1A5CFE398A}"/>
            </a:ext>
          </a:extLst>
        </xdr:cNvPr>
        <xdr:cNvSpPr/>
      </xdr:nvSpPr>
      <xdr:spPr>
        <a:xfrm>
          <a:off x="9124950" y="632650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317500</xdr:colOff>
      <xdr:row>478</xdr:row>
      <xdr:rowOff>63500</xdr:rowOff>
    </xdr:from>
    <xdr:to>
      <xdr:col>6</xdr:col>
      <xdr:colOff>1206500</xdr:colOff>
      <xdr:row>482</xdr:row>
      <xdr:rowOff>107950</xdr:rowOff>
    </xdr:to>
    <xdr:sp macro="[0]!Módulo37.VoltarTopo" textlink="">
      <xdr:nvSpPr>
        <xdr:cNvPr id="24" name="Elipse 23">
          <a:extLst>
            <a:ext uri="{FF2B5EF4-FFF2-40B4-BE49-F238E27FC236}">
              <a16:creationId xmlns:a16="http://schemas.microsoft.com/office/drawing/2014/main" id="{C85130E1-4681-4306-A86C-78573A8C3D22}"/>
            </a:ext>
          </a:extLst>
        </xdr:cNvPr>
        <xdr:cNvSpPr/>
      </xdr:nvSpPr>
      <xdr:spPr>
        <a:xfrm>
          <a:off x="9150350" y="669480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254000</xdr:colOff>
      <xdr:row>497</xdr:row>
      <xdr:rowOff>165100</xdr:rowOff>
    </xdr:from>
    <xdr:to>
      <xdr:col>6</xdr:col>
      <xdr:colOff>1143000</xdr:colOff>
      <xdr:row>502</xdr:row>
      <xdr:rowOff>25400</xdr:rowOff>
    </xdr:to>
    <xdr:sp macro="[0]!Módulo37.VoltarTopo" textlink="">
      <xdr:nvSpPr>
        <xdr:cNvPr id="25" name="Elipse 24">
          <a:extLst>
            <a:ext uri="{FF2B5EF4-FFF2-40B4-BE49-F238E27FC236}">
              <a16:creationId xmlns:a16="http://schemas.microsoft.com/office/drawing/2014/main" id="{A20143F6-69FC-4307-AE5F-77A1614519F5}"/>
            </a:ext>
          </a:extLst>
        </xdr:cNvPr>
        <xdr:cNvSpPr/>
      </xdr:nvSpPr>
      <xdr:spPr>
        <a:xfrm>
          <a:off x="9086850" y="706056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273050</xdr:colOff>
      <xdr:row>524</xdr:row>
      <xdr:rowOff>127000</xdr:rowOff>
    </xdr:from>
    <xdr:to>
      <xdr:col>6</xdr:col>
      <xdr:colOff>1162050</xdr:colOff>
      <xdr:row>528</xdr:row>
      <xdr:rowOff>171450</xdr:rowOff>
    </xdr:to>
    <xdr:sp macro="[0]!Módulo37.VoltarTopo" textlink="">
      <xdr:nvSpPr>
        <xdr:cNvPr id="26" name="Elipse 25">
          <a:extLst>
            <a:ext uri="{FF2B5EF4-FFF2-40B4-BE49-F238E27FC236}">
              <a16:creationId xmlns:a16="http://schemas.microsoft.com/office/drawing/2014/main" id="{77A03468-FE7E-458B-8040-7CE0DBB324CB}"/>
            </a:ext>
          </a:extLst>
        </xdr:cNvPr>
        <xdr:cNvSpPr/>
      </xdr:nvSpPr>
      <xdr:spPr>
        <a:xfrm>
          <a:off x="9105900" y="7430770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266700</xdr:colOff>
      <xdr:row>547</xdr:row>
      <xdr:rowOff>127000</xdr:rowOff>
    </xdr:from>
    <xdr:to>
      <xdr:col>6</xdr:col>
      <xdr:colOff>1155700</xdr:colOff>
      <xdr:row>551</xdr:row>
      <xdr:rowOff>171450</xdr:rowOff>
    </xdr:to>
    <xdr:sp macro="[0]!Módulo37.VoltarTopo" textlink="">
      <xdr:nvSpPr>
        <xdr:cNvPr id="27" name="Elipse 26">
          <a:extLst>
            <a:ext uri="{FF2B5EF4-FFF2-40B4-BE49-F238E27FC236}">
              <a16:creationId xmlns:a16="http://schemas.microsoft.com/office/drawing/2014/main" id="{C863B1D7-7DC5-491A-816C-211E83A3C37F}"/>
            </a:ext>
          </a:extLst>
        </xdr:cNvPr>
        <xdr:cNvSpPr/>
      </xdr:nvSpPr>
      <xdr:spPr>
        <a:xfrm>
          <a:off x="9099550" y="7860030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266700</xdr:colOff>
      <xdr:row>570</xdr:row>
      <xdr:rowOff>76200</xdr:rowOff>
    </xdr:from>
    <xdr:to>
      <xdr:col>6</xdr:col>
      <xdr:colOff>1155700</xdr:colOff>
      <xdr:row>574</xdr:row>
      <xdr:rowOff>120650</xdr:rowOff>
    </xdr:to>
    <xdr:sp macro="[0]!Módulo37.VoltarTopo" textlink="">
      <xdr:nvSpPr>
        <xdr:cNvPr id="28" name="Elipse 27">
          <a:extLst>
            <a:ext uri="{FF2B5EF4-FFF2-40B4-BE49-F238E27FC236}">
              <a16:creationId xmlns:a16="http://schemas.microsoft.com/office/drawing/2014/main" id="{A9CC3B7E-7744-4D07-BBE7-081BF18E020F}"/>
            </a:ext>
          </a:extLst>
        </xdr:cNvPr>
        <xdr:cNvSpPr/>
      </xdr:nvSpPr>
      <xdr:spPr>
        <a:xfrm>
          <a:off x="9099550" y="8284210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323850</xdr:colOff>
      <xdr:row>593</xdr:row>
      <xdr:rowOff>107950</xdr:rowOff>
    </xdr:from>
    <xdr:to>
      <xdr:col>6</xdr:col>
      <xdr:colOff>1212850</xdr:colOff>
      <xdr:row>597</xdr:row>
      <xdr:rowOff>152400</xdr:rowOff>
    </xdr:to>
    <xdr:sp macro="[0]!Módulo37.VoltarTopo" textlink="">
      <xdr:nvSpPr>
        <xdr:cNvPr id="29" name="Elipse 28">
          <a:extLst>
            <a:ext uri="{FF2B5EF4-FFF2-40B4-BE49-F238E27FC236}">
              <a16:creationId xmlns:a16="http://schemas.microsoft.com/office/drawing/2014/main" id="{6108AF15-7D80-475B-954E-DFFFF0850FF1}"/>
            </a:ext>
          </a:extLst>
        </xdr:cNvPr>
        <xdr:cNvSpPr/>
      </xdr:nvSpPr>
      <xdr:spPr>
        <a:xfrm>
          <a:off x="9156700" y="871664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317500</xdr:colOff>
      <xdr:row>613</xdr:row>
      <xdr:rowOff>63500</xdr:rowOff>
    </xdr:from>
    <xdr:to>
      <xdr:col>6</xdr:col>
      <xdr:colOff>1206500</xdr:colOff>
      <xdr:row>617</xdr:row>
      <xdr:rowOff>107950</xdr:rowOff>
    </xdr:to>
    <xdr:sp macro="[0]!Módulo37.VoltarTopo" textlink="">
      <xdr:nvSpPr>
        <xdr:cNvPr id="30" name="Elipse 29">
          <a:extLst>
            <a:ext uri="{FF2B5EF4-FFF2-40B4-BE49-F238E27FC236}">
              <a16:creationId xmlns:a16="http://schemas.microsoft.com/office/drawing/2014/main" id="{25AD06A1-78E5-4BC7-9C32-10A9AC3D05A7}"/>
            </a:ext>
          </a:extLst>
        </xdr:cNvPr>
        <xdr:cNvSpPr/>
      </xdr:nvSpPr>
      <xdr:spPr>
        <a:xfrm>
          <a:off x="9150350" y="908621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273050</xdr:colOff>
      <xdr:row>635</xdr:row>
      <xdr:rowOff>139700</xdr:rowOff>
    </xdr:from>
    <xdr:to>
      <xdr:col>6</xdr:col>
      <xdr:colOff>1162050</xdr:colOff>
      <xdr:row>640</xdr:row>
      <xdr:rowOff>0</xdr:rowOff>
    </xdr:to>
    <xdr:sp macro="[0]!Módulo37.VoltarTopo" textlink="">
      <xdr:nvSpPr>
        <xdr:cNvPr id="31" name="Elipse 30">
          <a:extLst>
            <a:ext uri="{FF2B5EF4-FFF2-40B4-BE49-F238E27FC236}">
              <a16:creationId xmlns:a16="http://schemas.microsoft.com/office/drawing/2014/main" id="{21C86039-22F5-4CD3-A5FC-DD32CBBE35FA}"/>
            </a:ext>
          </a:extLst>
        </xdr:cNvPr>
        <xdr:cNvSpPr/>
      </xdr:nvSpPr>
      <xdr:spPr>
        <a:xfrm>
          <a:off x="9105900" y="937577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298450</xdr:colOff>
      <xdr:row>662</xdr:row>
      <xdr:rowOff>6350</xdr:rowOff>
    </xdr:from>
    <xdr:to>
      <xdr:col>6</xdr:col>
      <xdr:colOff>1187450</xdr:colOff>
      <xdr:row>666</xdr:row>
      <xdr:rowOff>25400</xdr:rowOff>
    </xdr:to>
    <xdr:sp macro="[0]!Módulo37.VoltarTopo" textlink="">
      <xdr:nvSpPr>
        <xdr:cNvPr id="32" name="Elipse 31">
          <a:extLst>
            <a:ext uri="{FF2B5EF4-FFF2-40B4-BE49-F238E27FC236}">
              <a16:creationId xmlns:a16="http://schemas.microsoft.com/office/drawing/2014/main" id="{E1FB827B-8F0C-476A-90FF-498693C147BA}"/>
            </a:ext>
          </a:extLst>
        </xdr:cNvPr>
        <xdr:cNvSpPr/>
      </xdr:nvSpPr>
      <xdr:spPr>
        <a:xfrm>
          <a:off x="9131300" y="974153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279400</xdr:colOff>
      <xdr:row>684</xdr:row>
      <xdr:rowOff>50800</xdr:rowOff>
    </xdr:from>
    <xdr:to>
      <xdr:col>6</xdr:col>
      <xdr:colOff>1168400</xdr:colOff>
      <xdr:row>688</xdr:row>
      <xdr:rowOff>69850</xdr:rowOff>
    </xdr:to>
    <xdr:sp macro="[0]!Módulo37.VoltarTopo" textlink="">
      <xdr:nvSpPr>
        <xdr:cNvPr id="33" name="Elipse 32">
          <a:extLst>
            <a:ext uri="{FF2B5EF4-FFF2-40B4-BE49-F238E27FC236}">
              <a16:creationId xmlns:a16="http://schemas.microsoft.com/office/drawing/2014/main" id="{CF4E1FB5-B478-4D04-BCFF-FB5AC03D95FF}"/>
            </a:ext>
          </a:extLst>
        </xdr:cNvPr>
        <xdr:cNvSpPr/>
      </xdr:nvSpPr>
      <xdr:spPr>
        <a:xfrm>
          <a:off x="9112250" y="101695250"/>
          <a:ext cx="889000" cy="781050"/>
        </a:xfrm>
        <a:prstGeom prst="ellips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  <a:r>
            <a:rPr lang="pt-BR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ao  Menu Principal </a:t>
          </a:r>
          <a:endParaRPr lang="pt-BR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10886</xdr:colOff>
      <xdr:row>145</xdr:row>
      <xdr:rowOff>1</xdr:rowOff>
    </xdr:from>
    <xdr:ext cx="396388" cy="399753"/>
    <xdr:pic>
      <xdr:nvPicPr>
        <xdr:cNvPr id="4" name="Imagem 3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815" y="26540460"/>
          <a:ext cx="396240" cy="399415"/>
        </a:xfrm>
        <a:prstGeom prst="rect">
          <a:avLst/>
        </a:prstGeom>
      </xdr:spPr>
    </xdr:pic>
    <xdr:clientData/>
  </xdr:oneCellAnchor>
  <xdr:oneCellAnchor>
    <xdr:from>
      <xdr:col>62</xdr:col>
      <xdr:colOff>273232</xdr:colOff>
      <xdr:row>145</xdr:row>
      <xdr:rowOff>68578</xdr:rowOff>
    </xdr:from>
    <xdr:ext cx="701040" cy="243841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342790" y="26608405"/>
          <a:ext cx="701040" cy="243840"/>
        </a:xfrm>
        <a:prstGeom prst="rect">
          <a:avLst/>
        </a:prstGeom>
      </xdr:spPr>
    </xdr:pic>
    <xdr:clientData/>
  </xdr:oneCellAnchor>
  <xdr:oneCellAnchor>
    <xdr:from>
      <xdr:col>55</xdr:col>
      <xdr:colOff>273232</xdr:colOff>
      <xdr:row>145</xdr:row>
      <xdr:rowOff>68578</xdr:rowOff>
    </xdr:from>
    <xdr:ext cx="701040" cy="243841"/>
    <xdr:pic>
      <xdr:nvPicPr>
        <xdr:cNvPr id="3" name="Imagem 2">
          <a:extLst>
            <a:ext uri="{FF2B5EF4-FFF2-40B4-BE49-F238E27FC236}">
              <a16:creationId xmlns:a16="http://schemas.microsoft.com/office/drawing/2014/main" id="{AA914667-AF3D-4F74-9C2E-99F2F3D24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530912" y="25098373"/>
          <a:ext cx="701040" cy="24384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69</xdr:row>
      <xdr:rowOff>68580</xdr:rowOff>
    </xdr:from>
    <xdr:ext cx="402128" cy="405542"/>
    <xdr:pic>
      <xdr:nvPicPr>
        <xdr:cNvPr id="4" name="Imagem 3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580" y="13845540"/>
          <a:ext cx="401955" cy="405130"/>
        </a:xfrm>
        <a:prstGeom prst="rect">
          <a:avLst/>
        </a:prstGeom>
      </xdr:spPr>
    </xdr:pic>
    <xdr:clientData/>
  </xdr:oneCellAnchor>
  <xdr:oneCellAnchor>
    <xdr:from>
      <xdr:col>5</xdr:col>
      <xdr:colOff>807720</xdr:colOff>
      <xdr:row>70</xdr:row>
      <xdr:rowOff>121920</xdr:rowOff>
    </xdr:from>
    <xdr:ext cx="797036" cy="277231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73000" y="14081760"/>
          <a:ext cx="796925" cy="27686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42</xdr:row>
      <xdr:rowOff>97970</xdr:rowOff>
    </xdr:from>
    <xdr:to>
      <xdr:col>10</xdr:col>
      <xdr:colOff>870857</xdr:colOff>
      <xdr:row>46</xdr:row>
      <xdr:rowOff>76199</xdr:rowOff>
    </xdr:to>
    <xdr:sp macro="" textlink="">
      <xdr:nvSpPr>
        <xdr:cNvPr id="11" name="Seta: para Baix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671457" y="6868884"/>
          <a:ext cx="642257" cy="718458"/>
        </a:xfrm>
        <a:prstGeom prst="down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0</xdr:colOff>
      <xdr:row>50</xdr:row>
      <xdr:rowOff>0</xdr:rowOff>
    </xdr:from>
    <xdr:ext cx="417793" cy="421340"/>
    <xdr:pic>
      <xdr:nvPicPr>
        <xdr:cNvPr id="2" name="Imagem 1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" y="9995535"/>
          <a:ext cx="417195" cy="421005"/>
        </a:xfrm>
        <a:prstGeom prst="rect">
          <a:avLst/>
        </a:prstGeom>
      </xdr:spPr>
    </xdr:pic>
    <xdr:clientData/>
  </xdr:oneCellAnchor>
  <xdr:oneCellAnchor>
    <xdr:from>
      <xdr:col>13</xdr:col>
      <xdr:colOff>529560</xdr:colOff>
      <xdr:row>50</xdr:row>
      <xdr:rowOff>85163</xdr:rowOff>
    </xdr:from>
    <xdr:ext cx="833718" cy="28999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32135" y="10080625"/>
          <a:ext cx="833755" cy="28956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24</xdr:row>
      <xdr:rowOff>167640</xdr:rowOff>
    </xdr:from>
    <xdr:ext cx="402128" cy="405542"/>
    <xdr:pic>
      <xdr:nvPicPr>
        <xdr:cNvPr id="3" name="Imagem 2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" y="8427720"/>
          <a:ext cx="401955" cy="405130"/>
        </a:xfrm>
        <a:prstGeom prst="rect">
          <a:avLst/>
        </a:prstGeom>
      </xdr:spPr>
    </xdr:pic>
    <xdr:clientData/>
  </xdr:oneCellAnchor>
  <xdr:oneCellAnchor>
    <xdr:from>
      <xdr:col>17</xdr:col>
      <xdr:colOff>502920</xdr:colOff>
      <xdr:row>25</xdr:row>
      <xdr:rowOff>38100</xdr:rowOff>
    </xdr:from>
    <xdr:ext cx="797036" cy="277231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4620" y="8481060"/>
          <a:ext cx="796925" cy="276860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2" name="Shape 11">
          <a:extLst>
            <a:ext uri="{FF2B5EF4-FFF2-40B4-BE49-F238E27FC236}">
              <a16:creationId xmlns:a16="http://schemas.microsoft.com/office/drawing/2014/main" id="{E5AB6D28-E42A-4275-90A4-8D6B3A95CD3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</xdr:row>
      <xdr:rowOff>0</xdr:rowOff>
    </xdr:from>
    <xdr:ext cx="190500" cy="266700"/>
    <xdr:sp macro="" textlink="">
      <xdr:nvSpPr>
        <xdr:cNvPr id="3" name="Shape 5">
          <a:extLst>
            <a:ext uri="{FF2B5EF4-FFF2-40B4-BE49-F238E27FC236}">
              <a16:creationId xmlns:a16="http://schemas.microsoft.com/office/drawing/2014/main" id="{A548983D-6313-417F-9C81-E65CDEF809AF}"/>
            </a:ext>
          </a:extLst>
        </xdr:cNvPr>
        <xdr:cNvSpPr txBox="1"/>
      </xdr:nvSpPr>
      <xdr:spPr>
        <a:xfrm>
          <a:off x="885253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4" name="Shape 5">
          <a:extLst>
            <a:ext uri="{FF2B5EF4-FFF2-40B4-BE49-F238E27FC236}">
              <a16:creationId xmlns:a16="http://schemas.microsoft.com/office/drawing/2014/main" id="{396F85E1-80A7-4EA3-A189-8AF83A8C146F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610AB2EC-76A9-4CAD-AB49-3B9A0FC25583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6" name="Shape 5">
          <a:extLst>
            <a:ext uri="{FF2B5EF4-FFF2-40B4-BE49-F238E27FC236}">
              <a16:creationId xmlns:a16="http://schemas.microsoft.com/office/drawing/2014/main" id="{7DFF18B7-26BE-42B9-99C3-3DA630B40206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7" name="Shape 5">
          <a:extLst>
            <a:ext uri="{FF2B5EF4-FFF2-40B4-BE49-F238E27FC236}">
              <a16:creationId xmlns:a16="http://schemas.microsoft.com/office/drawing/2014/main" id="{1E4B1A17-EF6E-4565-AB97-AC90574FA150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8" name="Shape 5">
          <a:extLst>
            <a:ext uri="{FF2B5EF4-FFF2-40B4-BE49-F238E27FC236}">
              <a16:creationId xmlns:a16="http://schemas.microsoft.com/office/drawing/2014/main" id="{3BE6D7B1-C526-47D2-85FA-C6F41DDFC9BF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9" name="Shape 5">
          <a:extLst>
            <a:ext uri="{FF2B5EF4-FFF2-40B4-BE49-F238E27FC236}">
              <a16:creationId xmlns:a16="http://schemas.microsoft.com/office/drawing/2014/main" id="{647AD05B-F581-4F7B-9F02-C2B19EEC2BFE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10" name="Shape 5">
          <a:extLst>
            <a:ext uri="{FF2B5EF4-FFF2-40B4-BE49-F238E27FC236}">
              <a16:creationId xmlns:a16="http://schemas.microsoft.com/office/drawing/2014/main" id="{BC14B7CB-FF85-47A0-8640-DAB38F1B57AE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11" name="Shape 5">
          <a:extLst>
            <a:ext uri="{FF2B5EF4-FFF2-40B4-BE49-F238E27FC236}">
              <a16:creationId xmlns:a16="http://schemas.microsoft.com/office/drawing/2014/main" id="{A6F4E8EE-79A8-47EB-AD71-0EF355A07CE7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12" name="Shape 5">
          <a:extLst>
            <a:ext uri="{FF2B5EF4-FFF2-40B4-BE49-F238E27FC236}">
              <a16:creationId xmlns:a16="http://schemas.microsoft.com/office/drawing/2014/main" id="{C17D9BD3-7023-4106-8A99-E928943CE0BF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13" name="Shape 5">
          <a:extLst>
            <a:ext uri="{FF2B5EF4-FFF2-40B4-BE49-F238E27FC236}">
              <a16:creationId xmlns:a16="http://schemas.microsoft.com/office/drawing/2014/main" id="{377EB33B-39F3-4824-AE63-AAF0CC98E992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14" name="Shape 5">
          <a:extLst>
            <a:ext uri="{FF2B5EF4-FFF2-40B4-BE49-F238E27FC236}">
              <a16:creationId xmlns:a16="http://schemas.microsoft.com/office/drawing/2014/main" id="{7B31D698-EF5E-49F3-B14C-3725C480DC7D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15" name="Shape 5">
          <a:extLst>
            <a:ext uri="{FF2B5EF4-FFF2-40B4-BE49-F238E27FC236}">
              <a16:creationId xmlns:a16="http://schemas.microsoft.com/office/drawing/2014/main" id="{6A762292-32CD-4C1C-9451-0B9EE67C8F2B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16" name="Shape 5">
          <a:extLst>
            <a:ext uri="{FF2B5EF4-FFF2-40B4-BE49-F238E27FC236}">
              <a16:creationId xmlns:a16="http://schemas.microsoft.com/office/drawing/2014/main" id="{A3891E2A-86CB-4077-B3C8-1BF9BE3F942B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17" name="Shape 5">
          <a:extLst>
            <a:ext uri="{FF2B5EF4-FFF2-40B4-BE49-F238E27FC236}">
              <a16:creationId xmlns:a16="http://schemas.microsoft.com/office/drawing/2014/main" id="{3DFD61E5-FA5E-43EB-AF82-ED96D83A5F56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18" name="Shape 5">
          <a:extLst>
            <a:ext uri="{FF2B5EF4-FFF2-40B4-BE49-F238E27FC236}">
              <a16:creationId xmlns:a16="http://schemas.microsoft.com/office/drawing/2014/main" id="{0D34F749-EE74-4E56-8945-79779DDD3223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19" name="Shape 5">
          <a:extLst>
            <a:ext uri="{FF2B5EF4-FFF2-40B4-BE49-F238E27FC236}">
              <a16:creationId xmlns:a16="http://schemas.microsoft.com/office/drawing/2014/main" id="{755AAFA4-5FFA-4F24-A611-EFE2B6A46144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0" name="Shape 5">
          <a:extLst>
            <a:ext uri="{FF2B5EF4-FFF2-40B4-BE49-F238E27FC236}">
              <a16:creationId xmlns:a16="http://schemas.microsoft.com/office/drawing/2014/main" id="{C2879DE4-4EBC-49BA-8CE1-3B61C8B352F6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1" name="Shape 5">
          <a:extLst>
            <a:ext uri="{FF2B5EF4-FFF2-40B4-BE49-F238E27FC236}">
              <a16:creationId xmlns:a16="http://schemas.microsoft.com/office/drawing/2014/main" id="{2C11ED25-2C5A-4A9D-964F-0082D666831F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2" name="Shape 5">
          <a:extLst>
            <a:ext uri="{FF2B5EF4-FFF2-40B4-BE49-F238E27FC236}">
              <a16:creationId xmlns:a16="http://schemas.microsoft.com/office/drawing/2014/main" id="{21E2E55E-14C9-4548-8426-1AB250D90461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3" name="Shape 5">
          <a:extLst>
            <a:ext uri="{FF2B5EF4-FFF2-40B4-BE49-F238E27FC236}">
              <a16:creationId xmlns:a16="http://schemas.microsoft.com/office/drawing/2014/main" id="{D84A1C28-E91F-466A-8756-2596C703262E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4" name="Shape 5">
          <a:extLst>
            <a:ext uri="{FF2B5EF4-FFF2-40B4-BE49-F238E27FC236}">
              <a16:creationId xmlns:a16="http://schemas.microsoft.com/office/drawing/2014/main" id="{33AB236B-598D-4E3C-9852-AD31C052C955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5" name="Shape 5">
          <a:extLst>
            <a:ext uri="{FF2B5EF4-FFF2-40B4-BE49-F238E27FC236}">
              <a16:creationId xmlns:a16="http://schemas.microsoft.com/office/drawing/2014/main" id="{ACA20B44-4585-43BE-8493-953652DF1AF0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6" name="Shape 5">
          <a:extLst>
            <a:ext uri="{FF2B5EF4-FFF2-40B4-BE49-F238E27FC236}">
              <a16:creationId xmlns:a16="http://schemas.microsoft.com/office/drawing/2014/main" id="{5CFFBDC2-9A1D-48B4-B053-19CADD71C6C5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7" name="Shape 5">
          <a:extLst>
            <a:ext uri="{FF2B5EF4-FFF2-40B4-BE49-F238E27FC236}">
              <a16:creationId xmlns:a16="http://schemas.microsoft.com/office/drawing/2014/main" id="{11B12E8F-45FC-447D-9277-478639743E8E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8" name="Shape 5">
          <a:extLst>
            <a:ext uri="{FF2B5EF4-FFF2-40B4-BE49-F238E27FC236}">
              <a16:creationId xmlns:a16="http://schemas.microsoft.com/office/drawing/2014/main" id="{64027560-D28D-48CE-80CD-C7207733BD13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9" name="Shape 5">
          <a:extLst>
            <a:ext uri="{FF2B5EF4-FFF2-40B4-BE49-F238E27FC236}">
              <a16:creationId xmlns:a16="http://schemas.microsoft.com/office/drawing/2014/main" id="{8A2E77B1-ACD3-468C-B9E4-A49303E2F45C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0" name="Shape 5">
          <a:extLst>
            <a:ext uri="{FF2B5EF4-FFF2-40B4-BE49-F238E27FC236}">
              <a16:creationId xmlns:a16="http://schemas.microsoft.com/office/drawing/2014/main" id="{DDFCB67F-6CB2-44F6-AB0A-0C16FA6A5DCE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1" name="Shape 5">
          <a:extLst>
            <a:ext uri="{FF2B5EF4-FFF2-40B4-BE49-F238E27FC236}">
              <a16:creationId xmlns:a16="http://schemas.microsoft.com/office/drawing/2014/main" id="{FCA181E0-1F70-49C2-BC9A-96A73F7D55ED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2" name="Shape 5">
          <a:extLst>
            <a:ext uri="{FF2B5EF4-FFF2-40B4-BE49-F238E27FC236}">
              <a16:creationId xmlns:a16="http://schemas.microsoft.com/office/drawing/2014/main" id="{204C2684-3AE9-4C5D-B338-A4DF7BCF2750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3" name="Shape 5">
          <a:extLst>
            <a:ext uri="{FF2B5EF4-FFF2-40B4-BE49-F238E27FC236}">
              <a16:creationId xmlns:a16="http://schemas.microsoft.com/office/drawing/2014/main" id="{FE656866-F994-4F32-9770-1EE6D6EC0F04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4" name="Shape 5">
          <a:extLst>
            <a:ext uri="{FF2B5EF4-FFF2-40B4-BE49-F238E27FC236}">
              <a16:creationId xmlns:a16="http://schemas.microsoft.com/office/drawing/2014/main" id="{185FCC0B-A37E-4487-886A-5FCA58787CE1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5" name="Shape 5">
          <a:extLst>
            <a:ext uri="{FF2B5EF4-FFF2-40B4-BE49-F238E27FC236}">
              <a16:creationId xmlns:a16="http://schemas.microsoft.com/office/drawing/2014/main" id="{8E54D385-2C34-4E80-B903-8DFF5AA41BE6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6" name="Shape 5">
          <a:extLst>
            <a:ext uri="{FF2B5EF4-FFF2-40B4-BE49-F238E27FC236}">
              <a16:creationId xmlns:a16="http://schemas.microsoft.com/office/drawing/2014/main" id="{0A574ED2-0157-43EE-A510-AC10EFA8285D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7" name="Shape 5">
          <a:extLst>
            <a:ext uri="{FF2B5EF4-FFF2-40B4-BE49-F238E27FC236}">
              <a16:creationId xmlns:a16="http://schemas.microsoft.com/office/drawing/2014/main" id="{16F34D9D-3BF8-4485-8B25-2F207B6826F8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8" name="Shape 5">
          <a:extLst>
            <a:ext uri="{FF2B5EF4-FFF2-40B4-BE49-F238E27FC236}">
              <a16:creationId xmlns:a16="http://schemas.microsoft.com/office/drawing/2014/main" id="{46838DE4-0E69-4213-A09F-82DCE8229F06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9" name="Shape 5">
          <a:extLst>
            <a:ext uri="{FF2B5EF4-FFF2-40B4-BE49-F238E27FC236}">
              <a16:creationId xmlns:a16="http://schemas.microsoft.com/office/drawing/2014/main" id="{CCFCBA35-FB8D-45F5-B863-6060F8DE66E9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0" name="Shape 5">
          <a:extLst>
            <a:ext uri="{FF2B5EF4-FFF2-40B4-BE49-F238E27FC236}">
              <a16:creationId xmlns:a16="http://schemas.microsoft.com/office/drawing/2014/main" id="{BBC72834-2184-4800-BF20-ED911CE4D5A2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1" name="Shape 5">
          <a:extLst>
            <a:ext uri="{FF2B5EF4-FFF2-40B4-BE49-F238E27FC236}">
              <a16:creationId xmlns:a16="http://schemas.microsoft.com/office/drawing/2014/main" id="{6F7E62CC-5A8C-42BE-B82E-38E9A5B8A1EF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2" name="Shape 5">
          <a:extLst>
            <a:ext uri="{FF2B5EF4-FFF2-40B4-BE49-F238E27FC236}">
              <a16:creationId xmlns:a16="http://schemas.microsoft.com/office/drawing/2014/main" id="{6B43698E-641B-42AB-A4F6-732A3EA141CF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3" name="Shape 5">
          <a:extLst>
            <a:ext uri="{FF2B5EF4-FFF2-40B4-BE49-F238E27FC236}">
              <a16:creationId xmlns:a16="http://schemas.microsoft.com/office/drawing/2014/main" id="{3F138C76-42E3-454C-AC81-FEB622367432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4" name="Shape 5">
          <a:extLst>
            <a:ext uri="{FF2B5EF4-FFF2-40B4-BE49-F238E27FC236}">
              <a16:creationId xmlns:a16="http://schemas.microsoft.com/office/drawing/2014/main" id="{D3AA2B7C-6B64-42F3-8527-167BFAC78103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5" name="Shape 5">
          <a:extLst>
            <a:ext uri="{FF2B5EF4-FFF2-40B4-BE49-F238E27FC236}">
              <a16:creationId xmlns:a16="http://schemas.microsoft.com/office/drawing/2014/main" id="{361F4311-A8C3-43BA-BB9D-1DCF5B3B119B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6" name="Shape 5">
          <a:extLst>
            <a:ext uri="{FF2B5EF4-FFF2-40B4-BE49-F238E27FC236}">
              <a16:creationId xmlns:a16="http://schemas.microsoft.com/office/drawing/2014/main" id="{B9BEDA94-D5AC-4131-BB74-65618A498027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7" name="Shape 5">
          <a:extLst>
            <a:ext uri="{FF2B5EF4-FFF2-40B4-BE49-F238E27FC236}">
              <a16:creationId xmlns:a16="http://schemas.microsoft.com/office/drawing/2014/main" id="{7093AFC0-0849-4970-AF93-390E10AE466A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8" name="Shape 5">
          <a:extLst>
            <a:ext uri="{FF2B5EF4-FFF2-40B4-BE49-F238E27FC236}">
              <a16:creationId xmlns:a16="http://schemas.microsoft.com/office/drawing/2014/main" id="{937EDA7A-ED83-4B21-BDF3-CC1712B622E4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9" name="Shape 5">
          <a:extLst>
            <a:ext uri="{FF2B5EF4-FFF2-40B4-BE49-F238E27FC236}">
              <a16:creationId xmlns:a16="http://schemas.microsoft.com/office/drawing/2014/main" id="{B030941C-4D3A-434D-B88C-4DD65F1EE7DC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0" name="Shape 5">
          <a:extLst>
            <a:ext uri="{FF2B5EF4-FFF2-40B4-BE49-F238E27FC236}">
              <a16:creationId xmlns:a16="http://schemas.microsoft.com/office/drawing/2014/main" id="{DBBAD859-92AB-486E-949B-408480D4E766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1" name="Shape 5">
          <a:extLst>
            <a:ext uri="{FF2B5EF4-FFF2-40B4-BE49-F238E27FC236}">
              <a16:creationId xmlns:a16="http://schemas.microsoft.com/office/drawing/2014/main" id="{94D76C69-46DF-4589-A30E-5445BCE8FABA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2" name="Shape 5">
          <a:extLst>
            <a:ext uri="{FF2B5EF4-FFF2-40B4-BE49-F238E27FC236}">
              <a16:creationId xmlns:a16="http://schemas.microsoft.com/office/drawing/2014/main" id="{515A0E83-3341-4359-BE74-DEBB9B451C6F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3" name="Shape 5">
          <a:extLst>
            <a:ext uri="{FF2B5EF4-FFF2-40B4-BE49-F238E27FC236}">
              <a16:creationId xmlns:a16="http://schemas.microsoft.com/office/drawing/2014/main" id="{BDB24FB8-F157-450E-B392-C715A07397EF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4" name="Shape 5">
          <a:extLst>
            <a:ext uri="{FF2B5EF4-FFF2-40B4-BE49-F238E27FC236}">
              <a16:creationId xmlns:a16="http://schemas.microsoft.com/office/drawing/2014/main" id="{7653C249-A386-4A3E-A2C9-B76946927B58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5" name="Shape 5">
          <a:extLst>
            <a:ext uri="{FF2B5EF4-FFF2-40B4-BE49-F238E27FC236}">
              <a16:creationId xmlns:a16="http://schemas.microsoft.com/office/drawing/2014/main" id="{E5343AEF-EE76-4C39-9D0C-C12B63A25290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6" name="Shape 5">
          <a:extLst>
            <a:ext uri="{FF2B5EF4-FFF2-40B4-BE49-F238E27FC236}">
              <a16:creationId xmlns:a16="http://schemas.microsoft.com/office/drawing/2014/main" id="{9A90A398-5DE4-475E-9BCF-74015CE6093B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7" name="Shape 5">
          <a:extLst>
            <a:ext uri="{FF2B5EF4-FFF2-40B4-BE49-F238E27FC236}">
              <a16:creationId xmlns:a16="http://schemas.microsoft.com/office/drawing/2014/main" id="{AF755E58-3486-420A-A464-DDF923F89AC4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8" name="Shape 5">
          <a:extLst>
            <a:ext uri="{FF2B5EF4-FFF2-40B4-BE49-F238E27FC236}">
              <a16:creationId xmlns:a16="http://schemas.microsoft.com/office/drawing/2014/main" id="{FBE994B8-92A0-4CAA-9805-1700A07E6CB4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9" name="Shape 5">
          <a:extLst>
            <a:ext uri="{FF2B5EF4-FFF2-40B4-BE49-F238E27FC236}">
              <a16:creationId xmlns:a16="http://schemas.microsoft.com/office/drawing/2014/main" id="{8426B76B-797D-483C-981A-9A463F8958EC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0" name="Shape 5">
          <a:extLst>
            <a:ext uri="{FF2B5EF4-FFF2-40B4-BE49-F238E27FC236}">
              <a16:creationId xmlns:a16="http://schemas.microsoft.com/office/drawing/2014/main" id="{C27398E6-810E-4B6D-BE40-088114324531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1" name="Shape 5">
          <a:extLst>
            <a:ext uri="{FF2B5EF4-FFF2-40B4-BE49-F238E27FC236}">
              <a16:creationId xmlns:a16="http://schemas.microsoft.com/office/drawing/2014/main" id="{422E9D80-FB68-472F-8799-D9A9C2E13450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2" name="Shape 5">
          <a:extLst>
            <a:ext uri="{FF2B5EF4-FFF2-40B4-BE49-F238E27FC236}">
              <a16:creationId xmlns:a16="http://schemas.microsoft.com/office/drawing/2014/main" id="{5788F66F-C880-46A6-9F5C-BD4C2494157C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3" name="Shape 5">
          <a:extLst>
            <a:ext uri="{FF2B5EF4-FFF2-40B4-BE49-F238E27FC236}">
              <a16:creationId xmlns:a16="http://schemas.microsoft.com/office/drawing/2014/main" id="{B7912214-22A2-4950-A92D-A2A5EF49E879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4" name="Shape 5">
          <a:extLst>
            <a:ext uri="{FF2B5EF4-FFF2-40B4-BE49-F238E27FC236}">
              <a16:creationId xmlns:a16="http://schemas.microsoft.com/office/drawing/2014/main" id="{0DBC7879-70B0-4C93-8896-9A355F587852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5" name="Shape 5">
          <a:extLst>
            <a:ext uri="{FF2B5EF4-FFF2-40B4-BE49-F238E27FC236}">
              <a16:creationId xmlns:a16="http://schemas.microsoft.com/office/drawing/2014/main" id="{F1ECA0E2-2413-441B-9F38-14020C8CA3C1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6" name="Shape 5">
          <a:extLst>
            <a:ext uri="{FF2B5EF4-FFF2-40B4-BE49-F238E27FC236}">
              <a16:creationId xmlns:a16="http://schemas.microsoft.com/office/drawing/2014/main" id="{DF865530-DC89-4D6E-9C03-BF9A1F293E77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7" name="Shape 5">
          <a:extLst>
            <a:ext uri="{FF2B5EF4-FFF2-40B4-BE49-F238E27FC236}">
              <a16:creationId xmlns:a16="http://schemas.microsoft.com/office/drawing/2014/main" id="{067DB0E5-E68E-4385-8A8D-5F94B44763F5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8" name="Shape 5">
          <a:extLst>
            <a:ext uri="{FF2B5EF4-FFF2-40B4-BE49-F238E27FC236}">
              <a16:creationId xmlns:a16="http://schemas.microsoft.com/office/drawing/2014/main" id="{59E4D7DE-F969-4E4E-9C39-F31DF979F19B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9" name="Shape 5">
          <a:extLst>
            <a:ext uri="{FF2B5EF4-FFF2-40B4-BE49-F238E27FC236}">
              <a16:creationId xmlns:a16="http://schemas.microsoft.com/office/drawing/2014/main" id="{F93E3AE5-1EF4-4EF2-99B9-5B431378A4A3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0" name="Shape 5">
          <a:extLst>
            <a:ext uri="{FF2B5EF4-FFF2-40B4-BE49-F238E27FC236}">
              <a16:creationId xmlns:a16="http://schemas.microsoft.com/office/drawing/2014/main" id="{A738C1B0-70CA-42BF-B47B-57BD261B2853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1" name="Shape 5">
          <a:extLst>
            <a:ext uri="{FF2B5EF4-FFF2-40B4-BE49-F238E27FC236}">
              <a16:creationId xmlns:a16="http://schemas.microsoft.com/office/drawing/2014/main" id="{FB5781FA-0B29-4347-A7E1-09D1209ED968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2" name="Shape 5">
          <a:extLst>
            <a:ext uri="{FF2B5EF4-FFF2-40B4-BE49-F238E27FC236}">
              <a16:creationId xmlns:a16="http://schemas.microsoft.com/office/drawing/2014/main" id="{D107ADA9-1B47-48C0-AA90-4ABE7AD1A693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3" name="Shape 5">
          <a:extLst>
            <a:ext uri="{FF2B5EF4-FFF2-40B4-BE49-F238E27FC236}">
              <a16:creationId xmlns:a16="http://schemas.microsoft.com/office/drawing/2014/main" id="{0A80AB1F-4A14-462B-8394-E1A8FBF15C33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4" name="Shape 5">
          <a:extLst>
            <a:ext uri="{FF2B5EF4-FFF2-40B4-BE49-F238E27FC236}">
              <a16:creationId xmlns:a16="http://schemas.microsoft.com/office/drawing/2014/main" id="{F07A56D6-EFAB-4316-9E07-6F902D4CC47A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5" name="Shape 5">
          <a:extLst>
            <a:ext uri="{FF2B5EF4-FFF2-40B4-BE49-F238E27FC236}">
              <a16:creationId xmlns:a16="http://schemas.microsoft.com/office/drawing/2014/main" id="{CEC862F8-476C-4356-B23F-2592A09DEEB3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6" name="Shape 5">
          <a:extLst>
            <a:ext uri="{FF2B5EF4-FFF2-40B4-BE49-F238E27FC236}">
              <a16:creationId xmlns:a16="http://schemas.microsoft.com/office/drawing/2014/main" id="{F4A8B034-40DB-4E0D-99C0-5F52CAE5088A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7" name="Shape 5">
          <a:extLst>
            <a:ext uri="{FF2B5EF4-FFF2-40B4-BE49-F238E27FC236}">
              <a16:creationId xmlns:a16="http://schemas.microsoft.com/office/drawing/2014/main" id="{0E7BD8B7-EF38-4BEF-BEE9-4D2735C9B572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8" name="Shape 5">
          <a:extLst>
            <a:ext uri="{FF2B5EF4-FFF2-40B4-BE49-F238E27FC236}">
              <a16:creationId xmlns:a16="http://schemas.microsoft.com/office/drawing/2014/main" id="{B915AC29-64EE-4213-B5D4-E6E856F4CEAC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9" name="Shape 5">
          <a:extLst>
            <a:ext uri="{FF2B5EF4-FFF2-40B4-BE49-F238E27FC236}">
              <a16:creationId xmlns:a16="http://schemas.microsoft.com/office/drawing/2014/main" id="{E131BF81-2B94-4C27-A571-BE0101829382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0" name="Shape 5">
          <a:extLst>
            <a:ext uri="{FF2B5EF4-FFF2-40B4-BE49-F238E27FC236}">
              <a16:creationId xmlns:a16="http://schemas.microsoft.com/office/drawing/2014/main" id="{E3B89AF4-7725-4CA8-9123-6B46417C23AD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1" name="Shape 5">
          <a:extLst>
            <a:ext uri="{FF2B5EF4-FFF2-40B4-BE49-F238E27FC236}">
              <a16:creationId xmlns:a16="http://schemas.microsoft.com/office/drawing/2014/main" id="{CCEA59F7-1729-4BB7-9DD5-E8D6A8AFE441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2" name="Shape 5">
          <a:extLst>
            <a:ext uri="{FF2B5EF4-FFF2-40B4-BE49-F238E27FC236}">
              <a16:creationId xmlns:a16="http://schemas.microsoft.com/office/drawing/2014/main" id="{C2B5C0D6-C165-4864-9720-FCF67E8A8906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3" name="Shape 5">
          <a:extLst>
            <a:ext uri="{FF2B5EF4-FFF2-40B4-BE49-F238E27FC236}">
              <a16:creationId xmlns:a16="http://schemas.microsoft.com/office/drawing/2014/main" id="{D7ACA07B-94A3-455F-8BC9-1BF5AC6DDB65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4" name="Shape 5">
          <a:extLst>
            <a:ext uri="{FF2B5EF4-FFF2-40B4-BE49-F238E27FC236}">
              <a16:creationId xmlns:a16="http://schemas.microsoft.com/office/drawing/2014/main" id="{277175B7-2F42-45A2-B89F-0EB056AF6E7F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5" name="Shape 5">
          <a:extLst>
            <a:ext uri="{FF2B5EF4-FFF2-40B4-BE49-F238E27FC236}">
              <a16:creationId xmlns:a16="http://schemas.microsoft.com/office/drawing/2014/main" id="{1206E0A2-3518-4C14-AF5D-430BF3A24903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6" name="Shape 5">
          <a:extLst>
            <a:ext uri="{FF2B5EF4-FFF2-40B4-BE49-F238E27FC236}">
              <a16:creationId xmlns:a16="http://schemas.microsoft.com/office/drawing/2014/main" id="{368F4298-A616-48B1-A406-8DD6FFE76EA7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7" name="Shape 5">
          <a:extLst>
            <a:ext uri="{FF2B5EF4-FFF2-40B4-BE49-F238E27FC236}">
              <a16:creationId xmlns:a16="http://schemas.microsoft.com/office/drawing/2014/main" id="{086A9ACC-FEB3-4B52-A65D-8F20A25D6772}"/>
            </a:ext>
          </a:extLst>
        </xdr:cNvPr>
        <xdr:cNvSpPr txBox="1"/>
      </xdr:nvSpPr>
      <xdr:spPr>
        <a:xfrm>
          <a:off x="885253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 macro="" textlink="">
      <xdr:nvSpPr>
        <xdr:cNvPr id="88" name="Shape 10">
          <a:extLst>
            <a:ext uri="{FF2B5EF4-FFF2-40B4-BE49-F238E27FC236}">
              <a16:creationId xmlns:a16="http://schemas.microsoft.com/office/drawing/2014/main" id="{17F70E5F-7212-43A0-8526-59F8492D5265}"/>
            </a:ext>
          </a:extLst>
        </xdr:cNvPr>
        <xdr:cNvSpPr txBox="1"/>
      </xdr:nvSpPr>
      <xdr:spPr>
        <a:xfrm>
          <a:off x="596455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 macro="" textlink="">
      <xdr:nvSpPr>
        <xdr:cNvPr id="89" name="Shape 10">
          <a:extLst>
            <a:ext uri="{FF2B5EF4-FFF2-40B4-BE49-F238E27FC236}">
              <a16:creationId xmlns:a16="http://schemas.microsoft.com/office/drawing/2014/main" id="{2487FA97-B6DA-42A3-BA4A-AA1052FA33E6}"/>
            </a:ext>
          </a:extLst>
        </xdr:cNvPr>
        <xdr:cNvSpPr txBox="1"/>
      </xdr:nvSpPr>
      <xdr:spPr>
        <a:xfrm>
          <a:off x="596455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0" name="Shape 11">
          <a:extLst>
            <a:ext uri="{FF2B5EF4-FFF2-40B4-BE49-F238E27FC236}">
              <a16:creationId xmlns:a16="http://schemas.microsoft.com/office/drawing/2014/main" id="{91EF5A10-40BC-4267-B4F3-083FC90958B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1" name="Shape 11">
          <a:extLst>
            <a:ext uri="{FF2B5EF4-FFF2-40B4-BE49-F238E27FC236}">
              <a16:creationId xmlns:a16="http://schemas.microsoft.com/office/drawing/2014/main" id="{52DD39C7-3EC3-421F-A0DC-AFF90626A19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121</xdr:row>
      <xdr:rowOff>0</xdr:rowOff>
    </xdr:from>
    <xdr:ext cx="190500" cy="266700"/>
    <xdr:sp macro="" textlink="">
      <xdr:nvSpPr>
        <xdr:cNvPr id="92" name="Shape 7">
          <a:extLst>
            <a:ext uri="{FF2B5EF4-FFF2-40B4-BE49-F238E27FC236}">
              <a16:creationId xmlns:a16="http://schemas.microsoft.com/office/drawing/2014/main" id="{0C8EB5F2-FC4F-4E9A-B390-E262645CA840}"/>
            </a:ext>
          </a:extLst>
        </xdr:cNvPr>
        <xdr:cNvSpPr txBox="1"/>
      </xdr:nvSpPr>
      <xdr:spPr>
        <a:xfrm>
          <a:off x="274129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121</xdr:row>
      <xdr:rowOff>0</xdr:rowOff>
    </xdr:from>
    <xdr:ext cx="190500" cy="266700"/>
    <xdr:sp macro="" textlink="">
      <xdr:nvSpPr>
        <xdr:cNvPr id="93" name="Shape 7">
          <a:extLst>
            <a:ext uri="{FF2B5EF4-FFF2-40B4-BE49-F238E27FC236}">
              <a16:creationId xmlns:a16="http://schemas.microsoft.com/office/drawing/2014/main" id="{F52252B3-B388-4E8A-A2B8-C944A5D19143}"/>
            </a:ext>
          </a:extLst>
        </xdr:cNvPr>
        <xdr:cNvSpPr txBox="1"/>
      </xdr:nvSpPr>
      <xdr:spPr>
        <a:xfrm>
          <a:off x="274129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121</xdr:row>
      <xdr:rowOff>0</xdr:rowOff>
    </xdr:from>
    <xdr:ext cx="190500" cy="266700"/>
    <xdr:sp macro="" textlink="">
      <xdr:nvSpPr>
        <xdr:cNvPr id="94" name="Shape 7">
          <a:extLst>
            <a:ext uri="{FF2B5EF4-FFF2-40B4-BE49-F238E27FC236}">
              <a16:creationId xmlns:a16="http://schemas.microsoft.com/office/drawing/2014/main" id="{917229ED-E2C2-4A78-8AF6-AC36D40EE196}"/>
            </a:ext>
          </a:extLst>
        </xdr:cNvPr>
        <xdr:cNvSpPr txBox="1"/>
      </xdr:nvSpPr>
      <xdr:spPr>
        <a:xfrm>
          <a:off x="274129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121</xdr:row>
      <xdr:rowOff>0</xdr:rowOff>
    </xdr:from>
    <xdr:ext cx="190500" cy="266700"/>
    <xdr:sp macro="" textlink="">
      <xdr:nvSpPr>
        <xdr:cNvPr id="95" name="Shape 7">
          <a:extLst>
            <a:ext uri="{FF2B5EF4-FFF2-40B4-BE49-F238E27FC236}">
              <a16:creationId xmlns:a16="http://schemas.microsoft.com/office/drawing/2014/main" id="{ECF2F2F2-D420-4CC6-B7C0-FDD2250B2172}"/>
            </a:ext>
          </a:extLst>
        </xdr:cNvPr>
        <xdr:cNvSpPr txBox="1"/>
      </xdr:nvSpPr>
      <xdr:spPr>
        <a:xfrm>
          <a:off x="274129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121</xdr:row>
      <xdr:rowOff>0</xdr:rowOff>
    </xdr:from>
    <xdr:ext cx="190500" cy="266700"/>
    <xdr:sp macro="" textlink="">
      <xdr:nvSpPr>
        <xdr:cNvPr id="96" name="Shape 7">
          <a:extLst>
            <a:ext uri="{FF2B5EF4-FFF2-40B4-BE49-F238E27FC236}">
              <a16:creationId xmlns:a16="http://schemas.microsoft.com/office/drawing/2014/main" id="{32478BA1-C36F-4823-BE6E-3A59ED168AF2}"/>
            </a:ext>
          </a:extLst>
        </xdr:cNvPr>
        <xdr:cNvSpPr txBox="1"/>
      </xdr:nvSpPr>
      <xdr:spPr>
        <a:xfrm>
          <a:off x="274129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121</xdr:row>
      <xdr:rowOff>0</xdr:rowOff>
    </xdr:from>
    <xdr:ext cx="190500" cy="266700"/>
    <xdr:sp macro="" textlink="">
      <xdr:nvSpPr>
        <xdr:cNvPr id="97" name="Shape 7">
          <a:extLst>
            <a:ext uri="{FF2B5EF4-FFF2-40B4-BE49-F238E27FC236}">
              <a16:creationId xmlns:a16="http://schemas.microsoft.com/office/drawing/2014/main" id="{D0AEF156-F3FD-4F87-871D-EC3B6FB0027B}"/>
            </a:ext>
          </a:extLst>
        </xdr:cNvPr>
        <xdr:cNvSpPr txBox="1"/>
      </xdr:nvSpPr>
      <xdr:spPr>
        <a:xfrm>
          <a:off x="274129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121</xdr:row>
      <xdr:rowOff>0</xdr:rowOff>
    </xdr:from>
    <xdr:ext cx="190500" cy="266700"/>
    <xdr:sp macro="" textlink="">
      <xdr:nvSpPr>
        <xdr:cNvPr id="98" name="Shape 7">
          <a:extLst>
            <a:ext uri="{FF2B5EF4-FFF2-40B4-BE49-F238E27FC236}">
              <a16:creationId xmlns:a16="http://schemas.microsoft.com/office/drawing/2014/main" id="{2AE1DE9A-4DC8-477F-8E85-985D839714D7}"/>
            </a:ext>
          </a:extLst>
        </xdr:cNvPr>
        <xdr:cNvSpPr txBox="1"/>
      </xdr:nvSpPr>
      <xdr:spPr>
        <a:xfrm>
          <a:off x="274129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121</xdr:row>
      <xdr:rowOff>0</xdr:rowOff>
    </xdr:from>
    <xdr:ext cx="190500" cy="266700"/>
    <xdr:sp macro="" textlink="">
      <xdr:nvSpPr>
        <xdr:cNvPr id="99" name="Shape 7">
          <a:extLst>
            <a:ext uri="{FF2B5EF4-FFF2-40B4-BE49-F238E27FC236}">
              <a16:creationId xmlns:a16="http://schemas.microsoft.com/office/drawing/2014/main" id="{4CF9DF7F-6D3E-402F-A3C3-084F3B950304}"/>
            </a:ext>
          </a:extLst>
        </xdr:cNvPr>
        <xdr:cNvSpPr txBox="1"/>
      </xdr:nvSpPr>
      <xdr:spPr>
        <a:xfrm>
          <a:off x="274129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121</xdr:row>
      <xdr:rowOff>0</xdr:rowOff>
    </xdr:from>
    <xdr:ext cx="190500" cy="266700"/>
    <xdr:sp macro="" textlink="">
      <xdr:nvSpPr>
        <xdr:cNvPr id="100" name="Shape 7">
          <a:extLst>
            <a:ext uri="{FF2B5EF4-FFF2-40B4-BE49-F238E27FC236}">
              <a16:creationId xmlns:a16="http://schemas.microsoft.com/office/drawing/2014/main" id="{49E48428-C94B-460D-B6C8-08FE1CC626CE}"/>
            </a:ext>
          </a:extLst>
        </xdr:cNvPr>
        <xdr:cNvSpPr txBox="1"/>
      </xdr:nvSpPr>
      <xdr:spPr>
        <a:xfrm>
          <a:off x="274129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121</xdr:row>
      <xdr:rowOff>0</xdr:rowOff>
    </xdr:from>
    <xdr:ext cx="190500" cy="266700"/>
    <xdr:sp macro="" textlink="">
      <xdr:nvSpPr>
        <xdr:cNvPr id="101" name="Shape 7">
          <a:extLst>
            <a:ext uri="{FF2B5EF4-FFF2-40B4-BE49-F238E27FC236}">
              <a16:creationId xmlns:a16="http://schemas.microsoft.com/office/drawing/2014/main" id="{4366FC9B-5E45-403B-83C2-1A211C985291}"/>
            </a:ext>
          </a:extLst>
        </xdr:cNvPr>
        <xdr:cNvSpPr txBox="1"/>
      </xdr:nvSpPr>
      <xdr:spPr>
        <a:xfrm>
          <a:off x="274129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121</xdr:row>
      <xdr:rowOff>0</xdr:rowOff>
    </xdr:from>
    <xdr:ext cx="190500" cy="266700"/>
    <xdr:sp macro="" textlink="">
      <xdr:nvSpPr>
        <xdr:cNvPr id="102" name="Shape 7">
          <a:extLst>
            <a:ext uri="{FF2B5EF4-FFF2-40B4-BE49-F238E27FC236}">
              <a16:creationId xmlns:a16="http://schemas.microsoft.com/office/drawing/2014/main" id="{8FD61B57-C649-497A-8733-A5AAB40E746E}"/>
            </a:ext>
          </a:extLst>
        </xdr:cNvPr>
        <xdr:cNvSpPr txBox="1"/>
      </xdr:nvSpPr>
      <xdr:spPr>
        <a:xfrm>
          <a:off x="274129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03" name="Shape 8">
          <a:extLst>
            <a:ext uri="{FF2B5EF4-FFF2-40B4-BE49-F238E27FC236}">
              <a16:creationId xmlns:a16="http://schemas.microsoft.com/office/drawing/2014/main" id="{E6593627-5D06-4200-A37A-F9F5D3F9FB6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04" name="Shape 8">
          <a:extLst>
            <a:ext uri="{FF2B5EF4-FFF2-40B4-BE49-F238E27FC236}">
              <a16:creationId xmlns:a16="http://schemas.microsoft.com/office/drawing/2014/main" id="{BB49F6CF-864E-49D9-BFF0-B194B6113B6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05" name="Shape 8">
          <a:extLst>
            <a:ext uri="{FF2B5EF4-FFF2-40B4-BE49-F238E27FC236}">
              <a16:creationId xmlns:a16="http://schemas.microsoft.com/office/drawing/2014/main" id="{8B1E8608-5511-41D0-A85A-C87C0CF69C8F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06" name="Shape 8">
          <a:extLst>
            <a:ext uri="{FF2B5EF4-FFF2-40B4-BE49-F238E27FC236}">
              <a16:creationId xmlns:a16="http://schemas.microsoft.com/office/drawing/2014/main" id="{015DD1C0-94AA-41EB-91CF-E5B9608A2A9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07" name="Shape 8">
          <a:extLst>
            <a:ext uri="{FF2B5EF4-FFF2-40B4-BE49-F238E27FC236}">
              <a16:creationId xmlns:a16="http://schemas.microsoft.com/office/drawing/2014/main" id="{B72F39BE-311B-4960-8455-26E43CE8734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08" name="Shape 8">
          <a:extLst>
            <a:ext uri="{FF2B5EF4-FFF2-40B4-BE49-F238E27FC236}">
              <a16:creationId xmlns:a16="http://schemas.microsoft.com/office/drawing/2014/main" id="{7111FC46-C60C-4F55-A17A-4973E93A509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09" name="Shape 8">
          <a:extLst>
            <a:ext uri="{FF2B5EF4-FFF2-40B4-BE49-F238E27FC236}">
              <a16:creationId xmlns:a16="http://schemas.microsoft.com/office/drawing/2014/main" id="{B64831AE-C5CF-47CE-843F-24EF06DD6A9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10" name="Shape 8">
          <a:extLst>
            <a:ext uri="{FF2B5EF4-FFF2-40B4-BE49-F238E27FC236}">
              <a16:creationId xmlns:a16="http://schemas.microsoft.com/office/drawing/2014/main" id="{986C65E1-0FA0-4639-B24F-3A75049D3F8F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11" name="Shape 8">
          <a:extLst>
            <a:ext uri="{FF2B5EF4-FFF2-40B4-BE49-F238E27FC236}">
              <a16:creationId xmlns:a16="http://schemas.microsoft.com/office/drawing/2014/main" id="{887D1E70-99B6-4960-8E35-9649C07EE89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12" name="Shape 8">
          <a:extLst>
            <a:ext uri="{FF2B5EF4-FFF2-40B4-BE49-F238E27FC236}">
              <a16:creationId xmlns:a16="http://schemas.microsoft.com/office/drawing/2014/main" id="{4413C5B5-2EB2-42D3-BDE0-52AA99798C6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13" name="Shape 8">
          <a:extLst>
            <a:ext uri="{FF2B5EF4-FFF2-40B4-BE49-F238E27FC236}">
              <a16:creationId xmlns:a16="http://schemas.microsoft.com/office/drawing/2014/main" id="{BF32B6B3-710D-49E5-82FA-ADE7BC46565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14" name="Shape 8">
          <a:extLst>
            <a:ext uri="{FF2B5EF4-FFF2-40B4-BE49-F238E27FC236}">
              <a16:creationId xmlns:a16="http://schemas.microsoft.com/office/drawing/2014/main" id="{44856264-AD63-49CA-9083-C6200A42648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15" name="Shape 8">
          <a:extLst>
            <a:ext uri="{FF2B5EF4-FFF2-40B4-BE49-F238E27FC236}">
              <a16:creationId xmlns:a16="http://schemas.microsoft.com/office/drawing/2014/main" id="{6D703B89-E775-4B66-9255-F7ABCE127D22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16" name="Shape 8">
          <a:extLst>
            <a:ext uri="{FF2B5EF4-FFF2-40B4-BE49-F238E27FC236}">
              <a16:creationId xmlns:a16="http://schemas.microsoft.com/office/drawing/2014/main" id="{4C261676-3A51-47AB-AFDE-DA78785F562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17" name="Shape 8">
          <a:extLst>
            <a:ext uri="{FF2B5EF4-FFF2-40B4-BE49-F238E27FC236}">
              <a16:creationId xmlns:a16="http://schemas.microsoft.com/office/drawing/2014/main" id="{4713CD7E-C36E-463B-AEB0-4DB1E8E33B8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18" name="Shape 8">
          <a:extLst>
            <a:ext uri="{FF2B5EF4-FFF2-40B4-BE49-F238E27FC236}">
              <a16:creationId xmlns:a16="http://schemas.microsoft.com/office/drawing/2014/main" id="{77672248-1542-4D39-A0B9-8E548446144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19" name="Shape 8">
          <a:extLst>
            <a:ext uri="{FF2B5EF4-FFF2-40B4-BE49-F238E27FC236}">
              <a16:creationId xmlns:a16="http://schemas.microsoft.com/office/drawing/2014/main" id="{6CD5B0FE-3E30-4960-B631-9CA31F09C61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20" name="Shape 8">
          <a:extLst>
            <a:ext uri="{FF2B5EF4-FFF2-40B4-BE49-F238E27FC236}">
              <a16:creationId xmlns:a16="http://schemas.microsoft.com/office/drawing/2014/main" id="{78A65AE6-6644-4412-9AC1-7F254C01759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21" name="Shape 8">
          <a:extLst>
            <a:ext uri="{FF2B5EF4-FFF2-40B4-BE49-F238E27FC236}">
              <a16:creationId xmlns:a16="http://schemas.microsoft.com/office/drawing/2014/main" id="{CF8D66D5-FE50-4542-9EF2-DAC989CECC32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22" name="Shape 8">
          <a:extLst>
            <a:ext uri="{FF2B5EF4-FFF2-40B4-BE49-F238E27FC236}">
              <a16:creationId xmlns:a16="http://schemas.microsoft.com/office/drawing/2014/main" id="{B9EB56F1-2F8C-4316-BFD3-1F242DEE5932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23" name="Shape 8">
          <a:extLst>
            <a:ext uri="{FF2B5EF4-FFF2-40B4-BE49-F238E27FC236}">
              <a16:creationId xmlns:a16="http://schemas.microsoft.com/office/drawing/2014/main" id="{03B3A803-2FE2-452C-92FE-AC951E2955C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24" name="Shape 8">
          <a:extLst>
            <a:ext uri="{FF2B5EF4-FFF2-40B4-BE49-F238E27FC236}">
              <a16:creationId xmlns:a16="http://schemas.microsoft.com/office/drawing/2014/main" id="{FA34D171-6E46-437E-A32C-2F1D00FEC29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25" name="Shape 8">
          <a:extLst>
            <a:ext uri="{FF2B5EF4-FFF2-40B4-BE49-F238E27FC236}">
              <a16:creationId xmlns:a16="http://schemas.microsoft.com/office/drawing/2014/main" id="{EE9F9BC0-81F1-466E-A9F2-ACDF63AEC7C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26" name="Shape 8">
          <a:extLst>
            <a:ext uri="{FF2B5EF4-FFF2-40B4-BE49-F238E27FC236}">
              <a16:creationId xmlns:a16="http://schemas.microsoft.com/office/drawing/2014/main" id="{B6C6B540-3B85-4B5D-B4D9-3AE647D43F3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27" name="Shape 8">
          <a:extLst>
            <a:ext uri="{FF2B5EF4-FFF2-40B4-BE49-F238E27FC236}">
              <a16:creationId xmlns:a16="http://schemas.microsoft.com/office/drawing/2014/main" id="{D9DCB259-B062-4D8C-A365-325C8F09EAD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28" name="Shape 8">
          <a:extLst>
            <a:ext uri="{FF2B5EF4-FFF2-40B4-BE49-F238E27FC236}">
              <a16:creationId xmlns:a16="http://schemas.microsoft.com/office/drawing/2014/main" id="{45ACD4F3-DC4B-4B4F-9960-6AE8B7C86A8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29" name="Shape 8">
          <a:extLst>
            <a:ext uri="{FF2B5EF4-FFF2-40B4-BE49-F238E27FC236}">
              <a16:creationId xmlns:a16="http://schemas.microsoft.com/office/drawing/2014/main" id="{D5624F83-73D6-4F87-BF07-95A3C22429A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30" name="Shape 8">
          <a:extLst>
            <a:ext uri="{FF2B5EF4-FFF2-40B4-BE49-F238E27FC236}">
              <a16:creationId xmlns:a16="http://schemas.microsoft.com/office/drawing/2014/main" id="{E005243F-F735-4B5C-960B-8DC57EFC10F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31" name="Shape 8">
          <a:extLst>
            <a:ext uri="{FF2B5EF4-FFF2-40B4-BE49-F238E27FC236}">
              <a16:creationId xmlns:a16="http://schemas.microsoft.com/office/drawing/2014/main" id="{E1784BD9-6AB8-441C-A2C8-843E054B99D2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32" name="Shape 8">
          <a:extLst>
            <a:ext uri="{FF2B5EF4-FFF2-40B4-BE49-F238E27FC236}">
              <a16:creationId xmlns:a16="http://schemas.microsoft.com/office/drawing/2014/main" id="{25D3C621-471B-4E73-9488-39376E775B4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33" name="Shape 8">
          <a:extLst>
            <a:ext uri="{FF2B5EF4-FFF2-40B4-BE49-F238E27FC236}">
              <a16:creationId xmlns:a16="http://schemas.microsoft.com/office/drawing/2014/main" id="{65DBD819-2EFC-4447-AF07-ABED81CCE5A1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34" name="Shape 8">
          <a:extLst>
            <a:ext uri="{FF2B5EF4-FFF2-40B4-BE49-F238E27FC236}">
              <a16:creationId xmlns:a16="http://schemas.microsoft.com/office/drawing/2014/main" id="{8E0703F6-148C-4F84-9CF6-E9A7306C70C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35" name="Shape 8">
          <a:extLst>
            <a:ext uri="{FF2B5EF4-FFF2-40B4-BE49-F238E27FC236}">
              <a16:creationId xmlns:a16="http://schemas.microsoft.com/office/drawing/2014/main" id="{5A63C68D-55DA-4194-901C-CB6292CC69A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36" name="Shape 8">
          <a:extLst>
            <a:ext uri="{FF2B5EF4-FFF2-40B4-BE49-F238E27FC236}">
              <a16:creationId xmlns:a16="http://schemas.microsoft.com/office/drawing/2014/main" id="{2AC70358-5213-400A-85F3-6378DFFB04B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37" name="Shape 8">
          <a:extLst>
            <a:ext uri="{FF2B5EF4-FFF2-40B4-BE49-F238E27FC236}">
              <a16:creationId xmlns:a16="http://schemas.microsoft.com/office/drawing/2014/main" id="{FBC3F662-FDED-49A0-8562-3948EFF219A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38" name="Shape 8">
          <a:extLst>
            <a:ext uri="{FF2B5EF4-FFF2-40B4-BE49-F238E27FC236}">
              <a16:creationId xmlns:a16="http://schemas.microsoft.com/office/drawing/2014/main" id="{69A0521A-D8AA-4BAE-83A8-1EC0222FFAD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39" name="Shape 8">
          <a:extLst>
            <a:ext uri="{FF2B5EF4-FFF2-40B4-BE49-F238E27FC236}">
              <a16:creationId xmlns:a16="http://schemas.microsoft.com/office/drawing/2014/main" id="{C9FFFD2F-31CB-46B9-88C0-33D4C2B2F62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40" name="Shape 8">
          <a:extLst>
            <a:ext uri="{FF2B5EF4-FFF2-40B4-BE49-F238E27FC236}">
              <a16:creationId xmlns:a16="http://schemas.microsoft.com/office/drawing/2014/main" id="{85DCAF24-9FD1-4F8E-982B-FF64F99D50B2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41" name="Shape 8">
          <a:extLst>
            <a:ext uri="{FF2B5EF4-FFF2-40B4-BE49-F238E27FC236}">
              <a16:creationId xmlns:a16="http://schemas.microsoft.com/office/drawing/2014/main" id="{124DE7BB-ABCC-4C65-9B1E-7156C2EC480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42" name="Shape 8">
          <a:extLst>
            <a:ext uri="{FF2B5EF4-FFF2-40B4-BE49-F238E27FC236}">
              <a16:creationId xmlns:a16="http://schemas.microsoft.com/office/drawing/2014/main" id="{BB270934-907A-4657-A618-F564415EC5A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43" name="Shape 8">
          <a:extLst>
            <a:ext uri="{FF2B5EF4-FFF2-40B4-BE49-F238E27FC236}">
              <a16:creationId xmlns:a16="http://schemas.microsoft.com/office/drawing/2014/main" id="{358AA34C-3D04-4F4B-8100-836DB4933E4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44" name="Shape 8">
          <a:extLst>
            <a:ext uri="{FF2B5EF4-FFF2-40B4-BE49-F238E27FC236}">
              <a16:creationId xmlns:a16="http://schemas.microsoft.com/office/drawing/2014/main" id="{E2A86B44-1C84-4C42-96B7-59C06EDFA529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45" name="Shape 8">
          <a:extLst>
            <a:ext uri="{FF2B5EF4-FFF2-40B4-BE49-F238E27FC236}">
              <a16:creationId xmlns:a16="http://schemas.microsoft.com/office/drawing/2014/main" id="{49E14061-508E-4680-B066-E8D8746E16C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46" name="Shape 8">
          <a:extLst>
            <a:ext uri="{FF2B5EF4-FFF2-40B4-BE49-F238E27FC236}">
              <a16:creationId xmlns:a16="http://schemas.microsoft.com/office/drawing/2014/main" id="{465B6C81-6C17-4C52-9E14-7E40F753B0A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47" name="Shape 8">
          <a:extLst>
            <a:ext uri="{FF2B5EF4-FFF2-40B4-BE49-F238E27FC236}">
              <a16:creationId xmlns:a16="http://schemas.microsoft.com/office/drawing/2014/main" id="{03AE2A44-0B40-4FD2-9566-5B574244458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48" name="Shape 8">
          <a:extLst>
            <a:ext uri="{FF2B5EF4-FFF2-40B4-BE49-F238E27FC236}">
              <a16:creationId xmlns:a16="http://schemas.microsoft.com/office/drawing/2014/main" id="{F0C1F944-D9C7-49AE-8BBC-94CDD7B5CF6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49" name="Shape 8">
          <a:extLst>
            <a:ext uri="{FF2B5EF4-FFF2-40B4-BE49-F238E27FC236}">
              <a16:creationId xmlns:a16="http://schemas.microsoft.com/office/drawing/2014/main" id="{D17E162D-425F-4099-B2ED-B516990967E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50" name="Shape 8">
          <a:extLst>
            <a:ext uri="{FF2B5EF4-FFF2-40B4-BE49-F238E27FC236}">
              <a16:creationId xmlns:a16="http://schemas.microsoft.com/office/drawing/2014/main" id="{4E789E57-7C3F-465E-B7A7-E5485C9DF0F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51" name="Shape 8">
          <a:extLst>
            <a:ext uri="{FF2B5EF4-FFF2-40B4-BE49-F238E27FC236}">
              <a16:creationId xmlns:a16="http://schemas.microsoft.com/office/drawing/2014/main" id="{C86A18E5-47F0-4595-993B-B641B997E661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52" name="Shape 8">
          <a:extLst>
            <a:ext uri="{FF2B5EF4-FFF2-40B4-BE49-F238E27FC236}">
              <a16:creationId xmlns:a16="http://schemas.microsoft.com/office/drawing/2014/main" id="{35F8AF40-0E87-418F-ABD2-482D9B7ED50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53" name="Shape 8">
          <a:extLst>
            <a:ext uri="{FF2B5EF4-FFF2-40B4-BE49-F238E27FC236}">
              <a16:creationId xmlns:a16="http://schemas.microsoft.com/office/drawing/2014/main" id="{1C0E577E-8C71-4957-B712-72094E9CC0B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54" name="Shape 8">
          <a:extLst>
            <a:ext uri="{FF2B5EF4-FFF2-40B4-BE49-F238E27FC236}">
              <a16:creationId xmlns:a16="http://schemas.microsoft.com/office/drawing/2014/main" id="{8BFA8751-82F7-4B83-8509-FF4C4EAF2A9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55" name="Shape 8">
          <a:extLst>
            <a:ext uri="{FF2B5EF4-FFF2-40B4-BE49-F238E27FC236}">
              <a16:creationId xmlns:a16="http://schemas.microsoft.com/office/drawing/2014/main" id="{447FC250-03CF-4022-A0BE-9CC396876FA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56" name="Shape 8">
          <a:extLst>
            <a:ext uri="{FF2B5EF4-FFF2-40B4-BE49-F238E27FC236}">
              <a16:creationId xmlns:a16="http://schemas.microsoft.com/office/drawing/2014/main" id="{CE9E7F39-3079-48C9-8A94-CDA9F9295C9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57" name="Shape 8">
          <a:extLst>
            <a:ext uri="{FF2B5EF4-FFF2-40B4-BE49-F238E27FC236}">
              <a16:creationId xmlns:a16="http://schemas.microsoft.com/office/drawing/2014/main" id="{45733408-5A1E-405B-877D-C12BFD8BB5B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58" name="Shape 8">
          <a:extLst>
            <a:ext uri="{FF2B5EF4-FFF2-40B4-BE49-F238E27FC236}">
              <a16:creationId xmlns:a16="http://schemas.microsoft.com/office/drawing/2014/main" id="{7923D874-9963-453D-A549-383460D4FB6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59" name="Shape 8">
          <a:extLst>
            <a:ext uri="{FF2B5EF4-FFF2-40B4-BE49-F238E27FC236}">
              <a16:creationId xmlns:a16="http://schemas.microsoft.com/office/drawing/2014/main" id="{0C27AF09-4153-44AB-BB90-88E40736C9A9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60" name="Shape 8">
          <a:extLst>
            <a:ext uri="{FF2B5EF4-FFF2-40B4-BE49-F238E27FC236}">
              <a16:creationId xmlns:a16="http://schemas.microsoft.com/office/drawing/2014/main" id="{F68C767A-1FA7-4081-8F9A-C64135649CF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61" name="Shape 8">
          <a:extLst>
            <a:ext uri="{FF2B5EF4-FFF2-40B4-BE49-F238E27FC236}">
              <a16:creationId xmlns:a16="http://schemas.microsoft.com/office/drawing/2014/main" id="{A3C43F64-832F-4F46-8206-16D6832CCF9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62" name="Shape 8">
          <a:extLst>
            <a:ext uri="{FF2B5EF4-FFF2-40B4-BE49-F238E27FC236}">
              <a16:creationId xmlns:a16="http://schemas.microsoft.com/office/drawing/2014/main" id="{684C68A3-4789-4D8E-87B5-E90F36A93C3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63" name="Shape 8">
          <a:extLst>
            <a:ext uri="{FF2B5EF4-FFF2-40B4-BE49-F238E27FC236}">
              <a16:creationId xmlns:a16="http://schemas.microsoft.com/office/drawing/2014/main" id="{D7900B8C-42FB-4F1D-9BBB-C3831F1326B1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64" name="Shape 8">
          <a:extLst>
            <a:ext uri="{FF2B5EF4-FFF2-40B4-BE49-F238E27FC236}">
              <a16:creationId xmlns:a16="http://schemas.microsoft.com/office/drawing/2014/main" id="{4BF9E11E-F613-4493-8EC0-8C5F051F89AE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65" name="Shape 8">
          <a:extLst>
            <a:ext uri="{FF2B5EF4-FFF2-40B4-BE49-F238E27FC236}">
              <a16:creationId xmlns:a16="http://schemas.microsoft.com/office/drawing/2014/main" id="{D4FED3D8-89C6-4F93-800E-7C8911DD0D6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66" name="Shape 8">
          <a:extLst>
            <a:ext uri="{FF2B5EF4-FFF2-40B4-BE49-F238E27FC236}">
              <a16:creationId xmlns:a16="http://schemas.microsoft.com/office/drawing/2014/main" id="{35D58D3E-40A1-405A-B793-B0E60B27FE6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67" name="Shape 8">
          <a:extLst>
            <a:ext uri="{FF2B5EF4-FFF2-40B4-BE49-F238E27FC236}">
              <a16:creationId xmlns:a16="http://schemas.microsoft.com/office/drawing/2014/main" id="{FA14440B-13E7-4AE2-93F8-A1077B1E602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68" name="Shape 8">
          <a:extLst>
            <a:ext uri="{FF2B5EF4-FFF2-40B4-BE49-F238E27FC236}">
              <a16:creationId xmlns:a16="http://schemas.microsoft.com/office/drawing/2014/main" id="{493ED48B-2505-4C8A-B588-0D821433E8E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69" name="Shape 8">
          <a:extLst>
            <a:ext uri="{FF2B5EF4-FFF2-40B4-BE49-F238E27FC236}">
              <a16:creationId xmlns:a16="http://schemas.microsoft.com/office/drawing/2014/main" id="{3ED4FEBF-00E9-4326-9BCC-3011B22F88E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70" name="Shape 8">
          <a:extLst>
            <a:ext uri="{FF2B5EF4-FFF2-40B4-BE49-F238E27FC236}">
              <a16:creationId xmlns:a16="http://schemas.microsoft.com/office/drawing/2014/main" id="{A42D0D03-BF29-4CC7-8F53-17C9343469A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71" name="Shape 8">
          <a:extLst>
            <a:ext uri="{FF2B5EF4-FFF2-40B4-BE49-F238E27FC236}">
              <a16:creationId xmlns:a16="http://schemas.microsoft.com/office/drawing/2014/main" id="{1DFE5FD4-BFBE-4E42-8237-99F4AD7C94A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72" name="Shape 8">
          <a:extLst>
            <a:ext uri="{FF2B5EF4-FFF2-40B4-BE49-F238E27FC236}">
              <a16:creationId xmlns:a16="http://schemas.microsoft.com/office/drawing/2014/main" id="{F16F9763-993B-49C7-B156-99D9951E021E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73" name="Shape 8">
          <a:extLst>
            <a:ext uri="{FF2B5EF4-FFF2-40B4-BE49-F238E27FC236}">
              <a16:creationId xmlns:a16="http://schemas.microsoft.com/office/drawing/2014/main" id="{AE5AAE64-B35B-423F-9C53-2C68C0DA7A2E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74" name="Shape 8">
          <a:extLst>
            <a:ext uri="{FF2B5EF4-FFF2-40B4-BE49-F238E27FC236}">
              <a16:creationId xmlns:a16="http://schemas.microsoft.com/office/drawing/2014/main" id="{32238F04-46CA-49C9-A130-EB2B6E580CD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75" name="Shape 8">
          <a:extLst>
            <a:ext uri="{FF2B5EF4-FFF2-40B4-BE49-F238E27FC236}">
              <a16:creationId xmlns:a16="http://schemas.microsoft.com/office/drawing/2014/main" id="{5A8EE807-CF6F-4F72-9B44-D5A35635517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76" name="Shape 8">
          <a:extLst>
            <a:ext uri="{FF2B5EF4-FFF2-40B4-BE49-F238E27FC236}">
              <a16:creationId xmlns:a16="http://schemas.microsoft.com/office/drawing/2014/main" id="{C3726096-1341-450E-BAB1-9BEE4375876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77" name="Shape 8">
          <a:extLst>
            <a:ext uri="{FF2B5EF4-FFF2-40B4-BE49-F238E27FC236}">
              <a16:creationId xmlns:a16="http://schemas.microsoft.com/office/drawing/2014/main" id="{E404F953-666D-4877-8523-8F1FEE139812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78" name="Shape 8">
          <a:extLst>
            <a:ext uri="{FF2B5EF4-FFF2-40B4-BE49-F238E27FC236}">
              <a16:creationId xmlns:a16="http://schemas.microsoft.com/office/drawing/2014/main" id="{6939E33C-1D21-430C-9F23-3BFC6AF0D07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79" name="Shape 8">
          <a:extLst>
            <a:ext uri="{FF2B5EF4-FFF2-40B4-BE49-F238E27FC236}">
              <a16:creationId xmlns:a16="http://schemas.microsoft.com/office/drawing/2014/main" id="{98F1A8FC-61CD-419E-9860-EC9CF7DC35CF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80" name="Shape 8">
          <a:extLst>
            <a:ext uri="{FF2B5EF4-FFF2-40B4-BE49-F238E27FC236}">
              <a16:creationId xmlns:a16="http://schemas.microsoft.com/office/drawing/2014/main" id="{1594ADF4-3A89-4B69-9451-8E0D01349C92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81" name="Shape 8">
          <a:extLst>
            <a:ext uri="{FF2B5EF4-FFF2-40B4-BE49-F238E27FC236}">
              <a16:creationId xmlns:a16="http://schemas.microsoft.com/office/drawing/2014/main" id="{7527EE83-1F8A-4343-A625-36EAF6320DA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123</xdr:row>
      <xdr:rowOff>0</xdr:rowOff>
    </xdr:from>
    <xdr:ext cx="190500" cy="266700"/>
    <xdr:sp macro="" textlink="">
      <xdr:nvSpPr>
        <xdr:cNvPr id="182" name="Shape 7">
          <a:extLst>
            <a:ext uri="{FF2B5EF4-FFF2-40B4-BE49-F238E27FC236}">
              <a16:creationId xmlns:a16="http://schemas.microsoft.com/office/drawing/2014/main" id="{C900DE6D-FA9E-440C-8758-84038B313330}"/>
            </a:ext>
          </a:extLst>
        </xdr:cNvPr>
        <xdr:cNvSpPr txBox="1"/>
      </xdr:nvSpPr>
      <xdr:spPr>
        <a:xfrm>
          <a:off x="2741295" y="31661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123</xdr:row>
      <xdr:rowOff>0</xdr:rowOff>
    </xdr:from>
    <xdr:ext cx="190500" cy="266700"/>
    <xdr:sp macro="" textlink="">
      <xdr:nvSpPr>
        <xdr:cNvPr id="183" name="Shape 7">
          <a:extLst>
            <a:ext uri="{FF2B5EF4-FFF2-40B4-BE49-F238E27FC236}">
              <a16:creationId xmlns:a16="http://schemas.microsoft.com/office/drawing/2014/main" id="{DA9EE849-BA54-4B70-AD33-21C2073B7D32}"/>
            </a:ext>
          </a:extLst>
        </xdr:cNvPr>
        <xdr:cNvSpPr txBox="1"/>
      </xdr:nvSpPr>
      <xdr:spPr>
        <a:xfrm>
          <a:off x="2741295" y="31661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123</xdr:row>
      <xdr:rowOff>0</xdr:rowOff>
    </xdr:from>
    <xdr:ext cx="190500" cy="266700"/>
    <xdr:sp macro="" textlink="">
      <xdr:nvSpPr>
        <xdr:cNvPr id="184" name="Shape 7">
          <a:extLst>
            <a:ext uri="{FF2B5EF4-FFF2-40B4-BE49-F238E27FC236}">
              <a16:creationId xmlns:a16="http://schemas.microsoft.com/office/drawing/2014/main" id="{45445AD9-37D4-4C27-8A5B-74957CEAF82F}"/>
            </a:ext>
          </a:extLst>
        </xdr:cNvPr>
        <xdr:cNvSpPr txBox="1"/>
      </xdr:nvSpPr>
      <xdr:spPr>
        <a:xfrm>
          <a:off x="2741295" y="31661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123</xdr:row>
      <xdr:rowOff>0</xdr:rowOff>
    </xdr:from>
    <xdr:ext cx="190500" cy="266700"/>
    <xdr:sp macro="" textlink="">
      <xdr:nvSpPr>
        <xdr:cNvPr id="185" name="Shape 7">
          <a:extLst>
            <a:ext uri="{FF2B5EF4-FFF2-40B4-BE49-F238E27FC236}">
              <a16:creationId xmlns:a16="http://schemas.microsoft.com/office/drawing/2014/main" id="{B0E2DB8C-01B3-4F84-B0BB-9D7718808688}"/>
            </a:ext>
          </a:extLst>
        </xdr:cNvPr>
        <xdr:cNvSpPr txBox="1"/>
      </xdr:nvSpPr>
      <xdr:spPr>
        <a:xfrm>
          <a:off x="2741295" y="31661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123</xdr:row>
      <xdr:rowOff>0</xdr:rowOff>
    </xdr:from>
    <xdr:ext cx="190500" cy="266700"/>
    <xdr:sp macro="" textlink="">
      <xdr:nvSpPr>
        <xdr:cNvPr id="186" name="Shape 7">
          <a:extLst>
            <a:ext uri="{FF2B5EF4-FFF2-40B4-BE49-F238E27FC236}">
              <a16:creationId xmlns:a16="http://schemas.microsoft.com/office/drawing/2014/main" id="{9BED446C-1B25-48F5-9C93-457BEB71F9F6}"/>
            </a:ext>
          </a:extLst>
        </xdr:cNvPr>
        <xdr:cNvSpPr txBox="1"/>
      </xdr:nvSpPr>
      <xdr:spPr>
        <a:xfrm>
          <a:off x="2741295" y="31661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123</xdr:row>
      <xdr:rowOff>0</xdr:rowOff>
    </xdr:from>
    <xdr:ext cx="190500" cy="266700"/>
    <xdr:sp macro="" textlink="">
      <xdr:nvSpPr>
        <xdr:cNvPr id="187" name="Shape 7">
          <a:extLst>
            <a:ext uri="{FF2B5EF4-FFF2-40B4-BE49-F238E27FC236}">
              <a16:creationId xmlns:a16="http://schemas.microsoft.com/office/drawing/2014/main" id="{F6AE1B1B-4A21-4931-8D8F-0CD5CEED253A}"/>
            </a:ext>
          </a:extLst>
        </xdr:cNvPr>
        <xdr:cNvSpPr txBox="1"/>
      </xdr:nvSpPr>
      <xdr:spPr>
        <a:xfrm>
          <a:off x="2741295" y="31661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123</xdr:row>
      <xdr:rowOff>0</xdr:rowOff>
    </xdr:from>
    <xdr:ext cx="190500" cy="266700"/>
    <xdr:sp macro="" textlink="">
      <xdr:nvSpPr>
        <xdr:cNvPr id="188" name="Shape 7">
          <a:extLst>
            <a:ext uri="{FF2B5EF4-FFF2-40B4-BE49-F238E27FC236}">
              <a16:creationId xmlns:a16="http://schemas.microsoft.com/office/drawing/2014/main" id="{886929D0-5327-4FD3-BF8C-48BCB3269933}"/>
            </a:ext>
          </a:extLst>
        </xdr:cNvPr>
        <xdr:cNvSpPr txBox="1"/>
      </xdr:nvSpPr>
      <xdr:spPr>
        <a:xfrm>
          <a:off x="2741295" y="31661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123</xdr:row>
      <xdr:rowOff>0</xdr:rowOff>
    </xdr:from>
    <xdr:ext cx="190500" cy="266700"/>
    <xdr:sp macro="" textlink="">
      <xdr:nvSpPr>
        <xdr:cNvPr id="189" name="Shape 7">
          <a:extLst>
            <a:ext uri="{FF2B5EF4-FFF2-40B4-BE49-F238E27FC236}">
              <a16:creationId xmlns:a16="http://schemas.microsoft.com/office/drawing/2014/main" id="{9D914236-DF31-4D5B-9E36-DF944B0DA51B}"/>
            </a:ext>
          </a:extLst>
        </xdr:cNvPr>
        <xdr:cNvSpPr txBox="1"/>
      </xdr:nvSpPr>
      <xdr:spPr>
        <a:xfrm>
          <a:off x="2741295" y="31661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123</xdr:row>
      <xdr:rowOff>0</xdr:rowOff>
    </xdr:from>
    <xdr:ext cx="190500" cy="266700"/>
    <xdr:sp macro="" textlink="">
      <xdr:nvSpPr>
        <xdr:cNvPr id="190" name="Shape 7">
          <a:extLst>
            <a:ext uri="{FF2B5EF4-FFF2-40B4-BE49-F238E27FC236}">
              <a16:creationId xmlns:a16="http://schemas.microsoft.com/office/drawing/2014/main" id="{315DDDCF-40BD-4D70-ADA2-EAF4C85604CB}"/>
            </a:ext>
          </a:extLst>
        </xdr:cNvPr>
        <xdr:cNvSpPr txBox="1"/>
      </xdr:nvSpPr>
      <xdr:spPr>
        <a:xfrm>
          <a:off x="2741295" y="31661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123</xdr:row>
      <xdr:rowOff>0</xdr:rowOff>
    </xdr:from>
    <xdr:ext cx="190500" cy="266700"/>
    <xdr:sp macro="" textlink="">
      <xdr:nvSpPr>
        <xdr:cNvPr id="191" name="Shape 7">
          <a:extLst>
            <a:ext uri="{FF2B5EF4-FFF2-40B4-BE49-F238E27FC236}">
              <a16:creationId xmlns:a16="http://schemas.microsoft.com/office/drawing/2014/main" id="{B08871E4-C1AE-4FCA-8EF8-23285483ABA1}"/>
            </a:ext>
          </a:extLst>
        </xdr:cNvPr>
        <xdr:cNvSpPr txBox="1"/>
      </xdr:nvSpPr>
      <xdr:spPr>
        <a:xfrm>
          <a:off x="2741295" y="31661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123</xdr:row>
      <xdr:rowOff>0</xdr:rowOff>
    </xdr:from>
    <xdr:ext cx="190500" cy="266700"/>
    <xdr:sp macro="" textlink="">
      <xdr:nvSpPr>
        <xdr:cNvPr id="192" name="Shape 7">
          <a:extLst>
            <a:ext uri="{FF2B5EF4-FFF2-40B4-BE49-F238E27FC236}">
              <a16:creationId xmlns:a16="http://schemas.microsoft.com/office/drawing/2014/main" id="{7739033F-1BCE-4BF8-A09B-DD5FADCDC5EF}"/>
            </a:ext>
          </a:extLst>
        </xdr:cNvPr>
        <xdr:cNvSpPr txBox="1"/>
      </xdr:nvSpPr>
      <xdr:spPr>
        <a:xfrm>
          <a:off x="2741295" y="31661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</xdr:row>
      <xdr:rowOff>0</xdr:rowOff>
    </xdr:from>
    <xdr:ext cx="190500" cy="266700"/>
    <xdr:sp macro="" textlink="">
      <xdr:nvSpPr>
        <xdr:cNvPr id="193" name="Shape 5">
          <a:extLst>
            <a:ext uri="{FF2B5EF4-FFF2-40B4-BE49-F238E27FC236}">
              <a16:creationId xmlns:a16="http://schemas.microsoft.com/office/drawing/2014/main" id="{A7BE6168-9E50-4BEB-BB2D-926207B70569}"/>
            </a:ext>
          </a:extLst>
        </xdr:cNvPr>
        <xdr:cNvSpPr txBox="1"/>
      </xdr:nvSpPr>
      <xdr:spPr>
        <a:xfrm>
          <a:off x="1217485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</xdr:row>
      <xdr:rowOff>0</xdr:rowOff>
    </xdr:from>
    <xdr:ext cx="190500" cy="266700"/>
    <xdr:sp macro="" textlink="">
      <xdr:nvSpPr>
        <xdr:cNvPr id="194" name="Shape 5">
          <a:extLst>
            <a:ext uri="{FF2B5EF4-FFF2-40B4-BE49-F238E27FC236}">
              <a16:creationId xmlns:a16="http://schemas.microsoft.com/office/drawing/2014/main" id="{EFAC69D3-9807-4F48-BE7C-A2BF9BD04F46}"/>
            </a:ext>
          </a:extLst>
        </xdr:cNvPr>
        <xdr:cNvSpPr txBox="1"/>
      </xdr:nvSpPr>
      <xdr:spPr>
        <a:xfrm>
          <a:off x="1217485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</xdr:row>
      <xdr:rowOff>0</xdr:rowOff>
    </xdr:from>
    <xdr:ext cx="190500" cy="266700"/>
    <xdr:sp macro="" textlink="">
      <xdr:nvSpPr>
        <xdr:cNvPr id="195" name="Shape 5">
          <a:extLst>
            <a:ext uri="{FF2B5EF4-FFF2-40B4-BE49-F238E27FC236}">
              <a16:creationId xmlns:a16="http://schemas.microsoft.com/office/drawing/2014/main" id="{6679EFA2-65C7-4EE1-96CB-999C98D420C1}"/>
            </a:ext>
          </a:extLst>
        </xdr:cNvPr>
        <xdr:cNvSpPr txBox="1"/>
      </xdr:nvSpPr>
      <xdr:spPr>
        <a:xfrm>
          <a:off x="1217485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</xdr:row>
      <xdr:rowOff>0</xdr:rowOff>
    </xdr:from>
    <xdr:ext cx="190500" cy="266700"/>
    <xdr:sp macro="" textlink="">
      <xdr:nvSpPr>
        <xdr:cNvPr id="196" name="Shape 5">
          <a:extLst>
            <a:ext uri="{FF2B5EF4-FFF2-40B4-BE49-F238E27FC236}">
              <a16:creationId xmlns:a16="http://schemas.microsoft.com/office/drawing/2014/main" id="{A663280C-BF37-4D19-9C7A-7A2F2B3E3532}"/>
            </a:ext>
          </a:extLst>
        </xdr:cNvPr>
        <xdr:cNvSpPr txBox="1"/>
      </xdr:nvSpPr>
      <xdr:spPr>
        <a:xfrm>
          <a:off x="1217485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981075</xdr:colOff>
      <xdr:row>1</xdr:row>
      <xdr:rowOff>0</xdr:rowOff>
    </xdr:from>
    <xdr:ext cx="190500" cy="266700"/>
    <xdr:sp macro="" textlink="">
      <xdr:nvSpPr>
        <xdr:cNvPr id="197" name="Shape 5">
          <a:extLst>
            <a:ext uri="{FF2B5EF4-FFF2-40B4-BE49-F238E27FC236}">
              <a16:creationId xmlns:a16="http://schemas.microsoft.com/office/drawing/2014/main" id="{C9629381-7608-4446-8821-47E07E2BB977}"/>
            </a:ext>
          </a:extLst>
        </xdr:cNvPr>
        <xdr:cNvSpPr txBox="1"/>
      </xdr:nvSpPr>
      <xdr:spPr>
        <a:xfrm>
          <a:off x="1383601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981075</xdr:colOff>
      <xdr:row>1</xdr:row>
      <xdr:rowOff>0</xdr:rowOff>
    </xdr:from>
    <xdr:ext cx="190500" cy="266700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223C3F1F-6E8F-4455-B780-C6B6E53A8270}"/>
            </a:ext>
          </a:extLst>
        </xdr:cNvPr>
        <xdr:cNvSpPr txBox="1"/>
      </xdr:nvSpPr>
      <xdr:spPr>
        <a:xfrm>
          <a:off x="1383601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199" name="Shape 8">
          <a:extLst>
            <a:ext uri="{FF2B5EF4-FFF2-40B4-BE49-F238E27FC236}">
              <a16:creationId xmlns:a16="http://schemas.microsoft.com/office/drawing/2014/main" id="{611FBE85-3E7A-42FA-A506-C158BACFC2DF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200" name="Shape 8">
          <a:extLst>
            <a:ext uri="{FF2B5EF4-FFF2-40B4-BE49-F238E27FC236}">
              <a16:creationId xmlns:a16="http://schemas.microsoft.com/office/drawing/2014/main" id="{B422B9A7-2C74-4730-9FED-354A800DD70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01" name="Shape 8">
          <a:extLst>
            <a:ext uri="{FF2B5EF4-FFF2-40B4-BE49-F238E27FC236}">
              <a16:creationId xmlns:a16="http://schemas.microsoft.com/office/drawing/2014/main" id="{4D282C85-08CE-4927-9FA2-140CB106434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02" name="Shape 8">
          <a:extLst>
            <a:ext uri="{FF2B5EF4-FFF2-40B4-BE49-F238E27FC236}">
              <a16:creationId xmlns:a16="http://schemas.microsoft.com/office/drawing/2014/main" id="{3273FAA0-B5EF-4686-A4E1-532DC13CEEF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03" name="Shape 8">
          <a:extLst>
            <a:ext uri="{FF2B5EF4-FFF2-40B4-BE49-F238E27FC236}">
              <a16:creationId xmlns:a16="http://schemas.microsoft.com/office/drawing/2014/main" id="{22CFDB69-A362-4143-B99A-5AF80BEE5F2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04" name="Shape 8">
          <a:extLst>
            <a:ext uri="{FF2B5EF4-FFF2-40B4-BE49-F238E27FC236}">
              <a16:creationId xmlns:a16="http://schemas.microsoft.com/office/drawing/2014/main" id="{E9649A69-8A28-4694-A1DF-825D8DBC1A4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05" name="Shape 8">
          <a:extLst>
            <a:ext uri="{FF2B5EF4-FFF2-40B4-BE49-F238E27FC236}">
              <a16:creationId xmlns:a16="http://schemas.microsoft.com/office/drawing/2014/main" id="{B90287EB-2DD6-4A94-B909-E27004B1FA7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06" name="Shape 8">
          <a:extLst>
            <a:ext uri="{FF2B5EF4-FFF2-40B4-BE49-F238E27FC236}">
              <a16:creationId xmlns:a16="http://schemas.microsoft.com/office/drawing/2014/main" id="{8013D729-C84E-459C-BDB0-C3B390BDE51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07" name="Shape 8">
          <a:extLst>
            <a:ext uri="{FF2B5EF4-FFF2-40B4-BE49-F238E27FC236}">
              <a16:creationId xmlns:a16="http://schemas.microsoft.com/office/drawing/2014/main" id="{794A6FF8-CF88-43A1-875D-91C1C64C649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08" name="Shape 8">
          <a:extLst>
            <a:ext uri="{FF2B5EF4-FFF2-40B4-BE49-F238E27FC236}">
              <a16:creationId xmlns:a16="http://schemas.microsoft.com/office/drawing/2014/main" id="{6C18FD1F-44B2-4CB7-AE7C-C90C4921095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09" name="Shape 8">
          <a:extLst>
            <a:ext uri="{FF2B5EF4-FFF2-40B4-BE49-F238E27FC236}">
              <a16:creationId xmlns:a16="http://schemas.microsoft.com/office/drawing/2014/main" id="{C30A13CF-68D2-472E-ACDA-D5B46A461AB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10" name="Shape 8">
          <a:extLst>
            <a:ext uri="{FF2B5EF4-FFF2-40B4-BE49-F238E27FC236}">
              <a16:creationId xmlns:a16="http://schemas.microsoft.com/office/drawing/2014/main" id="{8A940E7F-0A36-4E55-AFFE-A8BB2DF7456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11" name="Shape 8">
          <a:extLst>
            <a:ext uri="{FF2B5EF4-FFF2-40B4-BE49-F238E27FC236}">
              <a16:creationId xmlns:a16="http://schemas.microsoft.com/office/drawing/2014/main" id="{133C6F21-4805-4EC3-A6C3-259974723B3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12" name="Shape 8">
          <a:extLst>
            <a:ext uri="{FF2B5EF4-FFF2-40B4-BE49-F238E27FC236}">
              <a16:creationId xmlns:a16="http://schemas.microsoft.com/office/drawing/2014/main" id="{A3554095-390F-4573-A24B-327F3326D2D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13" name="Shape 8">
          <a:extLst>
            <a:ext uri="{FF2B5EF4-FFF2-40B4-BE49-F238E27FC236}">
              <a16:creationId xmlns:a16="http://schemas.microsoft.com/office/drawing/2014/main" id="{48DF2015-9EAC-4902-9086-CBC650FBF49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14" name="Shape 8">
          <a:extLst>
            <a:ext uri="{FF2B5EF4-FFF2-40B4-BE49-F238E27FC236}">
              <a16:creationId xmlns:a16="http://schemas.microsoft.com/office/drawing/2014/main" id="{41CA4C19-A1EB-449A-B0D5-0AD51621FD7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15" name="Shape 8">
          <a:extLst>
            <a:ext uri="{FF2B5EF4-FFF2-40B4-BE49-F238E27FC236}">
              <a16:creationId xmlns:a16="http://schemas.microsoft.com/office/drawing/2014/main" id="{19248C2A-28B7-4BD7-BE3E-40101689A3D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16" name="Shape 8">
          <a:extLst>
            <a:ext uri="{FF2B5EF4-FFF2-40B4-BE49-F238E27FC236}">
              <a16:creationId xmlns:a16="http://schemas.microsoft.com/office/drawing/2014/main" id="{ABCB79AE-AE8B-4242-B09C-DD2FAD809DF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17" name="Shape 8">
          <a:extLst>
            <a:ext uri="{FF2B5EF4-FFF2-40B4-BE49-F238E27FC236}">
              <a16:creationId xmlns:a16="http://schemas.microsoft.com/office/drawing/2014/main" id="{341C04A3-E932-499D-99D3-7F5F17F0B45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18" name="Shape 8">
          <a:extLst>
            <a:ext uri="{FF2B5EF4-FFF2-40B4-BE49-F238E27FC236}">
              <a16:creationId xmlns:a16="http://schemas.microsoft.com/office/drawing/2014/main" id="{9E6E108C-BDB4-4795-AF2C-030765A404B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19" name="Shape 8">
          <a:extLst>
            <a:ext uri="{FF2B5EF4-FFF2-40B4-BE49-F238E27FC236}">
              <a16:creationId xmlns:a16="http://schemas.microsoft.com/office/drawing/2014/main" id="{B409AC45-7450-4E89-A2AE-43CB54E654D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20" name="Shape 8">
          <a:extLst>
            <a:ext uri="{FF2B5EF4-FFF2-40B4-BE49-F238E27FC236}">
              <a16:creationId xmlns:a16="http://schemas.microsoft.com/office/drawing/2014/main" id="{864631C5-9644-4BA5-8E13-A89A3354FB5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21" name="Shape 8">
          <a:extLst>
            <a:ext uri="{FF2B5EF4-FFF2-40B4-BE49-F238E27FC236}">
              <a16:creationId xmlns:a16="http://schemas.microsoft.com/office/drawing/2014/main" id="{8337E6F6-3293-4037-B6F1-6D5A57B9501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22" name="Shape 8">
          <a:extLst>
            <a:ext uri="{FF2B5EF4-FFF2-40B4-BE49-F238E27FC236}">
              <a16:creationId xmlns:a16="http://schemas.microsoft.com/office/drawing/2014/main" id="{49D1A5AD-55C4-447F-8920-6DCFF6C2BF2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23" name="Shape 8">
          <a:extLst>
            <a:ext uri="{FF2B5EF4-FFF2-40B4-BE49-F238E27FC236}">
              <a16:creationId xmlns:a16="http://schemas.microsoft.com/office/drawing/2014/main" id="{BF0C5AB7-9AB8-4ADF-B6D9-67A29577831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24" name="Shape 8">
          <a:extLst>
            <a:ext uri="{FF2B5EF4-FFF2-40B4-BE49-F238E27FC236}">
              <a16:creationId xmlns:a16="http://schemas.microsoft.com/office/drawing/2014/main" id="{24E6C721-F231-4349-98C7-0145F8F2181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25" name="Shape 8">
          <a:extLst>
            <a:ext uri="{FF2B5EF4-FFF2-40B4-BE49-F238E27FC236}">
              <a16:creationId xmlns:a16="http://schemas.microsoft.com/office/drawing/2014/main" id="{5A9191B4-F4AD-425B-BF7B-E8BD3CCA8A3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26" name="Shape 8">
          <a:extLst>
            <a:ext uri="{FF2B5EF4-FFF2-40B4-BE49-F238E27FC236}">
              <a16:creationId xmlns:a16="http://schemas.microsoft.com/office/drawing/2014/main" id="{57B079FC-9FC8-44C6-8640-1DAC02A2989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27" name="Shape 8">
          <a:extLst>
            <a:ext uri="{FF2B5EF4-FFF2-40B4-BE49-F238E27FC236}">
              <a16:creationId xmlns:a16="http://schemas.microsoft.com/office/drawing/2014/main" id="{5F649D31-E1A9-4B36-A63C-789C4391D48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28" name="Shape 8">
          <a:extLst>
            <a:ext uri="{FF2B5EF4-FFF2-40B4-BE49-F238E27FC236}">
              <a16:creationId xmlns:a16="http://schemas.microsoft.com/office/drawing/2014/main" id="{D08982D9-2EA6-4E0D-AF9C-B778D576AE4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29" name="Shape 8">
          <a:extLst>
            <a:ext uri="{FF2B5EF4-FFF2-40B4-BE49-F238E27FC236}">
              <a16:creationId xmlns:a16="http://schemas.microsoft.com/office/drawing/2014/main" id="{99CEC704-E5F0-43FC-9E6B-0E712DB80A8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30" name="Shape 8">
          <a:extLst>
            <a:ext uri="{FF2B5EF4-FFF2-40B4-BE49-F238E27FC236}">
              <a16:creationId xmlns:a16="http://schemas.microsoft.com/office/drawing/2014/main" id="{DA2B8B02-6ABF-42F9-BA35-8DEC6BC19FE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31" name="Shape 8">
          <a:extLst>
            <a:ext uri="{FF2B5EF4-FFF2-40B4-BE49-F238E27FC236}">
              <a16:creationId xmlns:a16="http://schemas.microsoft.com/office/drawing/2014/main" id="{8A764007-90A5-4D58-80E1-5F873956939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32" name="Shape 8">
          <a:extLst>
            <a:ext uri="{FF2B5EF4-FFF2-40B4-BE49-F238E27FC236}">
              <a16:creationId xmlns:a16="http://schemas.microsoft.com/office/drawing/2014/main" id="{E5660D0A-A45D-421F-B131-7C9B257B76C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33" name="Shape 8">
          <a:extLst>
            <a:ext uri="{FF2B5EF4-FFF2-40B4-BE49-F238E27FC236}">
              <a16:creationId xmlns:a16="http://schemas.microsoft.com/office/drawing/2014/main" id="{238B7968-FF5B-41CD-B3A1-9BF61CE6EDA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34" name="Shape 8">
          <a:extLst>
            <a:ext uri="{FF2B5EF4-FFF2-40B4-BE49-F238E27FC236}">
              <a16:creationId xmlns:a16="http://schemas.microsoft.com/office/drawing/2014/main" id="{4A6E1DE0-2282-4F95-A868-E1F6EF01BDD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35" name="Shape 8">
          <a:extLst>
            <a:ext uri="{FF2B5EF4-FFF2-40B4-BE49-F238E27FC236}">
              <a16:creationId xmlns:a16="http://schemas.microsoft.com/office/drawing/2014/main" id="{2A72FBB0-076C-40F6-829C-084F406057A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36" name="Shape 8">
          <a:extLst>
            <a:ext uri="{FF2B5EF4-FFF2-40B4-BE49-F238E27FC236}">
              <a16:creationId xmlns:a16="http://schemas.microsoft.com/office/drawing/2014/main" id="{96EA987A-2AF6-49F9-98D9-9C0A289CBF9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37" name="Shape 8">
          <a:extLst>
            <a:ext uri="{FF2B5EF4-FFF2-40B4-BE49-F238E27FC236}">
              <a16:creationId xmlns:a16="http://schemas.microsoft.com/office/drawing/2014/main" id="{F5B7CDFD-37EE-449F-B046-12BE3399103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38" name="Shape 8">
          <a:extLst>
            <a:ext uri="{FF2B5EF4-FFF2-40B4-BE49-F238E27FC236}">
              <a16:creationId xmlns:a16="http://schemas.microsoft.com/office/drawing/2014/main" id="{E8237C1B-B417-4EC5-82D4-51DA86DF88C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39" name="Shape 8">
          <a:extLst>
            <a:ext uri="{FF2B5EF4-FFF2-40B4-BE49-F238E27FC236}">
              <a16:creationId xmlns:a16="http://schemas.microsoft.com/office/drawing/2014/main" id="{F216D01B-5A31-41B6-A613-1C1DF795FEF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40" name="Shape 8">
          <a:extLst>
            <a:ext uri="{FF2B5EF4-FFF2-40B4-BE49-F238E27FC236}">
              <a16:creationId xmlns:a16="http://schemas.microsoft.com/office/drawing/2014/main" id="{D7FD06BE-56B4-41DB-84B8-662BA99EB0F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41" name="Shape 8">
          <a:extLst>
            <a:ext uri="{FF2B5EF4-FFF2-40B4-BE49-F238E27FC236}">
              <a16:creationId xmlns:a16="http://schemas.microsoft.com/office/drawing/2014/main" id="{1DBFE9B2-27F9-4C55-B36C-EEBC7626908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42" name="Shape 8">
          <a:extLst>
            <a:ext uri="{FF2B5EF4-FFF2-40B4-BE49-F238E27FC236}">
              <a16:creationId xmlns:a16="http://schemas.microsoft.com/office/drawing/2014/main" id="{478F69C1-D8BB-48AD-BD5F-DECCBDC4EC9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43" name="Shape 8">
          <a:extLst>
            <a:ext uri="{FF2B5EF4-FFF2-40B4-BE49-F238E27FC236}">
              <a16:creationId xmlns:a16="http://schemas.microsoft.com/office/drawing/2014/main" id="{E66DCC72-4ED8-41E3-9DB3-4C537FF491F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44" name="Shape 8">
          <a:extLst>
            <a:ext uri="{FF2B5EF4-FFF2-40B4-BE49-F238E27FC236}">
              <a16:creationId xmlns:a16="http://schemas.microsoft.com/office/drawing/2014/main" id="{6342D37C-0A32-4FD9-B390-2E300184E02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45" name="Shape 8">
          <a:extLst>
            <a:ext uri="{FF2B5EF4-FFF2-40B4-BE49-F238E27FC236}">
              <a16:creationId xmlns:a16="http://schemas.microsoft.com/office/drawing/2014/main" id="{6A94798F-9879-4399-BD60-0BCF02695D0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46" name="Shape 8">
          <a:extLst>
            <a:ext uri="{FF2B5EF4-FFF2-40B4-BE49-F238E27FC236}">
              <a16:creationId xmlns:a16="http://schemas.microsoft.com/office/drawing/2014/main" id="{AF457671-0646-4CD1-B247-B7BAC0B648B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47" name="Shape 8">
          <a:extLst>
            <a:ext uri="{FF2B5EF4-FFF2-40B4-BE49-F238E27FC236}">
              <a16:creationId xmlns:a16="http://schemas.microsoft.com/office/drawing/2014/main" id="{DA9523DF-E610-43DB-9F49-6938EBDCC36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48" name="Shape 8">
          <a:extLst>
            <a:ext uri="{FF2B5EF4-FFF2-40B4-BE49-F238E27FC236}">
              <a16:creationId xmlns:a16="http://schemas.microsoft.com/office/drawing/2014/main" id="{20207CB3-21BE-4928-BC55-249B38CC53D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49" name="Shape 8">
          <a:extLst>
            <a:ext uri="{FF2B5EF4-FFF2-40B4-BE49-F238E27FC236}">
              <a16:creationId xmlns:a16="http://schemas.microsoft.com/office/drawing/2014/main" id="{52FE6112-C640-420E-8495-F099F9D3ADA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50" name="Shape 8">
          <a:extLst>
            <a:ext uri="{FF2B5EF4-FFF2-40B4-BE49-F238E27FC236}">
              <a16:creationId xmlns:a16="http://schemas.microsoft.com/office/drawing/2014/main" id="{7F30C62B-E169-41E4-A1EC-2458EF82387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51" name="Shape 8">
          <a:extLst>
            <a:ext uri="{FF2B5EF4-FFF2-40B4-BE49-F238E27FC236}">
              <a16:creationId xmlns:a16="http://schemas.microsoft.com/office/drawing/2014/main" id="{9F2CFE1F-80B2-4BA2-9F42-E961E4E3D57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52" name="Shape 8">
          <a:extLst>
            <a:ext uri="{FF2B5EF4-FFF2-40B4-BE49-F238E27FC236}">
              <a16:creationId xmlns:a16="http://schemas.microsoft.com/office/drawing/2014/main" id="{FFA2A980-55B3-4F35-A075-4543A9DBB21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53" name="Shape 8">
          <a:extLst>
            <a:ext uri="{FF2B5EF4-FFF2-40B4-BE49-F238E27FC236}">
              <a16:creationId xmlns:a16="http://schemas.microsoft.com/office/drawing/2014/main" id="{E79F5D80-C1F5-4034-B750-0D3DEFB1BB8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54" name="Shape 8">
          <a:extLst>
            <a:ext uri="{FF2B5EF4-FFF2-40B4-BE49-F238E27FC236}">
              <a16:creationId xmlns:a16="http://schemas.microsoft.com/office/drawing/2014/main" id="{9B11C909-42BD-44D1-8FBC-5C9A02078BD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55" name="Shape 8">
          <a:extLst>
            <a:ext uri="{FF2B5EF4-FFF2-40B4-BE49-F238E27FC236}">
              <a16:creationId xmlns:a16="http://schemas.microsoft.com/office/drawing/2014/main" id="{9B692C72-C834-47EB-9161-A6A3E8681F9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56" name="Shape 8">
          <a:extLst>
            <a:ext uri="{FF2B5EF4-FFF2-40B4-BE49-F238E27FC236}">
              <a16:creationId xmlns:a16="http://schemas.microsoft.com/office/drawing/2014/main" id="{854B836B-2E6F-4BE8-9A18-B83A94322E5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57" name="Shape 8">
          <a:extLst>
            <a:ext uri="{FF2B5EF4-FFF2-40B4-BE49-F238E27FC236}">
              <a16:creationId xmlns:a16="http://schemas.microsoft.com/office/drawing/2014/main" id="{5F61A4A1-ECC5-4723-8BED-63DAAAFA2A7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58" name="Shape 8">
          <a:extLst>
            <a:ext uri="{FF2B5EF4-FFF2-40B4-BE49-F238E27FC236}">
              <a16:creationId xmlns:a16="http://schemas.microsoft.com/office/drawing/2014/main" id="{99AE0782-0A20-4605-ADD2-E376E2D467D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59" name="Shape 8">
          <a:extLst>
            <a:ext uri="{FF2B5EF4-FFF2-40B4-BE49-F238E27FC236}">
              <a16:creationId xmlns:a16="http://schemas.microsoft.com/office/drawing/2014/main" id="{CD96C36C-655C-4E16-AEB3-F0082F94699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60" name="Shape 8">
          <a:extLst>
            <a:ext uri="{FF2B5EF4-FFF2-40B4-BE49-F238E27FC236}">
              <a16:creationId xmlns:a16="http://schemas.microsoft.com/office/drawing/2014/main" id="{7E0D2512-908D-48DD-9F91-C94B84B568F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61" name="Shape 8">
          <a:extLst>
            <a:ext uri="{FF2B5EF4-FFF2-40B4-BE49-F238E27FC236}">
              <a16:creationId xmlns:a16="http://schemas.microsoft.com/office/drawing/2014/main" id="{EC4E8ED9-97A4-4FD5-AC7E-C5B94FFF01A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62" name="Shape 8">
          <a:extLst>
            <a:ext uri="{FF2B5EF4-FFF2-40B4-BE49-F238E27FC236}">
              <a16:creationId xmlns:a16="http://schemas.microsoft.com/office/drawing/2014/main" id="{81436044-44CC-4FCA-9F31-3987A1A7450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63" name="Shape 8">
          <a:extLst>
            <a:ext uri="{FF2B5EF4-FFF2-40B4-BE49-F238E27FC236}">
              <a16:creationId xmlns:a16="http://schemas.microsoft.com/office/drawing/2014/main" id="{054C2F80-4A9B-4A4D-98FC-BEB8EF4CB29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64" name="Shape 8">
          <a:extLst>
            <a:ext uri="{FF2B5EF4-FFF2-40B4-BE49-F238E27FC236}">
              <a16:creationId xmlns:a16="http://schemas.microsoft.com/office/drawing/2014/main" id="{F48F711C-8C3B-41D9-833C-158A7F84C91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65" name="Shape 8">
          <a:extLst>
            <a:ext uri="{FF2B5EF4-FFF2-40B4-BE49-F238E27FC236}">
              <a16:creationId xmlns:a16="http://schemas.microsoft.com/office/drawing/2014/main" id="{16E209DE-72B4-4C46-8ED9-C93DCAD5365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66" name="Shape 8">
          <a:extLst>
            <a:ext uri="{FF2B5EF4-FFF2-40B4-BE49-F238E27FC236}">
              <a16:creationId xmlns:a16="http://schemas.microsoft.com/office/drawing/2014/main" id="{90591DEB-20B4-4FC8-BF7A-EAF2A3F5B5A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67" name="Shape 8">
          <a:extLst>
            <a:ext uri="{FF2B5EF4-FFF2-40B4-BE49-F238E27FC236}">
              <a16:creationId xmlns:a16="http://schemas.microsoft.com/office/drawing/2014/main" id="{D450F55D-B656-48A9-B3D6-F2FA8125BD7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68" name="Shape 8">
          <a:extLst>
            <a:ext uri="{FF2B5EF4-FFF2-40B4-BE49-F238E27FC236}">
              <a16:creationId xmlns:a16="http://schemas.microsoft.com/office/drawing/2014/main" id="{5BF91A05-1751-44EC-AC99-DD2A4FD556D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69" name="Shape 8">
          <a:extLst>
            <a:ext uri="{FF2B5EF4-FFF2-40B4-BE49-F238E27FC236}">
              <a16:creationId xmlns:a16="http://schemas.microsoft.com/office/drawing/2014/main" id="{BBF964EA-EFE9-4AE2-8834-425A20E738D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70" name="Shape 8">
          <a:extLst>
            <a:ext uri="{FF2B5EF4-FFF2-40B4-BE49-F238E27FC236}">
              <a16:creationId xmlns:a16="http://schemas.microsoft.com/office/drawing/2014/main" id="{4793B9B8-D8B2-4AD4-9A33-687840210BC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71" name="Shape 8">
          <a:extLst>
            <a:ext uri="{FF2B5EF4-FFF2-40B4-BE49-F238E27FC236}">
              <a16:creationId xmlns:a16="http://schemas.microsoft.com/office/drawing/2014/main" id="{0F3CD5E7-8BFA-4B31-AE69-237C5BF91A7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72" name="Shape 8">
          <a:extLst>
            <a:ext uri="{FF2B5EF4-FFF2-40B4-BE49-F238E27FC236}">
              <a16:creationId xmlns:a16="http://schemas.microsoft.com/office/drawing/2014/main" id="{21956601-E9B4-4CA7-8406-87F6CFCA139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73" name="Shape 8">
          <a:extLst>
            <a:ext uri="{FF2B5EF4-FFF2-40B4-BE49-F238E27FC236}">
              <a16:creationId xmlns:a16="http://schemas.microsoft.com/office/drawing/2014/main" id="{36A2538B-78EE-4343-B03B-E4795648D6B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74" name="Shape 8">
          <a:extLst>
            <a:ext uri="{FF2B5EF4-FFF2-40B4-BE49-F238E27FC236}">
              <a16:creationId xmlns:a16="http://schemas.microsoft.com/office/drawing/2014/main" id="{336A61D0-D997-440D-AF75-F2D5892B0EC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75" name="Shape 8">
          <a:extLst>
            <a:ext uri="{FF2B5EF4-FFF2-40B4-BE49-F238E27FC236}">
              <a16:creationId xmlns:a16="http://schemas.microsoft.com/office/drawing/2014/main" id="{48A90F50-7E89-447E-9DE5-00F410F6E85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76" name="Shape 8">
          <a:extLst>
            <a:ext uri="{FF2B5EF4-FFF2-40B4-BE49-F238E27FC236}">
              <a16:creationId xmlns:a16="http://schemas.microsoft.com/office/drawing/2014/main" id="{4BDF0BDE-2759-4E4B-90FD-9A52AC0F6CC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77" name="Shape 8">
          <a:extLst>
            <a:ext uri="{FF2B5EF4-FFF2-40B4-BE49-F238E27FC236}">
              <a16:creationId xmlns:a16="http://schemas.microsoft.com/office/drawing/2014/main" id="{C78EF769-685D-4F5E-9F6E-DD13F4CB112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78" name="Shape 8">
          <a:extLst>
            <a:ext uri="{FF2B5EF4-FFF2-40B4-BE49-F238E27FC236}">
              <a16:creationId xmlns:a16="http://schemas.microsoft.com/office/drawing/2014/main" id="{84E7C593-1447-4672-8CC7-140F197B920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79" name="Shape 8">
          <a:extLst>
            <a:ext uri="{FF2B5EF4-FFF2-40B4-BE49-F238E27FC236}">
              <a16:creationId xmlns:a16="http://schemas.microsoft.com/office/drawing/2014/main" id="{C321BD9D-ECD9-4ACC-9FA9-44A073D0548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280" name="Shape 7">
          <a:extLst>
            <a:ext uri="{FF2B5EF4-FFF2-40B4-BE49-F238E27FC236}">
              <a16:creationId xmlns:a16="http://schemas.microsoft.com/office/drawing/2014/main" id="{112D5A39-4044-499A-A104-3C3B6E607F6F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281" name="Shape 7">
          <a:extLst>
            <a:ext uri="{FF2B5EF4-FFF2-40B4-BE49-F238E27FC236}">
              <a16:creationId xmlns:a16="http://schemas.microsoft.com/office/drawing/2014/main" id="{9A31F601-5565-4430-B52D-13A40BDC6F9F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282" name="Shape 7">
          <a:extLst>
            <a:ext uri="{FF2B5EF4-FFF2-40B4-BE49-F238E27FC236}">
              <a16:creationId xmlns:a16="http://schemas.microsoft.com/office/drawing/2014/main" id="{8D6B025C-FE12-4014-A6BE-63010F5E76F0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283" name="Shape 7">
          <a:extLst>
            <a:ext uri="{FF2B5EF4-FFF2-40B4-BE49-F238E27FC236}">
              <a16:creationId xmlns:a16="http://schemas.microsoft.com/office/drawing/2014/main" id="{0CE8520A-2A5C-4CB4-93AD-6494EB88BC57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284" name="Shape 7">
          <a:extLst>
            <a:ext uri="{FF2B5EF4-FFF2-40B4-BE49-F238E27FC236}">
              <a16:creationId xmlns:a16="http://schemas.microsoft.com/office/drawing/2014/main" id="{94EEBCED-FE16-45CD-9A1B-DCC508FD01F0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285" name="Shape 7">
          <a:extLst>
            <a:ext uri="{FF2B5EF4-FFF2-40B4-BE49-F238E27FC236}">
              <a16:creationId xmlns:a16="http://schemas.microsoft.com/office/drawing/2014/main" id="{B59F3E72-E11D-40D0-BC29-9CC84190AF1B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286" name="Shape 7">
          <a:extLst>
            <a:ext uri="{FF2B5EF4-FFF2-40B4-BE49-F238E27FC236}">
              <a16:creationId xmlns:a16="http://schemas.microsoft.com/office/drawing/2014/main" id="{09600A5C-92E5-41EF-8654-79D3AA644EE7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287" name="Shape 7">
          <a:extLst>
            <a:ext uri="{FF2B5EF4-FFF2-40B4-BE49-F238E27FC236}">
              <a16:creationId xmlns:a16="http://schemas.microsoft.com/office/drawing/2014/main" id="{1159CB41-E110-4594-8225-705C70678151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288" name="Shape 7">
          <a:extLst>
            <a:ext uri="{FF2B5EF4-FFF2-40B4-BE49-F238E27FC236}">
              <a16:creationId xmlns:a16="http://schemas.microsoft.com/office/drawing/2014/main" id="{921BE108-A30E-4480-8E44-CDE8726BB75F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289" name="Shape 7">
          <a:extLst>
            <a:ext uri="{FF2B5EF4-FFF2-40B4-BE49-F238E27FC236}">
              <a16:creationId xmlns:a16="http://schemas.microsoft.com/office/drawing/2014/main" id="{BDAF7F00-25E2-4A36-8143-C90A8F888C68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290" name="Shape 7">
          <a:extLst>
            <a:ext uri="{FF2B5EF4-FFF2-40B4-BE49-F238E27FC236}">
              <a16:creationId xmlns:a16="http://schemas.microsoft.com/office/drawing/2014/main" id="{C1FF4D03-E6E4-4B21-BBFC-7A9AA59AF617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125</xdr:row>
      <xdr:rowOff>0</xdr:rowOff>
    </xdr:from>
    <xdr:ext cx="190500" cy="266700"/>
    <xdr:sp macro="" textlink="">
      <xdr:nvSpPr>
        <xdr:cNvPr id="291" name="Shape 7">
          <a:extLst>
            <a:ext uri="{FF2B5EF4-FFF2-40B4-BE49-F238E27FC236}">
              <a16:creationId xmlns:a16="http://schemas.microsoft.com/office/drawing/2014/main" id="{04206625-589A-4103-9AC2-33C0B1DB5E4C}"/>
            </a:ext>
          </a:extLst>
        </xdr:cNvPr>
        <xdr:cNvSpPr txBox="1"/>
      </xdr:nvSpPr>
      <xdr:spPr>
        <a:xfrm>
          <a:off x="121748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125</xdr:row>
      <xdr:rowOff>0</xdr:rowOff>
    </xdr:from>
    <xdr:ext cx="190500" cy="266700"/>
    <xdr:sp macro="" textlink="">
      <xdr:nvSpPr>
        <xdr:cNvPr id="292" name="Shape 7">
          <a:extLst>
            <a:ext uri="{FF2B5EF4-FFF2-40B4-BE49-F238E27FC236}">
              <a16:creationId xmlns:a16="http://schemas.microsoft.com/office/drawing/2014/main" id="{F4C446DE-011F-4083-A75B-6FEC9F3E9EA1}"/>
            </a:ext>
          </a:extLst>
        </xdr:cNvPr>
        <xdr:cNvSpPr txBox="1"/>
      </xdr:nvSpPr>
      <xdr:spPr>
        <a:xfrm>
          <a:off x="121748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93" name="Shape 8">
          <a:extLst>
            <a:ext uri="{FF2B5EF4-FFF2-40B4-BE49-F238E27FC236}">
              <a16:creationId xmlns:a16="http://schemas.microsoft.com/office/drawing/2014/main" id="{801A067E-CBCD-4995-AD51-FB8987177B4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94" name="Shape 8">
          <a:extLst>
            <a:ext uri="{FF2B5EF4-FFF2-40B4-BE49-F238E27FC236}">
              <a16:creationId xmlns:a16="http://schemas.microsoft.com/office/drawing/2014/main" id="{7C9E8C28-DBB6-4D44-B367-B98F50093EB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95" name="Shape 8">
          <a:extLst>
            <a:ext uri="{FF2B5EF4-FFF2-40B4-BE49-F238E27FC236}">
              <a16:creationId xmlns:a16="http://schemas.microsoft.com/office/drawing/2014/main" id="{2052C129-6036-4856-A886-792659D63EB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96" name="Shape 8">
          <a:extLst>
            <a:ext uri="{FF2B5EF4-FFF2-40B4-BE49-F238E27FC236}">
              <a16:creationId xmlns:a16="http://schemas.microsoft.com/office/drawing/2014/main" id="{9EFBBD49-C267-4EE5-A27B-B464E415146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97" name="Shape 8">
          <a:extLst>
            <a:ext uri="{FF2B5EF4-FFF2-40B4-BE49-F238E27FC236}">
              <a16:creationId xmlns:a16="http://schemas.microsoft.com/office/drawing/2014/main" id="{DA8C0E8C-B3F8-48CA-A523-BBCBDEB7B8C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98" name="Shape 8">
          <a:extLst>
            <a:ext uri="{FF2B5EF4-FFF2-40B4-BE49-F238E27FC236}">
              <a16:creationId xmlns:a16="http://schemas.microsoft.com/office/drawing/2014/main" id="{D6DAB3EF-F793-4C7D-9F96-4693F3589BF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299" name="Shape 8">
          <a:extLst>
            <a:ext uri="{FF2B5EF4-FFF2-40B4-BE49-F238E27FC236}">
              <a16:creationId xmlns:a16="http://schemas.microsoft.com/office/drawing/2014/main" id="{07AC2292-B7AB-4AED-A191-02C74053658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00" name="Shape 8">
          <a:extLst>
            <a:ext uri="{FF2B5EF4-FFF2-40B4-BE49-F238E27FC236}">
              <a16:creationId xmlns:a16="http://schemas.microsoft.com/office/drawing/2014/main" id="{8FBF95E7-EBA5-4676-8E03-8ED79CDE685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01" name="Shape 8">
          <a:extLst>
            <a:ext uri="{FF2B5EF4-FFF2-40B4-BE49-F238E27FC236}">
              <a16:creationId xmlns:a16="http://schemas.microsoft.com/office/drawing/2014/main" id="{E1889355-55B1-4D47-A306-8CA409DC02B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02" name="Shape 8">
          <a:extLst>
            <a:ext uri="{FF2B5EF4-FFF2-40B4-BE49-F238E27FC236}">
              <a16:creationId xmlns:a16="http://schemas.microsoft.com/office/drawing/2014/main" id="{28C8D99A-B4F7-44C7-BF91-A18AF23A382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03" name="Shape 8">
          <a:extLst>
            <a:ext uri="{FF2B5EF4-FFF2-40B4-BE49-F238E27FC236}">
              <a16:creationId xmlns:a16="http://schemas.microsoft.com/office/drawing/2014/main" id="{CDAFA690-FBCB-4BD2-B5AD-4FE458787B8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04" name="Shape 8">
          <a:extLst>
            <a:ext uri="{FF2B5EF4-FFF2-40B4-BE49-F238E27FC236}">
              <a16:creationId xmlns:a16="http://schemas.microsoft.com/office/drawing/2014/main" id="{712B9CD0-2184-4375-8E77-D994C15F60A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05" name="Shape 8">
          <a:extLst>
            <a:ext uri="{FF2B5EF4-FFF2-40B4-BE49-F238E27FC236}">
              <a16:creationId xmlns:a16="http://schemas.microsoft.com/office/drawing/2014/main" id="{37EA5F44-E804-4E74-A2A8-182EC07A96F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06" name="Shape 8">
          <a:extLst>
            <a:ext uri="{FF2B5EF4-FFF2-40B4-BE49-F238E27FC236}">
              <a16:creationId xmlns:a16="http://schemas.microsoft.com/office/drawing/2014/main" id="{3F50AC19-2C75-4CF4-BCD6-82ACB923E99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07" name="Shape 8">
          <a:extLst>
            <a:ext uri="{FF2B5EF4-FFF2-40B4-BE49-F238E27FC236}">
              <a16:creationId xmlns:a16="http://schemas.microsoft.com/office/drawing/2014/main" id="{7E33B284-BF50-40F6-BF51-6BC4C12E4F7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08" name="Shape 8">
          <a:extLst>
            <a:ext uri="{FF2B5EF4-FFF2-40B4-BE49-F238E27FC236}">
              <a16:creationId xmlns:a16="http://schemas.microsoft.com/office/drawing/2014/main" id="{ED3E2CBB-39F6-4027-8F60-BE1F638E1BD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09" name="Shape 8">
          <a:extLst>
            <a:ext uri="{FF2B5EF4-FFF2-40B4-BE49-F238E27FC236}">
              <a16:creationId xmlns:a16="http://schemas.microsoft.com/office/drawing/2014/main" id="{5C716CFE-021F-416F-AC84-86AB16B2679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10" name="Shape 8">
          <a:extLst>
            <a:ext uri="{FF2B5EF4-FFF2-40B4-BE49-F238E27FC236}">
              <a16:creationId xmlns:a16="http://schemas.microsoft.com/office/drawing/2014/main" id="{1DF64F45-3CC0-4078-BA36-28342D21DCF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11" name="Shape 8">
          <a:extLst>
            <a:ext uri="{FF2B5EF4-FFF2-40B4-BE49-F238E27FC236}">
              <a16:creationId xmlns:a16="http://schemas.microsoft.com/office/drawing/2014/main" id="{DED3AC6C-F3E4-4B0A-8BCF-F6402B2E6D8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12" name="Shape 8">
          <a:extLst>
            <a:ext uri="{FF2B5EF4-FFF2-40B4-BE49-F238E27FC236}">
              <a16:creationId xmlns:a16="http://schemas.microsoft.com/office/drawing/2014/main" id="{3E82104D-DC33-4C16-BDF9-4407C7A84FF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13" name="Shape 8">
          <a:extLst>
            <a:ext uri="{FF2B5EF4-FFF2-40B4-BE49-F238E27FC236}">
              <a16:creationId xmlns:a16="http://schemas.microsoft.com/office/drawing/2014/main" id="{C6B51224-AF4F-4F44-A8BF-D2031CAEC38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14" name="Shape 8">
          <a:extLst>
            <a:ext uri="{FF2B5EF4-FFF2-40B4-BE49-F238E27FC236}">
              <a16:creationId xmlns:a16="http://schemas.microsoft.com/office/drawing/2014/main" id="{5531DAA2-E20E-4004-AB68-7099FE7F98B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15" name="Shape 8">
          <a:extLst>
            <a:ext uri="{FF2B5EF4-FFF2-40B4-BE49-F238E27FC236}">
              <a16:creationId xmlns:a16="http://schemas.microsoft.com/office/drawing/2014/main" id="{1421E101-3E31-47C3-B38E-0C2C4ED2351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16" name="Shape 8">
          <a:extLst>
            <a:ext uri="{FF2B5EF4-FFF2-40B4-BE49-F238E27FC236}">
              <a16:creationId xmlns:a16="http://schemas.microsoft.com/office/drawing/2014/main" id="{93409188-F6C8-454E-B618-2A2248E3E5D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17" name="Shape 8">
          <a:extLst>
            <a:ext uri="{FF2B5EF4-FFF2-40B4-BE49-F238E27FC236}">
              <a16:creationId xmlns:a16="http://schemas.microsoft.com/office/drawing/2014/main" id="{0F5C7AA2-19EC-466C-9BEF-0DF7C173433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18" name="Shape 8">
          <a:extLst>
            <a:ext uri="{FF2B5EF4-FFF2-40B4-BE49-F238E27FC236}">
              <a16:creationId xmlns:a16="http://schemas.microsoft.com/office/drawing/2014/main" id="{33415548-88DC-4152-969B-9A743144181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19" name="Shape 8">
          <a:extLst>
            <a:ext uri="{FF2B5EF4-FFF2-40B4-BE49-F238E27FC236}">
              <a16:creationId xmlns:a16="http://schemas.microsoft.com/office/drawing/2014/main" id="{7F3DFC68-120A-4C42-B089-FEA2987FFE5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20" name="Shape 8">
          <a:extLst>
            <a:ext uri="{FF2B5EF4-FFF2-40B4-BE49-F238E27FC236}">
              <a16:creationId xmlns:a16="http://schemas.microsoft.com/office/drawing/2014/main" id="{61A3482B-1AC3-4FFC-9E55-93F33AD3B9D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21" name="Shape 8">
          <a:extLst>
            <a:ext uri="{FF2B5EF4-FFF2-40B4-BE49-F238E27FC236}">
              <a16:creationId xmlns:a16="http://schemas.microsoft.com/office/drawing/2014/main" id="{86778F1E-688A-497E-816A-FDC34A0C7B3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22" name="Shape 8">
          <a:extLst>
            <a:ext uri="{FF2B5EF4-FFF2-40B4-BE49-F238E27FC236}">
              <a16:creationId xmlns:a16="http://schemas.microsoft.com/office/drawing/2014/main" id="{92BF54B2-C031-41FA-9D94-A3E10E7C38B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23" name="Shape 8">
          <a:extLst>
            <a:ext uri="{FF2B5EF4-FFF2-40B4-BE49-F238E27FC236}">
              <a16:creationId xmlns:a16="http://schemas.microsoft.com/office/drawing/2014/main" id="{00234CD1-102C-4672-B501-2AA2B6CF98C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24" name="Shape 8">
          <a:extLst>
            <a:ext uri="{FF2B5EF4-FFF2-40B4-BE49-F238E27FC236}">
              <a16:creationId xmlns:a16="http://schemas.microsoft.com/office/drawing/2014/main" id="{C21778CC-5871-4C92-AFF3-745A651AF19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25" name="Shape 8">
          <a:extLst>
            <a:ext uri="{FF2B5EF4-FFF2-40B4-BE49-F238E27FC236}">
              <a16:creationId xmlns:a16="http://schemas.microsoft.com/office/drawing/2014/main" id="{3BF6AD52-6B70-4EEC-A10A-AD7705050E8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26" name="Shape 8">
          <a:extLst>
            <a:ext uri="{FF2B5EF4-FFF2-40B4-BE49-F238E27FC236}">
              <a16:creationId xmlns:a16="http://schemas.microsoft.com/office/drawing/2014/main" id="{5E074AD1-C854-4A04-A6D4-79B7B2E77A2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27" name="Shape 8">
          <a:extLst>
            <a:ext uri="{FF2B5EF4-FFF2-40B4-BE49-F238E27FC236}">
              <a16:creationId xmlns:a16="http://schemas.microsoft.com/office/drawing/2014/main" id="{8C412F2C-4C1E-4E22-91EA-FD1604E239E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28" name="Shape 8">
          <a:extLst>
            <a:ext uri="{FF2B5EF4-FFF2-40B4-BE49-F238E27FC236}">
              <a16:creationId xmlns:a16="http://schemas.microsoft.com/office/drawing/2014/main" id="{727D8F14-D665-4694-90A8-146D7E0FF4B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29" name="Shape 8">
          <a:extLst>
            <a:ext uri="{FF2B5EF4-FFF2-40B4-BE49-F238E27FC236}">
              <a16:creationId xmlns:a16="http://schemas.microsoft.com/office/drawing/2014/main" id="{D6D7829B-F0E7-4AE9-9C14-CBD95AECB85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30" name="Shape 8">
          <a:extLst>
            <a:ext uri="{FF2B5EF4-FFF2-40B4-BE49-F238E27FC236}">
              <a16:creationId xmlns:a16="http://schemas.microsoft.com/office/drawing/2014/main" id="{F9067C36-D333-4FB5-A08D-DCA8B4BE4DF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31" name="Shape 8">
          <a:extLst>
            <a:ext uri="{FF2B5EF4-FFF2-40B4-BE49-F238E27FC236}">
              <a16:creationId xmlns:a16="http://schemas.microsoft.com/office/drawing/2014/main" id="{5F865875-DEB4-4D71-9918-349AD851A4A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32" name="Shape 8">
          <a:extLst>
            <a:ext uri="{FF2B5EF4-FFF2-40B4-BE49-F238E27FC236}">
              <a16:creationId xmlns:a16="http://schemas.microsoft.com/office/drawing/2014/main" id="{94BA7FAA-DD73-4799-BD64-484FE6D8495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33" name="Shape 8">
          <a:extLst>
            <a:ext uri="{FF2B5EF4-FFF2-40B4-BE49-F238E27FC236}">
              <a16:creationId xmlns:a16="http://schemas.microsoft.com/office/drawing/2014/main" id="{CBDFD236-3507-41C3-B88B-537842E884D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34" name="Shape 8">
          <a:extLst>
            <a:ext uri="{FF2B5EF4-FFF2-40B4-BE49-F238E27FC236}">
              <a16:creationId xmlns:a16="http://schemas.microsoft.com/office/drawing/2014/main" id="{E342BF4D-0CCD-4227-A6C9-C72507A307F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35" name="Shape 8">
          <a:extLst>
            <a:ext uri="{FF2B5EF4-FFF2-40B4-BE49-F238E27FC236}">
              <a16:creationId xmlns:a16="http://schemas.microsoft.com/office/drawing/2014/main" id="{883FFF0F-A7FA-4780-9CC9-212299C3875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36" name="Shape 8">
          <a:extLst>
            <a:ext uri="{FF2B5EF4-FFF2-40B4-BE49-F238E27FC236}">
              <a16:creationId xmlns:a16="http://schemas.microsoft.com/office/drawing/2014/main" id="{6B47DF18-F75D-40A6-BEDD-226F47A91E6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37" name="Shape 8">
          <a:extLst>
            <a:ext uri="{FF2B5EF4-FFF2-40B4-BE49-F238E27FC236}">
              <a16:creationId xmlns:a16="http://schemas.microsoft.com/office/drawing/2014/main" id="{DC00501C-291B-4AE8-95DE-056464F60F0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38" name="Shape 8">
          <a:extLst>
            <a:ext uri="{FF2B5EF4-FFF2-40B4-BE49-F238E27FC236}">
              <a16:creationId xmlns:a16="http://schemas.microsoft.com/office/drawing/2014/main" id="{77841C92-67A8-42CD-B370-0F0EEF68DDC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39" name="Shape 8">
          <a:extLst>
            <a:ext uri="{FF2B5EF4-FFF2-40B4-BE49-F238E27FC236}">
              <a16:creationId xmlns:a16="http://schemas.microsoft.com/office/drawing/2014/main" id="{23B80589-C48D-4150-8110-15ADA55FC7B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40" name="Shape 8">
          <a:extLst>
            <a:ext uri="{FF2B5EF4-FFF2-40B4-BE49-F238E27FC236}">
              <a16:creationId xmlns:a16="http://schemas.microsoft.com/office/drawing/2014/main" id="{1154DE68-BD76-462E-8ECE-D5D4FFF6D01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41" name="Shape 8">
          <a:extLst>
            <a:ext uri="{FF2B5EF4-FFF2-40B4-BE49-F238E27FC236}">
              <a16:creationId xmlns:a16="http://schemas.microsoft.com/office/drawing/2014/main" id="{46C70D7D-28FA-4C60-8F6E-06D4C0A30DD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42" name="Shape 8">
          <a:extLst>
            <a:ext uri="{FF2B5EF4-FFF2-40B4-BE49-F238E27FC236}">
              <a16:creationId xmlns:a16="http://schemas.microsoft.com/office/drawing/2014/main" id="{FAD09E5B-AA32-4C1B-B631-D068527E49F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43" name="Shape 8">
          <a:extLst>
            <a:ext uri="{FF2B5EF4-FFF2-40B4-BE49-F238E27FC236}">
              <a16:creationId xmlns:a16="http://schemas.microsoft.com/office/drawing/2014/main" id="{C909CE04-16A1-4A27-8A67-C4831CCD3E1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44" name="Shape 8">
          <a:extLst>
            <a:ext uri="{FF2B5EF4-FFF2-40B4-BE49-F238E27FC236}">
              <a16:creationId xmlns:a16="http://schemas.microsoft.com/office/drawing/2014/main" id="{05D1D8AE-D7D1-4A59-AB4B-C7822EB077E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45" name="Shape 8">
          <a:extLst>
            <a:ext uri="{FF2B5EF4-FFF2-40B4-BE49-F238E27FC236}">
              <a16:creationId xmlns:a16="http://schemas.microsoft.com/office/drawing/2014/main" id="{CF9DDB56-609D-4E1B-A428-7C263E77075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46" name="Shape 8">
          <a:extLst>
            <a:ext uri="{FF2B5EF4-FFF2-40B4-BE49-F238E27FC236}">
              <a16:creationId xmlns:a16="http://schemas.microsoft.com/office/drawing/2014/main" id="{6889E85F-88CD-4B50-B249-8C2F5CE299F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47" name="Shape 8">
          <a:extLst>
            <a:ext uri="{FF2B5EF4-FFF2-40B4-BE49-F238E27FC236}">
              <a16:creationId xmlns:a16="http://schemas.microsoft.com/office/drawing/2014/main" id="{13759C97-9D0A-4DE9-9FD3-7BCEFACCADD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48" name="Shape 8">
          <a:extLst>
            <a:ext uri="{FF2B5EF4-FFF2-40B4-BE49-F238E27FC236}">
              <a16:creationId xmlns:a16="http://schemas.microsoft.com/office/drawing/2014/main" id="{888F98EA-3981-4436-A9FA-65CC6F4202F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49" name="Shape 8">
          <a:extLst>
            <a:ext uri="{FF2B5EF4-FFF2-40B4-BE49-F238E27FC236}">
              <a16:creationId xmlns:a16="http://schemas.microsoft.com/office/drawing/2014/main" id="{EDA2D6B0-2662-4A78-8EF5-9107D03C513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50" name="Shape 8">
          <a:extLst>
            <a:ext uri="{FF2B5EF4-FFF2-40B4-BE49-F238E27FC236}">
              <a16:creationId xmlns:a16="http://schemas.microsoft.com/office/drawing/2014/main" id="{12ADDC5D-7358-47DB-860C-2991D9DDD85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51" name="Shape 8">
          <a:extLst>
            <a:ext uri="{FF2B5EF4-FFF2-40B4-BE49-F238E27FC236}">
              <a16:creationId xmlns:a16="http://schemas.microsoft.com/office/drawing/2014/main" id="{1F3318E3-0B5B-4E09-A091-1BDAB853062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52" name="Shape 8">
          <a:extLst>
            <a:ext uri="{FF2B5EF4-FFF2-40B4-BE49-F238E27FC236}">
              <a16:creationId xmlns:a16="http://schemas.microsoft.com/office/drawing/2014/main" id="{CFDDF431-925C-4E0A-8B64-AB18AC3768C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53" name="Shape 8">
          <a:extLst>
            <a:ext uri="{FF2B5EF4-FFF2-40B4-BE49-F238E27FC236}">
              <a16:creationId xmlns:a16="http://schemas.microsoft.com/office/drawing/2014/main" id="{77977870-2377-46E0-AD3B-CE348234306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54" name="Shape 8">
          <a:extLst>
            <a:ext uri="{FF2B5EF4-FFF2-40B4-BE49-F238E27FC236}">
              <a16:creationId xmlns:a16="http://schemas.microsoft.com/office/drawing/2014/main" id="{5873B8B7-72BE-4989-9FB7-4BCA6B29A50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55" name="Shape 8">
          <a:extLst>
            <a:ext uri="{FF2B5EF4-FFF2-40B4-BE49-F238E27FC236}">
              <a16:creationId xmlns:a16="http://schemas.microsoft.com/office/drawing/2014/main" id="{A5DB8850-17F1-41F0-811A-48CDDE4E594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56" name="Shape 8">
          <a:extLst>
            <a:ext uri="{FF2B5EF4-FFF2-40B4-BE49-F238E27FC236}">
              <a16:creationId xmlns:a16="http://schemas.microsoft.com/office/drawing/2014/main" id="{79B52B37-EC1D-4503-883E-FA4F4FE5EC3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57" name="Shape 8">
          <a:extLst>
            <a:ext uri="{FF2B5EF4-FFF2-40B4-BE49-F238E27FC236}">
              <a16:creationId xmlns:a16="http://schemas.microsoft.com/office/drawing/2014/main" id="{76D94BA9-6127-4DCA-A298-473D68E89D8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58" name="Shape 8">
          <a:extLst>
            <a:ext uri="{FF2B5EF4-FFF2-40B4-BE49-F238E27FC236}">
              <a16:creationId xmlns:a16="http://schemas.microsoft.com/office/drawing/2014/main" id="{9E4B4764-36ED-4F04-AE7D-C6148AA8370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59" name="Shape 8">
          <a:extLst>
            <a:ext uri="{FF2B5EF4-FFF2-40B4-BE49-F238E27FC236}">
              <a16:creationId xmlns:a16="http://schemas.microsoft.com/office/drawing/2014/main" id="{80C14C69-29DE-42A4-91BB-263C4B9B4FE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60" name="Shape 8">
          <a:extLst>
            <a:ext uri="{FF2B5EF4-FFF2-40B4-BE49-F238E27FC236}">
              <a16:creationId xmlns:a16="http://schemas.microsoft.com/office/drawing/2014/main" id="{33CCAA24-DDDD-4A58-BFF9-D0AD8990876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61" name="Shape 8">
          <a:extLst>
            <a:ext uri="{FF2B5EF4-FFF2-40B4-BE49-F238E27FC236}">
              <a16:creationId xmlns:a16="http://schemas.microsoft.com/office/drawing/2014/main" id="{0789CBC5-CEAC-44BC-996F-97172AF2E4F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62" name="Shape 8">
          <a:extLst>
            <a:ext uri="{FF2B5EF4-FFF2-40B4-BE49-F238E27FC236}">
              <a16:creationId xmlns:a16="http://schemas.microsoft.com/office/drawing/2014/main" id="{A7C56280-7DBC-46D4-AFC7-CDE2027D37E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63" name="Shape 8">
          <a:extLst>
            <a:ext uri="{FF2B5EF4-FFF2-40B4-BE49-F238E27FC236}">
              <a16:creationId xmlns:a16="http://schemas.microsoft.com/office/drawing/2014/main" id="{898B1199-21CB-4036-A996-C8193FC3168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64" name="Shape 8">
          <a:extLst>
            <a:ext uri="{FF2B5EF4-FFF2-40B4-BE49-F238E27FC236}">
              <a16:creationId xmlns:a16="http://schemas.microsoft.com/office/drawing/2014/main" id="{DE9E45B6-8A71-4931-AC59-1AA8A21BF52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65" name="Shape 8">
          <a:extLst>
            <a:ext uri="{FF2B5EF4-FFF2-40B4-BE49-F238E27FC236}">
              <a16:creationId xmlns:a16="http://schemas.microsoft.com/office/drawing/2014/main" id="{9D497B74-5266-4F5D-9A65-F90CE05A4CA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66" name="Shape 8">
          <a:extLst>
            <a:ext uri="{FF2B5EF4-FFF2-40B4-BE49-F238E27FC236}">
              <a16:creationId xmlns:a16="http://schemas.microsoft.com/office/drawing/2014/main" id="{F0693BC8-1C3D-491C-9FE4-9EFCF93B32E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67" name="Shape 8">
          <a:extLst>
            <a:ext uri="{FF2B5EF4-FFF2-40B4-BE49-F238E27FC236}">
              <a16:creationId xmlns:a16="http://schemas.microsoft.com/office/drawing/2014/main" id="{6F2A578E-1D40-4BCD-BCFC-6CC7F5A82FA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68" name="Shape 7">
          <a:extLst>
            <a:ext uri="{FF2B5EF4-FFF2-40B4-BE49-F238E27FC236}">
              <a16:creationId xmlns:a16="http://schemas.microsoft.com/office/drawing/2014/main" id="{C2C2D006-7978-4945-BA39-8F2BCA659F00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69" name="Shape 7">
          <a:extLst>
            <a:ext uri="{FF2B5EF4-FFF2-40B4-BE49-F238E27FC236}">
              <a16:creationId xmlns:a16="http://schemas.microsoft.com/office/drawing/2014/main" id="{588DA48D-F53E-4216-8A82-DD56C3F36F4D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70" name="Shape 8">
          <a:extLst>
            <a:ext uri="{FF2B5EF4-FFF2-40B4-BE49-F238E27FC236}">
              <a16:creationId xmlns:a16="http://schemas.microsoft.com/office/drawing/2014/main" id="{A420FEEC-4F4B-4592-85A9-8A564C7242E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71" name="Shape 8">
          <a:extLst>
            <a:ext uri="{FF2B5EF4-FFF2-40B4-BE49-F238E27FC236}">
              <a16:creationId xmlns:a16="http://schemas.microsoft.com/office/drawing/2014/main" id="{39CA18EA-E730-465D-AE65-E3D16A9B7F4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72" name="Shape 7">
          <a:extLst>
            <a:ext uri="{FF2B5EF4-FFF2-40B4-BE49-F238E27FC236}">
              <a16:creationId xmlns:a16="http://schemas.microsoft.com/office/drawing/2014/main" id="{5D4702BF-7B0D-4550-8948-82D0E9CCA589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73" name="Shape 7">
          <a:extLst>
            <a:ext uri="{FF2B5EF4-FFF2-40B4-BE49-F238E27FC236}">
              <a16:creationId xmlns:a16="http://schemas.microsoft.com/office/drawing/2014/main" id="{70C20B5A-D14C-4DDE-A3C9-A76B24685172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74" name="Shape 7">
          <a:extLst>
            <a:ext uri="{FF2B5EF4-FFF2-40B4-BE49-F238E27FC236}">
              <a16:creationId xmlns:a16="http://schemas.microsoft.com/office/drawing/2014/main" id="{F3BEB398-1C57-44EE-8938-EED806CBF489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75" name="Shape 7">
          <a:extLst>
            <a:ext uri="{FF2B5EF4-FFF2-40B4-BE49-F238E27FC236}">
              <a16:creationId xmlns:a16="http://schemas.microsoft.com/office/drawing/2014/main" id="{3FA04D54-3EAA-4AB6-9BEF-14D619EC68D5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76" name="Shape 7">
          <a:extLst>
            <a:ext uri="{FF2B5EF4-FFF2-40B4-BE49-F238E27FC236}">
              <a16:creationId xmlns:a16="http://schemas.microsoft.com/office/drawing/2014/main" id="{645A527D-3FF3-4E4F-8C14-DF72BCCB5FE0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77" name="Shape 7">
          <a:extLst>
            <a:ext uri="{FF2B5EF4-FFF2-40B4-BE49-F238E27FC236}">
              <a16:creationId xmlns:a16="http://schemas.microsoft.com/office/drawing/2014/main" id="{5DBF04DA-758D-4FCE-AE7D-36C53E410190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78" name="Shape 7">
          <a:extLst>
            <a:ext uri="{FF2B5EF4-FFF2-40B4-BE49-F238E27FC236}">
              <a16:creationId xmlns:a16="http://schemas.microsoft.com/office/drawing/2014/main" id="{93AB2FD2-14A4-4EC8-989B-3810622592C7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79" name="Shape 7">
          <a:extLst>
            <a:ext uri="{FF2B5EF4-FFF2-40B4-BE49-F238E27FC236}">
              <a16:creationId xmlns:a16="http://schemas.microsoft.com/office/drawing/2014/main" id="{62769506-5AD9-406A-BC1C-FD204FAA06D2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80" name="Shape 7">
          <a:extLst>
            <a:ext uri="{FF2B5EF4-FFF2-40B4-BE49-F238E27FC236}">
              <a16:creationId xmlns:a16="http://schemas.microsoft.com/office/drawing/2014/main" id="{299CE9BD-94FB-4E8A-9481-F33254C5DF3F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81" name="Shape 7">
          <a:extLst>
            <a:ext uri="{FF2B5EF4-FFF2-40B4-BE49-F238E27FC236}">
              <a16:creationId xmlns:a16="http://schemas.microsoft.com/office/drawing/2014/main" id="{114F89FA-96FA-4D6B-8380-976DCCC78B12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82" name="Shape 7">
          <a:extLst>
            <a:ext uri="{FF2B5EF4-FFF2-40B4-BE49-F238E27FC236}">
              <a16:creationId xmlns:a16="http://schemas.microsoft.com/office/drawing/2014/main" id="{817630EB-6169-49F9-BC4C-CB306668056B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83" name="Shape 7">
          <a:extLst>
            <a:ext uri="{FF2B5EF4-FFF2-40B4-BE49-F238E27FC236}">
              <a16:creationId xmlns:a16="http://schemas.microsoft.com/office/drawing/2014/main" id="{901C3495-BABA-4F6F-BA56-3BEE5117A46F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384" name="Shape 7">
          <a:extLst>
            <a:ext uri="{FF2B5EF4-FFF2-40B4-BE49-F238E27FC236}">
              <a16:creationId xmlns:a16="http://schemas.microsoft.com/office/drawing/2014/main" id="{350D8EBC-E0BC-4043-9F4B-79A608326471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385" name="Shape 7">
          <a:extLst>
            <a:ext uri="{FF2B5EF4-FFF2-40B4-BE49-F238E27FC236}">
              <a16:creationId xmlns:a16="http://schemas.microsoft.com/office/drawing/2014/main" id="{4BD16ECD-5B31-4C3F-BD40-7ADF5476516A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386" name="Shape 7">
          <a:extLst>
            <a:ext uri="{FF2B5EF4-FFF2-40B4-BE49-F238E27FC236}">
              <a16:creationId xmlns:a16="http://schemas.microsoft.com/office/drawing/2014/main" id="{E846CDCF-4B0E-409E-8819-48A2E8E59C78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387" name="Shape 7">
          <a:extLst>
            <a:ext uri="{FF2B5EF4-FFF2-40B4-BE49-F238E27FC236}">
              <a16:creationId xmlns:a16="http://schemas.microsoft.com/office/drawing/2014/main" id="{FFB9E961-8B32-43C7-8A58-9EA5BE4542EC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88" name="Shape 8">
          <a:extLst>
            <a:ext uri="{FF2B5EF4-FFF2-40B4-BE49-F238E27FC236}">
              <a16:creationId xmlns:a16="http://schemas.microsoft.com/office/drawing/2014/main" id="{0419E741-ABB2-4141-A7E4-6D7285BCFAE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89" name="Shape 8">
          <a:extLst>
            <a:ext uri="{FF2B5EF4-FFF2-40B4-BE49-F238E27FC236}">
              <a16:creationId xmlns:a16="http://schemas.microsoft.com/office/drawing/2014/main" id="{DD440C57-A2BF-452A-9296-C5DBA5A951A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90" name="Shape 7">
          <a:extLst>
            <a:ext uri="{FF2B5EF4-FFF2-40B4-BE49-F238E27FC236}">
              <a16:creationId xmlns:a16="http://schemas.microsoft.com/office/drawing/2014/main" id="{7D91D612-EEED-4C76-9409-9EC4F97AFC71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91" name="Shape 7">
          <a:extLst>
            <a:ext uri="{FF2B5EF4-FFF2-40B4-BE49-F238E27FC236}">
              <a16:creationId xmlns:a16="http://schemas.microsoft.com/office/drawing/2014/main" id="{DC01A9E8-9222-469A-B15A-A9531544603D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392" name="Shape 7">
          <a:extLst>
            <a:ext uri="{FF2B5EF4-FFF2-40B4-BE49-F238E27FC236}">
              <a16:creationId xmlns:a16="http://schemas.microsoft.com/office/drawing/2014/main" id="{CCED3A0B-8C80-4CB5-9038-6E40AD71C80D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393" name="Shape 7">
          <a:extLst>
            <a:ext uri="{FF2B5EF4-FFF2-40B4-BE49-F238E27FC236}">
              <a16:creationId xmlns:a16="http://schemas.microsoft.com/office/drawing/2014/main" id="{F7D4F524-CD89-4191-B083-C7C779ABA70D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394" name="Shape 7">
          <a:extLst>
            <a:ext uri="{FF2B5EF4-FFF2-40B4-BE49-F238E27FC236}">
              <a16:creationId xmlns:a16="http://schemas.microsoft.com/office/drawing/2014/main" id="{731E037C-650C-42AB-BF89-F30E4FE3EF88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395" name="Shape 7">
          <a:extLst>
            <a:ext uri="{FF2B5EF4-FFF2-40B4-BE49-F238E27FC236}">
              <a16:creationId xmlns:a16="http://schemas.microsoft.com/office/drawing/2014/main" id="{60BA459F-5F3D-461F-A23A-CF3971CA9317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396" name="Shape 7">
          <a:extLst>
            <a:ext uri="{FF2B5EF4-FFF2-40B4-BE49-F238E27FC236}">
              <a16:creationId xmlns:a16="http://schemas.microsoft.com/office/drawing/2014/main" id="{7A2E9956-4960-4F90-A34E-238E4750BD6D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97" name="Shape 8">
          <a:extLst>
            <a:ext uri="{FF2B5EF4-FFF2-40B4-BE49-F238E27FC236}">
              <a16:creationId xmlns:a16="http://schemas.microsoft.com/office/drawing/2014/main" id="{D40C7ED2-8CD5-46D0-AAB0-6482FF2B9F9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98" name="Shape 8">
          <a:extLst>
            <a:ext uri="{FF2B5EF4-FFF2-40B4-BE49-F238E27FC236}">
              <a16:creationId xmlns:a16="http://schemas.microsoft.com/office/drawing/2014/main" id="{E26CA538-75F6-42D1-AAA4-5FF9B0B8EF9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399" name="Shape 8">
          <a:extLst>
            <a:ext uri="{FF2B5EF4-FFF2-40B4-BE49-F238E27FC236}">
              <a16:creationId xmlns:a16="http://schemas.microsoft.com/office/drawing/2014/main" id="{DD76B14C-049A-4C78-8FEB-C875508AEA3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00" name="Shape 8">
          <a:extLst>
            <a:ext uri="{FF2B5EF4-FFF2-40B4-BE49-F238E27FC236}">
              <a16:creationId xmlns:a16="http://schemas.microsoft.com/office/drawing/2014/main" id="{3AB6D301-75ED-448D-B5F1-803F0F70EEA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01" name="Shape 8">
          <a:extLst>
            <a:ext uri="{FF2B5EF4-FFF2-40B4-BE49-F238E27FC236}">
              <a16:creationId xmlns:a16="http://schemas.microsoft.com/office/drawing/2014/main" id="{D199A341-A723-498D-94BB-21CD968109E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02" name="Shape 8">
          <a:extLst>
            <a:ext uri="{FF2B5EF4-FFF2-40B4-BE49-F238E27FC236}">
              <a16:creationId xmlns:a16="http://schemas.microsoft.com/office/drawing/2014/main" id="{677D9A30-CE6F-4D39-B541-93CA88290BD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03" name="Shape 8">
          <a:extLst>
            <a:ext uri="{FF2B5EF4-FFF2-40B4-BE49-F238E27FC236}">
              <a16:creationId xmlns:a16="http://schemas.microsoft.com/office/drawing/2014/main" id="{0AAE0E38-0934-4E3E-89FD-A854DF80AAA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04" name="Shape 8">
          <a:extLst>
            <a:ext uri="{FF2B5EF4-FFF2-40B4-BE49-F238E27FC236}">
              <a16:creationId xmlns:a16="http://schemas.microsoft.com/office/drawing/2014/main" id="{6FB89FCA-418C-45B3-BE7E-42BD01BCB81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05" name="Shape 8">
          <a:extLst>
            <a:ext uri="{FF2B5EF4-FFF2-40B4-BE49-F238E27FC236}">
              <a16:creationId xmlns:a16="http://schemas.microsoft.com/office/drawing/2014/main" id="{C1E532B2-1D2C-4F78-8927-C6471317076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06" name="Shape 8">
          <a:extLst>
            <a:ext uri="{FF2B5EF4-FFF2-40B4-BE49-F238E27FC236}">
              <a16:creationId xmlns:a16="http://schemas.microsoft.com/office/drawing/2014/main" id="{3D842B4A-BA0D-4A36-982A-1F37201474A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07" name="Shape 8">
          <a:extLst>
            <a:ext uri="{FF2B5EF4-FFF2-40B4-BE49-F238E27FC236}">
              <a16:creationId xmlns:a16="http://schemas.microsoft.com/office/drawing/2014/main" id="{7184B5AE-F3D4-4034-AB85-E939E2593DA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08" name="Shape 8">
          <a:extLst>
            <a:ext uri="{FF2B5EF4-FFF2-40B4-BE49-F238E27FC236}">
              <a16:creationId xmlns:a16="http://schemas.microsoft.com/office/drawing/2014/main" id="{FB81A15C-B755-4579-9C63-C1B826E1ADC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09" name="Shape 8">
          <a:extLst>
            <a:ext uri="{FF2B5EF4-FFF2-40B4-BE49-F238E27FC236}">
              <a16:creationId xmlns:a16="http://schemas.microsoft.com/office/drawing/2014/main" id="{6C6E31EE-D2C1-4824-883E-05C0486FD24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10" name="Shape 8">
          <a:extLst>
            <a:ext uri="{FF2B5EF4-FFF2-40B4-BE49-F238E27FC236}">
              <a16:creationId xmlns:a16="http://schemas.microsoft.com/office/drawing/2014/main" id="{6C577780-027A-4578-889B-2D941956AE2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11" name="Shape 8">
          <a:extLst>
            <a:ext uri="{FF2B5EF4-FFF2-40B4-BE49-F238E27FC236}">
              <a16:creationId xmlns:a16="http://schemas.microsoft.com/office/drawing/2014/main" id="{D6194A35-E9E6-42E8-836D-68D7EA58C64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12" name="Shape 8">
          <a:extLst>
            <a:ext uri="{FF2B5EF4-FFF2-40B4-BE49-F238E27FC236}">
              <a16:creationId xmlns:a16="http://schemas.microsoft.com/office/drawing/2014/main" id="{07379CD1-7DAA-4095-83B4-E47A73D8527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13" name="Shape 8">
          <a:extLst>
            <a:ext uri="{FF2B5EF4-FFF2-40B4-BE49-F238E27FC236}">
              <a16:creationId xmlns:a16="http://schemas.microsoft.com/office/drawing/2014/main" id="{7F710532-7012-4A16-B2B6-0A34CC474BE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14" name="Shape 8">
          <a:extLst>
            <a:ext uri="{FF2B5EF4-FFF2-40B4-BE49-F238E27FC236}">
              <a16:creationId xmlns:a16="http://schemas.microsoft.com/office/drawing/2014/main" id="{14537522-24CA-4963-AFE3-9137C032CD9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15" name="Shape 8">
          <a:extLst>
            <a:ext uri="{FF2B5EF4-FFF2-40B4-BE49-F238E27FC236}">
              <a16:creationId xmlns:a16="http://schemas.microsoft.com/office/drawing/2014/main" id="{0AAA58AC-4F16-4197-80FA-8387EA877F7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16" name="Shape 8">
          <a:extLst>
            <a:ext uri="{FF2B5EF4-FFF2-40B4-BE49-F238E27FC236}">
              <a16:creationId xmlns:a16="http://schemas.microsoft.com/office/drawing/2014/main" id="{D15C731F-242F-434C-A143-BE291E1C37E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17" name="Shape 8">
          <a:extLst>
            <a:ext uri="{FF2B5EF4-FFF2-40B4-BE49-F238E27FC236}">
              <a16:creationId xmlns:a16="http://schemas.microsoft.com/office/drawing/2014/main" id="{C2740976-F07C-4172-88EA-03F217B55A1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18" name="Shape 8">
          <a:extLst>
            <a:ext uri="{FF2B5EF4-FFF2-40B4-BE49-F238E27FC236}">
              <a16:creationId xmlns:a16="http://schemas.microsoft.com/office/drawing/2014/main" id="{A11EEE30-E092-4E16-91C3-DAD5DC0D5DF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19" name="Shape 8">
          <a:extLst>
            <a:ext uri="{FF2B5EF4-FFF2-40B4-BE49-F238E27FC236}">
              <a16:creationId xmlns:a16="http://schemas.microsoft.com/office/drawing/2014/main" id="{8F9F8EB2-9557-41FE-933F-5BA441003CF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20" name="Shape 8">
          <a:extLst>
            <a:ext uri="{FF2B5EF4-FFF2-40B4-BE49-F238E27FC236}">
              <a16:creationId xmlns:a16="http://schemas.microsoft.com/office/drawing/2014/main" id="{45E85036-E924-459E-A1D4-4C979ACD8AE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21" name="Shape 8">
          <a:extLst>
            <a:ext uri="{FF2B5EF4-FFF2-40B4-BE49-F238E27FC236}">
              <a16:creationId xmlns:a16="http://schemas.microsoft.com/office/drawing/2014/main" id="{3633DC72-39CC-4D68-843F-6A0F120BA2D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22" name="Shape 8">
          <a:extLst>
            <a:ext uri="{FF2B5EF4-FFF2-40B4-BE49-F238E27FC236}">
              <a16:creationId xmlns:a16="http://schemas.microsoft.com/office/drawing/2014/main" id="{9C5BAB4E-248D-40D6-8337-EEB4A921ADD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23" name="Shape 8">
          <a:extLst>
            <a:ext uri="{FF2B5EF4-FFF2-40B4-BE49-F238E27FC236}">
              <a16:creationId xmlns:a16="http://schemas.microsoft.com/office/drawing/2014/main" id="{4D79A295-ACFA-41BE-8D30-CA36C04F457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24" name="Shape 8">
          <a:extLst>
            <a:ext uri="{FF2B5EF4-FFF2-40B4-BE49-F238E27FC236}">
              <a16:creationId xmlns:a16="http://schemas.microsoft.com/office/drawing/2014/main" id="{769FE77D-7565-4902-AF0F-6DCD73A3625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25" name="Shape 8">
          <a:extLst>
            <a:ext uri="{FF2B5EF4-FFF2-40B4-BE49-F238E27FC236}">
              <a16:creationId xmlns:a16="http://schemas.microsoft.com/office/drawing/2014/main" id="{33DE8D75-27CF-42E3-9055-C2CA3F6613C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26" name="Shape 8">
          <a:extLst>
            <a:ext uri="{FF2B5EF4-FFF2-40B4-BE49-F238E27FC236}">
              <a16:creationId xmlns:a16="http://schemas.microsoft.com/office/drawing/2014/main" id="{11DB47F7-D8C1-41A3-B15F-B68E44A6D21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27" name="Shape 8">
          <a:extLst>
            <a:ext uri="{FF2B5EF4-FFF2-40B4-BE49-F238E27FC236}">
              <a16:creationId xmlns:a16="http://schemas.microsoft.com/office/drawing/2014/main" id="{A08890D3-91C8-4986-A9F5-7065C94CB8F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28" name="Shape 8">
          <a:extLst>
            <a:ext uri="{FF2B5EF4-FFF2-40B4-BE49-F238E27FC236}">
              <a16:creationId xmlns:a16="http://schemas.microsoft.com/office/drawing/2014/main" id="{95F201F3-CE05-4942-BFC1-158D75B1935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29" name="Shape 8">
          <a:extLst>
            <a:ext uri="{FF2B5EF4-FFF2-40B4-BE49-F238E27FC236}">
              <a16:creationId xmlns:a16="http://schemas.microsoft.com/office/drawing/2014/main" id="{2A507C69-6490-44A7-BF24-C2B744C54E3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30" name="Shape 8">
          <a:extLst>
            <a:ext uri="{FF2B5EF4-FFF2-40B4-BE49-F238E27FC236}">
              <a16:creationId xmlns:a16="http://schemas.microsoft.com/office/drawing/2014/main" id="{B213F0F3-B99C-4449-88CD-89D7F96A09A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31" name="Shape 8">
          <a:extLst>
            <a:ext uri="{FF2B5EF4-FFF2-40B4-BE49-F238E27FC236}">
              <a16:creationId xmlns:a16="http://schemas.microsoft.com/office/drawing/2014/main" id="{10B1744E-192B-4539-A03A-177B7B4B9FB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32" name="Shape 8">
          <a:extLst>
            <a:ext uri="{FF2B5EF4-FFF2-40B4-BE49-F238E27FC236}">
              <a16:creationId xmlns:a16="http://schemas.microsoft.com/office/drawing/2014/main" id="{3C4746BE-5F7C-491F-A82E-5CB22B836D1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33" name="Shape 8">
          <a:extLst>
            <a:ext uri="{FF2B5EF4-FFF2-40B4-BE49-F238E27FC236}">
              <a16:creationId xmlns:a16="http://schemas.microsoft.com/office/drawing/2014/main" id="{BD4875DE-0E87-48BC-BC8E-AA8F9758336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34" name="Shape 8">
          <a:extLst>
            <a:ext uri="{FF2B5EF4-FFF2-40B4-BE49-F238E27FC236}">
              <a16:creationId xmlns:a16="http://schemas.microsoft.com/office/drawing/2014/main" id="{DD416206-0B2C-4595-A391-BE3E3B4E024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35" name="Shape 8">
          <a:extLst>
            <a:ext uri="{FF2B5EF4-FFF2-40B4-BE49-F238E27FC236}">
              <a16:creationId xmlns:a16="http://schemas.microsoft.com/office/drawing/2014/main" id="{F4145442-10DF-444F-AB0B-E7D1CA33BF1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36" name="Shape 8">
          <a:extLst>
            <a:ext uri="{FF2B5EF4-FFF2-40B4-BE49-F238E27FC236}">
              <a16:creationId xmlns:a16="http://schemas.microsoft.com/office/drawing/2014/main" id="{CF42E0DA-BF57-4BDF-B7E7-E288EFD2903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37" name="Shape 8">
          <a:extLst>
            <a:ext uri="{FF2B5EF4-FFF2-40B4-BE49-F238E27FC236}">
              <a16:creationId xmlns:a16="http://schemas.microsoft.com/office/drawing/2014/main" id="{E93BDBF8-0435-458C-9AF9-69D15C6C04D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38" name="Shape 8">
          <a:extLst>
            <a:ext uri="{FF2B5EF4-FFF2-40B4-BE49-F238E27FC236}">
              <a16:creationId xmlns:a16="http://schemas.microsoft.com/office/drawing/2014/main" id="{A6D2C271-5E3C-4C15-802E-841C04F8D2D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39" name="Shape 8">
          <a:extLst>
            <a:ext uri="{FF2B5EF4-FFF2-40B4-BE49-F238E27FC236}">
              <a16:creationId xmlns:a16="http://schemas.microsoft.com/office/drawing/2014/main" id="{EE716DC9-2BB0-4C8A-BB1C-21DADC49EEF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40" name="Shape 8">
          <a:extLst>
            <a:ext uri="{FF2B5EF4-FFF2-40B4-BE49-F238E27FC236}">
              <a16:creationId xmlns:a16="http://schemas.microsoft.com/office/drawing/2014/main" id="{5ABD851F-BC79-45B1-99C4-26B0D86F80D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41" name="Shape 8">
          <a:extLst>
            <a:ext uri="{FF2B5EF4-FFF2-40B4-BE49-F238E27FC236}">
              <a16:creationId xmlns:a16="http://schemas.microsoft.com/office/drawing/2014/main" id="{9BC30FF2-B3BD-472E-9C05-30AFF0A9336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42" name="Shape 8">
          <a:extLst>
            <a:ext uri="{FF2B5EF4-FFF2-40B4-BE49-F238E27FC236}">
              <a16:creationId xmlns:a16="http://schemas.microsoft.com/office/drawing/2014/main" id="{2EA45C63-59DF-4349-92BE-50BC7ADC7BA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43" name="Shape 8">
          <a:extLst>
            <a:ext uri="{FF2B5EF4-FFF2-40B4-BE49-F238E27FC236}">
              <a16:creationId xmlns:a16="http://schemas.microsoft.com/office/drawing/2014/main" id="{4EA5728D-7B03-4DB1-B698-158495CCF74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44" name="Shape 8">
          <a:extLst>
            <a:ext uri="{FF2B5EF4-FFF2-40B4-BE49-F238E27FC236}">
              <a16:creationId xmlns:a16="http://schemas.microsoft.com/office/drawing/2014/main" id="{60D42ADA-F403-4E83-8E93-D27BD6B8516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45" name="Shape 8">
          <a:extLst>
            <a:ext uri="{FF2B5EF4-FFF2-40B4-BE49-F238E27FC236}">
              <a16:creationId xmlns:a16="http://schemas.microsoft.com/office/drawing/2014/main" id="{6828F111-A0EF-4213-B018-B624EE9148B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46" name="Shape 8">
          <a:extLst>
            <a:ext uri="{FF2B5EF4-FFF2-40B4-BE49-F238E27FC236}">
              <a16:creationId xmlns:a16="http://schemas.microsoft.com/office/drawing/2014/main" id="{C9F2A211-2A20-43A8-83E7-AAE87495650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47" name="Shape 8">
          <a:extLst>
            <a:ext uri="{FF2B5EF4-FFF2-40B4-BE49-F238E27FC236}">
              <a16:creationId xmlns:a16="http://schemas.microsoft.com/office/drawing/2014/main" id="{42384838-3E79-4D4F-84B1-FAAAFC7BC77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48" name="Shape 8">
          <a:extLst>
            <a:ext uri="{FF2B5EF4-FFF2-40B4-BE49-F238E27FC236}">
              <a16:creationId xmlns:a16="http://schemas.microsoft.com/office/drawing/2014/main" id="{EBB80CDC-8659-4920-AE82-2216DCCE800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49" name="Shape 8">
          <a:extLst>
            <a:ext uri="{FF2B5EF4-FFF2-40B4-BE49-F238E27FC236}">
              <a16:creationId xmlns:a16="http://schemas.microsoft.com/office/drawing/2014/main" id="{413C2D3B-E360-4916-A9AE-88294D95B27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50" name="Shape 8">
          <a:extLst>
            <a:ext uri="{FF2B5EF4-FFF2-40B4-BE49-F238E27FC236}">
              <a16:creationId xmlns:a16="http://schemas.microsoft.com/office/drawing/2014/main" id="{7A823A5D-7BB3-4938-8726-0CCC564E6AF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51" name="Shape 8">
          <a:extLst>
            <a:ext uri="{FF2B5EF4-FFF2-40B4-BE49-F238E27FC236}">
              <a16:creationId xmlns:a16="http://schemas.microsoft.com/office/drawing/2014/main" id="{326C50A2-BF06-4104-A976-E3F072CC1B7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52" name="Shape 8">
          <a:extLst>
            <a:ext uri="{FF2B5EF4-FFF2-40B4-BE49-F238E27FC236}">
              <a16:creationId xmlns:a16="http://schemas.microsoft.com/office/drawing/2014/main" id="{292BB77B-F1D4-4AF0-88F3-CB241645AFC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53" name="Shape 8">
          <a:extLst>
            <a:ext uri="{FF2B5EF4-FFF2-40B4-BE49-F238E27FC236}">
              <a16:creationId xmlns:a16="http://schemas.microsoft.com/office/drawing/2014/main" id="{C46E3CB6-1948-47C2-B47C-95A6DC0EE21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54" name="Shape 8">
          <a:extLst>
            <a:ext uri="{FF2B5EF4-FFF2-40B4-BE49-F238E27FC236}">
              <a16:creationId xmlns:a16="http://schemas.microsoft.com/office/drawing/2014/main" id="{18ECE4C4-2E0F-4491-B842-9F4E527215E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55" name="Shape 8">
          <a:extLst>
            <a:ext uri="{FF2B5EF4-FFF2-40B4-BE49-F238E27FC236}">
              <a16:creationId xmlns:a16="http://schemas.microsoft.com/office/drawing/2014/main" id="{8BC21B46-D952-4C4C-92B2-C5422FAD9C3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56" name="Shape 8">
          <a:extLst>
            <a:ext uri="{FF2B5EF4-FFF2-40B4-BE49-F238E27FC236}">
              <a16:creationId xmlns:a16="http://schemas.microsoft.com/office/drawing/2014/main" id="{F3C86D3D-8631-4EC0-A926-17ACD32FB0B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57" name="Shape 8">
          <a:extLst>
            <a:ext uri="{FF2B5EF4-FFF2-40B4-BE49-F238E27FC236}">
              <a16:creationId xmlns:a16="http://schemas.microsoft.com/office/drawing/2014/main" id="{569E860F-121F-46A3-8719-F83A8A6EE91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58" name="Shape 8">
          <a:extLst>
            <a:ext uri="{FF2B5EF4-FFF2-40B4-BE49-F238E27FC236}">
              <a16:creationId xmlns:a16="http://schemas.microsoft.com/office/drawing/2014/main" id="{7D0E3EB8-BF24-4D68-878E-7122E8FE64F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59" name="Shape 8">
          <a:extLst>
            <a:ext uri="{FF2B5EF4-FFF2-40B4-BE49-F238E27FC236}">
              <a16:creationId xmlns:a16="http://schemas.microsoft.com/office/drawing/2014/main" id="{E7D63368-31AF-4B35-A9FF-3F2820D8292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60" name="Shape 8">
          <a:extLst>
            <a:ext uri="{FF2B5EF4-FFF2-40B4-BE49-F238E27FC236}">
              <a16:creationId xmlns:a16="http://schemas.microsoft.com/office/drawing/2014/main" id="{CAC4C07C-459C-4F07-A4B3-76729830FCA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61" name="Shape 8">
          <a:extLst>
            <a:ext uri="{FF2B5EF4-FFF2-40B4-BE49-F238E27FC236}">
              <a16:creationId xmlns:a16="http://schemas.microsoft.com/office/drawing/2014/main" id="{AAAFA52A-6F47-4528-A485-F8899019F74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62" name="Shape 8">
          <a:extLst>
            <a:ext uri="{FF2B5EF4-FFF2-40B4-BE49-F238E27FC236}">
              <a16:creationId xmlns:a16="http://schemas.microsoft.com/office/drawing/2014/main" id="{6FD87842-BC09-49CA-ACF2-12B1811360F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63" name="Shape 8">
          <a:extLst>
            <a:ext uri="{FF2B5EF4-FFF2-40B4-BE49-F238E27FC236}">
              <a16:creationId xmlns:a16="http://schemas.microsoft.com/office/drawing/2014/main" id="{CA7EC432-2493-4AD6-817F-1B4E6DC8303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64" name="Shape 8">
          <a:extLst>
            <a:ext uri="{FF2B5EF4-FFF2-40B4-BE49-F238E27FC236}">
              <a16:creationId xmlns:a16="http://schemas.microsoft.com/office/drawing/2014/main" id="{A9438CBA-3371-4626-8743-C2B3CE574CA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65" name="Shape 8">
          <a:extLst>
            <a:ext uri="{FF2B5EF4-FFF2-40B4-BE49-F238E27FC236}">
              <a16:creationId xmlns:a16="http://schemas.microsoft.com/office/drawing/2014/main" id="{31B14A3D-76A6-4DC7-8ED2-29ACA47DA09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66" name="Shape 8">
          <a:extLst>
            <a:ext uri="{FF2B5EF4-FFF2-40B4-BE49-F238E27FC236}">
              <a16:creationId xmlns:a16="http://schemas.microsoft.com/office/drawing/2014/main" id="{09C11944-8AC2-48ED-9C93-84462195CFC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67" name="Shape 8">
          <a:extLst>
            <a:ext uri="{FF2B5EF4-FFF2-40B4-BE49-F238E27FC236}">
              <a16:creationId xmlns:a16="http://schemas.microsoft.com/office/drawing/2014/main" id="{0E007B64-7DE2-4BC4-91BC-330FB9C0CCF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68" name="Shape 8">
          <a:extLst>
            <a:ext uri="{FF2B5EF4-FFF2-40B4-BE49-F238E27FC236}">
              <a16:creationId xmlns:a16="http://schemas.microsoft.com/office/drawing/2014/main" id="{A54D848B-D9C2-401B-87AF-0D08AEF78A2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69" name="Shape 8">
          <a:extLst>
            <a:ext uri="{FF2B5EF4-FFF2-40B4-BE49-F238E27FC236}">
              <a16:creationId xmlns:a16="http://schemas.microsoft.com/office/drawing/2014/main" id="{05B5FA54-EDC0-465D-92FC-3185E6C249C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70" name="Shape 8">
          <a:extLst>
            <a:ext uri="{FF2B5EF4-FFF2-40B4-BE49-F238E27FC236}">
              <a16:creationId xmlns:a16="http://schemas.microsoft.com/office/drawing/2014/main" id="{4674E4A2-B97D-47AF-A1EB-A0D8B5C4858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71" name="Shape 8">
          <a:extLst>
            <a:ext uri="{FF2B5EF4-FFF2-40B4-BE49-F238E27FC236}">
              <a16:creationId xmlns:a16="http://schemas.microsoft.com/office/drawing/2014/main" id="{F6CA6380-889C-407B-A30F-F72160A3B9B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72" name="Shape 8">
          <a:extLst>
            <a:ext uri="{FF2B5EF4-FFF2-40B4-BE49-F238E27FC236}">
              <a16:creationId xmlns:a16="http://schemas.microsoft.com/office/drawing/2014/main" id="{3DF9B87D-699F-46AF-9704-EB53794E29A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73" name="Shape 8">
          <a:extLst>
            <a:ext uri="{FF2B5EF4-FFF2-40B4-BE49-F238E27FC236}">
              <a16:creationId xmlns:a16="http://schemas.microsoft.com/office/drawing/2014/main" id="{0C164598-C77B-486B-A7F7-D6FCF8B1D44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74" name="Shape 7">
          <a:extLst>
            <a:ext uri="{FF2B5EF4-FFF2-40B4-BE49-F238E27FC236}">
              <a16:creationId xmlns:a16="http://schemas.microsoft.com/office/drawing/2014/main" id="{E87D7B52-CCCA-4C6E-B8A1-8EE3EB5062BA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75" name="Shape 7">
          <a:extLst>
            <a:ext uri="{FF2B5EF4-FFF2-40B4-BE49-F238E27FC236}">
              <a16:creationId xmlns:a16="http://schemas.microsoft.com/office/drawing/2014/main" id="{9F777AE1-04AC-4DCD-9FC4-916DE38DEC7C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476" name="Shape 7">
          <a:extLst>
            <a:ext uri="{FF2B5EF4-FFF2-40B4-BE49-F238E27FC236}">
              <a16:creationId xmlns:a16="http://schemas.microsoft.com/office/drawing/2014/main" id="{8D4ACBC5-0D38-49CE-8885-BB7D7CAB61E0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477" name="Shape 7">
          <a:extLst>
            <a:ext uri="{FF2B5EF4-FFF2-40B4-BE49-F238E27FC236}">
              <a16:creationId xmlns:a16="http://schemas.microsoft.com/office/drawing/2014/main" id="{277D7A0E-A0A2-4FE0-BF84-29CD37CB3653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78" name="Shape 7">
          <a:extLst>
            <a:ext uri="{FF2B5EF4-FFF2-40B4-BE49-F238E27FC236}">
              <a16:creationId xmlns:a16="http://schemas.microsoft.com/office/drawing/2014/main" id="{D5071841-AEB0-4E31-B2F2-2A004184A957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79" name="Shape 7">
          <a:extLst>
            <a:ext uri="{FF2B5EF4-FFF2-40B4-BE49-F238E27FC236}">
              <a16:creationId xmlns:a16="http://schemas.microsoft.com/office/drawing/2014/main" id="{7B1164B6-D04D-4C45-A372-7EF0259DF727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80" name="Shape 7">
          <a:extLst>
            <a:ext uri="{FF2B5EF4-FFF2-40B4-BE49-F238E27FC236}">
              <a16:creationId xmlns:a16="http://schemas.microsoft.com/office/drawing/2014/main" id="{A90DEC25-E780-4232-B397-56DF5754E6C0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81" name="Shape 7">
          <a:extLst>
            <a:ext uri="{FF2B5EF4-FFF2-40B4-BE49-F238E27FC236}">
              <a16:creationId xmlns:a16="http://schemas.microsoft.com/office/drawing/2014/main" id="{EFD2EC39-DFF1-4E0C-BACE-6C4C276B14FF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82" name="Shape 7">
          <a:extLst>
            <a:ext uri="{FF2B5EF4-FFF2-40B4-BE49-F238E27FC236}">
              <a16:creationId xmlns:a16="http://schemas.microsoft.com/office/drawing/2014/main" id="{90AC17C0-CB74-4851-A32C-DDDF021BEB07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83" name="Shape 7">
          <a:extLst>
            <a:ext uri="{FF2B5EF4-FFF2-40B4-BE49-F238E27FC236}">
              <a16:creationId xmlns:a16="http://schemas.microsoft.com/office/drawing/2014/main" id="{FB465043-50C9-4D8A-99E2-AB424D17860D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84" name="Shape 7">
          <a:extLst>
            <a:ext uri="{FF2B5EF4-FFF2-40B4-BE49-F238E27FC236}">
              <a16:creationId xmlns:a16="http://schemas.microsoft.com/office/drawing/2014/main" id="{92C709D1-732D-45C2-A3C1-7C33AC124B81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85" name="Shape 7">
          <a:extLst>
            <a:ext uri="{FF2B5EF4-FFF2-40B4-BE49-F238E27FC236}">
              <a16:creationId xmlns:a16="http://schemas.microsoft.com/office/drawing/2014/main" id="{0E299D1A-52DF-4765-AF9C-F03FDA20517E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86" name="Shape 7">
          <a:extLst>
            <a:ext uri="{FF2B5EF4-FFF2-40B4-BE49-F238E27FC236}">
              <a16:creationId xmlns:a16="http://schemas.microsoft.com/office/drawing/2014/main" id="{6C0161BD-7FBD-4399-9DB7-296B4646C4F7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87" name="Shape 7">
          <a:extLst>
            <a:ext uri="{FF2B5EF4-FFF2-40B4-BE49-F238E27FC236}">
              <a16:creationId xmlns:a16="http://schemas.microsoft.com/office/drawing/2014/main" id="{9581323F-CF49-44E8-8482-30E2F274CE4D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488" name="Shape 7">
          <a:extLst>
            <a:ext uri="{FF2B5EF4-FFF2-40B4-BE49-F238E27FC236}">
              <a16:creationId xmlns:a16="http://schemas.microsoft.com/office/drawing/2014/main" id="{9A3D6D40-66C3-4903-B411-B7674225F514}"/>
            </a:ext>
          </a:extLst>
        </xdr:cNvPr>
        <xdr:cNvSpPr txBox="1"/>
      </xdr:nvSpPr>
      <xdr:spPr>
        <a:xfrm>
          <a:off x="274129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489" name="Shape 7">
          <a:extLst>
            <a:ext uri="{FF2B5EF4-FFF2-40B4-BE49-F238E27FC236}">
              <a16:creationId xmlns:a16="http://schemas.microsoft.com/office/drawing/2014/main" id="{60A4CFCE-BBD4-4DA5-BF1F-6FF1A751A586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490" name="Shape 7">
          <a:extLst>
            <a:ext uri="{FF2B5EF4-FFF2-40B4-BE49-F238E27FC236}">
              <a16:creationId xmlns:a16="http://schemas.microsoft.com/office/drawing/2014/main" id="{7EC9442E-C796-4749-8462-86601307CA07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491" name="Shape 7">
          <a:extLst>
            <a:ext uri="{FF2B5EF4-FFF2-40B4-BE49-F238E27FC236}">
              <a16:creationId xmlns:a16="http://schemas.microsoft.com/office/drawing/2014/main" id="{9FEEE773-0A87-41D7-B978-31A4BBF67976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492" name="Shape 7">
          <a:extLst>
            <a:ext uri="{FF2B5EF4-FFF2-40B4-BE49-F238E27FC236}">
              <a16:creationId xmlns:a16="http://schemas.microsoft.com/office/drawing/2014/main" id="{A7439051-6959-4B29-80CF-5C5AE2C6E033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93" name="Shape 8">
          <a:extLst>
            <a:ext uri="{FF2B5EF4-FFF2-40B4-BE49-F238E27FC236}">
              <a16:creationId xmlns:a16="http://schemas.microsoft.com/office/drawing/2014/main" id="{4D4B21E4-D34A-4A87-A282-E03F5DE0580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94" name="Shape 8">
          <a:extLst>
            <a:ext uri="{FF2B5EF4-FFF2-40B4-BE49-F238E27FC236}">
              <a16:creationId xmlns:a16="http://schemas.microsoft.com/office/drawing/2014/main" id="{EC91BA5B-FFC5-482A-A1D7-DD84C94A12B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95" name="Shape 8">
          <a:extLst>
            <a:ext uri="{FF2B5EF4-FFF2-40B4-BE49-F238E27FC236}">
              <a16:creationId xmlns:a16="http://schemas.microsoft.com/office/drawing/2014/main" id="{79065099-4CC4-4F42-9C57-3C939BB334E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96" name="Shape 8">
          <a:extLst>
            <a:ext uri="{FF2B5EF4-FFF2-40B4-BE49-F238E27FC236}">
              <a16:creationId xmlns:a16="http://schemas.microsoft.com/office/drawing/2014/main" id="{A1867DE2-345E-418A-93CB-A972F4086C6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97" name="Shape 8">
          <a:extLst>
            <a:ext uri="{FF2B5EF4-FFF2-40B4-BE49-F238E27FC236}">
              <a16:creationId xmlns:a16="http://schemas.microsoft.com/office/drawing/2014/main" id="{A41F0DC2-F633-40CD-8CFC-6CDA0E0DA22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98" name="Shape 8">
          <a:extLst>
            <a:ext uri="{FF2B5EF4-FFF2-40B4-BE49-F238E27FC236}">
              <a16:creationId xmlns:a16="http://schemas.microsoft.com/office/drawing/2014/main" id="{C83FAB5B-1282-4D61-87C6-C9DEB2EB4A6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499" name="Shape 8">
          <a:extLst>
            <a:ext uri="{FF2B5EF4-FFF2-40B4-BE49-F238E27FC236}">
              <a16:creationId xmlns:a16="http://schemas.microsoft.com/office/drawing/2014/main" id="{356367E0-1DE5-48EB-BC4F-43FB4613ADD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00" name="Shape 8">
          <a:extLst>
            <a:ext uri="{FF2B5EF4-FFF2-40B4-BE49-F238E27FC236}">
              <a16:creationId xmlns:a16="http://schemas.microsoft.com/office/drawing/2014/main" id="{65E4BEC4-D648-4401-89AF-B3A84ADA42D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01" name="Shape 8">
          <a:extLst>
            <a:ext uri="{FF2B5EF4-FFF2-40B4-BE49-F238E27FC236}">
              <a16:creationId xmlns:a16="http://schemas.microsoft.com/office/drawing/2014/main" id="{D8A93517-33B2-46C4-932B-E28CF761D3A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125</xdr:row>
      <xdr:rowOff>0</xdr:rowOff>
    </xdr:from>
    <xdr:ext cx="190500" cy="266700"/>
    <xdr:sp macro="" textlink="">
      <xdr:nvSpPr>
        <xdr:cNvPr id="502" name="Shape 7">
          <a:extLst>
            <a:ext uri="{FF2B5EF4-FFF2-40B4-BE49-F238E27FC236}">
              <a16:creationId xmlns:a16="http://schemas.microsoft.com/office/drawing/2014/main" id="{6357A54F-5A7A-4509-992F-4CA222BE12EF}"/>
            </a:ext>
          </a:extLst>
        </xdr:cNvPr>
        <xdr:cNvSpPr txBox="1"/>
      </xdr:nvSpPr>
      <xdr:spPr>
        <a:xfrm>
          <a:off x="121748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125</xdr:row>
      <xdr:rowOff>0</xdr:rowOff>
    </xdr:from>
    <xdr:ext cx="190500" cy="266700"/>
    <xdr:sp macro="" textlink="">
      <xdr:nvSpPr>
        <xdr:cNvPr id="503" name="Shape 7">
          <a:extLst>
            <a:ext uri="{FF2B5EF4-FFF2-40B4-BE49-F238E27FC236}">
              <a16:creationId xmlns:a16="http://schemas.microsoft.com/office/drawing/2014/main" id="{65EC65D6-CB02-4F2E-A636-5D31C497C63A}"/>
            </a:ext>
          </a:extLst>
        </xdr:cNvPr>
        <xdr:cNvSpPr txBox="1"/>
      </xdr:nvSpPr>
      <xdr:spPr>
        <a:xfrm>
          <a:off x="121748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125</xdr:row>
      <xdr:rowOff>0</xdr:rowOff>
    </xdr:from>
    <xdr:ext cx="190500" cy="266700"/>
    <xdr:sp macro="" textlink="">
      <xdr:nvSpPr>
        <xdr:cNvPr id="504" name="Shape 7">
          <a:extLst>
            <a:ext uri="{FF2B5EF4-FFF2-40B4-BE49-F238E27FC236}">
              <a16:creationId xmlns:a16="http://schemas.microsoft.com/office/drawing/2014/main" id="{3C01F3BB-6935-4B26-AE40-BB7268B2E1A4}"/>
            </a:ext>
          </a:extLst>
        </xdr:cNvPr>
        <xdr:cNvSpPr txBox="1"/>
      </xdr:nvSpPr>
      <xdr:spPr>
        <a:xfrm>
          <a:off x="121748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05" name="Shape 8">
          <a:extLst>
            <a:ext uri="{FF2B5EF4-FFF2-40B4-BE49-F238E27FC236}">
              <a16:creationId xmlns:a16="http://schemas.microsoft.com/office/drawing/2014/main" id="{ECD052D3-2088-49BF-8BF1-2FCB046B40C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06" name="Shape 8">
          <a:extLst>
            <a:ext uri="{FF2B5EF4-FFF2-40B4-BE49-F238E27FC236}">
              <a16:creationId xmlns:a16="http://schemas.microsoft.com/office/drawing/2014/main" id="{392FDA7E-54F5-4918-9E8C-4C12202A124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07" name="Shape 8">
          <a:extLst>
            <a:ext uri="{FF2B5EF4-FFF2-40B4-BE49-F238E27FC236}">
              <a16:creationId xmlns:a16="http://schemas.microsoft.com/office/drawing/2014/main" id="{FD80B405-04EB-4636-A307-D7EBFB34343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08" name="Shape 8">
          <a:extLst>
            <a:ext uri="{FF2B5EF4-FFF2-40B4-BE49-F238E27FC236}">
              <a16:creationId xmlns:a16="http://schemas.microsoft.com/office/drawing/2014/main" id="{8D902616-084A-4306-AC95-45DB25C8BEF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09" name="Shape 8">
          <a:extLst>
            <a:ext uri="{FF2B5EF4-FFF2-40B4-BE49-F238E27FC236}">
              <a16:creationId xmlns:a16="http://schemas.microsoft.com/office/drawing/2014/main" id="{4F9CFF78-9D80-43CA-94F8-19CCD226C47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10" name="Shape 8">
          <a:extLst>
            <a:ext uri="{FF2B5EF4-FFF2-40B4-BE49-F238E27FC236}">
              <a16:creationId xmlns:a16="http://schemas.microsoft.com/office/drawing/2014/main" id="{AA519773-5403-49E6-BD05-435C951B9B7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11" name="Shape 8">
          <a:extLst>
            <a:ext uri="{FF2B5EF4-FFF2-40B4-BE49-F238E27FC236}">
              <a16:creationId xmlns:a16="http://schemas.microsoft.com/office/drawing/2014/main" id="{0DD48B54-D6BF-48A6-BAE9-184DD02DE6C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125</xdr:row>
      <xdr:rowOff>0</xdr:rowOff>
    </xdr:from>
    <xdr:ext cx="190500" cy="266700"/>
    <xdr:sp macro="" textlink="">
      <xdr:nvSpPr>
        <xdr:cNvPr id="512" name="Shape 7">
          <a:extLst>
            <a:ext uri="{FF2B5EF4-FFF2-40B4-BE49-F238E27FC236}">
              <a16:creationId xmlns:a16="http://schemas.microsoft.com/office/drawing/2014/main" id="{9D1828DE-F934-40B0-B1F4-3C64D1994660}"/>
            </a:ext>
          </a:extLst>
        </xdr:cNvPr>
        <xdr:cNvSpPr txBox="1"/>
      </xdr:nvSpPr>
      <xdr:spPr>
        <a:xfrm>
          <a:off x="121748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125</xdr:row>
      <xdr:rowOff>0</xdr:rowOff>
    </xdr:from>
    <xdr:ext cx="190500" cy="266700"/>
    <xdr:sp macro="" textlink="">
      <xdr:nvSpPr>
        <xdr:cNvPr id="513" name="Shape 7">
          <a:extLst>
            <a:ext uri="{FF2B5EF4-FFF2-40B4-BE49-F238E27FC236}">
              <a16:creationId xmlns:a16="http://schemas.microsoft.com/office/drawing/2014/main" id="{E801CDF4-12D9-4593-9772-E1374BBF7480}"/>
            </a:ext>
          </a:extLst>
        </xdr:cNvPr>
        <xdr:cNvSpPr txBox="1"/>
      </xdr:nvSpPr>
      <xdr:spPr>
        <a:xfrm>
          <a:off x="121748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125</xdr:row>
      <xdr:rowOff>0</xdr:rowOff>
    </xdr:from>
    <xdr:ext cx="190500" cy="266700"/>
    <xdr:sp macro="" textlink="">
      <xdr:nvSpPr>
        <xdr:cNvPr id="514" name="Shape 7">
          <a:extLst>
            <a:ext uri="{FF2B5EF4-FFF2-40B4-BE49-F238E27FC236}">
              <a16:creationId xmlns:a16="http://schemas.microsoft.com/office/drawing/2014/main" id="{62798D42-EA6B-41A8-8497-3C1B707A96B5}"/>
            </a:ext>
          </a:extLst>
        </xdr:cNvPr>
        <xdr:cNvSpPr txBox="1"/>
      </xdr:nvSpPr>
      <xdr:spPr>
        <a:xfrm>
          <a:off x="121748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15" name="Shape 8">
          <a:extLst>
            <a:ext uri="{FF2B5EF4-FFF2-40B4-BE49-F238E27FC236}">
              <a16:creationId xmlns:a16="http://schemas.microsoft.com/office/drawing/2014/main" id="{BF029625-6332-40EC-902C-219AB207B60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16" name="Shape 8">
          <a:extLst>
            <a:ext uri="{FF2B5EF4-FFF2-40B4-BE49-F238E27FC236}">
              <a16:creationId xmlns:a16="http://schemas.microsoft.com/office/drawing/2014/main" id="{984C8EC3-3AEE-468D-B3A7-D60AC04A51A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17" name="Shape 8">
          <a:extLst>
            <a:ext uri="{FF2B5EF4-FFF2-40B4-BE49-F238E27FC236}">
              <a16:creationId xmlns:a16="http://schemas.microsoft.com/office/drawing/2014/main" id="{C523EEA4-305A-439B-8896-B7704F38515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18" name="Shape 8">
          <a:extLst>
            <a:ext uri="{FF2B5EF4-FFF2-40B4-BE49-F238E27FC236}">
              <a16:creationId xmlns:a16="http://schemas.microsoft.com/office/drawing/2014/main" id="{3FDBA047-842B-4960-B525-390748A8D55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19" name="Shape 8">
          <a:extLst>
            <a:ext uri="{FF2B5EF4-FFF2-40B4-BE49-F238E27FC236}">
              <a16:creationId xmlns:a16="http://schemas.microsoft.com/office/drawing/2014/main" id="{8D2C0038-0017-49E0-89C1-94EA75AB254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20" name="Shape 8">
          <a:extLst>
            <a:ext uri="{FF2B5EF4-FFF2-40B4-BE49-F238E27FC236}">
              <a16:creationId xmlns:a16="http://schemas.microsoft.com/office/drawing/2014/main" id="{09D1198C-A231-42D2-88CE-39515D796A8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21" name="Shape 8">
          <a:extLst>
            <a:ext uri="{FF2B5EF4-FFF2-40B4-BE49-F238E27FC236}">
              <a16:creationId xmlns:a16="http://schemas.microsoft.com/office/drawing/2014/main" id="{B4F748CD-8697-488A-849F-7742DBDAB8E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125</xdr:row>
      <xdr:rowOff>0</xdr:rowOff>
    </xdr:from>
    <xdr:ext cx="190500" cy="266700"/>
    <xdr:sp macro="" textlink="">
      <xdr:nvSpPr>
        <xdr:cNvPr id="522" name="Shape 7">
          <a:extLst>
            <a:ext uri="{FF2B5EF4-FFF2-40B4-BE49-F238E27FC236}">
              <a16:creationId xmlns:a16="http://schemas.microsoft.com/office/drawing/2014/main" id="{456D7FF9-719F-453A-8C3A-11FE4D6A4094}"/>
            </a:ext>
          </a:extLst>
        </xdr:cNvPr>
        <xdr:cNvSpPr txBox="1"/>
      </xdr:nvSpPr>
      <xdr:spPr>
        <a:xfrm>
          <a:off x="121748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125</xdr:row>
      <xdr:rowOff>0</xdr:rowOff>
    </xdr:from>
    <xdr:ext cx="190500" cy="266700"/>
    <xdr:sp macro="" textlink="">
      <xdr:nvSpPr>
        <xdr:cNvPr id="523" name="Shape 7">
          <a:extLst>
            <a:ext uri="{FF2B5EF4-FFF2-40B4-BE49-F238E27FC236}">
              <a16:creationId xmlns:a16="http://schemas.microsoft.com/office/drawing/2014/main" id="{321970AD-F8B2-48A8-987F-58E0B7245347}"/>
            </a:ext>
          </a:extLst>
        </xdr:cNvPr>
        <xdr:cNvSpPr txBox="1"/>
      </xdr:nvSpPr>
      <xdr:spPr>
        <a:xfrm>
          <a:off x="121748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125</xdr:row>
      <xdr:rowOff>0</xdr:rowOff>
    </xdr:from>
    <xdr:ext cx="190500" cy="266700"/>
    <xdr:sp macro="" textlink="">
      <xdr:nvSpPr>
        <xdr:cNvPr id="524" name="Shape 7">
          <a:extLst>
            <a:ext uri="{FF2B5EF4-FFF2-40B4-BE49-F238E27FC236}">
              <a16:creationId xmlns:a16="http://schemas.microsoft.com/office/drawing/2014/main" id="{1775C897-3BA7-49E3-8C6B-89996B34BCE8}"/>
            </a:ext>
          </a:extLst>
        </xdr:cNvPr>
        <xdr:cNvSpPr txBox="1"/>
      </xdr:nvSpPr>
      <xdr:spPr>
        <a:xfrm>
          <a:off x="121748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25" name="Shape 7">
          <a:extLst>
            <a:ext uri="{FF2B5EF4-FFF2-40B4-BE49-F238E27FC236}">
              <a16:creationId xmlns:a16="http://schemas.microsoft.com/office/drawing/2014/main" id="{BE6BA64E-86E4-440B-A296-7F98BD9E9595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26" name="Shape 7">
          <a:extLst>
            <a:ext uri="{FF2B5EF4-FFF2-40B4-BE49-F238E27FC236}">
              <a16:creationId xmlns:a16="http://schemas.microsoft.com/office/drawing/2014/main" id="{E96FC3EF-804F-4A32-990F-536A47044D38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27" name="Shape 7">
          <a:extLst>
            <a:ext uri="{FF2B5EF4-FFF2-40B4-BE49-F238E27FC236}">
              <a16:creationId xmlns:a16="http://schemas.microsoft.com/office/drawing/2014/main" id="{EB484C10-178B-4959-84CD-F5B59FE787C9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28" name="Shape 7">
          <a:extLst>
            <a:ext uri="{FF2B5EF4-FFF2-40B4-BE49-F238E27FC236}">
              <a16:creationId xmlns:a16="http://schemas.microsoft.com/office/drawing/2014/main" id="{ED4A8F58-8E00-4513-BF83-844C0B361110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29" name="Shape 7">
          <a:extLst>
            <a:ext uri="{FF2B5EF4-FFF2-40B4-BE49-F238E27FC236}">
              <a16:creationId xmlns:a16="http://schemas.microsoft.com/office/drawing/2014/main" id="{4791C8EE-9DE0-4195-8CBA-A081FC3E48A1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30" name="Shape 7">
          <a:extLst>
            <a:ext uri="{FF2B5EF4-FFF2-40B4-BE49-F238E27FC236}">
              <a16:creationId xmlns:a16="http://schemas.microsoft.com/office/drawing/2014/main" id="{9D467DE2-6634-4901-ABCB-A17473230D8A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31" name="Shape 7">
          <a:extLst>
            <a:ext uri="{FF2B5EF4-FFF2-40B4-BE49-F238E27FC236}">
              <a16:creationId xmlns:a16="http://schemas.microsoft.com/office/drawing/2014/main" id="{E4A8F5CB-9754-4C82-A8B8-0ED1A9AF6200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32" name="Shape 7">
          <a:extLst>
            <a:ext uri="{FF2B5EF4-FFF2-40B4-BE49-F238E27FC236}">
              <a16:creationId xmlns:a16="http://schemas.microsoft.com/office/drawing/2014/main" id="{ED537EB4-7DF0-4896-BE42-5601526C495D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33" name="Shape 7">
          <a:extLst>
            <a:ext uri="{FF2B5EF4-FFF2-40B4-BE49-F238E27FC236}">
              <a16:creationId xmlns:a16="http://schemas.microsoft.com/office/drawing/2014/main" id="{7628BDE1-3D2D-49B7-8CF1-03F2476D6431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34" name="Shape 7">
          <a:extLst>
            <a:ext uri="{FF2B5EF4-FFF2-40B4-BE49-F238E27FC236}">
              <a16:creationId xmlns:a16="http://schemas.microsoft.com/office/drawing/2014/main" id="{DE9DF7EB-B515-4055-8081-5D0DD44ACD7F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35" name="Shape 7">
          <a:extLst>
            <a:ext uri="{FF2B5EF4-FFF2-40B4-BE49-F238E27FC236}">
              <a16:creationId xmlns:a16="http://schemas.microsoft.com/office/drawing/2014/main" id="{F330E1D8-3DA8-4C36-B2F2-724D04D431C3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36" name="Shape 7">
          <a:extLst>
            <a:ext uri="{FF2B5EF4-FFF2-40B4-BE49-F238E27FC236}">
              <a16:creationId xmlns:a16="http://schemas.microsoft.com/office/drawing/2014/main" id="{D2AB141E-7456-4B0C-AB13-04AD7955B064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37" name="Shape 7">
          <a:extLst>
            <a:ext uri="{FF2B5EF4-FFF2-40B4-BE49-F238E27FC236}">
              <a16:creationId xmlns:a16="http://schemas.microsoft.com/office/drawing/2014/main" id="{EC5AC178-5AC1-499D-A230-7BDD15995E58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38" name="Shape 7">
          <a:extLst>
            <a:ext uri="{FF2B5EF4-FFF2-40B4-BE49-F238E27FC236}">
              <a16:creationId xmlns:a16="http://schemas.microsoft.com/office/drawing/2014/main" id="{F5E1CE95-0168-44E7-A426-E8EFF3F0D1F7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39" name="Shape 7">
          <a:extLst>
            <a:ext uri="{FF2B5EF4-FFF2-40B4-BE49-F238E27FC236}">
              <a16:creationId xmlns:a16="http://schemas.microsoft.com/office/drawing/2014/main" id="{961981F8-D4A2-4445-9978-EE33CEF94186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40" name="Shape 8">
          <a:extLst>
            <a:ext uri="{FF2B5EF4-FFF2-40B4-BE49-F238E27FC236}">
              <a16:creationId xmlns:a16="http://schemas.microsoft.com/office/drawing/2014/main" id="{278F880B-C326-4306-B86F-168E006E22C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41" name="Shape 8">
          <a:extLst>
            <a:ext uri="{FF2B5EF4-FFF2-40B4-BE49-F238E27FC236}">
              <a16:creationId xmlns:a16="http://schemas.microsoft.com/office/drawing/2014/main" id="{B28DAF1F-E553-48B9-8FA0-E502354A3B5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42" name="Shape 7">
          <a:extLst>
            <a:ext uri="{FF2B5EF4-FFF2-40B4-BE49-F238E27FC236}">
              <a16:creationId xmlns:a16="http://schemas.microsoft.com/office/drawing/2014/main" id="{C5511A96-34E6-492D-A5E5-F18BEF4743D3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43" name="Shape 7">
          <a:extLst>
            <a:ext uri="{FF2B5EF4-FFF2-40B4-BE49-F238E27FC236}">
              <a16:creationId xmlns:a16="http://schemas.microsoft.com/office/drawing/2014/main" id="{62A319F1-8E94-440C-A117-BB28498C28C7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44" name="Shape 7">
          <a:extLst>
            <a:ext uri="{FF2B5EF4-FFF2-40B4-BE49-F238E27FC236}">
              <a16:creationId xmlns:a16="http://schemas.microsoft.com/office/drawing/2014/main" id="{4A2795E4-1080-466F-85F2-4A626F4432C9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45" name="Shape 7">
          <a:extLst>
            <a:ext uri="{FF2B5EF4-FFF2-40B4-BE49-F238E27FC236}">
              <a16:creationId xmlns:a16="http://schemas.microsoft.com/office/drawing/2014/main" id="{6F4C7726-8328-4FEB-9EE4-D62C73DC3388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46" name="Shape 7">
          <a:extLst>
            <a:ext uri="{FF2B5EF4-FFF2-40B4-BE49-F238E27FC236}">
              <a16:creationId xmlns:a16="http://schemas.microsoft.com/office/drawing/2014/main" id="{1F2FFF9F-9D48-4DFE-B0F2-8AC9971D195A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47" name="Shape 7">
          <a:extLst>
            <a:ext uri="{FF2B5EF4-FFF2-40B4-BE49-F238E27FC236}">
              <a16:creationId xmlns:a16="http://schemas.microsoft.com/office/drawing/2014/main" id="{614A618C-22A4-4CD6-ABD2-E1022589B943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48" name="Shape 8">
          <a:extLst>
            <a:ext uri="{FF2B5EF4-FFF2-40B4-BE49-F238E27FC236}">
              <a16:creationId xmlns:a16="http://schemas.microsoft.com/office/drawing/2014/main" id="{20635616-635C-457D-A6ED-B4D449D4D36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49" name="Shape 8">
          <a:extLst>
            <a:ext uri="{FF2B5EF4-FFF2-40B4-BE49-F238E27FC236}">
              <a16:creationId xmlns:a16="http://schemas.microsoft.com/office/drawing/2014/main" id="{A3FAF616-FC35-48FA-8D1D-31D90F63E44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50" name="Shape 7">
          <a:extLst>
            <a:ext uri="{FF2B5EF4-FFF2-40B4-BE49-F238E27FC236}">
              <a16:creationId xmlns:a16="http://schemas.microsoft.com/office/drawing/2014/main" id="{8604D241-6116-403E-B01B-2D75E8F5CDC3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51" name="Shape 7">
          <a:extLst>
            <a:ext uri="{FF2B5EF4-FFF2-40B4-BE49-F238E27FC236}">
              <a16:creationId xmlns:a16="http://schemas.microsoft.com/office/drawing/2014/main" id="{75CF99B3-3529-4520-854F-4D41321928C0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52" name="Shape 7">
          <a:extLst>
            <a:ext uri="{FF2B5EF4-FFF2-40B4-BE49-F238E27FC236}">
              <a16:creationId xmlns:a16="http://schemas.microsoft.com/office/drawing/2014/main" id="{FB9D381D-F324-4EDA-9F0E-AB099C0F248E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553" name="Shape 7">
          <a:extLst>
            <a:ext uri="{FF2B5EF4-FFF2-40B4-BE49-F238E27FC236}">
              <a16:creationId xmlns:a16="http://schemas.microsoft.com/office/drawing/2014/main" id="{C0E9DA6F-F6C3-4113-ADB1-1FD9E5B49FEE}"/>
            </a:ext>
          </a:extLst>
        </xdr:cNvPr>
        <xdr:cNvSpPr txBox="1"/>
      </xdr:nvSpPr>
      <xdr:spPr>
        <a:xfrm>
          <a:off x="596455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54" name="Shape 7">
          <a:extLst>
            <a:ext uri="{FF2B5EF4-FFF2-40B4-BE49-F238E27FC236}">
              <a16:creationId xmlns:a16="http://schemas.microsoft.com/office/drawing/2014/main" id="{A159B2DD-0FA5-4C66-B276-C4AB170C1895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55" name="Shape 7">
          <a:extLst>
            <a:ext uri="{FF2B5EF4-FFF2-40B4-BE49-F238E27FC236}">
              <a16:creationId xmlns:a16="http://schemas.microsoft.com/office/drawing/2014/main" id="{459347BE-4F70-4884-B1F9-DDFCF59F1E3D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56" name="Shape 7">
          <a:extLst>
            <a:ext uri="{FF2B5EF4-FFF2-40B4-BE49-F238E27FC236}">
              <a16:creationId xmlns:a16="http://schemas.microsoft.com/office/drawing/2014/main" id="{17D34FEE-9F91-48C9-ABEF-77DDF981E548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125</xdr:row>
      <xdr:rowOff>0</xdr:rowOff>
    </xdr:from>
    <xdr:ext cx="190500" cy="266700"/>
    <xdr:sp macro="" textlink="">
      <xdr:nvSpPr>
        <xdr:cNvPr id="557" name="Shape 7">
          <a:extLst>
            <a:ext uri="{FF2B5EF4-FFF2-40B4-BE49-F238E27FC236}">
              <a16:creationId xmlns:a16="http://schemas.microsoft.com/office/drawing/2014/main" id="{A81931A2-25CA-4C39-B342-7A540875E122}"/>
            </a:ext>
          </a:extLst>
        </xdr:cNvPr>
        <xdr:cNvSpPr txBox="1"/>
      </xdr:nvSpPr>
      <xdr:spPr>
        <a:xfrm>
          <a:off x="719137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58" name="Shape 8">
          <a:extLst>
            <a:ext uri="{FF2B5EF4-FFF2-40B4-BE49-F238E27FC236}">
              <a16:creationId xmlns:a16="http://schemas.microsoft.com/office/drawing/2014/main" id="{D1E91923-60CA-41B5-BBB3-A091E10B4C4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559" name="Shape 8">
          <a:extLst>
            <a:ext uri="{FF2B5EF4-FFF2-40B4-BE49-F238E27FC236}">
              <a16:creationId xmlns:a16="http://schemas.microsoft.com/office/drawing/2014/main" id="{FC68AA79-C77D-4EE7-8A3A-6C4C5766EA9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60" name="Shape 8">
          <a:extLst>
            <a:ext uri="{FF2B5EF4-FFF2-40B4-BE49-F238E27FC236}">
              <a16:creationId xmlns:a16="http://schemas.microsoft.com/office/drawing/2014/main" id="{0D0B580A-52AF-46EB-9C53-A4129A7DB01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61" name="Shape 8">
          <a:extLst>
            <a:ext uri="{FF2B5EF4-FFF2-40B4-BE49-F238E27FC236}">
              <a16:creationId xmlns:a16="http://schemas.microsoft.com/office/drawing/2014/main" id="{97BCB663-DAD8-402E-9E67-AA07F8BDB7E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62" name="Shape 8">
          <a:extLst>
            <a:ext uri="{FF2B5EF4-FFF2-40B4-BE49-F238E27FC236}">
              <a16:creationId xmlns:a16="http://schemas.microsoft.com/office/drawing/2014/main" id="{70AB86C6-C2A1-405D-9109-89D33603E8F9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63" name="Shape 8">
          <a:extLst>
            <a:ext uri="{FF2B5EF4-FFF2-40B4-BE49-F238E27FC236}">
              <a16:creationId xmlns:a16="http://schemas.microsoft.com/office/drawing/2014/main" id="{A30B2AD0-D5B2-4AD2-BC52-986431C4D47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64" name="Shape 8">
          <a:extLst>
            <a:ext uri="{FF2B5EF4-FFF2-40B4-BE49-F238E27FC236}">
              <a16:creationId xmlns:a16="http://schemas.microsoft.com/office/drawing/2014/main" id="{E20456DC-2186-4BF6-BAA4-B7CAED23999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65" name="Shape 8">
          <a:extLst>
            <a:ext uri="{FF2B5EF4-FFF2-40B4-BE49-F238E27FC236}">
              <a16:creationId xmlns:a16="http://schemas.microsoft.com/office/drawing/2014/main" id="{4E06539C-DE44-4C2F-987C-634D8C24858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66" name="Shape 8">
          <a:extLst>
            <a:ext uri="{FF2B5EF4-FFF2-40B4-BE49-F238E27FC236}">
              <a16:creationId xmlns:a16="http://schemas.microsoft.com/office/drawing/2014/main" id="{02BEF46D-CB4E-4106-8D61-4A5CE88B6D6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67" name="Shape 8">
          <a:extLst>
            <a:ext uri="{FF2B5EF4-FFF2-40B4-BE49-F238E27FC236}">
              <a16:creationId xmlns:a16="http://schemas.microsoft.com/office/drawing/2014/main" id="{1953A081-055C-42D4-9894-542FED5E668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68" name="Shape 8">
          <a:extLst>
            <a:ext uri="{FF2B5EF4-FFF2-40B4-BE49-F238E27FC236}">
              <a16:creationId xmlns:a16="http://schemas.microsoft.com/office/drawing/2014/main" id="{69A80A3B-7E36-4795-B78C-EBC69111DE8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69" name="Shape 8">
          <a:extLst>
            <a:ext uri="{FF2B5EF4-FFF2-40B4-BE49-F238E27FC236}">
              <a16:creationId xmlns:a16="http://schemas.microsoft.com/office/drawing/2014/main" id="{944421D3-A7B2-497F-84AA-C9A3D695552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70" name="Shape 8">
          <a:extLst>
            <a:ext uri="{FF2B5EF4-FFF2-40B4-BE49-F238E27FC236}">
              <a16:creationId xmlns:a16="http://schemas.microsoft.com/office/drawing/2014/main" id="{EE966D5C-911D-4ACC-B0F5-BDB23265264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71" name="Shape 8">
          <a:extLst>
            <a:ext uri="{FF2B5EF4-FFF2-40B4-BE49-F238E27FC236}">
              <a16:creationId xmlns:a16="http://schemas.microsoft.com/office/drawing/2014/main" id="{BEBD4659-FAC4-47E3-A70C-6E729667780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72" name="Shape 8">
          <a:extLst>
            <a:ext uri="{FF2B5EF4-FFF2-40B4-BE49-F238E27FC236}">
              <a16:creationId xmlns:a16="http://schemas.microsoft.com/office/drawing/2014/main" id="{79CBA160-F3DC-4051-966D-B9AF366AFD29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73" name="Shape 8">
          <a:extLst>
            <a:ext uri="{FF2B5EF4-FFF2-40B4-BE49-F238E27FC236}">
              <a16:creationId xmlns:a16="http://schemas.microsoft.com/office/drawing/2014/main" id="{1F764252-9336-4449-9071-3B215812CC1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74" name="Shape 8">
          <a:extLst>
            <a:ext uri="{FF2B5EF4-FFF2-40B4-BE49-F238E27FC236}">
              <a16:creationId xmlns:a16="http://schemas.microsoft.com/office/drawing/2014/main" id="{D27A761D-023B-4B59-8F6D-77F657298B4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75" name="Shape 8">
          <a:extLst>
            <a:ext uri="{FF2B5EF4-FFF2-40B4-BE49-F238E27FC236}">
              <a16:creationId xmlns:a16="http://schemas.microsoft.com/office/drawing/2014/main" id="{9650E243-676E-4766-98EE-28DB6C8520C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76" name="Shape 8">
          <a:extLst>
            <a:ext uri="{FF2B5EF4-FFF2-40B4-BE49-F238E27FC236}">
              <a16:creationId xmlns:a16="http://schemas.microsoft.com/office/drawing/2014/main" id="{DB3CCBCC-AE3D-47BD-A721-A46364CDF57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77" name="Shape 8">
          <a:extLst>
            <a:ext uri="{FF2B5EF4-FFF2-40B4-BE49-F238E27FC236}">
              <a16:creationId xmlns:a16="http://schemas.microsoft.com/office/drawing/2014/main" id="{C0354297-4EB1-45CE-AF6A-441729810CBF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78" name="Shape 8">
          <a:extLst>
            <a:ext uri="{FF2B5EF4-FFF2-40B4-BE49-F238E27FC236}">
              <a16:creationId xmlns:a16="http://schemas.microsoft.com/office/drawing/2014/main" id="{DC6CDEA5-5508-4D3E-9748-40B7538441C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79" name="Shape 8">
          <a:extLst>
            <a:ext uri="{FF2B5EF4-FFF2-40B4-BE49-F238E27FC236}">
              <a16:creationId xmlns:a16="http://schemas.microsoft.com/office/drawing/2014/main" id="{5E9E4F32-5BC1-4F78-9F4F-EB0D3401222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80" name="Shape 8">
          <a:extLst>
            <a:ext uri="{FF2B5EF4-FFF2-40B4-BE49-F238E27FC236}">
              <a16:creationId xmlns:a16="http://schemas.microsoft.com/office/drawing/2014/main" id="{59C5C6F5-25BB-46BE-829F-1F562E90DA9F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81" name="Shape 8">
          <a:extLst>
            <a:ext uri="{FF2B5EF4-FFF2-40B4-BE49-F238E27FC236}">
              <a16:creationId xmlns:a16="http://schemas.microsoft.com/office/drawing/2014/main" id="{8E4C681D-E049-4906-844A-795A4ECC0291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82" name="Shape 8">
          <a:extLst>
            <a:ext uri="{FF2B5EF4-FFF2-40B4-BE49-F238E27FC236}">
              <a16:creationId xmlns:a16="http://schemas.microsoft.com/office/drawing/2014/main" id="{030F4D76-964D-4282-AE8A-F79D3A9634F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83" name="Shape 8">
          <a:extLst>
            <a:ext uri="{FF2B5EF4-FFF2-40B4-BE49-F238E27FC236}">
              <a16:creationId xmlns:a16="http://schemas.microsoft.com/office/drawing/2014/main" id="{E57889ED-3746-4208-B933-5F3ECAC4D4E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84" name="Shape 8">
          <a:extLst>
            <a:ext uri="{FF2B5EF4-FFF2-40B4-BE49-F238E27FC236}">
              <a16:creationId xmlns:a16="http://schemas.microsoft.com/office/drawing/2014/main" id="{ACA0FF68-C6B5-48D5-8BDB-C720FB21273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85" name="Shape 8">
          <a:extLst>
            <a:ext uri="{FF2B5EF4-FFF2-40B4-BE49-F238E27FC236}">
              <a16:creationId xmlns:a16="http://schemas.microsoft.com/office/drawing/2014/main" id="{14DCA5A2-6AD4-47B9-9BB8-E59D9CAA8E5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86" name="Shape 8">
          <a:extLst>
            <a:ext uri="{FF2B5EF4-FFF2-40B4-BE49-F238E27FC236}">
              <a16:creationId xmlns:a16="http://schemas.microsoft.com/office/drawing/2014/main" id="{E6F1A8E7-F215-4711-8C65-4A52E6AF401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87" name="Shape 8">
          <a:extLst>
            <a:ext uri="{FF2B5EF4-FFF2-40B4-BE49-F238E27FC236}">
              <a16:creationId xmlns:a16="http://schemas.microsoft.com/office/drawing/2014/main" id="{4DBAEC1A-8593-4638-9A52-C55DFF0BF40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88" name="Shape 8">
          <a:extLst>
            <a:ext uri="{FF2B5EF4-FFF2-40B4-BE49-F238E27FC236}">
              <a16:creationId xmlns:a16="http://schemas.microsoft.com/office/drawing/2014/main" id="{58D5941D-1581-4BD3-8616-D1C1797AD76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89" name="Shape 8">
          <a:extLst>
            <a:ext uri="{FF2B5EF4-FFF2-40B4-BE49-F238E27FC236}">
              <a16:creationId xmlns:a16="http://schemas.microsoft.com/office/drawing/2014/main" id="{599B9A95-F54C-47A2-B5FA-0393943CD9D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90" name="Shape 8">
          <a:extLst>
            <a:ext uri="{FF2B5EF4-FFF2-40B4-BE49-F238E27FC236}">
              <a16:creationId xmlns:a16="http://schemas.microsoft.com/office/drawing/2014/main" id="{C3BF9CBC-0D70-48BF-BDF4-F06FD6680E3E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91" name="Shape 8">
          <a:extLst>
            <a:ext uri="{FF2B5EF4-FFF2-40B4-BE49-F238E27FC236}">
              <a16:creationId xmlns:a16="http://schemas.microsoft.com/office/drawing/2014/main" id="{7A70963C-EA98-4CC8-9937-A85AA58DB3C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92" name="Shape 8">
          <a:extLst>
            <a:ext uri="{FF2B5EF4-FFF2-40B4-BE49-F238E27FC236}">
              <a16:creationId xmlns:a16="http://schemas.microsoft.com/office/drawing/2014/main" id="{6C0142E7-BB18-4255-B8A2-D42FC3C3C45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93" name="Shape 8">
          <a:extLst>
            <a:ext uri="{FF2B5EF4-FFF2-40B4-BE49-F238E27FC236}">
              <a16:creationId xmlns:a16="http://schemas.microsoft.com/office/drawing/2014/main" id="{7585F345-88DF-4B3C-A32E-636A2C6A2AF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94" name="Shape 8">
          <a:extLst>
            <a:ext uri="{FF2B5EF4-FFF2-40B4-BE49-F238E27FC236}">
              <a16:creationId xmlns:a16="http://schemas.microsoft.com/office/drawing/2014/main" id="{FD77D1AF-FAAA-4BAE-8B70-E945FA7CE189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95" name="Shape 8">
          <a:extLst>
            <a:ext uri="{FF2B5EF4-FFF2-40B4-BE49-F238E27FC236}">
              <a16:creationId xmlns:a16="http://schemas.microsoft.com/office/drawing/2014/main" id="{3778AA53-85E4-4768-9D70-ECCC679CFF4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96" name="Shape 8">
          <a:extLst>
            <a:ext uri="{FF2B5EF4-FFF2-40B4-BE49-F238E27FC236}">
              <a16:creationId xmlns:a16="http://schemas.microsoft.com/office/drawing/2014/main" id="{E01B1507-6310-497F-A2A5-945C45CF896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97" name="Shape 8">
          <a:extLst>
            <a:ext uri="{FF2B5EF4-FFF2-40B4-BE49-F238E27FC236}">
              <a16:creationId xmlns:a16="http://schemas.microsoft.com/office/drawing/2014/main" id="{61A30CAD-F0EC-4439-B67D-896EF75258B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98" name="Shape 8">
          <a:extLst>
            <a:ext uri="{FF2B5EF4-FFF2-40B4-BE49-F238E27FC236}">
              <a16:creationId xmlns:a16="http://schemas.microsoft.com/office/drawing/2014/main" id="{20B79D97-CBA0-4F95-888C-3B439B9214E2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599" name="Shape 8">
          <a:extLst>
            <a:ext uri="{FF2B5EF4-FFF2-40B4-BE49-F238E27FC236}">
              <a16:creationId xmlns:a16="http://schemas.microsoft.com/office/drawing/2014/main" id="{9197F204-420D-45DA-B2A0-47C0DC50F3C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00" name="Shape 8">
          <a:extLst>
            <a:ext uri="{FF2B5EF4-FFF2-40B4-BE49-F238E27FC236}">
              <a16:creationId xmlns:a16="http://schemas.microsoft.com/office/drawing/2014/main" id="{C746C1B0-644E-4845-A746-10332030069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01" name="Shape 8">
          <a:extLst>
            <a:ext uri="{FF2B5EF4-FFF2-40B4-BE49-F238E27FC236}">
              <a16:creationId xmlns:a16="http://schemas.microsoft.com/office/drawing/2014/main" id="{9A554C99-04BB-4694-96E7-D53BB69C9AAF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02" name="Shape 8">
          <a:extLst>
            <a:ext uri="{FF2B5EF4-FFF2-40B4-BE49-F238E27FC236}">
              <a16:creationId xmlns:a16="http://schemas.microsoft.com/office/drawing/2014/main" id="{2994B451-FAEA-4B5C-B44F-B2F7B562D039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03" name="Shape 8">
          <a:extLst>
            <a:ext uri="{FF2B5EF4-FFF2-40B4-BE49-F238E27FC236}">
              <a16:creationId xmlns:a16="http://schemas.microsoft.com/office/drawing/2014/main" id="{7009EB0B-949D-4694-9167-0051C10FD2A2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04" name="Shape 8">
          <a:extLst>
            <a:ext uri="{FF2B5EF4-FFF2-40B4-BE49-F238E27FC236}">
              <a16:creationId xmlns:a16="http://schemas.microsoft.com/office/drawing/2014/main" id="{890CAE28-9024-4A28-B064-677279039651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05" name="Shape 8">
          <a:extLst>
            <a:ext uri="{FF2B5EF4-FFF2-40B4-BE49-F238E27FC236}">
              <a16:creationId xmlns:a16="http://schemas.microsoft.com/office/drawing/2014/main" id="{AB29F172-6AC2-4EC8-9CA9-738CFEE0CE4F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06" name="Shape 8">
          <a:extLst>
            <a:ext uri="{FF2B5EF4-FFF2-40B4-BE49-F238E27FC236}">
              <a16:creationId xmlns:a16="http://schemas.microsoft.com/office/drawing/2014/main" id="{418355FF-CC30-4337-8785-87AF311E6D7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07" name="Shape 8">
          <a:extLst>
            <a:ext uri="{FF2B5EF4-FFF2-40B4-BE49-F238E27FC236}">
              <a16:creationId xmlns:a16="http://schemas.microsoft.com/office/drawing/2014/main" id="{D2AA58E9-B2CD-4F92-BB4A-AC28A66C46B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08" name="Shape 8">
          <a:extLst>
            <a:ext uri="{FF2B5EF4-FFF2-40B4-BE49-F238E27FC236}">
              <a16:creationId xmlns:a16="http://schemas.microsoft.com/office/drawing/2014/main" id="{0C36D015-BB47-47A0-99BB-B3D22D3EE951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09" name="Shape 8">
          <a:extLst>
            <a:ext uri="{FF2B5EF4-FFF2-40B4-BE49-F238E27FC236}">
              <a16:creationId xmlns:a16="http://schemas.microsoft.com/office/drawing/2014/main" id="{7858CEEF-DA38-4B02-8C7E-02C1270EF39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10" name="Shape 8">
          <a:extLst>
            <a:ext uri="{FF2B5EF4-FFF2-40B4-BE49-F238E27FC236}">
              <a16:creationId xmlns:a16="http://schemas.microsoft.com/office/drawing/2014/main" id="{E2963A38-5294-46F5-94EF-767178E28D7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11" name="Shape 8">
          <a:extLst>
            <a:ext uri="{FF2B5EF4-FFF2-40B4-BE49-F238E27FC236}">
              <a16:creationId xmlns:a16="http://schemas.microsoft.com/office/drawing/2014/main" id="{53205D91-567E-4053-818B-DD7042F29F2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12" name="Shape 8">
          <a:extLst>
            <a:ext uri="{FF2B5EF4-FFF2-40B4-BE49-F238E27FC236}">
              <a16:creationId xmlns:a16="http://schemas.microsoft.com/office/drawing/2014/main" id="{CA50E5F4-2BF7-45E4-ABC6-9F0F330EC85E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13" name="Shape 8">
          <a:extLst>
            <a:ext uri="{FF2B5EF4-FFF2-40B4-BE49-F238E27FC236}">
              <a16:creationId xmlns:a16="http://schemas.microsoft.com/office/drawing/2014/main" id="{65E19C64-9823-41EA-A4CA-EB6F2DBFCBD9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14" name="Shape 8">
          <a:extLst>
            <a:ext uri="{FF2B5EF4-FFF2-40B4-BE49-F238E27FC236}">
              <a16:creationId xmlns:a16="http://schemas.microsoft.com/office/drawing/2014/main" id="{585DCA79-960C-4BD3-A190-EEF8824744E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15" name="Shape 8">
          <a:extLst>
            <a:ext uri="{FF2B5EF4-FFF2-40B4-BE49-F238E27FC236}">
              <a16:creationId xmlns:a16="http://schemas.microsoft.com/office/drawing/2014/main" id="{6384735D-3EB2-438F-8E74-A05631D4A94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16" name="Shape 8">
          <a:extLst>
            <a:ext uri="{FF2B5EF4-FFF2-40B4-BE49-F238E27FC236}">
              <a16:creationId xmlns:a16="http://schemas.microsoft.com/office/drawing/2014/main" id="{C58CB4A0-7E33-4479-9417-E928A145550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17" name="Shape 8">
          <a:extLst>
            <a:ext uri="{FF2B5EF4-FFF2-40B4-BE49-F238E27FC236}">
              <a16:creationId xmlns:a16="http://schemas.microsoft.com/office/drawing/2014/main" id="{5E27075F-BEC6-4DE1-BF1E-5C64E9D049C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18" name="Shape 8">
          <a:extLst>
            <a:ext uri="{FF2B5EF4-FFF2-40B4-BE49-F238E27FC236}">
              <a16:creationId xmlns:a16="http://schemas.microsoft.com/office/drawing/2014/main" id="{07839516-1BA8-4318-97D6-51CF166E1211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19" name="Shape 8">
          <a:extLst>
            <a:ext uri="{FF2B5EF4-FFF2-40B4-BE49-F238E27FC236}">
              <a16:creationId xmlns:a16="http://schemas.microsoft.com/office/drawing/2014/main" id="{4BB93A2E-5B76-4DDE-BA8D-0D9C35311B3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20" name="Shape 8">
          <a:extLst>
            <a:ext uri="{FF2B5EF4-FFF2-40B4-BE49-F238E27FC236}">
              <a16:creationId xmlns:a16="http://schemas.microsoft.com/office/drawing/2014/main" id="{8F30D8B3-3268-445A-B8EE-6F50456B3C5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21" name="Shape 8">
          <a:extLst>
            <a:ext uri="{FF2B5EF4-FFF2-40B4-BE49-F238E27FC236}">
              <a16:creationId xmlns:a16="http://schemas.microsoft.com/office/drawing/2014/main" id="{3A0BA61B-4F04-4FEA-9020-C9374F70CA2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22" name="Shape 8">
          <a:extLst>
            <a:ext uri="{FF2B5EF4-FFF2-40B4-BE49-F238E27FC236}">
              <a16:creationId xmlns:a16="http://schemas.microsoft.com/office/drawing/2014/main" id="{34C11DC1-207E-4530-BF57-09B028B634C1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23" name="Shape 8">
          <a:extLst>
            <a:ext uri="{FF2B5EF4-FFF2-40B4-BE49-F238E27FC236}">
              <a16:creationId xmlns:a16="http://schemas.microsoft.com/office/drawing/2014/main" id="{45B30147-21C3-4AEB-874A-9801E7CC43B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24" name="Shape 8">
          <a:extLst>
            <a:ext uri="{FF2B5EF4-FFF2-40B4-BE49-F238E27FC236}">
              <a16:creationId xmlns:a16="http://schemas.microsoft.com/office/drawing/2014/main" id="{8F46605E-0181-47FA-9A0F-EC4521B8337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25" name="Shape 8">
          <a:extLst>
            <a:ext uri="{FF2B5EF4-FFF2-40B4-BE49-F238E27FC236}">
              <a16:creationId xmlns:a16="http://schemas.microsoft.com/office/drawing/2014/main" id="{8A06FDE1-2EB3-4A01-91EA-7BA28557574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26" name="Shape 8">
          <a:extLst>
            <a:ext uri="{FF2B5EF4-FFF2-40B4-BE49-F238E27FC236}">
              <a16:creationId xmlns:a16="http://schemas.microsoft.com/office/drawing/2014/main" id="{9D54CED7-7524-4963-9A18-AB5471257831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27" name="Shape 8">
          <a:extLst>
            <a:ext uri="{FF2B5EF4-FFF2-40B4-BE49-F238E27FC236}">
              <a16:creationId xmlns:a16="http://schemas.microsoft.com/office/drawing/2014/main" id="{27731D9C-D49B-4795-B5EC-8C49E4A632F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28" name="Shape 8">
          <a:extLst>
            <a:ext uri="{FF2B5EF4-FFF2-40B4-BE49-F238E27FC236}">
              <a16:creationId xmlns:a16="http://schemas.microsoft.com/office/drawing/2014/main" id="{CDB7E457-61EF-4DD2-A9CA-31C119283E0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29" name="Shape 8">
          <a:extLst>
            <a:ext uri="{FF2B5EF4-FFF2-40B4-BE49-F238E27FC236}">
              <a16:creationId xmlns:a16="http://schemas.microsoft.com/office/drawing/2014/main" id="{41E927A9-D153-495E-894B-846D71D2B92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30" name="Shape 8">
          <a:extLst>
            <a:ext uri="{FF2B5EF4-FFF2-40B4-BE49-F238E27FC236}">
              <a16:creationId xmlns:a16="http://schemas.microsoft.com/office/drawing/2014/main" id="{9CE0E4FE-04D4-46E7-87B8-4E7E0CF0B52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31" name="Shape 8">
          <a:extLst>
            <a:ext uri="{FF2B5EF4-FFF2-40B4-BE49-F238E27FC236}">
              <a16:creationId xmlns:a16="http://schemas.microsoft.com/office/drawing/2014/main" id="{3B752EE2-CC68-46DA-810C-241A88BE984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32" name="Shape 8">
          <a:extLst>
            <a:ext uri="{FF2B5EF4-FFF2-40B4-BE49-F238E27FC236}">
              <a16:creationId xmlns:a16="http://schemas.microsoft.com/office/drawing/2014/main" id="{88E0E7A5-0143-41C4-AC66-EBADF5BDA83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633" name="Shape 8">
          <a:extLst>
            <a:ext uri="{FF2B5EF4-FFF2-40B4-BE49-F238E27FC236}">
              <a16:creationId xmlns:a16="http://schemas.microsoft.com/office/drawing/2014/main" id="{9A985036-B8DC-4C53-9CA3-2640FCA7808E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34" name="Shape 8">
          <a:extLst>
            <a:ext uri="{FF2B5EF4-FFF2-40B4-BE49-F238E27FC236}">
              <a16:creationId xmlns:a16="http://schemas.microsoft.com/office/drawing/2014/main" id="{D3632CA5-F2C1-418D-BB7E-9F2EE11687C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35" name="Shape 8">
          <a:extLst>
            <a:ext uri="{FF2B5EF4-FFF2-40B4-BE49-F238E27FC236}">
              <a16:creationId xmlns:a16="http://schemas.microsoft.com/office/drawing/2014/main" id="{9A1AD329-62ED-4CB6-BF7A-FE1709D9C4C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36" name="Shape 8">
          <a:extLst>
            <a:ext uri="{FF2B5EF4-FFF2-40B4-BE49-F238E27FC236}">
              <a16:creationId xmlns:a16="http://schemas.microsoft.com/office/drawing/2014/main" id="{C6E7E8DC-2BD3-44EF-BFD9-0A875A2FE9E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37" name="Shape 8">
          <a:extLst>
            <a:ext uri="{FF2B5EF4-FFF2-40B4-BE49-F238E27FC236}">
              <a16:creationId xmlns:a16="http://schemas.microsoft.com/office/drawing/2014/main" id="{2DDD2E71-B817-4809-BCD4-4278FF942C1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38" name="Shape 8">
          <a:extLst>
            <a:ext uri="{FF2B5EF4-FFF2-40B4-BE49-F238E27FC236}">
              <a16:creationId xmlns:a16="http://schemas.microsoft.com/office/drawing/2014/main" id="{0C834CAB-C588-4278-8958-67836119A24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39" name="Shape 8">
          <a:extLst>
            <a:ext uri="{FF2B5EF4-FFF2-40B4-BE49-F238E27FC236}">
              <a16:creationId xmlns:a16="http://schemas.microsoft.com/office/drawing/2014/main" id="{E4DB80BB-5578-4B6A-AE76-BFC22E4F143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40" name="Shape 8">
          <a:extLst>
            <a:ext uri="{FF2B5EF4-FFF2-40B4-BE49-F238E27FC236}">
              <a16:creationId xmlns:a16="http://schemas.microsoft.com/office/drawing/2014/main" id="{5F8E6BA5-6586-485F-AEA6-D452717E419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41" name="Shape 8">
          <a:extLst>
            <a:ext uri="{FF2B5EF4-FFF2-40B4-BE49-F238E27FC236}">
              <a16:creationId xmlns:a16="http://schemas.microsoft.com/office/drawing/2014/main" id="{D190CA67-8087-4DBB-9071-A7F26266007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42" name="Shape 8">
          <a:extLst>
            <a:ext uri="{FF2B5EF4-FFF2-40B4-BE49-F238E27FC236}">
              <a16:creationId xmlns:a16="http://schemas.microsoft.com/office/drawing/2014/main" id="{ADC8D42E-B67C-4CC7-BA4E-CB95D4A041D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43" name="Shape 8">
          <a:extLst>
            <a:ext uri="{FF2B5EF4-FFF2-40B4-BE49-F238E27FC236}">
              <a16:creationId xmlns:a16="http://schemas.microsoft.com/office/drawing/2014/main" id="{0ECC4E49-57DF-48F9-BA01-4E1AF5B17D9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44" name="Shape 8">
          <a:extLst>
            <a:ext uri="{FF2B5EF4-FFF2-40B4-BE49-F238E27FC236}">
              <a16:creationId xmlns:a16="http://schemas.microsoft.com/office/drawing/2014/main" id="{5A0BD45A-C679-45E2-943B-5B86350246D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45" name="Shape 8">
          <a:extLst>
            <a:ext uri="{FF2B5EF4-FFF2-40B4-BE49-F238E27FC236}">
              <a16:creationId xmlns:a16="http://schemas.microsoft.com/office/drawing/2014/main" id="{ED921D70-A747-4561-9414-25A77BEA8A9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46" name="Shape 8">
          <a:extLst>
            <a:ext uri="{FF2B5EF4-FFF2-40B4-BE49-F238E27FC236}">
              <a16:creationId xmlns:a16="http://schemas.microsoft.com/office/drawing/2014/main" id="{7117B142-B9EF-4AA1-8AF1-548A227FE2F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47" name="Shape 8">
          <a:extLst>
            <a:ext uri="{FF2B5EF4-FFF2-40B4-BE49-F238E27FC236}">
              <a16:creationId xmlns:a16="http://schemas.microsoft.com/office/drawing/2014/main" id="{B3F5D590-A6BD-45D5-A2A1-8E705A44573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48" name="Shape 8">
          <a:extLst>
            <a:ext uri="{FF2B5EF4-FFF2-40B4-BE49-F238E27FC236}">
              <a16:creationId xmlns:a16="http://schemas.microsoft.com/office/drawing/2014/main" id="{41B3D0C1-2F84-4077-808D-51763399291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49" name="Shape 8">
          <a:extLst>
            <a:ext uri="{FF2B5EF4-FFF2-40B4-BE49-F238E27FC236}">
              <a16:creationId xmlns:a16="http://schemas.microsoft.com/office/drawing/2014/main" id="{40E710CC-EEF1-4314-9A4C-8C009C0C342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50" name="Shape 8">
          <a:extLst>
            <a:ext uri="{FF2B5EF4-FFF2-40B4-BE49-F238E27FC236}">
              <a16:creationId xmlns:a16="http://schemas.microsoft.com/office/drawing/2014/main" id="{99F922D3-6F4B-4897-81BD-6B083E106A4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51" name="Shape 8">
          <a:extLst>
            <a:ext uri="{FF2B5EF4-FFF2-40B4-BE49-F238E27FC236}">
              <a16:creationId xmlns:a16="http://schemas.microsoft.com/office/drawing/2014/main" id="{3C081D61-3B7B-46FF-B44B-EDF4758D5FA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52" name="Shape 8">
          <a:extLst>
            <a:ext uri="{FF2B5EF4-FFF2-40B4-BE49-F238E27FC236}">
              <a16:creationId xmlns:a16="http://schemas.microsoft.com/office/drawing/2014/main" id="{DAB56A23-86D5-4122-9651-5F03EE845EC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53" name="Shape 8">
          <a:extLst>
            <a:ext uri="{FF2B5EF4-FFF2-40B4-BE49-F238E27FC236}">
              <a16:creationId xmlns:a16="http://schemas.microsoft.com/office/drawing/2014/main" id="{5F64AA44-CFEE-4338-9213-EC45959B61B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54" name="Shape 8">
          <a:extLst>
            <a:ext uri="{FF2B5EF4-FFF2-40B4-BE49-F238E27FC236}">
              <a16:creationId xmlns:a16="http://schemas.microsoft.com/office/drawing/2014/main" id="{E0FBCFFA-6EE8-4605-8E91-957DA8276D7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55" name="Shape 8">
          <a:extLst>
            <a:ext uri="{FF2B5EF4-FFF2-40B4-BE49-F238E27FC236}">
              <a16:creationId xmlns:a16="http://schemas.microsoft.com/office/drawing/2014/main" id="{24C02045-0778-4EAB-B101-F2F099271D6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56" name="Shape 8">
          <a:extLst>
            <a:ext uri="{FF2B5EF4-FFF2-40B4-BE49-F238E27FC236}">
              <a16:creationId xmlns:a16="http://schemas.microsoft.com/office/drawing/2014/main" id="{B8F92EAF-EDE0-4DAC-8CED-667C2174C29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57" name="Shape 8">
          <a:extLst>
            <a:ext uri="{FF2B5EF4-FFF2-40B4-BE49-F238E27FC236}">
              <a16:creationId xmlns:a16="http://schemas.microsoft.com/office/drawing/2014/main" id="{9EAC17C4-9605-40A2-A881-60E73408F3A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58" name="Shape 8">
          <a:extLst>
            <a:ext uri="{FF2B5EF4-FFF2-40B4-BE49-F238E27FC236}">
              <a16:creationId xmlns:a16="http://schemas.microsoft.com/office/drawing/2014/main" id="{5ADD73AC-7A06-4511-BD82-357BB7C1C2A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59" name="Shape 8">
          <a:extLst>
            <a:ext uri="{FF2B5EF4-FFF2-40B4-BE49-F238E27FC236}">
              <a16:creationId xmlns:a16="http://schemas.microsoft.com/office/drawing/2014/main" id="{1C7E2427-D960-4D1B-99F0-DBAF6940A28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60" name="Shape 8">
          <a:extLst>
            <a:ext uri="{FF2B5EF4-FFF2-40B4-BE49-F238E27FC236}">
              <a16:creationId xmlns:a16="http://schemas.microsoft.com/office/drawing/2014/main" id="{09EBA7F4-5269-413E-8150-3E01CCB62C4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61" name="Shape 8">
          <a:extLst>
            <a:ext uri="{FF2B5EF4-FFF2-40B4-BE49-F238E27FC236}">
              <a16:creationId xmlns:a16="http://schemas.microsoft.com/office/drawing/2014/main" id="{9AA2F34C-993D-4FFA-A242-9CED554E758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62" name="Shape 8">
          <a:extLst>
            <a:ext uri="{FF2B5EF4-FFF2-40B4-BE49-F238E27FC236}">
              <a16:creationId xmlns:a16="http://schemas.microsoft.com/office/drawing/2014/main" id="{CB66DC97-1E07-4B63-BAA3-854BFE72179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63" name="Shape 8">
          <a:extLst>
            <a:ext uri="{FF2B5EF4-FFF2-40B4-BE49-F238E27FC236}">
              <a16:creationId xmlns:a16="http://schemas.microsoft.com/office/drawing/2014/main" id="{214119C5-915C-40BC-8FBE-F7584583D3D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64" name="Shape 8">
          <a:extLst>
            <a:ext uri="{FF2B5EF4-FFF2-40B4-BE49-F238E27FC236}">
              <a16:creationId xmlns:a16="http://schemas.microsoft.com/office/drawing/2014/main" id="{151E4B1D-50E6-4C8B-8188-1DBE99EE7A5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65" name="Shape 8">
          <a:extLst>
            <a:ext uri="{FF2B5EF4-FFF2-40B4-BE49-F238E27FC236}">
              <a16:creationId xmlns:a16="http://schemas.microsoft.com/office/drawing/2014/main" id="{AA4DA6C7-2CFE-487E-B017-56FEFF9CDB4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66" name="Shape 8">
          <a:extLst>
            <a:ext uri="{FF2B5EF4-FFF2-40B4-BE49-F238E27FC236}">
              <a16:creationId xmlns:a16="http://schemas.microsoft.com/office/drawing/2014/main" id="{D1315AF3-7868-4C38-8866-6AE52C5F2C9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67" name="Shape 8">
          <a:extLst>
            <a:ext uri="{FF2B5EF4-FFF2-40B4-BE49-F238E27FC236}">
              <a16:creationId xmlns:a16="http://schemas.microsoft.com/office/drawing/2014/main" id="{509C4D75-35FD-4C5A-ACBE-4FA78E74E41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68" name="Shape 8">
          <a:extLst>
            <a:ext uri="{FF2B5EF4-FFF2-40B4-BE49-F238E27FC236}">
              <a16:creationId xmlns:a16="http://schemas.microsoft.com/office/drawing/2014/main" id="{3422C093-AFDA-4AD6-ACBB-960B0472EFC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69" name="Shape 8">
          <a:extLst>
            <a:ext uri="{FF2B5EF4-FFF2-40B4-BE49-F238E27FC236}">
              <a16:creationId xmlns:a16="http://schemas.microsoft.com/office/drawing/2014/main" id="{BB1ACCC7-E8F1-4A97-BF3A-552A1B0368F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70" name="Shape 8">
          <a:extLst>
            <a:ext uri="{FF2B5EF4-FFF2-40B4-BE49-F238E27FC236}">
              <a16:creationId xmlns:a16="http://schemas.microsoft.com/office/drawing/2014/main" id="{59DD82E4-8D0D-412D-9296-6EC039A0FEC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71" name="Shape 8">
          <a:extLst>
            <a:ext uri="{FF2B5EF4-FFF2-40B4-BE49-F238E27FC236}">
              <a16:creationId xmlns:a16="http://schemas.microsoft.com/office/drawing/2014/main" id="{54B552BA-30DB-477C-A697-D43ED1D3429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72" name="Shape 8">
          <a:extLst>
            <a:ext uri="{FF2B5EF4-FFF2-40B4-BE49-F238E27FC236}">
              <a16:creationId xmlns:a16="http://schemas.microsoft.com/office/drawing/2014/main" id="{AE23D3D9-9774-4AF0-B00C-F9E71728E5E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73" name="Shape 8">
          <a:extLst>
            <a:ext uri="{FF2B5EF4-FFF2-40B4-BE49-F238E27FC236}">
              <a16:creationId xmlns:a16="http://schemas.microsoft.com/office/drawing/2014/main" id="{9719D6AF-3EE7-4E37-9885-5569C2F0F17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74" name="Shape 8">
          <a:extLst>
            <a:ext uri="{FF2B5EF4-FFF2-40B4-BE49-F238E27FC236}">
              <a16:creationId xmlns:a16="http://schemas.microsoft.com/office/drawing/2014/main" id="{1DB87A37-0C08-44F1-A8AC-50CA0E248C9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75" name="Shape 8">
          <a:extLst>
            <a:ext uri="{FF2B5EF4-FFF2-40B4-BE49-F238E27FC236}">
              <a16:creationId xmlns:a16="http://schemas.microsoft.com/office/drawing/2014/main" id="{4884D36C-388A-42AD-868D-46EEAD1A630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76" name="Shape 8">
          <a:extLst>
            <a:ext uri="{FF2B5EF4-FFF2-40B4-BE49-F238E27FC236}">
              <a16:creationId xmlns:a16="http://schemas.microsoft.com/office/drawing/2014/main" id="{3771E1CE-0232-459F-9E87-C1C22E809F9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77" name="Shape 8">
          <a:extLst>
            <a:ext uri="{FF2B5EF4-FFF2-40B4-BE49-F238E27FC236}">
              <a16:creationId xmlns:a16="http://schemas.microsoft.com/office/drawing/2014/main" id="{B3B408C0-0515-49C8-A240-E76C3083BF8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78" name="Shape 8">
          <a:extLst>
            <a:ext uri="{FF2B5EF4-FFF2-40B4-BE49-F238E27FC236}">
              <a16:creationId xmlns:a16="http://schemas.microsoft.com/office/drawing/2014/main" id="{5A7727ED-FB3B-4BFA-AADA-2E7B7F8A2C6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79" name="Shape 8">
          <a:extLst>
            <a:ext uri="{FF2B5EF4-FFF2-40B4-BE49-F238E27FC236}">
              <a16:creationId xmlns:a16="http://schemas.microsoft.com/office/drawing/2014/main" id="{7553AF7C-82DF-4C65-9DBE-419A1013C0E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80" name="Shape 8">
          <a:extLst>
            <a:ext uri="{FF2B5EF4-FFF2-40B4-BE49-F238E27FC236}">
              <a16:creationId xmlns:a16="http://schemas.microsoft.com/office/drawing/2014/main" id="{BA35415E-2DFC-4124-879C-EDAAA8ED992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81" name="Shape 8">
          <a:extLst>
            <a:ext uri="{FF2B5EF4-FFF2-40B4-BE49-F238E27FC236}">
              <a16:creationId xmlns:a16="http://schemas.microsoft.com/office/drawing/2014/main" id="{426B72FF-6A38-41BB-9C1C-FE79EF4ED9A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82" name="Shape 8">
          <a:extLst>
            <a:ext uri="{FF2B5EF4-FFF2-40B4-BE49-F238E27FC236}">
              <a16:creationId xmlns:a16="http://schemas.microsoft.com/office/drawing/2014/main" id="{81146297-C778-43CC-B4A4-15BE7FAD8E2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83" name="Shape 8">
          <a:extLst>
            <a:ext uri="{FF2B5EF4-FFF2-40B4-BE49-F238E27FC236}">
              <a16:creationId xmlns:a16="http://schemas.microsoft.com/office/drawing/2014/main" id="{B774FCE0-BDAD-4CDB-8D5D-23CD98B7F36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84" name="Shape 8">
          <a:extLst>
            <a:ext uri="{FF2B5EF4-FFF2-40B4-BE49-F238E27FC236}">
              <a16:creationId xmlns:a16="http://schemas.microsoft.com/office/drawing/2014/main" id="{35359F9E-2E90-4AB2-845E-18BD18F911D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85" name="Shape 8">
          <a:extLst>
            <a:ext uri="{FF2B5EF4-FFF2-40B4-BE49-F238E27FC236}">
              <a16:creationId xmlns:a16="http://schemas.microsoft.com/office/drawing/2014/main" id="{A82C6E46-26B9-4A7A-B103-5960116C7C8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86" name="Shape 8">
          <a:extLst>
            <a:ext uri="{FF2B5EF4-FFF2-40B4-BE49-F238E27FC236}">
              <a16:creationId xmlns:a16="http://schemas.microsoft.com/office/drawing/2014/main" id="{529DDF05-E82D-4DB1-9644-8C169B4DFF8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87" name="Shape 8">
          <a:extLst>
            <a:ext uri="{FF2B5EF4-FFF2-40B4-BE49-F238E27FC236}">
              <a16:creationId xmlns:a16="http://schemas.microsoft.com/office/drawing/2014/main" id="{A51BB1CE-D059-434B-B3F0-71FD949AF38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88" name="Shape 8">
          <a:extLst>
            <a:ext uri="{FF2B5EF4-FFF2-40B4-BE49-F238E27FC236}">
              <a16:creationId xmlns:a16="http://schemas.microsoft.com/office/drawing/2014/main" id="{03D6D3F1-7D29-4CFA-895A-2858EB0549F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89" name="Shape 8">
          <a:extLst>
            <a:ext uri="{FF2B5EF4-FFF2-40B4-BE49-F238E27FC236}">
              <a16:creationId xmlns:a16="http://schemas.microsoft.com/office/drawing/2014/main" id="{3A418DB6-1FE9-435A-8678-8AA076FAF85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90" name="Shape 8">
          <a:extLst>
            <a:ext uri="{FF2B5EF4-FFF2-40B4-BE49-F238E27FC236}">
              <a16:creationId xmlns:a16="http://schemas.microsoft.com/office/drawing/2014/main" id="{321AD8C9-F33A-47CB-ACDD-C92FD055566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91" name="Shape 8">
          <a:extLst>
            <a:ext uri="{FF2B5EF4-FFF2-40B4-BE49-F238E27FC236}">
              <a16:creationId xmlns:a16="http://schemas.microsoft.com/office/drawing/2014/main" id="{46E8E036-126E-4E3D-A6BB-8217DDA8BD4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92" name="Shape 8">
          <a:extLst>
            <a:ext uri="{FF2B5EF4-FFF2-40B4-BE49-F238E27FC236}">
              <a16:creationId xmlns:a16="http://schemas.microsoft.com/office/drawing/2014/main" id="{87B0469B-FECD-4CD9-9A71-5BE0AF80987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93" name="Shape 8">
          <a:extLst>
            <a:ext uri="{FF2B5EF4-FFF2-40B4-BE49-F238E27FC236}">
              <a16:creationId xmlns:a16="http://schemas.microsoft.com/office/drawing/2014/main" id="{9AFA661C-AAC1-46E1-ACAD-55EE82F23F7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94" name="Shape 8">
          <a:extLst>
            <a:ext uri="{FF2B5EF4-FFF2-40B4-BE49-F238E27FC236}">
              <a16:creationId xmlns:a16="http://schemas.microsoft.com/office/drawing/2014/main" id="{DE014329-1A10-46F1-B2F0-09F5714472A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95" name="Shape 8">
          <a:extLst>
            <a:ext uri="{FF2B5EF4-FFF2-40B4-BE49-F238E27FC236}">
              <a16:creationId xmlns:a16="http://schemas.microsoft.com/office/drawing/2014/main" id="{19C3BC4F-4471-4D41-9E19-5CB4F42F8C2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96" name="Shape 8">
          <a:extLst>
            <a:ext uri="{FF2B5EF4-FFF2-40B4-BE49-F238E27FC236}">
              <a16:creationId xmlns:a16="http://schemas.microsoft.com/office/drawing/2014/main" id="{22B4FF95-078F-477A-AF29-904279F6AE8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97" name="Shape 8">
          <a:extLst>
            <a:ext uri="{FF2B5EF4-FFF2-40B4-BE49-F238E27FC236}">
              <a16:creationId xmlns:a16="http://schemas.microsoft.com/office/drawing/2014/main" id="{C5AD7141-65AB-4FA7-8638-976ADC875A4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98" name="Shape 8">
          <a:extLst>
            <a:ext uri="{FF2B5EF4-FFF2-40B4-BE49-F238E27FC236}">
              <a16:creationId xmlns:a16="http://schemas.microsoft.com/office/drawing/2014/main" id="{05B946E4-520B-4DB4-AA72-E2466DB0CD3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699" name="Shape 8">
          <a:extLst>
            <a:ext uri="{FF2B5EF4-FFF2-40B4-BE49-F238E27FC236}">
              <a16:creationId xmlns:a16="http://schemas.microsoft.com/office/drawing/2014/main" id="{87FB8A3B-C2A4-4BA0-81ED-FC16FB892A2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00" name="Shape 8">
          <a:extLst>
            <a:ext uri="{FF2B5EF4-FFF2-40B4-BE49-F238E27FC236}">
              <a16:creationId xmlns:a16="http://schemas.microsoft.com/office/drawing/2014/main" id="{E2506EA3-7780-4892-9A66-B4F0AAF0941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01" name="Shape 8">
          <a:extLst>
            <a:ext uri="{FF2B5EF4-FFF2-40B4-BE49-F238E27FC236}">
              <a16:creationId xmlns:a16="http://schemas.microsoft.com/office/drawing/2014/main" id="{DDEFF3AB-1CF6-4ECD-AB08-3483C1A1A13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02" name="Shape 8">
          <a:extLst>
            <a:ext uri="{FF2B5EF4-FFF2-40B4-BE49-F238E27FC236}">
              <a16:creationId xmlns:a16="http://schemas.microsoft.com/office/drawing/2014/main" id="{E111C7D2-4003-4F9D-835B-B58BA445507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03" name="Shape 8">
          <a:extLst>
            <a:ext uri="{FF2B5EF4-FFF2-40B4-BE49-F238E27FC236}">
              <a16:creationId xmlns:a16="http://schemas.microsoft.com/office/drawing/2014/main" id="{56A9F184-1DA9-452A-ADE7-368343F0A09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04" name="Shape 8">
          <a:extLst>
            <a:ext uri="{FF2B5EF4-FFF2-40B4-BE49-F238E27FC236}">
              <a16:creationId xmlns:a16="http://schemas.microsoft.com/office/drawing/2014/main" id="{8AD160AD-0A6B-422B-8349-323F77470A8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05" name="Shape 8">
          <a:extLst>
            <a:ext uri="{FF2B5EF4-FFF2-40B4-BE49-F238E27FC236}">
              <a16:creationId xmlns:a16="http://schemas.microsoft.com/office/drawing/2014/main" id="{D6D388B6-C693-461E-A750-51F8C2059D7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06" name="Shape 8">
          <a:extLst>
            <a:ext uri="{FF2B5EF4-FFF2-40B4-BE49-F238E27FC236}">
              <a16:creationId xmlns:a16="http://schemas.microsoft.com/office/drawing/2014/main" id="{C1D9A2A5-9BF5-4C25-801A-35B648728C9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07" name="Shape 8">
          <a:extLst>
            <a:ext uri="{FF2B5EF4-FFF2-40B4-BE49-F238E27FC236}">
              <a16:creationId xmlns:a16="http://schemas.microsoft.com/office/drawing/2014/main" id="{270E146D-CFD6-42C1-9AF7-2797CA32606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08" name="Shape 8">
          <a:extLst>
            <a:ext uri="{FF2B5EF4-FFF2-40B4-BE49-F238E27FC236}">
              <a16:creationId xmlns:a16="http://schemas.microsoft.com/office/drawing/2014/main" id="{05A237F9-2072-4AEB-910C-2987A3C009D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09" name="Shape 8">
          <a:extLst>
            <a:ext uri="{FF2B5EF4-FFF2-40B4-BE49-F238E27FC236}">
              <a16:creationId xmlns:a16="http://schemas.microsoft.com/office/drawing/2014/main" id="{66C69364-86FD-4698-8A58-A3A1DEAD8B2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10" name="Shape 8">
          <a:extLst>
            <a:ext uri="{FF2B5EF4-FFF2-40B4-BE49-F238E27FC236}">
              <a16:creationId xmlns:a16="http://schemas.microsoft.com/office/drawing/2014/main" id="{DB08D0CC-B175-4ACB-A297-DF604C0453E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11" name="Shape 8">
          <a:extLst>
            <a:ext uri="{FF2B5EF4-FFF2-40B4-BE49-F238E27FC236}">
              <a16:creationId xmlns:a16="http://schemas.microsoft.com/office/drawing/2014/main" id="{6D38DFF4-DA82-43E7-8E95-2878A4F70C7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12" name="Shape 8">
          <a:extLst>
            <a:ext uri="{FF2B5EF4-FFF2-40B4-BE49-F238E27FC236}">
              <a16:creationId xmlns:a16="http://schemas.microsoft.com/office/drawing/2014/main" id="{E9E5E3CF-6195-4C03-9EEC-A176B6F8746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13" name="Shape 8">
          <a:extLst>
            <a:ext uri="{FF2B5EF4-FFF2-40B4-BE49-F238E27FC236}">
              <a16:creationId xmlns:a16="http://schemas.microsoft.com/office/drawing/2014/main" id="{7479C0CC-DC7D-4200-B0F3-1F4765A385F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14" name="Shape 8">
          <a:extLst>
            <a:ext uri="{FF2B5EF4-FFF2-40B4-BE49-F238E27FC236}">
              <a16:creationId xmlns:a16="http://schemas.microsoft.com/office/drawing/2014/main" id="{9E3280D5-4A8F-4A98-86FA-7B03C1C458E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15" name="Shape 8">
          <a:extLst>
            <a:ext uri="{FF2B5EF4-FFF2-40B4-BE49-F238E27FC236}">
              <a16:creationId xmlns:a16="http://schemas.microsoft.com/office/drawing/2014/main" id="{9CB5D667-A016-497E-896B-79505EB2F21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16" name="Shape 8">
          <a:extLst>
            <a:ext uri="{FF2B5EF4-FFF2-40B4-BE49-F238E27FC236}">
              <a16:creationId xmlns:a16="http://schemas.microsoft.com/office/drawing/2014/main" id="{754917EB-1056-4906-9C37-32E77D8595E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17" name="Shape 8">
          <a:extLst>
            <a:ext uri="{FF2B5EF4-FFF2-40B4-BE49-F238E27FC236}">
              <a16:creationId xmlns:a16="http://schemas.microsoft.com/office/drawing/2014/main" id="{7FD20386-5F75-422C-A52C-54BC65D74A4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18" name="Shape 8">
          <a:extLst>
            <a:ext uri="{FF2B5EF4-FFF2-40B4-BE49-F238E27FC236}">
              <a16:creationId xmlns:a16="http://schemas.microsoft.com/office/drawing/2014/main" id="{6995FE1C-3490-4B0F-9367-748B2B6040F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19" name="Shape 8">
          <a:extLst>
            <a:ext uri="{FF2B5EF4-FFF2-40B4-BE49-F238E27FC236}">
              <a16:creationId xmlns:a16="http://schemas.microsoft.com/office/drawing/2014/main" id="{C03A310C-D586-4622-9747-FECB64A568A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20" name="Shape 8">
          <a:extLst>
            <a:ext uri="{FF2B5EF4-FFF2-40B4-BE49-F238E27FC236}">
              <a16:creationId xmlns:a16="http://schemas.microsoft.com/office/drawing/2014/main" id="{7D4949FD-60B8-486A-AAE7-BE2C2799A32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21" name="Shape 8">
          <a:extLst>
            <a:ext uri="{FF2B5EF4-FFF2-40B4-BE49-F238E27FC236}">
              <a16:creationId xmlns:a16="http://schemas.microsoft.com/office/drawing/2014/main" id="{3D2D0845-2C38-473D-8101-D2C8AD2DA94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22" name="Shape 8">
          <a:extLst>
            <a:ext uri="{FF2B5EF4-FFF2-40B4-BE49-F238E27FC236}">
              <a16:creationId xmlns:a16="http://schemas.microsoft.com/office/drawing/2014/main" id="{A6610DA9-B1EE-4747-AA9A-2B92568D7C5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23" name="Shape 8">
          <a:extLst>
            <a:ext uri="{FF2B5EF4-FFF2-40B4-BE49-F238E27FC236}">
              <a16:creationId xmlns:a16="http://schemas.microsoft.com/office/drawing/2014/main" id="{14A87BE5-3DA9-403D-99E9-5223090DBBA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24" name="Shape 8">
          <a:extLst>
            <a:ext uri="{FF2B5EF4-FFF2-40B4-BE49-F238E27FC236}">
              <a16:creationId xmlns:a16="http://schemas.microsoft.com/office/drawing/2014/main" id="{1E3840BF-135D-4B20-AC32-7ECD20433FD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25" name="Shape 8">
          <a:extLst>
            <a:ext uri="{FF2B5EF4-FFF2-40B4-BE49-F238E27FC236}">
              <a16:creationId xmlns:a16="http://schemas.microsoft.com/office/drawing/2014/main" id="{0781392B-9315-4082-9C8E-4BE12C396AE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26" name="Shape 8">
          <a:extLst>
            <a:ext uri="{FF2B5EF4-FFF2-40B4-BE49-F238E27FC236}">
              <a16:creationId xmlns:a16="http://schemas.microsoft.com/office/drawing/2014/main" id="{01EF559D-7F4E-4C19-95F1-4113AC422FF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27" name="Shape 8">
          <a:extLst>
            <a:ext uri="{FF2B5EF4-FFF2-40B4-BE49-F238E27FC236}">
              <a16:creationId xmlns:a16="http://schemas.microsoft.com/office/drawing/2014/main" id="{BB3BE795-52D3-46E1-935B-9744EC86140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28" name="Shape 8">
          <a:extLst>
            <a:ext uri="{FF2B5EF4-FFF2-40B4-BE49-F238E27FC236}">
              <a16:creationId xmlns:a16="http://schemas.microsoft.com/office/drawing/2014/main" id="{3387E9A6-8237-479F-9225-434854B237C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29" name="Shape 8">
          <a:extLst>
            <a:ext uri="{FF2B5EF4-FFF2-40B4-BE49-F238E27FC236}">
              <a16:creationId xmlns:a16="http://schemas.microsoft.com/office/drawing/2014/main" id="{C1AF006E-BD04-4123-8234-430855C77F7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30" name="Shape 8">
          <a:extLst>
            <a:ext uri="{FF2B5EF4-FFF2-40B4-BE49-F238E27FC236}">
              <a16:creationId xmlns:a16="http://schemas.microsoft.com/office/drawing/2014/main" id="{8B5464E7-D40E-4A1B-9702-182D7A72DCB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31" name="Shape 8">
          <a:extLst>
            <a:ext uri="{FF2B5EF4-FFF2-40B4-BE49-F238E27FC236}">
              <a16:creationId xmlns:a16="http://schemas.microsoft.com/office/drawing/2014/main" id="{2B0FF4C5-DF2E-44E6-97BE-4A5E081EBB9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32" name="Shape 8">
          <a:extLst>
            <a:ext uri="{FF2B5EF4-FFF2-40B4-BE49-F238E27FC236}">
              <a16:creationId xmlns:a16="http://schemas.microsoft.com/office/drawing/2014/main" id="{A8A86C54-4743-43DC-BE3D-48F72C63F3F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33" name="Shape 8">
          <a:extLst>
            <a:ext uri="{FF2B5EF4-FFF2-40B4-BE49-F238E27FC236}">
              <a16:creationId xmlns:a16="http://schemas.microsoft.com/office/drawing/2014/main" id="{C72267F5-6A58-48C9-8EFF-5AFD2834064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34" name="Shape 8">
          <a:extLst>
            <a:ext uri="{FF2B5EF4-FFF2-40B4-BE49-F238E27FC236}">
              <a16:creationId xmlns:a16="http://schemas.microsoft.com/office/drawing/2014/main" id="{447A3E89-6AEA-42AB-88D6-3216A55A56E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35" name="Shape 8">
          <a:extLst>
            <a:ext uri="{FF2B5EF4-FFF2-40B4-BE49-F238E27FC236}">
              <a16:creationId xmlns:a16="http://schemas.microsoft.com/office/drawing/2014/main" id="{F8EF6385-8670-46A9-8DF2-AC5D11743D4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36" name="Shape 8">
          <a:extLst>
            <a:ext uri="{FF2B5EF4-FFF2-40B4-BE49-F238E27FC236}">
              <a16:creationId xmlns:a16="http://schemas.microsoft.com/office/drawing/2014/main" id="{7D1A32EA-B94C-4CE7-8E2A-FD9BB1733F7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37" name="Shape 8">
          <a:extLst>
            <a:ext uri="{FF2B5EF4-FFF2-40B4-BE49-F238E27FC236}">
              <a16:creationId xmlns:a16="http://schemas.microsoft.com/office/drawing/2014/main" id="{ECA43551-7AAD-4EB1-9B07-E5DD927F7A1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38" name="Shape 8">
          <a:extLst>
            <a:ext uri="{FF2B5EF4-FFF2-40B4-BE49-F238E27FC236}">
              <a16:creationId xmlns:a16="http://schemas.microsoft.com/office/drawing/2014/main" id="{2BD47808-3ECF-4EF7-B17F-D398CBD4F27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39" name="Shape 8">
          <a:extLst>
            <a:ext uri="{FF2B5EF4-FFF2-40B4-BE49-F238E27FC236}">
              <a16:creationId xmlns:a16="http://schemas.microsoft.com/office/drawing/2014/main" id="{B4D841B2-B4E4-424A-9658-2BB0AB549A5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40" name="Shape 8">
          <a:extLst>
            <a:ext uri="{FF2B5EF4-FFF2-40B4-BE49-F238E27FC236}">
              <a16:creationId xmlns:a16="http://schemas.microsoft.com/office/drawing/2014/main" id="{CA143380-85A1-4E45-832A-0BF2064BF8C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41" name="Shape 8">
          <a:extLst>
            <a:ext uri="{FF2B5EF4-FFF2-40B4-BE49-F238E27FC236}">
              <a16:creationId xmlns:a16="http://schemas.microsoft.com/office/drawing/2014/main" id="{2BD6DFAF-050F-43A9-9D94-1E2C5D9E9EA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42" name="Shape 8">
          <a:extLst>
            <a:ext uri="{FF2B5EF4-FFF2-40B4-BE49-F238E27FC236}">
              <a16:creationId xmlns:a16="http://schemas.microsoft.com/office/drawing/2014/main" id="{A4CB0AE2-543C-48A5-93AB-31E8D3632A4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43" name="Shape 8">
          <a:extLst>
            <a:ext uri="{FF2B5EF4-FFF2-40B4-BE49-F238E27FC236}">
              <a16:creationId xmlns:a16="http://schemas.microsoft.com/office/drawing/2014/main" id="{ADE88D4B-6F1B-43F2-9291-8536D6222B7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44" name="Shape 8">
          <a:extLst>
            <a:ext uri="{FF2B5EF4-FFF2-40B4-BE49-F238E27FC236}">
              <a16:creationId xmlns:a16="http://schemas.microsoft.com/office/drawing/2014/main" id="{B64D7338-E295-4795-AE06-02FD2843882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45" name="Shape 8">
          <a:extLst>
            <a:ext uri="{FF2B5EF4-FFF2-40B4-BE49-F238E27FC236}">
              <a16:creationId xmlns:a16="http://schemas.microsoft.com/office/drawing/2014/main" id="{338CA8C5-2E75-4F19-94D5-6C4F262499F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46" name="Shape 8">
          <a:extLst>
            <a:ext uri="{FF2B5EF4-FFF2-40B4-BE49-F238E27FC236}">
              <a16:creationId xmlns:a16="http://schemas.microsoft.com/office/drawing/2014/main" id="{C3EF7765-FDAE-4E01-8991-56F7B94018B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47" name="Shape 8">
          <a:extLst>
            <a:ext uri="{FF2B5EF4-FFF2-40B4-BE49-F238E27FC236}">
              <a16:creationId xmlns:a16="http://schemas.microsoft.com/office/drawing/2014/main" id="{FB977F59-F64D-40E4-96CC-44B01B7F258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48" name="Shape 8">
          <a:extLst>
            <a:ext uri="{FF2B5EF4-FFF2-40B4-BE49-F238E27FC236}">
              <a16:creationId xmlns:a16="http://schemas.microsoft.com/office/drawing/2014/main" id="{125E9C58-9FCA-4A7F-9E94-7812248F88E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49" name="Shape 8">
          <a:extLst>
            <a:ext uri="{FF2B5EF4-FFF2-40B4-BE49-F238E27FC236}">
              <a16:creationId xmlns:a16="http://schemas.microsoft.com/office/drawing/2014/main" id="{C173BB38-8C70-4880-BFDE-94F341E4980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50" name="Shape 8">
          <a:extLst>
            <a:ext uri="{FF2B5EF4-FFF2-40B4-BE49-F238E27FC236}">
              <a16:creationId xmlns:a16="http://schemas.microsoft.com/office/drawing/2014/main" id="{480E91F0-6ABA-406C-BC80-DC39A76AFD6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51" name="Shape 8">
          <a:extLst>
            <a:ext uri="{FF2B5EF4-FFF2-40B4-BE49-F238E27FC236}">
              <a16:creationId xmlns:a16="http://schemas.microsoft.com/office/drawing/2014/main" id="{A75BCCD9-88E4-4EBD-8682-6204FA63684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52" name="Shape 8">
          <a:extLst>
            <a:ext uri="{FF2B5EF4-FFF2-40B4-BE49-F238E27FC236}">
              <a16:creationId xmlns:a16="http://schemas.microsoft.com/office/drawing/2014/main" id="{71A2A6FE-3EEB-46AA-84B7-85E9A2E8B95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53" name="Shape 8">
          <a:extLst>
            <a:ext uri="{FF2B5EF4-FFF2-40B4-BE49-F238E27FC236}">
              <a16:creationId xmlns:a16="http://schemas.microsoft.com/office/drawing/2014/main" id="{36F22A74-55D0-44C9-A067-CFD2C091CE2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54" name="Shape 8">
          <a:extLst>
            <a:ext uri="{FF2B5EF4-FFF2-40B4-BE49-F238E27FC236}">
              <a16:creationId xmlns:a16="http://schemas.microsoft.com/office/drawing/2014/main" id="{5215CCE0-226A-4000-B806-35C3A1669D92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55" name="Shape 8">
          <a:extLst>
            <a:ext uri="{FF2B5EF4-FFF2-40B4-BE49-F238E27FC236}">
              <a16:creationId xmlns:a16="http://schemas.microsoft.com/office/drawing/2014/main" id="{22EA6F22-3664-4897-BFE1-5B516828B64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56" name="Shape 8">
          <a:extLst>
            <a:ext uri="{FF2B5EF4-FFF2-40B4-BE49-F238E27FC236}">
              <a16:creationId xmlns:a16="http://schemas.microsoft.com/office/drawing/2014/main" id="{AB2F7C89-B8AC-495C-B1A9-62E070D9B29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57" name="Shape 8">
          <a:extLst>
            <a:ext uri="{FF2B5EF4-FFF2-40B4-BE49-F238E27FC236}">
              <a16:creationId xmlns:a16="http://schemas.microsoft.com/office/drawing/2014/main" id="{6727649B-DBBE-464D-9834-A8082E79A61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58" name="Shape 8">
          <a:extLst>
            <a:ext uri="{FF2B5EF4-FFF2-40B4-BE49-F238E27FC236}">
              <a16:creationId xmlns:a16="http://schemas.microsoft.com/office/drawing/2014/main" id="{C1F34B8A-2CFB-4318-B438-E2F3199E1C4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59" name="Shape 8">
          <a:extLst>
            <a:ext uri="{FF2B5EF4-FFF2-40B4-BE49-F238E27FC236}">
              <a16:creationId xmlns:a16="http://schemas.microsoft.com/office/drawing/2014/main" id="{550C715A-5395-4678-A6AE-A48FA926FCE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60" name="Shape 8">
          <a:extLst>
            <a:ext uri="{FF2B5EF4-FFF2-40B4-BE49-F238E27FC236}">
              <a16:creationId xmlns:a16="http://schemas.microsoft.com/office/drawing/2014/main" id="{29EAFF5D-1C65-4DE4-9EF2-1E44151E6999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61" name="Shape 8">
          <a:extLst>
            <a:ext uri="{FF2B5EF4-FFF2-40B4-BE49-F238E27FC236}">
              <a16:creationId xmlns:a16="http://schemas.microsoft.com/office/drawing/2014/main" id="{6E22A1C6-5994-49DB-8EC7-49B1C194B3F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62" name="Shape 8">
          <a:extLst>
            <a:ext uri="{FF2B5EF4-FFF2-40B4-BE49-F238E27FC236}">
              <a16:creationId xmlns:a16="http://schemas.microsoft.com/office/drawing/2014/main" id="{F16353E3-0B0C-4925-9F0C-696E9BA885A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63" name="Shape 8">
          <a:extLst>
            <a:ext uri="{FF2B5EF4-FFF2-40B4-BE49-F238E27FC236}">
              <a16:creationId xmlns:a16="http://schemas.microsoft.com/office/drawing/2014/main" id="{5944A47F-67DD-4C0D-917B-1EBAB6F697D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64" name="Shape 8">
          <a:extLst>
            <a:ext uri="{FF2B5EF4-FFF2-40B4-BE49-F238E27FC236}">
              <a16:creationId xmlns:a16="http://schemas.microsoft.com/office/drawing/2014/main" id="{85F37546-113E-4F4F-B532-C571DAC6BF47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65" name="Shape 8">
          <a:extLst>
            <a:ext uri="{FF2B5EF4-FFF2-40B4-BE49-F238E27FC236}">
              <a16:creationId xmlns:a16="http://schemas.microsoft.com/office/drawing/2014/main" id="{3EAD2B59-15AD-4AFD-9AEE-D8955DD5750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66" name="Shape 8">
          <a:extLst>
            <a:ext uri="{FF2B5EF4-FFF2-40B4-BE49-F238E27FC236}">
              <a16:creationId xmlns:a16="http://schemas.microsoft.com/office/drawing/2014/main" id="{73A06148-7304-406A-9B45-F257F50529A4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67" name="Shape 8">
          <a:extLst>
            <a:ext uri="{FF2B5EF4-FFF2-40B4-BE49-F238E27FC236}">
              <a16:creationId xmlns:a16="http://schemas.microsoft.com/office/drawing/2014/main" id="{34B812DC-3069-47BE-95AB-736B4F39B8F1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68" name="Shape 8">
          <a:extLst>
            <a:ext uri="{FF2B5EF4-FFF2-40B4-BE49-F238E27FC236}">
              <a16:creationId xmlns:a16="http://schemas.microsoft.com/office/drawing/2014/main" id="{1271AD0F-36CC-483C-BE41-7B1F0087494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69" name="Shape 8">
          <a:extLst>
            <a:ext uri="{FF2B5EF4-FFF2-40B4-BE49-F238E27FC236}">
              <a16:creationId xmlns:a16="http://schemas.microsoft.com/office/drawing/2014/main" id="{C1D1DE5C-22FE-4018-A9BE-EE6A97E7BC7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70" name="Shape 8">
          <a:extLst>
            <a:ext uri="{FF2B5EF4-FFF2-40B4-BE49-F238E27FC236}">
              <a16:creationId xmlns:a16="http://schemas.microsoft.com/office/drawing/2014/main" id="{54EB64F8-B676-4997-8E14-C25CD57BD87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71" name="Shape 8">
          <a:extLst>
            <a:ext uri="{FF2B5EF4-FFF2-40B4-BE49-F238E27FC236}">
              <a16:creationId xmlns:a16="http://schemas.microsoft.com/office/drawing/2014/main" id="{2C8BAD08-4BC6-4D01-B1DE-90DF3A128E98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72" name="Shape 8">
          <a:extLst>
            <a:ext uri="{FF2B5EF4-FFF2-40B4-BE49-F238E27FC236}">
              <a16:creationId xmlns:a16="http://schemas.microsoft.com/office/drawing/2014/main" id="{DA471A26-D5C2-4DCE-A28D-CDB3A977677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73" name="Shape 8">
          <a:extLst>
            <a:ext uri="{FF2B5EF4-FFF2-40B4-BE49-F238E27FC236}">
              <a16:creationId xmlns:a16="http://schemas.microsoft.com/office/drawing/2014/main" id="{00ACDB41-4AD1-4287-ACF7-9A5BEA98036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74" name="Shape 8">
          <a:extLst>
            <a:ext uri="{FF2B5EF4-FFF2-40B4-BE49-F238E27FC236}">
              <a16:creationId xmlns:a16="http://schemas.microsoft.com/office/drawing/2014/main" id="{3BC2133F-F0E7-4ED3-AC45-1FB51AB8707B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75" name="Shape 8">
          <a:extLst>
            <a:ext uri="{FF2B5EF4-FFF2-40B4-BE49-F238E27FC236}">
              <a16:creationId xmlns:a16="http://schemas.microsoft.com/office/drawing/2014/main" id="{140F341E-D15E-4717-BC51-207DB9E0F873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76" name="Shape 8">
          <a:extLst>
            <a:ext uri="{FF2B5EF4-FFF2-40B4-BE49-F238E27FC236}">
              <a16:creationId xmlns:a16="http://schemas.microsoft.com/office/drawing/2014/main" id="{25B9F01B-132B-4B5F-BD54-D1B92C1A1B86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77" name="Shape 8">
          <a:extLst>
            <a:ext uri="{FF2B5EF4-FFF2-40B4-BE49-F238E27FC236}">
              <a16:creationId xmlns:a16="http://schemas.microsoft.com/office/drawing/2014/main" id="{F79CDC47-0144-49B3-9AC3-9C3194AA184E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78" name="Shape 8">
          <a:extLst>
            <a:ext uri="{FF2B5EF4-FFF2-40B4-BE49-F238E27FC236}">
              <a16:creationId xmlns:a16="http://schemas.microsoft.com/office/drawing/2014/main" id="{C77D71D6-4BB3-4E06-8CBD-376C4F0C09D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79" name="Shape 8">
          <a:extLst>
            <a:ext uri="{FF2B5EF4-FFF2-40B4-BE49-F238E27FC236}">
              <a16:creationId xmlns:a16="http://schemas.microsoft.com/office/drawing/2014/main" id="{C6E49DA6-567B-4633-A25D-027E4522DD0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80" name="Shape 8">
          <a:extLst>
            <a:ext uri="{FF2B5EF4-FFF2-40B4-BE49-F238E27FC236}">
              <a16:creationId xmlns:a16="http://schemas.microsoft.com/office/drawing/2014/main" id="{5DCB64FC-52B4-4C04-90FB-1849D59E9845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81" name="Shape 8">
          <a:extLst>
            <a:ext uri="{FF2B5EF4-FFF2-40B4-BE49-F238E27FC236}">
              <a16:creationId xmlns:a16="http://schemas.microsoft.com/office/drawing/2014/main" id="{114891E8-00C9-4144-BB24-422609850FBD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782" name="Shape 12">
          <a:extLst>
            <a:ext uri="{FF2B5EF4-FFF2-40B4-BE49-F238E27FC236}">
              <a16:creationId xmlns:a16="http://schemas.microsoft.com/office/drawing/2014/main" id="{7F4EBF96-8FF8-4CA5-A93F-92F4E01D077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783" name="Shape 12">
          <a:extLst>
            <a:ext uri="{FF2B5EF4-FFF2-40B4-BE49-F238E27FC236}">
              <a16:creationId xmlns:a16="http://schemas.microsoft.com/office/drawing/2014/main" id="{259DC909-A08E-45D8-AF40-D989D0201709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84" name="Shape 8">
          <a:extLst>
            <a:ext uri="{FF2B5EF4-FFF2-40B4-BE49-F238E27FC236}">
              <a16:creationId xmlns:a16="http://schemas.microsoft.com/office/drawing/2014/main" id="{F724C75F-4BAE-4D57-8C80-4BFA22002A3C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85" name="Shape 8">
          <a:extLst>
            <a:ext uri="{FF2B5EF4-FFF2-40B4-BE49-F238E27FC236}">
              <a16:creationId xmlns:a16="http://schemas.microsoft.com/office/drawing/2014/main" id="{3C465102-E233-45E5-B2FE-F0B734DBE530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86" name="Shape 8">
          <a:extLst>
            <a:ext uri="{FF2B5EF4-FFF2-40B4-BE49-F238E27FC236}">
              <a16:creationId xmlns:a16="http://schemas.microsoft.com/office/drawing/2014/main" id="{30C34029-4C2C-4C7E-8E94-C9B08EBAC7FA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125</xdr:row>
      <xdr:rowOff>0</xdr:rowOff>
    </xdr:from>
    <xdr:ext cx="190500" cy="266700"/>
    <xdr:sp macro="" textlink="">
      <xdr:nvSpPr>
        <xdr:cNvPr id="787" name="Shape 8">
          <a:extLst>
            <a:ext uri="{FF2B5EF4-FFF2-40B4-BE49-F238E27FC236}">
              <a16:creationId xmlns:a16="http://schemas.microsoft.com/office/drawing/2014/main" id="{EE54AE15-5774-4C63-8E3B-D2EFBE2CDF4F}"/>
            </a:ext>
          </a:extLst>
        </xdr:cNvPr>
        <xdr:cNvSpPr txBox="1"/>
      </xdr:nvSpPr>
      <xdr:spPr>
        <a:xfrm>
          <a:off x="885253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788" name="Shape 7">
          <a:extLst>
            <a:ext uri="{FF2B5EF4-FFF2-40B4-BE49-F238E27FC236}">
              <a16:creationId xmlns:a16="http://schemas.microsoft.com/office/drawing/2014/main" id="{BB8FC2A2-D0DD-4579-877D-0ACC0F24445C}"/>
            </a:ext>
          </a:extLst>
        </xdr:cNvPr>
        <xdr:cNvSpPr txBox="1"/>
      </xdr:nvSpPr>
      <xdr:spPr>
        <a:xfrm>
          <a:off x="381571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125</xdr:row>
      <xdr:rowOff>0</xdr:rowOff>
    </xdr:from>
    <xdr:ext cx="190500" cy="266700"/>
    <xdr:sp macro="" textlink="">
      <xdr:nvSpPr>
        <xdr:cNvPr id="789" name="Shape 7">
          <a:extLst>
            <a:ext uri="{FF2B5EF4-FFF2-40B4-BE49-F238E27FC236}">
              <a16:creationId xmlns:a16="http://schemas.microsoft.com/office/drawing/2014/main" id="{BB648A01-BB50-4664-BB17-5BEB6C34E339}"/>
            </a:ext>
          </a:extLst>
        </xdr:cNvPr>
        <xdr:cNvSpPr txBox="1"/>
      </xdr:nvSpPr>
      <xdr:spPr>
        <a:xfrm>
          <a:off x="3815715" y="32042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3E711BAB-3858-401B-A39F-B7EDD08BA187}"/>
            </a:ext>
          </a:extLst>
        </xdr:cNvPr>
        <xdr:cNvSpPr txBox="1"/>
      </xdr:nvSpPr>
      <xdr:spPr>
        <a:xfrm>
          <a:off x="1549717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AAB64E56-0A39-4194-B720-3905CCA4F440}"/>
            </a:ext>
          </a:extLst>
        </xdr:cNvPr>
        <xdr:cNvSpPr txBox="1"/>
      </xdr:nvSpPr>
      <xdr:spPr>
        <a:xfrm>
          <a:off x="1549717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792" name="Shape 11">
          <a:extLst>
            <a:ext uri="{FF2B5EF4-FFF2-40B4-BE49-F238E27FC236}">
              <a16:creationId xmlns:a16="http://schemas.microsoft.com/office/drawing/2014/main" id="{DDE57A77-2E40-4CD4-BC4B-84489DCE968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793" name="Shape 11">
          <a:extLst>
            <a:ext uri="{FF2B5EF4-FFF2-40B4-BE49-F238E27FC236}">
              <a16:creationId xmlns:a16="http://schemas.microsoft.com/office/drawing/2014/main" id="{2CD669E5-FFD0-40E6-863D-C74E76D91EA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794" name="Shape 11">
          <a:extLst>
            <a:ext uri="{FF2B5EF4-FFF2-40B4-BE49-F238E27FC236}">
              <a16:creationId xmlns:a16="http://schemas.microsoft.com/office/drawing/2014/main" id="{3C590529-EA89-4344-BAC0-17C7057AE40E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795" name="Shape 11">
          <a:extLst>
            <a:ext uri="{FF2B5EF4-FFF2-40B4-BE49-F238E27FC236}">
              <a16:creationId xmlns:a16="http://schemas.microsoft.com/office/drawing/2014/main" id="{25C83506-0959-4FFA-8183-9EB21175528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796" name="Shape 11">
          <a:extLst>
            <a:ext uri="{FF2B5EF4-FFF2-40B4-BE49-F238E27FC236}">
              <a16:creationId xmlns:a16="http://schemas.microsoft.com/office/drawing/2014/main" id="{3C59CA0A-BC94-44DB-A02B-FB9A05AFE170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797" name="Shape 11">
          <a:extLst>
            <a:ext uri="{FF2B5EF4-FFF2-40B4-BE49-F238E27FC236}">
              <a16:creationId xmlns:a16="http://schemas.microsoft.com/office/drawing/2014/main" id="{32F0F9BF-29A9-4CF3-B33C-CA24B31DE13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798" name="Shape 11">
          <a:extLst>
            <a:ext uri="{FF2B5EF4-FFF2-40B4-BE49-F238E27FC236}">
              <a16:creationId xmlns:a16="http://schemas.microsoft.com/office/drawing/2014/main" id="{28B4C9F9-BEDD-4886-923B-F7345ECEF3C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799" name="Shape 11">
          <a:extLst>
            <a:ext uri="{FF2B5EF4-FFF2-40B4-BE49-F238E27FC236}">
              <a16:creationId xmlns:a16="http://schemas.microsoft.com/office/drawing/2014/main" id="{6BB31D37-E489-45DC-84DE-AA1A748B765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00" name="Shape 8">
          <a:extLst>
            <a:ext uri="{FF2B5EF4-FFF2-40B4-BE49-F238E27FC236}">
              <a16:creationId xmlns:a16="http://schemas.microsoft.com/office/drawing/2014/main" id="{CA5FBFD4-8473-45D6-8A60-BC501439494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01" name="Shape 11">
          <a:extLst>
            <a:ext uri="{FF2B5EF4-FFF2-40B4-BE49-F238E27FC236}">
              <a16:creationId xmlns:a16="http://schemas.microsoft.com/office/drawing/2014/main" id="{F8A94B8B-2F0A-4B03-B0D8-4D457395624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02" name="Shape 11">
          <a:extLst>
            <a:ext uri="{FF2B5EF4-FFF2-40B4-BE49-F238E27FC236}">
              <a16:creationId xmlns:a16="http://schemas.microsoft.com/office/drawing/2014/main" id="{F4B06434-5B4C-4EEB-9666-C3762340672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03" name="Shape 11">
          <a:extLst>
            <a:ext uri="{FF2B5EF4-FFF2-40B4-BE49-F238E27FC236}">
              <a16:creationId xmlns:a16="http://schemas.microsoft.com/office/drawing/2014/main" id="{4F37D03F-622F-4FA7-94B9-1DBB438F85D2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04" name="Shape 11">
          <a:extLst>
            <a:ext uri="{FF2B5EF4-FFF2-40B4-BE49-F238E27FC236}">
              <a16:creationId xmlns:a16="http://schemas.microsoft.com/office/drawing/2014/main" id="{4D5271B8-4DBA-4C57-985F-ACCE0C5C41B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05" name="Shape 8">
          <a:extLst>
            <a:ext uri="{FF2B5EF4-FFF2-40B4-BE49-F238E27FC236}">
              <a16:creationId xmlns:a16="http://schemas.microsoft.com/office/drawing/2014/main" id="{07F133FB-FC3D-4782-8380-2A6127B12DF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06" name="Shape 11">
          <a:extLst>
            <a:ext uri="{FF2B5EF4-FFF2-40B4-BE49-F238E27FC236}">
              <a16:creationId xmlns:a16="http://schemas.microsoft.com/office/drawing/2014/main" id="{902CA8F4-2AE1-4E29-8634-11059CBFD867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07" name="Shape 11">
          <a:extLst>
            <a:ext uri="{FF2B5EF4-FFF2-40B4-BE49-F238E27FC236}">
              <a16:creationId xmlns:a16="http://schemas.microsoft.com/office/drawing/2014/main" id="{E961E638-E2A4-489A-A201-7FB96BA51B4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08" name="Shape 11">
          <a:extLst>
            <a:ext uri="{FF2B5EF4-FFF2-40B4-BE49-F238E27FC236}">
              <a16:creationId xmlns:a16="http://schemas.microsoft.com/office/drawing/2014/main" id="{6E362F52-02CE-46B5-8D44-152F7E9E921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09" name="Shape 11">
          <a:extLst>
            <a:ext uri="{FF2B5EF4-FFF2-40B4-BE49-F238E27FC236}">
              <a16:creationId xmlns:a16="http://schemas.microsoft.com/office/drawing/2014/main" id="{4A64E800-574E-427C-9963-0A9B0FBA95E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10" name="Shape 8">
          <a:extLst>
            <a:ext uri="{FF2B5EF4-FFF2-40B4-BE49-F238E27FC236}">
              <a16:creationId xmlns:a16="http://schemas.microsoft.com/office/drawing/2014/main" id="{0F0BBD86-5552-4571-BCFE-61470587B62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11" name="Shape 11">
          <a:extLst>
            <a:ext uri="{FF2B5EF4-FFF2-40B4-BE49-F238E27FC236}">
              <a16:creationId xmlns:a16="http://schemas.microsoft.com/office/drawing/2014/main" id="{1E79415B-F2D3-44B9-83BD-3914E625D0C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12" name="Shape 11">
          <a:extLst>
            <a:ext uri="{FF2B5EF4-FFF2-40B4-BE49-F238E27FC236}">
              <a16:creationId xmlns:a16="http://schemas.microsoft.com/office/drawing/2014/main" id="{02BE80CD-85B7-4AEE-B672-3011268B09B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13" name="Shape 11">
          <a:extLst>
            <a:ext uri="{FF2B5EF4-FFF2-40B4-BE49-F238E27FC236}">
              <a16:creationId xmlns:a16="http://schemas.microsoft.com/office/drawing/2014/main" id="{DD397934-3EBF-408D-BCDD-E59BED864F9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14" name="Shape 11">
          <a:extLst>
            <a:ext uri="{FF2B5EF4-FFF2-40B4-BE49-F238E27FC236}">
              <a16:creationId xmlns:a16="http://schemas.microsoft.com/office/drawing/2014/main" id="{304865F8-6E14-4255-9BE9-BB59A96B53F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15" name="Shape 11">
          <a:extLst>
            <a:ext uri="{FF2B5EF4-FFF2-40B4-BE49-F238E27FC236}">
              <a16:creationId xmlns:a16="http://schemas.microsoft.com/office/drawing/2014/main" id="{F6EA907A-5CEC-4B52-984F-79A50317EBAE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16" name="Shape 11">
          <a:extLst>
            <a:ext uri="{FF2B5EF4-FFF2-40B4-BE49-F238E27FC236}">
              <a16:creationId xmlns:a16="http://schemas.microsoft.com/office/drawing/2014/main" id="{BBF2A497-5580-4F90-AE54-1FBEA7F7C6D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17" name="Shape 11">
          <a:extLst>
            <a:ext uri="{FF2B5EF4-FFF2-40B4-BE49-F238E27FC236}">
              <a16:creationId xmlns:a16="http://schemas.microsoft.com/office/drawing/2014/main" id="{CB63A2C4-85BC-4366-8013-B3713A13D89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18" name="Shape 11">
          <a:extLst>
            <a:ext uri="{FF2B5EF4-FFF2-40B4-BE49-F238E27FC236}">
              <a16:creationId xmlns:a16="http://schemas.microsoft.com/office/drawing/2014/main" id="{82C05AE3-3DB1-4A0D-8F76-79C0EC9CEFF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19" name="Shape 11">
          <a:extLst>
            <a:ext uri="{FF2B5EF4-FFF2-40B4-BE49-F238E27FC236}">
              <a16:creationId xmlns:a16="http://schemas.microsoft.com/office/drawing/2014/main" id="{37D642EA-AF5F-4F49-83B6-39B947CB3F2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20" name="Shape 13">
          <a:extLst>
            <a:ext uri="{FF2B5EF4-FFF2-40B4-BE49-F238E27FC236}">
              <a16:creationId xmlns:a16="http://schemas.microsoft.com/office/drawing/2014/main" id="{1F6AF5D0-7E27-4453-8A6F-9032319290C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21" name="Shape 8">
          <a:extLst>
            <a:ext uri="{FF2B5EF4-FFF2-40B4-BE49-F238E27FC236}">
              <a16:creationId xmlns:a16="http://schemas.microsoft.com/office/drawing/2014/main" id="{D42FE053-D994-47A7-A1E4-0AB6A733189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22" name="Shape 8">
          <a:extLst>
            <a:ext uri="{FF2B5EF4-FFF2-40B4-BE49-F238E27FC236}">
              <a16:creationId xmlns:a16="http://schemas.microsoft.com/office/drawing/2014/main" id="{4A7C13A3-487F-427F-8245-63204843E209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23" name="Shape 8">
          <a:extLst>
            <a:ext uri="{FF2B5EF4-FFF2-40B4-BE49-F238E27FC236}">
              <a16:creationId xmlns:a16="http://schemas.microsoft.com/office/drawing/2014/main" id="{48316B9B-7D8F-4380-97F5-111DA1CA10A2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24" name="Shape 8">
          <a:extLst>
            <a:ext uri="{FF2B5EF4-FFF2-40B4-BE49-F238E27FC236}">
              <a16:creationId xmlns:a16="http://schemas.microsoft.com/office/drawing/2014/main" id="{BB4B35BD-9678-49F1-AD46-592EE166199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25" name="Shape 8">
          <a:extLst>
            <a:ext uri="{FF2B5EF4-FFF2-40B4-BE49-F238E27FC236}">
              <a16:creationId xmlns:a16="http://schemas.microsoft.com/office/drawing/2014/main" id="{E5A97F5E-3362-42DB-91DF-C1E13CED934E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26" name="Shape 13">
          <a:extLst>
            <a:ext uri="{FF2B5EF4-FFF2-40B4-BE49-F238E27FC236}">
              <a16:creationId xmlns:a16="http://schemas.microsoft.com/office/drawing/2014/main" id="{12F1BDAE-DDD0-476D-86E4-39C658D8154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27" name="Shape 13">
          <a:extLst>
            <a:ext uri="{FF2B5EF4-FFF2-40B4-BE49-F238E27FC236}">
              <a16:creationId xmlns:a16="http://schemas.microsoft.com/office/drawing/2014/main" id="{1E106B72-887C-4521-915A-A85DB1861D3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28" name="Shape 13">
          <a:extLst>
            <a:ext uri="{FF2B5EF4-FFF2-40B4-BE49-F238E27FC236}">
              <a16:creationId xmlns:a16="http://schemas.microsoft.com/office/drawing/2014/main" id="{6D376A2F-B7DE-476E-B8DD-46CC9C9F7C4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29" name="Shape 13">
          <a:extLst>
            <a:ext uri="{FF2B5EF4-FFF2-40B4-BE49-F238E27FC236}">
              <a16:creationId xmlns:a16="http://schemas.microsoft.com/office/drawing/2014/main" id="{0E84E3CC-7EE7-4D3A-8E91-5B49509AA399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30" name="Shape 8">
          <a:extLst>
            <a:ext uri="{FF2B5EF4-FFF2-40B4-BE49-F238E27FC236}">
              <a16:creationId xmlns:a16="http://schemas.microsoft.com/office/drawing/2014/main" id="{B6AE522B-05E5-4707-AFE9-86F7F85BB83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31" name="Shape 13">
          <a:extLst>
            <a:ext uri="{FF2B5EF4-FFF2-40B4-BE49-F238E27FC236}">
              <a16:creationId xmlns:a16="http://schemas.microsoft.com/office/drawing/2014/main" id="{48C275D6-8C31-4500-9614-E0E84246374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32" name="Shape 13">
          <a:extLst>
            <a:ext uri="{FF2B5EF4-FFF2-40B4-BE49-F238E27FC236}">
              <a16:creationId xmlns:a16="http://schemas.microsoft.com/office/drawing/2014/main" id="{F46E914A-6CC9-43F6-81EA-35F9C414337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33" name="Shape 13">
          <a:extLst>
            <a:ext uri="{FF2B5EF4-FFF2-40B4-BE49-F238E27FC236}">
              <a16:creationId xmlns:a16="http://schemas.microsoft.com/office/drawing/2014/main" id="{6586E643-630F-4D50-87A6-95920A703F6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34" name="Shape 13">
          <a:extLst>
            <a:ext uri="{FF2B5EF4-FFF2-40B4-BE49-F238E27FC236}">
              <a16:creationId xmlns:a16="http://schemas.microsoft.com/office/drawing/2014/main" id="{F4DA6F76-0048-471C-BD7C-DA500DCBC2A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35" name="Shape 8">
          <a:extLst>
            <a:ext uri="{FF2B5EF4-FFF2-40B4-BE49-F238E27FC236}">
              <a16:creationId xmlns:a16="http://schemas.microsoft.com/office/drawing/2014/main" id="{27B5D41C-814E-471E-A522-337937270A2E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36" name="Shape 13">
          <a:extLst>
            <a:ext uri="{FF2B5EF4-FFF2-40B4-BE49-F238E27FC236}">
              <a16:creationId xmlns:a16="http://schemas.microsoft.com/office/drawing/2014/main" id="{58A1B743-0047-4B30-95C7-19787FBC0C8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37" name="Shape 13">
          <a:extLst>
            <a:ext uri="{FF2B5EF4-FFF2-40B4-BE49-F238E27FC236}">
              <a16:creationId xmlns:a16="http://schemas.microsoft.com/office/drawing/2014/main" id="{7B21A776-D1E0-4803-AE82-1BF3542EAC3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38" name="Shape 13">
          <a:extLst>
            <a:ext uri="{FF2B5EF4-FFF2-40B4-BE49-F238E27FC236}">
              <a16:creationId xmlns:a16="http://schemas.microsoft.com/office/drawing/2014/main" id="{801F2381-283F-496B-9AA2-0E5D9BAF7CC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39" name="Shape 13">
          <a:extLst>
            <a:ext uri="{FF2B5EF4-FFF2-40B4-BE49-F238E27FC236}">
              <a16:creationId xmlns:a16="http://schemas.microsoft.com/office/drawing/2014/main" id="{9576C9F5-0AAC-4411-B339-6A71B5F8447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40" name="Shape 12">
          <a:extLst>
            <a:ext uri="{FF2B5EF4-FFF2-40B4-BE49-F238E27FC236}">
              <a16:creationId xmlns:a16="http://schemas.microsoft.com/office/drawing/2014/main" id="{1C34D44D-2626-4EA8-938E-C33955EF1247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41" name="Shape 12">
          <a:extLst>
            <a:ext uri="{FF2B5EF4-FFF2-40B4-BE49-F238E27FC236}">
              <a16:creationId xmlns:a16="http://schemas.microsoft.com/office/drawing/2014/main" id="{CC88ADC5-2F88-459E-9873-4E3E59B48D7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42" name="Shape 12">
          <a:extLst>
            <a:ext uri="{FF2B5EF4-FFF2-40B4-BE49-F238E27FC236}">
              <a16:creationId xmlns:a16="http://schemas.microsoft.com/office/drawing/2014/main" id="{8D5248C4-7FE4-40D7-B38E-76EA95817BF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43" name="Shape 12">
          <a:extLst>
            <a:ext uri="{FF2B5EF4-FFF2-40B4-BE49-F238E27FC236}">
              <a16:creationId xmlns:a16="http://schemas.microsoft.com/office/drawing/2014/main" id="{637DE092-7944-4695-AC1E-65D1D52CE0C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44" name="Shape 11">
          <a:extLst>
            <a:ext uri="{FF2B5EF4-FFF2-40B4-BE49-F238E27FC236}">
              <a16:creationId xmlns:a16="http://schemas.microsoft.com/office/drawing/2014/main" id="{70277A3C-BACC-4A26-BCC1-8F202C5949F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45" name="Shape 11">
          <a:extLst>
            <a:ext uri="{FF2B5EF4-FFF2-40B4-BE49-F238E27FC236}">
              <a16:creationId xmlns:a16="http://schemas.microsoft.com/office/drawing/2014/main" id="{96938203-A737-4907-99F1-9DFDB1DFEB2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46" name="Shape 11">
          <a:extLst>
            <a:ext uri="{FF2B5EF4-FFF2-40B4-BE49-F238E27FC236}">
              <a16:creationId xmlns:a16="http://schemas.microsoft.com/office/drawing/2014/main" id="{6A7B3835-6277-474D-9EEA-59E17E0CD3F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47" name="Shape 11">
          <a:extLst>
            <a:ext uri="{FF2B5EF4-FFF2-40B4-BE49-F238E27FC236}">
              <a16:creationId xmlns:a16="http://schemas.microsoft.com/office/drawing/2014/main" id="{CB6A58F5-ABD7-4885-8DF0-99A89CF9B0E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48" name="Shape 11">
          <a:extLst>
            <a:ext uri="{FF2B5EF4-FFF2-40B4-BE49-F238E27FC236}">
              <a16:creationId xmlns:a16="http://schemas.microsoft.com/office/drawing/2014/main" id="{2074EE43-F134-40DE-B5DC-CA405240967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49" name="Shape 11">
          <a:extLst>
            <a:ext uri="{FF2B5EF4-FFF2-40B4-BE49-F238E27FC236}">
              <a16:creationId xmlns:a16="http://schemas.microsoft.com/office/drawing/2014/main" id="{65DA3CE8-BF31-4B3E-BC97-A48BE8D872D2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50" name="Shape 11">
          <a:extLst>
            <a:ext uri="{FF2B5EF4-FFF2-40B4-BE49-F238E27FC236}">
              <a16:creationId xmlns:a16="http://schemas.microsoft.com/office/drawing/2014/main" id="{F4E3BDFE-26CC-486E-9AA0-81CDD837EDF7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51" name="Shape 11">
          <a:extLst>
            <a:ext uri="{FF2B5EF4-FFF2-40B4-BE49-F238E27FC236}">
              <a16:creationId xmlns:a16="http://schemas.microsoft.com/office/drawing/2014/main" id="{2D730C0D-7BA0-4A86-801F-C374F2CAE36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52" name="Shape 11">
          <a:extLst>
            <a:ext uri="{FF2B5EF4-FFF2-40B4-BE49-F238E27FC236}">
              <a16:creationId xmlns:a16="http://schemas.microsoft.com/office/drawing/2014/main" id="{FBC8F9C7-0AF2-4283-A146-210300812459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53" name="Shape 11">
          <a:extLst>
            <a:ext uri="{FF2B5EF4-FFF2-40B4-BE49-F238E27FC236}">
              <a16:creationId xmlns:a16="http://schemas.microsoft.com/office/drawing/2014/main" id="{B1411D6F-94B5-497A-BE9F-C0195D9B1DB9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54" name="Shape 11">
          <a:extLst>
            <a:ext uri="{FF2B5EF4-FFF2-40B4-BE49-F238E27FC236}">
              <a16:creationId xmlns:a16="http://schemas.microsoft.com/office/drawing/2014/main" id="{8D911BF9-0C43-43B5-8280-F748CBE8D77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55" name="Shape 11">
          <a:extLst>
            <a:ext uri="{FF2B5EF4-FFF2-40B4-BE49-F238E27FC236}">
              <a16:creationId xmlns:a16="http://schemas.microsoft.com/office/drawing/2014/main" id="{25BEACC4-2165-4438-A7EB-9B75C286E29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56" name="Shape 11">
          <a:extLst>
            <a:ext uri="{FF2B5EF4-FFF2-40B4-BE49-F238E27FC236}">
              <a16:creationId xmlns:a16="http://schemas.microsoft.com/office/drawing/2014/main" id="{1AE4AB29-D2A9-4253-863E-9BF41E85373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857" name="Shape 11">
          <a:extLst>
            <a:ext uri="{FF2B5EF4-FFF2-40B4-BE49-F238E27FC236}">
              <a16:creationId xmlns:a16="http://schemas.microsoft.com/office/drawing/2014/main" id="{EEDA1672-01E0-4E76-8B48-2E84BEFBE48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58" name="Shape 8">
          <a:extLst>
            <a:ext uri="{FF2B5EF4-FFF2-40B4-BE49-F238E27FC236}">
              <a16:creationId xmlns:a16="http://schemas.microsoft.com/office/drawing/2014/main" id="{F6CCD5B3-735E-458F-B6BD-977F487C136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59" name="Shape 11">
          <a:extLst>
            <a:ext uri="{FF2B5EF4-FFF2-40B4-BE49-F238E27FC236}">
              <a16:creationId xmlns:a16="http://schemas.microsoft.com/office/drawing/2014/main" id="{EE537D47-6E2F-42F1-B0EE-AB9525F11A6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60" name="Shape 11">
          <a:extLst>
            <a:ext uri="{FF2B5EF4-FFF2-40B4-BE49-F238E27FC236}">
              <a16:creationId xmlns:a16="http://schemas.microsoft.com/office/drawing/2014/main" id="{5B7A8EE3-734D-4AAD-9F62-E670D84F743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61" name="Shape 11">
          <a:extLst>
            <a:ext uri="{FF2B5EF4-FFF2-40B4-BE49-F238E27FC236}">
              <a16:creationId xmlns:a16="http://schemas.microsoft.com/office/drawing/2014/main" id="{BDB6DD3E-DE8D-470B-BD0E-EAE097067C7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62" name="Shape 11">
          <a:extLst>
            <a:ext uri="{FF2B5EF4-FFF2-40B4-BE49-F238E27FC236}">
              <a16:creationId xmlns:a16="http://schemas.microsoft.com/office/drawing/2014/main" id="{364CEDFF-CE93-433B-B2AF-AA187FD3ED02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63" name="Shape 8">
          <a:extLst>
            <a:ext uri="{FF2B5EF4-FFF2-40B4-BE49-F238E27FC236}">
              <a16:creationId xmlns:a16="http://schemas.microsoft.com/office/drawing/2014/main" id="{2329E630-1635-4832-8670-B68FE41D1DB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64" name="Shape 11">
          <a:extLst>
            <a:ext uri="{FF2B5EF4-FFF2-40B4-BE49-F238E27FC236}">
              <a16:creationId xmlns:a16="http://schemas.microsoft.com/office/drawing/2014/main" id="{DCE7A486-17E9-47DA-965E-22F93022DD0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65" name="Shape 11">
          <a:extLst>
            <a:ext uri="{FF2B5EF4-FFF2-40B4-BE49-F238E27FC236}">
              <a16:creationId xmlns:a16="http://schemas.microsoft.com/office/drawing/2014/main" id="{2DBD3D9F-F72E-424A-BE4C-5AA36CA9FBB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66" name="Shape 11">
          <a:extLst>
            <a:ext uri="{FF2B5EF4-FFF2-40B4-BE49-F238E27FC236}">
              <a16:creationId xmlns:a16="http://schemas.microsoft.com/office/drawing/2014/main" id="{8A33D5EE-DEFF-46B7-8E63-61D53972647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67" name="Shape 11">
          <a:extLst>
            <a:ext uri="{FF2B5EF4-FFF2-40B4-BE49-F238E27FC236}">
              <a16:creationId xmlns:a16="http://schemas.microsoft.com/office/drawing/2014/main" id="{C1E82924-97F1-413A-A7AF-CEAA496880F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68" name="Shape 11">
          <a:extLst>
            <a:ext uri="{FF2B5EF4-FFF2-40B4-BE49-F238E27FC236}">
              <a16:creationId xmlns:a16="http://schemas.microsoft.com/office/drawing/2014/main" id="{62C2C18B-D8A7-45D3-BD95-B36A391417C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69" name="Shape 11">
          <a:extLst>
            <a:ext uri="{FF2B5EF4-FFF2-40B4-BE49-F238E27FC236}">
              <a16:creationId xmlns:a16="http://schemas.microsoft.com/office/drawing/2014/main" id="{30B9CBB3-ED56-4978-A941-69201266B541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70" name="Shape 8">
          <a:extLst>
            <a:ext uri="{FF2B5EF4-FFF2-40B4-BE49-F238E27FC236}">
              <a16:creationId xmlns:a16="http://schemas.microsoft.com/office/drawing/2014/main" id="{5DA87882-F744-4966-BC8D-01F5CD8BA27F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71" name="Shape 11">
          <a:extLst>
            <a:ext uri="{FF2B5EF4-FFF2-40B4-BE49-F238E27FC236}">
              <a16:creationId xmlns:a16="http://schemas.microsoft.com/office/drawing/2014/main" id="{F9FBE751-5E46-447A-B3CE-0DAF9A98FD69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72" name="Shape 11">
          <a:extLst>
            <a:ext uri="{FF2B5EF4-FFF2-40B4-BE49-F238E27FC236}">
              <a16:creationId xmlns:a16="http://schemas.microsoft.com/office/drawing/2014/main" id="{59F22E37-B96F-41B8-8A68-A8892028855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73" name="Shape 11">
          <a:extLst>
            <a:ext uri="{FF2B5EF4-FFF2-40B4-BE49-F238E27FC236}">
              <a16:creationId xmlns:a16="http://schemas.microsoft.com/office/drawing/2014/main" id="{F12EC971-2E67-46AC-BE90-EF638FCA2BE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74" name="Shape 11">
          <a:extLst>
            <a:ext uri="{FF2B5EF4-FFF2-40B4-BE49-F238E27FC236}">
              <a16:creationId xmlns:a16="http://schemas.microsoft.com/office/drawing/2014/main" id="{9C34FCB7-7C7F-4C37-B71F-5AA3B496388F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75" name="Shape 8">
          <a:extLst>
            <a:ext uri="{FF2B5EF4-FFF2-40B4-BE49-F238E27FC236}">
              <a16:creationId xmlns:a16="http://schemas.microsoft.com/office/drawing/2014/main" id="{CA046D2A-F912-4F10-925F-B67336EEA511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76" name="Shape 11">
          <a:extLst>
            <a:ext uri="{FF2B5EF4-FFF2-40B4-BE49-F238E27FC236}">
              <a16:creationId xmlns:a16="http://schemas.microsoft.com/office/drawing/2014/main" id="{CC704ABE-2C26-4B0F-A7AC-20B3128710F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77" name="Shape 11">
          <a:extLst>
            <a:ext uri="{FF2B5EF4-FFF2-40B4-BE49-F238E27FC236}">
              <a16:creationId xmlns:a16="http://schemas.microsoft.com/office/drawing/2014/main" id="{B3B9E23C-4783-4DD1-B577-6C151F725DF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78" name="Shape 11">
          <a:extLst>
            <a:ext uri="{FF2B5EF4-FFF2-40B4-BE49-F238E27FC236}">
              <a16:creationId xmlns:a16="http://schemas.microsoft.com/office/drawing/2014/main" id="{AF19458C-4A0E-4F00-B09E-B900C0D13A1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79" name="Shape 11">
          <a:extLst>
            <a:ext uri="{FF2B5EF4-FFF2-40B4-BE49-F238E27FC236}">
              <a16:creationId xmlns:a16="http://schemas.microsoft.com/office/drawing/2014/main" id="{2BDFE011-48BE-4DD8-9A56-58E471CCB8CE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80" name="Shape 11">
          <a:extLst>
            <a:ext uri="{FF2B5EF4-FFF2-40B4-BE49-F238E27FC236}">
              <a16:creationId xmlns:a16="http://schemas.microsoft.com/office/drawing/2014/main" id="{03AF5556-F95A-4494-B659-4CCD56AE0CF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81" name="Shape 11">
          <a:extLst>
            <a:ext uri="{FF2B5EF4-FFF2-40B4-BE49-F238E27FC236}">
              <a16:creationId xmlns:a16="http://schemas.microsoft.com/office/drawing/2014/main" id="{A1B3BBF4-DE66-44CB-B2FD-48D805B12B4E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82" name="Shape 8">
          <a:extLst>
            <a:ext uri="{FF2B5EF4-FFF2-40B4-BE49-F238E27FC236}">
              <a16:creationId xmlns:a16="http://schemas.microsoft.com/office/drawing/2014/main" id="{F31C900F-38D0-4B52-BE7A-B482AC48F67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83" name="Shape 11">
          <a:extLst>
            <a:ext uri="{FF2B5EF4-FFF2-40B4-BE49-F238E27FC236}">
              <a16:creationId xmlns:a16="http://schemas.microsoft.com/office/drawing/2014/main" id="{5F05AA15-3844-4ED7-B908-6E4C69A454B1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84" name="Shape 11">
          <a:extLst>
            <a:ext uri="{FF2B5EF4-FFF2-40B4-BE49-F238E27FC236}">
              <a16:creationId xmlns:a16="http://schemas.microsoft.com/office/drawing/2014/main" id="{0754BEC7-BD1C-4FCA-AF46-6535A380972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85" name="Shape 11">
          <a:extLst>
            <a:ext uri="{FF2B5EF4-FFF2-40B4-BE49-F238E27FC236}">
              <a16:creationId xmlns:a16="http://schemas.microsoft.com/office/drawing/2014/main" id="{771E0A66-A39F-4D8F-92CE-CFEEB62C867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86" name="Shape 11">
          <a:extLst>
            <a:ext uri="{FF2B5EF4-FFF2-40B4-BE49-F238E27FC236}">
              <a16:creationId xmlns:a16="http://schemas.microsoft.com/office/drawing/2014/main" id="{1A1D5EC6-63A5-434E-B7D9-33BC684EC4DE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87" name="Shape 8">
          <a:extLst>
            <a:ext uri="{FF2B5EF4-FFF2-40B4-BE49-F238E27FC236}">
              <a16:creationId xmlns:a16="http://schemas.microsoft.com/office/drawing/2014/main" id="{08307FC6-4AF7-4B37-B3D3-8CAF6CBF66A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88" name="Shape 11">
          <a:extLst>
            <a:ext uri="{FF2B5EF4-FFF2-40B4-BE49-F238E27FC236}">
              <a16:creationId xmlns:a16="http://schemas.microsoft.com/office/drawing/2014/main" id="{FFD7AEE5-D54C-47C8-A095-4467B42CD51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89" name="Shape 11">
          <a:extLst>
            <a:ext uri="{FF2B5EF4-FFF2-40B4-BE49-F238E27FC236}">
              <a16:creationId xmlns:a16="http://schemas.microsoft.com/office/drawing/2014/main" id="{F5000658-EF2C-4F4E-973A-7BB1753269C3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90" name="Shape 11">
          <a:extLst>
            <a:ext uri="{FF2B5EF4-FFF2-40B4-BE49-F238E27FC236}">
              <a16:creationId xmlns:a16="http://schemas.microsoft.com/office/drawing/2014/main" id="{19E62907-869B-4F06-AC20-265128BDFB6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91" name="Shape 11">
          <a:extLst>
            <a:ext uri="{FF2B5EF4-FFF2-40B4-BE49-F238E27FC236}">
              <a16:creationId xmlns:a16="http://schemas.microsoft.com/office/drawing/2014/main" id="{BAAD046D-7F28-442B-AD6A-7B5F18DEF74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92" name="Shape 11">
          <a:extLst>
            <a:ext uri="{FF2B5EF4-FFF2-40B4-BE49-F238E27FC236}">
              <a16:creationId xmlns:a16="http://schemas.microsoft.com/office/drawing/2014/main" id="{185DC0D4-0727-431D-8778-1C7456EF783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93" name="Shape 11">
          <a:extLst>
            <a:ext uri="{FF2B5EF4-FFF2-40B4-BE49-F238E27FC236}">
              <a16:creationId xmlns:a16="http://schemas.microsoft.com/office/drawing/2014/main" id="{30E16CDC-61AC-4340-ABD7-37068E5D750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94" name="Shape 8">
          <a:extLst>
            <a:ext uri="{FF2B5EF4-FFF2-40B4-BE49-F238E27FC236}">
              <a16:creationId xmlns:a16="http://schemas.microsoft.com/office/drawing/2014/main" id="{C85359FB-FB1C-4523-B112-BAE1429A1F1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95" name="Shape 11">
          <a:extLst>
            <a:ext uri="{FF2B5EF4-FFF2-40B4-BE49-F238E27FC236}">
              <a16:creationId xmlns:a16="http://schemas.microsoft.com/office/drawing/2014/main" id="{DBB20047-CB2F-44DC-A67D-9D283FDD6400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96" name="Shape 11">
          <a:extLst>
            <a:ext uri="{FF2B5EF4-FFF2-40B4-BE49-F238E27FC236}">
              <a16:creationId xmlns:a16="http://schemas.microsoft.com/office/drawing/2014/main" id="{D7CECCF3-828A-4722-93A1-0EFAE3111742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97" name="Shape 11">
          <a:extLst>
            <a:ext uri="{FF2B5EF4-FFF2-40B4-BE49-F238E27FC236}">
              <a16:creationId xmlns:a16="http://schemas.microsoft.com/office/drawing/2014/main" id="{9C1A138F-53FC-46FD-9561-DF524AF1D92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98" name="Shape 11">
          <a:extLst>
            <a:ext uri="{FF2B5EF4-FFF2-40B4-BE49-F238E27FC236}">
              <a16:creationId xmlns:a16="http://schemas.microsoft.com/office/drawing/2014/main" id="{5CFD8ABC-3011-4172-B1BD-372B55B507BB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899" name="Shape 8">
          <a:extLst>
            <a:ext uri="{FF2B5EF4-FFF2-40B4-BE49-F238E27FC236}">
              <a16:creationId xmlns:a16="http://schemas.microsoft.com/office/drawing/2014/main" id="{37A80210-9D04-428A-A73C-53E63BB158A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00" name="Shape 11">
          <a:extLst>
            <a:ext uri="{FF2B5EF4-FFF2-40B4-BE49-F238E27FC236}">
              <a16:creationId xmlns:a16="http://schemas.microsoft.com/office/drawing/2014/main" id="{B5515CB5-7464-4EAC-9C81-E09C52EE80F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01" name="Shape 11">
          <a:extLst>
            <a:ext uri="{FF2B5EF4-FFF2-40B4-BE49-F238E27FC236}">
              <a16:creationId xmlns:a16="http://schemas.microsoft.com/office/drawing/2014/main" id="{B6D8D7DE-2C38-4C4F-BA7E-D7910C3F8E46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02" name="Shape 11">
          <a:extLst>
            <a:ext uri="{FF2B5EF4-FFF2-40B4-BE49-F238E27FC236}">
              <a16:creationId xmlns:a16="http://schemas.microsoft.com/office/drawing/2014/main" id="{9ECCF935-416E-46DA-854A-1223C59341C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03" name="Shape 11">
          <a:extLst>
            <a:ext uri="{FF2B5EF4-FFF2-40B4-BE49-F238E27FC236}">
              <a16:creationId xmlns:a16="http://schemas.microsoft.com/office/drawing/2014/main" id="{8DDEDAE6-844A-4426-B486-7A2E8656904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04" name="Shape 11">
          <a:extLst>
            <a:ext uri="{FF2B5EF4-FFF2-40B4-BE49-F238E27FC236}">
              <a16:creationId xmlns:a16="http://schemas.microsoft.com/office/drawing/2014/main" id="{AC1E6DDC-316E-4F07-B9FA-1D44C3007424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05" name="Shape 11">
          <a:extLst>
            <a:ext uri="{FF2B5EF4-FFF2-40B4-BE49-F238E27FC236}">
              <a16:creationId xmlns:a16="http://schemas.microsoft.com/office/drawing/2014/main" id="{4C7C401A-497B-4DF8-BB49-34FA2D1F661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06" name="Shape 8">
          <a:extLst>
            <a:ext uri="{FF2B5EF4-FFF2-40B4-BE49-F238E27FC236}">
              <a16:creationId xmlns:a16="http://schemas.microsoft.com/office/drawing/2014/main" id="{145DA91C-BF85-4570-8EC7-8C5A6724917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07" name="Shape 11">
          <a:extLst>
            <a:ext uri="{FF2B5EF4-FFF2-40B4-BE49-F238E27FC236}">
              <a16:creationId xmlns:a16="http://schemas.microsoft.com/office/drawing/2014/main" id="{2867C7AF-E72D-4D3F-BB4F-5964C230A21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08" name="Shape 11">
          <a:extLst>
            <a:ext uri="{FF2B5EF4-FFF2-40B4-BE49-F238E27FC236}">
              <a16:creationId xmlns:a16="http://schemas.microsoft.com/office/drawing/2014/main" id="{85D34912-A058-4CC7-96BF-20FD444E1AF8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09" name="Shape 11">
          <a:extLst>
            <a:ext uri="{FF2B5EF4-FFF2-40B4-BE49-F238E27FC236}">
              <a16:creationId xmlns:a16="http://schemas.microsoft.com/office/drawing/2014/main" id="{CA891D67-B3BF-46B1-9EB4-40B3C68AA9E9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10" name="Shape 11">
          <a:extLst>
            <a:ext uri="{FF2B5EF4-FFF2-40B4-BE49-F238E27FC236}">
              <a16:creationId xmlns:a16="http://schemas.microsoft.com/office/drawing/2014/main" id="{F173F641-7E30-4DB0-BF53-2D760F2136F7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11" name="Shape 8">
          <a:extLst>
            <a:ext uri="{FF2B5EF4-FFF2-40B4-BE49-F238E27FC236}">
              <a16:creationId xmlns:a16="http://schemas.microsoft.com/office/drawing/2014/main" id="{55805DA8-450F-4340-8A38-3BB575184AB9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12" name="Shape 11">
          <a:extLst>
            <a:ext uri="{FF2B5EF4-FFF2-40B4-BE49-F238E27FC236}">
              <a16:creationId xmlns:a16="http://schemas.microsoft.com/office/drawing/2014/main" id="{AD8A34A9-B26D-4EF8-B771-FE94F5E9F36D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13" name="Shape 11">
          <a:extLst>
            <a:ext uri="{FF2B5EF4-FFF2-40B4-BE49-F238E27FC236}">
              <a16:creationId xmlns:a16="http://schemas.microsoft.com/office/drawing/2014/main" id="{23F3223A-DA15-4BD8-BB5F-B499503EF36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14" name="Shape 11">
          <a:extLst>
            <a:ext uri="{FF2B5EF4-FFF2-40B4-BE49-F238E27FC236}">
              <a16:creationId xmlns:a16="http://schemas.microsoft.com/office/drawing/2014/main" id="{1239CC74-E0F1-47AC-B560-BC7E0E5CE5F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15" name="Shape 11">
          <a:extLst>
            <a:ext uri="{FF2B5EF4-FFF2-40B4-BE49-F238E27FC236}">
              <a16:creationId xmlns:a16="http://schemas.microsoft.com/office/drawing/2014/main" id="{20423367-1FEF-464B-920F-F27CF8D1FD6A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16" name="Shape 11">
          <a:extLst>
            <a:ext uri="{FF2B5EF4-FFF2-40B4-BE49-F238E27FC236}">
              <a16:creationId xmlns:a16="http://schemas.microsoft.com/office/drawing/2014/main" id="{A4AA6315-2873-41D0-8E72-C823F670399C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121</xdr:row>
      <xdr:rowOff>0</xdr:rowOff>
    </xdr:from>
    <xdr:ext cx="190500" cy="266700"/>
    <xdr:sp macro="" textlink="">
      <xdr:nvSpPr>
        <xdr:cNvPr id="917" name="Shape 11">
          <a:extLst>
            <a:ext uri="{FF2B5EF4-FFF2-40B4-BE49-F238E27FC236}">
              <a16:creationId xmlns:a16="http://schemas.microsoft.com/office/drawing/2014/main" id="{A2472310-CD6F-4A87-8468-44AD023B90E5}"/>
            </a:ext>
          </a:extLst>
        </xdr:cNvPr>
        <xdr:cNvSpPr txBox="1"/>
      </xdr:nvSpPr>
      <xdr:spPr>
        <a:xfrm>
          <a:off x="885253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3984811</xdr:colOff>
      <xdr:row>122</xdr:row>
      <xdr:rowOff>113179</xdr:rowOff>
    </xdr:from>
    <xdr:ext cx="800100" cy="314325"/>
    <xdr:pic>
      <xdr:nvPicPr>
        <xdr:cNvPr id="918" name="image3.png">
          <a:extLst>
            <a:ext uri="{FF2B5EF4-FFF2-40B4-BE49-F238E27FC236}">
              <a16:creationId xmlns:a16="http://schemas.microsoft.com/office/drawing/2014/main" id="{391026F4-D156-4580-853D-35A46C59318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522387" y="43762332"/>
          <a:ext cx="800100" cy="314325"/>
        </a:xfrm>
        <a:prstGeom prst="rect">
          <a:avLst/>
        </a:prstGeom>
        <a:noFill/>
      </xdr:spPr>
    </xdr:pic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19" name="Shape 11">
          <a:extLst>
            <a:ext uri="{FF2B5EF4-FFF2-40B4-BE49-F238E27FC236}">
              <a16:creationId xmlns:a16="http://schemas.microsoft.com/office/drawing/2014/main" id="{C8762EA9-139E-47FA-B1D0-234DA16644C2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20" name="Shape 11">
          <a:extLst>
            <a:ext uri="{FF2B5EF4-FFF2-40B4-BE49-F238E27FC236}">
              <a16:creationId xmlns:a16="http://schemas.microsoft.com/office/drawing/2014/main" id="{0722F2F3-85F0-4EAF-822A-67B64D617AD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21" name="Shape 11">
          <a:extLst>
            <a:ext uri="{FF2B5EF4-FFF2-40B4-BE49-F238E27FC236}">
              <a16:creationId xmlns:a16="http://schemas.microsoft.com/office/drawing/2014/main" id="{8FBFF672-0546-4449-A74A-296D0F09E167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22" name="Shape 12">
          <a:extLst>
            <a:ext uri="{FF2B5EF4-FFF2-40B4-BE49-F238E27FC236}">
              <a16:creationId xmlns:a16="http://schemas.microsoft.com/office/drawing/2014/main" id="{2656B1DE-6863-420E-A623-5EA96B5847A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23" name="Shape 12">
          <a:extLst>
            <a:ext uri="{FF2B5EF4-FFF2-40B4-BE49-F238E27FC236}">
              <a16:creationId xmlns:a16="http://schemas.microsoft.com/office/drawing/2014/main" id="{B04C5D52-4F2F-4926-9E3D-EFA9DB00272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24" name="Shape 11">
          <a:extLst>
            <a:ext uri="{FF2B5EF4-FFF2-40B4-BE49-F238E27FC236}">
              <a16:creationId xmlns:a16="http://schemas.microsoft.com/office/drawing/2014/main" id="{FF18C502-0BDA-4C7B-98E2-3F8870B3361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25" name="Shape 11">
          <a:extLst>
            <a:ext uri="{FF2B5EF4-FFF2-40B4-BE49-F238E27FC236}">
              <a16:creationId xmlns:a16="http://schemas.microsoft.com/office/drawing/2014/main" id="{CA3B5A6C-C3FB-4F95-BA65-DECBBB6CCDA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26" name="Shape 11">
          <a:extLst>
            <a:ext uri="{FF2B5EF4-FFF2-40B4-BE49-F238E27FC236}">
              <a16:creationId xmlns:a16="http://schemas.microsoft.com/office/drawing/2014/main" id="{E4098A12-26CC-48F5-832F-3EE44AE6641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27" name="Shape 11">
          <a:extLst>
            <a:ext uri="{FF2B5EF4-FFF2-40B4-BE49-F238E27FC236}">
              <a16:creationId xmlns:a16="http://schemas.microsoft.com/office/drawing/2014/main" id="{E7DBFED2-362B-4690-8255-2ABDF6AC3A7E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28" name="Shape 11">
          <a:extLst>
            <a:ext uri="{FF2B5EF4-FFF2-40B4-BE49-F238E27FC236}">
              <a16:creationId xmlns:a16="http://schemas.microsoft.com/office/drawing/2014/main" id="{280FE7F3-43D0-4174-9535-0717E9FA9EC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29" name="Shape 11">
          <a:extLst>
            <a:ext uri="{FF2B5EF4-FFF2-40B4-BE49-F238E27FC236}">
              <a16:creationId xmlns:a16="http://schemas.microsoft.com/office/drawing/2014/main" id="{3E59B63B-DC0E-4197-A6A7-894C3CA5D75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30" name="Shape 11">
          <a:extLst>
            <a:ext uri="{FF2B5EF4-FFF2-40B4-BE49-F238E27FC236}">
              <a16:creationId xmlns:a16="http://schemas.microsoft.com/office/drawing/2014/main" id="{74F2FFA7-3F19-4A5C-A00D-2C4C0D3341D5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31" name="Shape 11">
          <a:extLst>
            <a:ext uri="{FF2B5EF4-FFF2-40B4-BE49-F238E27FC236}">
              <a16:creationId xmlns:a16="http://schemas.microsoft.com/office/drawing/2014/main" id="{5CD7909F-FB66-46B4-8B35-FF023A82A13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32" name="Shape 8">
          <a:extLst>
            <a:ext uri="{FF2B5EF4-FFF2-40B4-BE49-F238E27FC236}">
              <a16:creationId xmlns:a16="http://schemas.microsoft.com/office/drawing/2014/main" id="{A8C5427C-7882-4FFA-9A70-3228BE343000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33" name="Shape 11">
          <a:extLst>
            <a:ext uri="{FF2B5EF4-FFF2-40B4-BE49-F238E27FC236}">
              <a16:creationId xmlns:a16="http://schemas.microsoft.com/office/drawing/2014/main" id="{B97B6E22-B4A8-44C6-9C31-0333F0514679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34" name="Shape 11">
          <a:extLst>
            <a:ext uri="{FF2B5EF4-FFF2-40B4-BE49-F238E27FC236}">
              <a16:creationId xmlns:a16="http://schemas.microsoft.com/office/drawing/2014/main" id="{518FBD43-A99B-4599-AEFA-B2FAAD988EA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35" name="Shape 11">
          <a:extLst>
            <a:ext uri="{FF2B5EF4-FFF2-40B4-BE49-F238E27FC236}">
              <a16:creationId xmlns:a16="http://schemas.microsoft.com/office/drawing/2014/main" id="{63F2BD05-ECB4-46EB-8A34-1ABA31E7AB0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36" name="Shape 11">
          <a:extLst>
            <a:ext uri="{FF2B5EF4-FFF2-40B4-BE49-F238E27FC236}">
              <a16:creationId xmlns:a16="http://schemas.microsoft.com/office/drawing/2014/main" id="{1A0899FA-99ED-468D-92E7-141F6B3E5AA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37" name="Shape 8">
          <a:extLst>
            <a:ext uri="{FF2B5EF4-FFF2-40B4-BE49-F238E27FC236}">
              <a16:creationId xmlns:a16="http://schemas.microsoft.com/office/drawing/2014/main" id="{D72AD7EE-1CC6-44E6-A1C8-E7DCAC86D8A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38" name="Shape 11">
          <a:extLst>
            <a:ext uri="{FF2B5EF4-FFF2-40B4-BE49-F238E27FC236}">
              <a16:creationId xmlns:a16="http://schemas.microsoft.com/office/drawing/2014/main" id="{A0BF0470-E317-49A1-9737-E4AD7879A58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39" name="Shape 11">
          <a:extLst>
            <a:ext uri="{FF2B5EF4-FFF2-40B4-BE49-F238E27FC236}">
              <a16:creationId xmlns:a16="http://schemas.microsoft.com/office/drawing/2014/main" id="{32CBDC1D-9419-4E9B-AC5E-8206F12590BE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40" name="Shape 11">
          <a:extLst>
            <a:ext uri="{FF2B5EF4-FFF2-40B4-BE49-F238E27FC236}">
              <a16:creationId xmlns:a16="http://schemas.microsoft.com/office/drawing/2014/main" id="{6C681887-EF54-4F84-8DE4-14E02FDAA8FE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41" name="Shape 11">
          <a:extLst>
            <a:ext uri="{FF2B5EF4-FFF2-40B4-BE49-F238E27FC236}">
              <a16:creationId xmlns:a16="http://schemas.microsoft.com/office/drawing/2014/main" id="{6E08B421-8A5D-424B-AF66-96779DC9825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42" name="Shape 8">
          <a:extLst>
            <a:ext uri="{FF2B5EF4-FFF2-40B4-BE49-F238E27FC236}">
              <a16:creationId xmlns:a16="http://schemas.microsoft.com/office/drawing/2014/main" id="{BF010431-7D74-4E19-BEDE-F8238164606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43" name="Shape 11">
          <a:extLst>
            <a:ext uri="{FF2B5EF4-FFF2-40B4-BE49-F238E27FC236}">
              <a16:creationId xmlns:a16="http://schemas.microsoft.com/office/drawing/2014/main" id="{560EFFC1-B488-4543-B6A2-53C3B4FE12D9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44" name="Shape 11">
          <a:extLst>
            <a:ext uri="{FF2B5EF4-FFF2-40B4-BE49-F238E27FC236}">
              <a16:creationId xmlns:a16="http://schemas.microsoft.com/office/drawing/2014/main" id="{5BB9F7EA-10DA-4A00-A4B1-617507626A3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45" name="Shape 11">
          <a:extLst>
            <a:ext uri="{FF2B5EF4-FFF2-40B4-BE49-F238E27FC236}">
              <a16:creationId xmlns:a16="http://schemas.microsoft.com/office/drawing/2014/main" id="{CC0BD878-2151-4A5F-AFB0-74D3B70CD67E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46" name="Shape 11">
          <a:extLst>
            <a:ext uri="{FF2B5EF4-FFF2-40B4-BE49-F238E27FC236}">
              <a16:creationId xmlns:a16="http://schemas.microsoft.com/office/drawing/2014/main" id="{3BACE62B-151A-437E-80DE-213DDA5242D7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47" name="Shape 11">
          <a:extLst>
            <a:ext uri="{FF2B5EF4-FFF2-40B4-BE49-F238E27FC236}">
              <a16:creationId xmlns:a16="http://schemas.microsoft.com/office/drawing/2014/main" id="{B28ED809-73CD-47C4-B902-8B092155456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48" name="Shape 11">
          <a:extLst>
            <a:ext uri="{FF2B5EF4-FFF2-40B4-BE49-F238E27FC236}">
              <a16:creationId xmlns:a16="http://schemas.microsoft.com/office/drawing/2014/main" id="{54CBF931-DFF1-4EB2-A71E-D2BA6BBDBB2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49" name="Shape 11">
          <a:extLst>
            <a:ext uri="{FF2B5EF4-FFF2-40B4-BE49-F238E27FC236}">
              <a16:creationId xmlns:a16="http://schemas.microsoft.com/office/drawing/2014/main" id="{05C4D05A-6E7D-4F0F-ACF3-0E42D832BFC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50" name="Shape 11">
          <a:extLst>
            <a:ext uri="{FF2B5EF4-FFF2-40B4-BE49-F238E27FC236}">
              <a16:creationId xmlns:a16="http://schemas.microsoft.com/office/drawing/2014/main" id="{E9B29C6C-A107-4B13-B361-DD22A649E44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51" name="Shape 11">
          <a:extLst>
            <a:ext uri="{FF2B5EF4-FFF2-40B4-BE49-F238E27FC236}">
              <a16:creationId xmlns:a16="http://schemas.microsoft.com/office/drawing/2014/main" id="{CD2535C5-7BF3-4CE1-B3BE-4866E066CBC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52" name="Shape 13">
          <a:extLst>
            <a:ext uri="{FF2B5EF4-FFF2-40B4-BE49-F238E27FC236}">
              <a16:creationId xmlns:a16="http://schemas.microsoft.com/office/drawing/2014/main" id="{609734BD-2778-4157-9B21-A13A68D7C99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53" name="Shape 8">
          <a:extLst>
            <a:ext uri="{FF2B5EF4-FFF2-40B4-BE49-F238E27FC236}">
              <a16:creationId xmlns:a16="http://schemas.microsoft.com/office/drawing/2014/main" id="{80085C0F-305B-4B1E-83F0-5DAAC5A74E2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54" name="Shape 8">
          <a:extLst>
            <a:ext uri="{FF2B5EF4-FFF2-40B4-BE49-F238E27FC236}">
              <a16:creationId xmlns:a16="http://schemas.microsoft.com/office/drawing/2014/main" id="{A4B61A26-FF7F-4FD9-B40D-04039CAAC059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55" name="Shape 8">
          <a:extLst>
            <a:ext uri="{FF2B5EF4-FFF2-40B4-BE49-F238E27FC236}">
              <a16:creationId xmlns:a16="http://schemas.microsoft.com/office/drawing/2014/main" id="{0F255934-7F2A-4C0D-AAA2-986F20412E67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56" name="Shape 8">
          <a:extLst>
            <a:ext uri="{FF2B5EF4-FFF2-40B4-BE49-F238E27FC236}">
              <a16:creationId xmlns:a16="http://schemas.microsoft.com/office/drawing/2014/main" id="{8B521E0A-D867-4422-99FA-4CC8CCFB474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57" name="Shape 8">
          <a:extLst>
            <a:ext uri="{FF2B5EF4-FFF2-40B4-BE49-F238E27FC236}">
              <a16:creationId xmlns:a16="http://schemas.microsoft.com/office/drawing/2014/main" id="{A7E38C0B-3F7D-4BC8-AAF5-07831733C969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58" name="Shape 13">
          <a:extLst>
            <a:ext uri="{FF2B5EF4-FFF2-40B4-BE49-F238E27FC236}">
              <a16:creationId xmlns:a16="http://schemas.microsoft.com/office/drawing/2014/main" id="{BDBFB782-07CE-4B81-B87E-67D50F774289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59" name="Shape 13">
          <a:extLst>
            <a:ext uri="{FF2B5EF4-FFF2-40B4-BE49-F238E27FC236}">
              <a16:creationId xmlns:a16="http://schemas.microsoft.com/office/drawing/2014/main" id="{40350F45-DDA0-4521-83F5-8D42BE8A69D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60" name="Shape 13">
          <a:extLst>
            <a:ext uri="{FF2B5EF4-FFF2-40B4-BE49-F238E27FC236}">
              <a16:creationId xmlns:a16="http://schemas.microsoft.com/office/drawing/2014/main" id="{8F55A03A-D842-4B1F-B3A3-6804DE06E11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61" name="Shape 13">
          <a:extLst>
            <a:ext uri="{FF2B5EF4-FFF2-40B4-BE49-F238E27FC236}">
              <a16:creationId xmlns:a16="http://schemas.microsoft.com/office/drawing/2014/main" id="{5894B021-195E-4054-8625-50FB4E70F6C5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62" name="Shape 8">
          <a:extLst>
            <a:ext uri="{FF2B5EF4-FFF2-40B4-BE49-F238E27FC236}">
              <a16:creationId xmlns:a16="http://schemas.microsoft.com/office/drawing/2014/main" id="{06C245EF-14B5-4123-8EFC-89D86C89275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63" name="Shape 13">
          <a:extLst>
            <a:ext uri="{FF2B5EF4-FFF2-40B4-BE49-F238E27FC236}">
              <a16:creationId xmlns:a16="http://schemas.microsoft.com/office/drawing/2014/main" id="{B907B5EC-5704-482B-8376-38B1974EA97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64" name="Shape 13">
          <a:extLst>
            <a:ext uri="{FF2B5EF4-FFF2-40B4-BE49-F238E27FC236}">
              <a16:creationId xmlns:a16="http://schemas.microsoft.com/office/drawing/2014/main" id="{815FDBB4-1349-4FE2-A53C-A0E42FE0BBF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65" name="Shape 13">
          <a:extLst>
            <a:ext uri="{FF2B5EF4-FFF2-40B4-BE49-F238E27FC236}">
              <a16:creationId xmlns:a16="http://schemas.microsoft.com/office/drawing/2014/main" id="{5977BBCB-4C38-4EBB-BA56-EC03000FFCC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66" name="Shape 13">
          <a:extLst>
            <a:ext uri="{FF2B5EF4-FFF2-40B4-BE49-F238E27FC236}">
              <a16:creationId xmlns:a16="http://schemas.microsoft.com/office/drawing/2014/main" id="{734CD3AB-E28D-42C0-8F70-5582E48B862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67" name="Shape 8">
          <a:extLst>
            <a:ext uri="{FF2B5EF4-FFF2-40B4-BE49-F238E27FC236}">
              <a16:creationId xmlns:a16="http://schemas.microsoft.com/office/drawing/2014/main" id="{3D89AC05-3BD2-4B2B-BD5D-D54BEDD2186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68" name="Shape 13">
          <a:extLst>
            <a:ext uri="{FF2B5EF4-FFF2-40B4-BE49-F238E27FC236}">
              <a16:creationId xmlns:a16="http://schemas.microsoft.com/office/drawing/2014/main" id="{C65C476E-B298-4CA0-BC25-0BB1C146ED7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69" name="Shape 13">
          <a:extLst>
            <a:ext uri="{FF2B5EF4-FFF2-40B4-BE49-F238E27FC236}">
              <a16:creationId xmlns:a16="http://schemas.microsoft.com/office/drawing/2014/main" id="{8DAF1ECA-3DB7-436B-8D73-073CA7C0BB9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70" name="Shape 13">
          <a:extLst>
            <a:ext uri="{FF2B5EF4-FFF2-40B4-BE49-F238E27FC236}">
              <a16:creationId xmlns:a16="http://schemas.microsoft.com/office/drawing/2014/main" id="{86131F24-DEAF-4B12-BDFC-A0E212A013B7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71" name="Shape 13">
          <a:extLst>
            <a:ext uri="{FF2B5EF4-FFF2-40B4-BE49-F238E27FC236}">
              <a16:creationId xmlns:a16="http://schemas.microsoft.com/office/drawing/2014/main" id="{446825C0-5EA1-4195-9113-AC3D50F95F95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72" name="Shape 12">
          <a:extLst>
            <a:ext uri="{FF2B5EF4-FFF2-40B4-BE49-F238E27FC236}">
              <a16:creationId xmlns:a16="http://schemas.microsoft.com/office/drawing/2014/main" id="{61676E2A-E130-4890-BFEE-9F9BECA23C4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73" name="Shape 12">
          <a:extLst>
            <a:ext uri="{FF2B5EF4-FFF2-40B4-BE49-F238E27FC236}">
              <a16:creationId xmlns:a16="http://schemas.microsoft.com/office/drawing/2014/main" id="{BD9B98DC-B6C1-4A26-A778-32B5FCD3769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74" name="Shape 12">
          <a:extLst>
            <a:ext uri="{FF2B5EF4-FFF2-40B4-BE49-F238E27FC236}">
              <a16:creationId xmlns:a16="http://schemas.microsoft.com/office/drawing/2014/main" id="{9F5BF47F-94DE-429D-9BA8-6CCF1FFA5B67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75" name="Shape 12">
          <a:extLst>
            <a:ext uri="{FF2B5EF4-FFF2-40B4-BE49-F238E27FC236}">
              <a16:creationId xmlns:a16="http://schemas.microsoft.com/office/drawing/2014/main" id="{C31D9F84-8D04-4FBD-AEFD-599819BA60A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76" name="Shape 11">
          <a:extLst>
            <a:ext uri="{FF2B5EF4-FFF2-40B4-BE49-F238E27FC236}">
              <a16:creationId xmlns:a16="http://schemas.microsoft.com/office/drawing/2014/main" id="{59A55240-6C7A-4B64-8165-8CEC52C9FD7E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77" name="Shape 11">
          <a:extLst>
            <a:ext uri="{FF2B5EF4-FFF2-40B4-BE49-F238E27FC236}">
              <a16:creationId xmlns:a16="http://schemas.microsoft.com/office/drawing/2014/main" id="{2BBB33DC-C223-48F8-BDB8-B6B78F45FF1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78" name="Shape 11">
          <a:extLst>
            <a:ext uri="{FF2B5EF4-FFF2-40B4-BE49-F238E27FC236}">
              <a16:creationId xmlns:a16="http://schemas.microsoft.com/office/drawing/2014/main" id="{72627C0A-5C32-41D8-ADE3-AD408D6E03F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79" name="Shape 11">
          <a:extLst>
            <a:ext uri="{FF2B5EF4-FFF2-40B4-BE49-F238E27FC236}">
              <a16:creationId xmlns:a16="http://schemas.microsoft.com/office/drawing/2014/main" id="{C3ED5E41-A3DC-43C9-9465-AB6884D7E1E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80" name="Shape 11">
          <a:extLst>
            <a:ext uri="{FF2B5EF4-FFF2-40B4-BE49-F238E27FC236}">
              <a16:creationId xmlns:a16="http://schemas.microsoft.com/office/drawing/2014/main" id="{607A89AD-B7F3-437D-B5C7-5E409EB444D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81" name="Shape 11">
          <a:extLst>
            <a:ext uri="{FF2B5EF4-FFF2-40B4-BE49-F238E27FC236}">
              <a16:creationId xmlns:a16="http://schemas.microsoft.com/office/drawing/2014/main" id="{A65DC72F-4DF8-4E0F-B419-2F505447EF0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82" name="Shape 11">
          <a:extLst>
            <a:ext uri="{FF2B5EF4-FFF2-40B4-BE49-F238E27FC236}">
              <a16:creationId xmlns:a16="http://schemas.microsoft.com/office/drawing/2014/main" id="{36F08A06-FA7E-4B68-993B-31471C5A28D2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83" name="Shape 11">
          <a:extLst>
            <a:ext uri="{FF2B5EF4-FFF2-40B4-BE49-F238E27FC236}">
              <a16:creationId xmlns:a16="http://schemas.microsoft.com/office/drawing/2014/main" id="{B17FBC7C-441F-46C2-B94E-EDDFEA3EBC12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84" name="Shape 11">
          <a:extLst>
            <a:ext uri="{FF2B5EF4-FFF2-40B4-BE49-F238E27FC236}">
              <a16:creationId xmlns:a16="http://schemas.microsoft.com/office/drawing/2014/main" id="{56FBA2D9-7538-48F9-BCC3-164E8B9AAB0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85" name="Shape 11">
          <a:extLst>
            <a:ext uri="{FF2B5EF4-FFF2-40B4-BE49-F238E27FC236}">
              <a16:creationId xmlns:a16="http://schemas.microsoft.com/office/drawing/2014/main" id="{95D0D743-520C-43FE-A337-6CF39D968B4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86" name="Shape 11">
          <a:extLst>
            <a:ext uri="{FF2B5EF4-FFF2-40B4-BE49-F238E27FC236}">
              <a16:creationId xmlns:a16="http://schemas.microsoft.com/office/drawing/2014/main" id="{BFF5E783-DFBE-4D5C-A1EE-C2E6A9658157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87" name="Shape 11">
          <a:extLst>
            <a:ext uri="{FF2B5EF4-FFF2-40B4-BE49-F238E27FC236}">
              <a16:creationId xmlns:a16="http://schemas.microsoft.com/office/drawing/2014/main" id="{E7220DFB-C0D1-4EDB-8239-5C0055DC4450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88" name="Shape 11">
          <a:extLst>
            <a:ext uri="{FF2B5EF4-FFF2-40B4-BE49-F238E27FC236}">
              <a16:creationId xmlns:a16="http://schemas.microsoft.com/office/drawing/2014/main" id="{D82D2E60-890E-46D8-8A92-AB20FAFCD0C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89" name="Shape 11">
          <a:extLst>
            <a:ext uri="{FF2B5EF4-FFF2-40B4-BE49-F238E27FC236}">
              <a16:creationId xmlns:a16="http://schemas.microsoft.com/office/drawing/2014/main" id="{68423301-D674-44A8-BB34-7E21ADBE763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90" name="Shape 8">
          <a:extLst>
            <a:ext uri="{FF2B5EF4-FFF2-40B4-BE49-F238E27FC236}">
              <a16:creationId xmlns:a16="http://schemas.microsoft.com/office/drawing/2014/main" id="{6F3D3146-B734-4BCE-83F7-1AF6576F4BB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91" name="Shape 11">
          <a:extLst>
            <a:ext uri="{FF2B5EF4-FFF2-40B4-BE49-F238E27FC236}">
              <a16:creationId xmlns:a16="http://schemas.microsoft.com/office/drawing/2014/main" id="{366CEFA6-D463-400D-B38E-2A6A0EA7BE0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92" name="Shape 11">
          <a:extLst>
            <a:ext uri="{FF2B5EF4-FFF2-40B4-BE49-F238E27FC236}">
              <a16:creationId xmlns:a16="http://schemas.microsoft.com/office/drawing/2014/main" id="{9B2C014A-CA65-44B4-904D-F445B393DE95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93" name="Shape 11">
          <a:extLst>
            <a:ext uri="{FF2B5EF4-FFF2-40B4-BE49-F238E27FC236}">
              <a16:creationId xmlns:a16="http://schemas.microsoft.com/office/drawing/2014/main" id="{E6954306-604C-4859-AD66-35DEEF7476C5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94" name="Shape 11">
          <a:extLst>
            <a:ext uri="{FF2B5EF4-FFF2-40B4-BE49-F238E27FC236}">
              <a16:creationId xmlns:a16="http://schemas.microsoft.com/office/drawing/2014/main" id="{32BAB86F-C17C-432E-93B0-89269F6D9DC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95" name="Shape 8">
          <a:extLst>
            <a:ext uri="{FF2B5EF4-FFF2-40B4-BE49-F238E27FC236}">
              <a16:creationId xmlns:a16="http://schemas.microsoft.com/office/drawing/2014/main" id="{7EDD670C-95BF-4C87-AEB4-D393051399F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96" name="Shape 11">
          <a:extLst>
            <a:ext uri="{FF2B5EF4-FFF2-40B4-BE49-F238E27FC236}">
              <a16:creationId xmlns:a16="http://schemas.microsoft.com/office/drawing/2014/main" id="{5ABD733B-EB2B-4C16-B20A-87B7D8432E8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97" name="Shape 11">
          <a:extLst>
            <a:ext uri="{FF2B5EF4-FFF2-40B4-BE49-F238E27FC236}">
              <a16:creationId xmlns:a16="http://schemas.microsoft.com/office/drawing/2014/main" id="{0C921D92-6DA2-4086-A62B-D3405D18986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98" name="Shape 11">
          <a:extLst>
            <a:ext uri="{FF2B5EF4-FFF2-40B4-BE49-F238E27FC236}">
              <a16:creationId xmlns:a16="http://schemas.microsoft.com/office/drawing/2014/main" id="{15F8F198-E892-48E9-AF78-8B055CC95D52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999" name="Shape 11">
          <a:extLst>
            <a:ext uri="{FF2B5EF4-FFF2-40B4-BE49-F238E27FC236}">
              <a16:creationId xmlns:a16="http://schemas.microsoft.com/office/drawing/2014/main" id="{D839160A-F7D4-486A-B156-843BC4EF2C6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00" name="Shape 11">
          <a:extLst>
            <a:ext uri="{FF2B5EF4-FFF2-40B4-BE49-F238E27FC236}">
              <a16:creationId xmlns:a16="http://schemas.microsoft.com/office/drawing/2014/main" id="{BF31660F-A554-446E-AF19-63B089F773C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01" name="Shape 11">
          <a:extLst>
            <a:ext uri="{FF2B5EF4-FFF2-40B4-BE49-F238E27FC236}">
              <a16:creationId xmlns:a16="http://schemas.microsoft.com/office/drawing/2014/main" id="{9C23C8F0-F0C1-46BC-9798-74341B3D922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02" name="Shape 8">
          <a:extLst>
            <a:ext uri="{FF2B5EF4-FFF2-40B4-BE49-F238E27FC236}">
              <a16:creationId xmlns:a16="http://schemas.microsoft.com/office/drawing/2014/main" id="{0E9236FB-A79D-476E-A3CB-FFA26B56CC2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03" name="Shape 11">
          <a:extLst>
            <a:ext uri="{FF2B5EF4-FFF2-40B4-BE49-F238E27FC236}">
              <a16:creationId xmlns:a16="http://schemas.microsoft.com/office/drawing/2014/main" id="{8B7A42FD-5514-462E-AA8E-0B5E2D2FD39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04" name="Shape 11">
          <a:extLst>
            <a:ext uri="{FF2B5EF4-FFF2-40B4-BE49-F238E27FC236}">
              <a16:creationId xmlns:a16="http://schemas.microsoft.com/office/drawing/2014/main" id="{D39372E9-ACD8-45DC-853F-E16C6AA918E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05" name="Shape 11">
          <a:extLst>
            <a:ext uri="{FF2B5EF4-FFF2-40B4-BE49-F238E27FC236}">
              <a16:creationId xmlns:a16="http://schemas.microsoft.com/office/drawing/2014/main" id="{4C2F9A94-C19B-4021-A1D6-A1112D2527A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06" name="Shape 11">
          <a:extLst>
            <a:ext uri="{FF2B5EF4-FFF2-40B4-BE49-F238E27FC236}">
              <a16:creationId xmlns:a16="http://schemas.microsoft.com/office/drawing/2014/main" id="{B0B10A56-463C-4EC7-8B02-37054A0113D0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07" name="Shape 8">
          <a:extLst>
            <a:ext uri="{FF2B5EF4-FFF2-40B4-BE49-F238E27FC236}">
              <a16:creationId xmlns:a16="http://schemas.microsoft.com/office/drawing/2014/main" id="{E121A4DB-1670-4EF7-89F7-2E409BE0E6A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08" name="Shape 11">
          <a:extLst>
            <a:ext uri="{FF2B5EF4-FFF2-40B4-BE49-F238E27FC236}">
              <a16:creationId xmlns:a16="http://schemas.microsoft.com/office/drawing/2014/main" id="{4EDD566C-0C59-4E6D-9E08-829A14B8DBC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09" name="Shape 11">
          <a:extLst>
            <a:ext uri="{FF2B5EF4-FFF2-40B4-BE49-F238E27FC236}">
              <a16:creationId xmlns:a16="http://schemas.microsoft.com/office/drawing/2014/main" id="{FE46E201-07C1-42DE-B841-EC587CDEE4E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10" name="Shape 11">
          <a:extLst>
            <a:ext uri="{FF2B5EF4-FFF2-40B4-BE49-F238E27FC236}">
              <a16:creationId xmlns:a16="http://schemas.microsoft.com/office/drawing/2014/main" id="{2F4855DE-E4D3-4B45-8331-341A82BAF0C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11" name="Shape 11">
          <a:extLst>
            <a:ext uri="{FF2B5EF4-FFF2-40B4-BE49-F238E27FC236}">
              <a16:creationId xmlns:a16="http://schemas.microsoft.com/office/drawing/2014/main" id="{5A69B613-16C3-4367-AEED-A3FD3725FD32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12" name="Shape 11">
          <a:extLst>
            <a:ext uri="{FF2B5EF4-FFF2-40B4-BE49-F238E27FC236}">
              <a16:creationId xmlns:a16="http://schemas.microsoft.com/office/drawing/2014/main" id="{6796D804-32B0-4EBA-986E-1791C8BAB99E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13" name="Shape 11">
          <a:extLst>
            <a:ext uri="{FF2B5EF4-FFF2-40B4-BE49-F238E27FC236}">
              <a16:creationId xmlns:a16="http://schemas.microsoft.com/office/drawing/2014/main" id="{F3CFB9C3-8A56-409A-BFB9-68C9D0B08C6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14" name="Shape 8">
          <a:extLst>
            <a:ext uri="{FF2B5EF4-FFF2-40B4-BE49-F238E27FC236}">
              <a16:creationId xmlns:a16="http://schemas.microsoft.com/office/drawing/2014/main" id="{CA9089D7-73DC-4078-87E8-52DCFDC4617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15" name="Shape 11">
          <a:extLst>
            <a:ext uri="{FF2B5EF4-FFF2-40B4-BE49-F238E27FC236}">
              <a16:creationId xmlns:a16="http://schemas.microsoft.com/office/drawing/2014/main" id="{9E9A81F2-FB92-4E7E-B0D9-A7741BCBDE7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16" name="Shape 11">
          <a:extLst>
            <a:ext uri="{FF2B5EF4-FFF2-40B4-BE49-F238E27FC236}">
              <a16:creationId xmlns:a16="http://schemas.microsoft.com/office/drawing/2014/main" id="{7555E435-CED6-4F9C-9EB2-82E9E813B70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17" name="Shape 11">
          <a:extLst>
            <a:ext uri="{FF2B5EF4-FFF2-40B4-BE49-F238E27FC236}">
              <a16:creationId xmlns:a16="http://schemas.microsoft.com/office/drawing/2014/main" id="{E25C31BE-7BB5-42E2-ADA3-3D7262087BD2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18" name="Shape 11">
          <a:extLst>
            <a:ext uri="{FF2B5EF4-FFF2-40B4-BE49-F238E27FC236}">
              <a16:creationId xmlns:a16="http://schemas.microsoft.com/office/drawing/2014/main" id="{D4E0A59E-698B-4047-A9FA-B3390864840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19" name="Shape 8">
          <a:extLst>
            <a:ext uri="{FF2B5EF4-FFF2-40B4-BE49-F238E27FC236}">
              <a16:creationId xmlns:a16="http://schemas.microsoft.com/office/drawing/2014/main" id="{55637950-C2AF-4AD9-B630-A5A1979FB05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20" name="Shape 11">
          <a:extLst>
            <a:ext uri="{FF2B5EF4-FFF2-40B4-BE49-F238E27FC236}">
              <a16:creationId xmlns:a16="http://schemas.microsoft.com/office/drawing/2014/main" id="{6C8E4B27-1A3C-476C-9068-B099F4CFDCB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21" name="Shape 11">
          <a:extLst>
            <a:ext uri="{FF2B5EF4-FFF2-40B4-BE49-F238E27FC236}">
              <a16:creationId xmlns:a16="http://schemas.microsoft.com/office/drawing/2014/main" id="{17E537DB-0B33-4D38-B869-C0F72D97BA9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22" name="Shape 11">
          <a:extLst>
            <a:ext uri="{FF2B5EF4-FFF2-40B4-BE49-F238E27FC236}">
              <a16:creationId xmlns:a16="http://schemas.microsoft.com/office/drawing/2014/main" id="{8F3A2A5E-5B5E-4521-83C5-943D2EF33F2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23" name="Shape 11">
          <a:extLst>
            <a:ext uri="{FF2B5EF4-FFF2-40B4-BE49-F238E27FC236}">
              <a16:creationId xmlns:a16="http://schemas.microsoft.com/office/drawing/2014/main" id="{2442288C-6097-4856-A93C-2884EA94514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24" name="Shape 11">
          <a:extLst>
            <a:ext uri="{FF2B5EF4-FFF2-40B4-BE49-F238E27FC236}">
              <a16:creationId xmlns:a16="http://schemas.microsoft.com/office/drawing/2014/main" id="{409F8402-6D7B-47DB-BD16-C69DD9BCD6C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25" name="Shape 11">
          <a:extLst>
            <a:ext uri="{FF2B5EF4-FFF2-40B4-BE49-F238E27FC236}">
              <a16:creationId xmlns:a16="http://schemas.microsoft.com/office/drawing/2014/main" id="{6E646C69-1348-4AE2-9C37-9037FFB7B2D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26" name="Shape 8">
          <a:extLst>
            <a:ext uri="{FF2B5EF4-FFF2-40B4-BE49-F238E27FC236}">
              <a16:creationId xmlns:a16="http://schemas.microsoft.com/office/drawing/2014/main" id="{A4844994-CF38-4F19-9C31-67DDBC5536D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27" name="Shape 11">
          <a:extLst>
            <a:ext uri="{FF2B5EF4-FFF2-40B4-BE49-F238E27FC236}">
              <a16:creationId xmlns:a16="http://schemas.microsoft.com/office/drawing/2014/main" id="{FD04D596-8D60-49F7-9676-55BB605464E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28" name="Shape 11">
          <a:extLst>
            <a:ext uri="{FF2B5EF4-FFF2-40B4-BE49-F238E27FC236}">
              <a16:creationId xmlns:a16="http://schemas.microsoft.com/office/drawing/2014/main" id="{A1C56713-443E-4892-8A7C-9E6CF319AF8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29" name="Shape 11">
          <a:extLst>
            <a:ext uri="{FF2B5EF4-FFF2-40B4-BE49-F238E27FC236}">
              <a16:creationId xmlns:a16="http://schemas.microsoft.com/office/drawing/2014/main" id="{412F5AB6-3C4A-4EFA-9DBF-1F1EB16B865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30" name="Shape 11">
          <a:extLst>
            <a:ext uri="{FF2B5EF4-FFF2-40B4-BE49-F238E27FC236}">
              <a16:creationId xmlns:a16="http://schemas.microsoft.com/office/drawing/2014/main" id="{1FF6FBFE-3E51-4CA1-B291-7B988A14449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31" name="Shape 8">
          <a:extLst>
            <a:ext uri="{FF2B5EF4-FFF2-40B4-BE49-F238E27FC236}">
              <a16:creationId xmlns:a16="http://schemas.microsoft.com/office/drawing/2014/main" id="{065B63F8-5DBE-4F67-8946-E0336092132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32" name="Shape 11">
          <a:extLst>
            <a:ext uri="{FF2B5EF4-FFF2-40B4-BE49-F238E27FC236}">
              <a16:creationId xmlns:a16="http://schemas.microsoft.com/office/drawing/2014/main" id="{44797902-E715-4EFF-86A1-D6A898BB6E2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33" name="Shape 11">
          <a:extLst>
            <a:ext uri="{FF2B5EF4-FFF2-40B4-BE49-F238E27FC236}">
              <a16:creationId xmlns:a16="http://schemas.microsoft.com/office/drawing/2014/main" id="{B1D78BC2-E492-4836-81C1-D2529FDD42D0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34" name="Shape 11">
          <a:extLst>
            <a:ext uri="{FF2B5EF4-FFF2-40B4-BE49-F238E27FC236}">
              <a16:creationId xmlns:a16="http://schemas.microsoft.com/office/drawing/2014/main" id="{4D5EB01F-2541-4B40-BBAD-99D1FB27C91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35" name="Shape 11">
          <a:extLst>
            <a:ext uri="{FF2B5EF4-FFF2-40B4-BE49-F238E27FC236}">
              <a16:creationId xmlns:a16="http://schemas.microsoft.com/office/drawing/2014/main" id="{D44A57EE-8FE7-426D-B8F8-36373FCC4D2E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36" name="Shape 11">
          <a:extLst>
            <a:ext uri="{FF2B5EF4-FFF2-40B4-BE49-F238E27FC236}">
              <a16:creationId xmlns:a16="http://schemas.microsoft.com/office/drawing/2014/main" id="{5BCB3567-7252-4DBC-8ABF-A8886AAD031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37" name="Shape 11">
          <a:extLst>
            <a:ext uri="{FF2B5EF4-FFF2-40B4-BE49-F238E27FC236}">
              <a16:creationId xmlns:a16="http://schemas.microsoft.com/office/drawing/2014/main" id="{DACDE838-BE4A-442F-AA01-C05918415AE2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38" name="Shape 8">
          <a:extLst>
            <a:ext uri="{FF2B5EF4-FFF2-40B4-BE49-F238E27FC236}">
              <a16:creationId xmlns:a16="http://schemas.microsoft.com/office/drawing/2014/main" id="{052759A7-0709-4E2B-9EC8-938A7547A4A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39" name="Shape 11">
          <a:extLst>
            <a:ext uri="{FF2B5EF4-FFF2-40B4-BE49-F238E27FC236}">
              <a16:creationId xmlns:a16="http://schemas.microsoft.com/office/drawing/2014/main" id="{0784D8CC-89BE-45FA-8C07-43047B4D919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40" name="Shape 11">
          <a:extLst>
            <a:ext uri="{FF2B5EF4-FFF2-40B4-BE49-F238E27FC236}">
              <a16:creationId xmlns:a16="http://schemas.microsoft.com/office/drawing/2014/main" id="{13738E50-82B0-4E5F-BE79-26CD2F93B64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41" name="Shape 11">
          <a:extLst>
            <a:ext uri="{FF2B5EF4-FFF2-40B4-BE49-F238E27FC236}">
              <a16:creationId xmlns:a16="http://schemas.microsoft.com/office/drawing/2014/main" id="{3C904D6B-0104-47F2-9D34-DC540855684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42" name="Shape 11">
          <a:extLst>
            <a:ext uri="{FF2B5EF4-FFF2-40B4-BE49-F238E27FC236}">
              <a16:creationId xmlns:a16="http://schemas.microsoft.com/office/drawing/2014/main" id="{CC2A11B2-7591-4FD7-86A9-C0ADEEE3908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43" name="Shape 8">
          <a:extLst>
            <a:ext uri="{FF2B5EF4-FFF2-40B4-BE49-F238E27FC236}">
              <a16:creationId xmlns:a16="http://schemas.microsoft.com/office/drawing/2014/main" id="{A11F27AD-9F70-430D-9FCA-F5E93EE7D86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44" name="Shape 11">
          <a:extLst>
            <a:ext uri="{FF2B5EF4-FFF2-40B4-BE49-F238E27FC236}">
              <a16:creationId xmlns:a16="http://schemas.microsoft.com/office/drawing/2014/main" id="{F8499E9F-E954-442A-AE9A-B865707D1A2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45" name="Shape 11">
          <a:extLst>
            <a:ext uri="{FF2B5EF4-FFF2-40B4-BE49-F238E27FC236}">
              <a16:creationId xmlns:a16="http://schemas.microsoft.com/office/drawing/2014/main" id="{F636D546-F68E-48DE-8BF7-9ADA2C5A897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46" name="Shape 11">
          <a:extLst>
            <a:ext uri="{FF2B5EF4-FFF2-40B4-BE49-F238E27FC236}">
              <a16:creationId xmlns:a16="http://schemas.microsoft.com/office/drawing/2014/main" id="{103942ED-6C27-4B7D-85F7-655AF1314CC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47" name="Shape 11">
          <a:extLst>
            <a:ext uri="{FF2B5EF4-FFF2-40B4-BE49-F238E27FC236}">
              <a16:creationId xmlns:a16="http://schemas.microsoft.com/office/drawing/2014/main" id="{5263BD71-3114-40F7-960A-9DCA30F80429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48" name="Shape 11">
          <a:extLst>
            <a:ext uri="{FF2B5EF4-FFF2-40B4-BE49-F238E27FC236}">
              <a16:creationId xmlns:a16="http://schemas.microsoft.com/office/drawing/2014/main" id="{12508EAC-E882-4108-B5C4-50147EAD3E5E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49" name="Shape 11">
          <a:extLst>
            <a:ext uri="{FF2B5EF4-FFF2-40B4-BE49-F238E27FC236}">
              <a16:creationId xmlns:a16="http://schemas.microsoft.com/office/drawing/2014/main" id="{DC3F498D-5BD2-437D-8F75-26DAD9406789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61</xdr:row>
      <xdr:rowOff>0</xdr:rowOff>
    </xdr:from>
    <xdr:ext cx="190500" cy="266700"/>
    <xdr:sp macro="" textlink="">
      <xdr:nvSpPr>
        <xdr:cNvPr id="1050" name="Shape 12">
          <a:extLst>
            <a:ext uri="{FF2B5EF4-FFF2-40B4-BE49-F238E27FC236}">
              <a16:creationId xmlns:a16="http://schemas.microsoft.com/office/drawing/2014/main" id="{C119B5FB-0A8B-471D-9916-565251323CD1}"/>
            </a:ext>
          </a:extLst>
        </xdr:cNvPr>
        <xdr:cNvSpPr txBox="1"/>
      </xdr:nvSpPr>
      <xdr:spPr>
        <a:xfrm>
          <a:off x="24313515" y="193243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61</xdr:row>
      <xdr:rowOff>0</xdr:rowOff>
    </xdr:from>
    <xdr:ext cx="190500" cy="266700"/>
    <xdr:sp macro="" textlink="">
      <xdr:nvSpPr>
        <xdr:cNvPr id="1051" name="Shape 12">
          <a:extLst>
            <a:ext uri="{FF2B5EF4-FFF2-40B4-BE49-F238E27FC236}">
              <a16:creationId xmlns:a16="http://schemas.microsoft.com/office/drawing/2014/main" id="{90E59790-1D15-443C-B052-BAE447099D4E}"/>
            </a:ext>
          </a:extLst>
        </xdr:cNvPr>
        <xdr:cNvSpPr txBox="1"/>
      </xdr:nvSpPr>
      <xdr:spPr>
        <a:xfrm>
          <a:off x="24313515" y="193243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52" name="Shape 12">
          <a:extLst>
            <a:ext uri="{FF2B5EF4-FFF2-40B4-BE49-F238E27FC236}">
              <a16:creationId xmlns:a16="http://schemas.microsoft.com/office/drawing/2014/main" id="{19056E0B-7A37-4AE4-B142-EAF7DE0D7B8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53" name="Shape 12">
          <a:extLst>
            <a:ext uri="{FF2B5EF4-FFF2-40B4-BE49-F238E27FC236}">
              <a16:creationId xmlns:a16="http://schemas.microsoft.com/office/drawing/2014/main" id="{1CEA7BB8-ECFE-4060-B9E4-424DF355326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54" name="Shape 12">
          <a:extLst>
            <a:ext uri="{FF2B5EF4-FFF2-40B4-BE49-F238E27FC236}">
              <a16:creationId xmlns:a16="http://schemas.microsoft.com/office/drawing/2014/main" id="{263159E5-A26D-4156-968C-D1530C4B945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55" name="Shape 12">
          <a:extLst>
            <a:ext uri="{FF2B5EF4-FFF2-40B4-BE49-F238E27FC236}">
              <a16:creationId xmlns:a16="http://schemas.microsoft.com/office/drawing/2014/main" id="{3178E09F-38FA-49E1-92E1-6215FBB14EE5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56" name="Shape 11">
          <a:extLst>
            <a:ext uri="{FF2B5EF4-FFF2-40B4-BE49-F238E27FC236}">
              <a16:creationId xmlns:a16="http://schemas.microsoft.com/office/drawing/2014/main" id="{833BA3B3-1817-4D99-B288-71E23F8AC45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57" name="Shape 11">
          <a:extLst>
            <a:ext uri="{FF2B5EF4-FFF2-40B4-BE49-F238E27FC236}">
              <a16:creationId xmlns:a16="http://schemas.microsoft.com/office/drawing/2014/main" id="{E6A556A0-928A-43F4-9DC6-7FB350E23175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58" name="Shape 11">
          <a:extLst>
            <a:ext uri="{FF2B5EF4-FFF2-40B4-BE49-F238E27FC236}">
              <a16:creationId xmlns:a16="http://schemas.microsoft.com/office/drawing/2014/main" id="{A2BD6794-1015-4302-A19F-60B21936071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59" name="Shape 11">
          <a:extLst>
            <a:ext uri="{FF2B5EF4-FFF2-40B4-BE49-F238E27FC236}">
              <a16:creationId xmlns:a16="http://schemas.microsoft.com/office/drawing/2014/main" id="{99CD0ABB-32DD-4285-81FF-94BEC493427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60" name="Shape 11">
          <a:extLst>
            <a:ext uri="{FF2B5EF4-FFF2-40B4-BE49-F238E27FC236}">
              <a16:creationId xmlns:a16="http://schemas.microsoft.com/office/drawing/2014/main" id="{DB9D5DB9-FB13-4D97-A062-24E31AA6C29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15</xdr:row>
      <xdr:rowOff>38100</xdr:rowOff>
    </xdr:from>
    <xdr:ext cx="190500" cy="266700"/>
    <xdr:sp macro="" textlink="">
      <xdr:nvSpPr>
        <xdr:cNvPr id="1061" name="Shape 8">
          <a:extLst>
            <a:ext uri="{FF2B5EF4-FFF2-40B4-BE49-F238E27FC236}">
              <a16:creationId xmlns:a16="http://schemas.microsoft.com/office/drawing/2014/main" id="{6A3310C9-9F37-4975-8BB9-01C5C89AA1E5}"/>
            </a:ext>
          </a:extLst>
        </xdr:cNvPr>
        <xdr:cNvSpPr txBox="1"/>
      </xdr:nvSpPr>
      <xdr:spPr>
        <a:xfrm>
          <a:off x="24313515" y="21183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15</xdr:row>
      <xdr:rowOff>0</xdr:rowOff>
    </xdr:from>
    <xdr:ext cx="190500" cy="266700"/>
    <xdr:sp macro="" textlink="">
      <xdr:nvSpPr>
        <xdr:cNvPr id="1062" name="Shape 11">
          <a:extLst>
            <a:ext uri="{FF2B5EF4-FFF2-40B4-BE49-F238E27FC236}">
              <a16:creationId xmlns:a16="http://schemas.microsoft.com/office/drawing/2014/main" id="{97F83DBF-D1EA-46EC-ABE4-C70C8F82879A}"/>
            </a:ext>
          </a:extLst>
        </xdr:cNvPr>
        <xdr:cNvSpPr txBox="1"/>
      </xdr:nvSpPr>
      <xdr:spPr>
        <a:xfrm>
          <a:off x="24313515" y="2080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15</xdr:row>
      <xdr:rowOff>0</xdr:rowOff>
    </xdr:from>
    <xdr:ext cx="190500" cy="266700"/>
    <xdr:sp macro="" textlink="">
      <xdr:nvSpPr>
        <xdr:cNvPr id="1063" name="Shape 11">
          <a:extLst>
            <a:ext uri="{FF2B5EF4-FFF2-40B4-BE49-F238E27FC236}">
              <a16:creationId xmlns:a16="http://schemas.microsoft.com/office/drawing/2014/main" id="{8DB2C246-B5EE-4DB0-BAEE-0E654BB3D891}"/>
            </a:ext>
          </a:extLst>
        </xdr:cNvPr>
        <xdr:cNvSpPr txBox="1"/>
      </xdr:nvSpPr>
      <xdr:spPr>
        <a:xfrm>
          <a:off x="24313515" y="2080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15</xdr:row>
      <xdr:rowOff>0</xdr:rowOff>
    </xdr:from>
    <xdr:ext cx="190500" cy="266700"/>
    <xdr:sp macro="" textlink="">
      <xdr:nvSpPr>
        <xdr:cNvPr id="1064" name="Shape 11">
          <a:extLst>
            <a:ext uri="{FF2B5EF4-FFF2-40B4-BE49-F238E27FC236}">
              <a16:creationId xmlns:a16="http://schemas.microsoft.com/office/drawing/2014/main" id="{9DB85879-2284-42A2-8022-D692D1DA0E8D}"/>
            </a:ext>
          </a:extLst>
        </xdr:cNvPr>
        <xdr:cNvSpPr txBox="1"/>
      </xdr:nvSpPr>
      <xdr:spPr>
        <a:xfrm>
          <a:off x="24313515" y="2080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15</xdr:row>
      <xdr:rowOff>0</xdr:rowOff>
    </xdr:from>
    <xdr:ext cx="190500" cy="266700"/>
    <xdr:sp macro="" textlink="">
      <xdr:nvSpPr>
        <xdr:cNvPr id="1065" name="Shape 11">
          <a:extLst>
            <a:ext uri="{FF2B5EF4-FFF2-40B4-BE49-F238E27FC236}">
              <a16:creationId xmlns:a16="http://schemas.microsoft.com/office/drawing/2014/main" id="{739C7310-0704-488D-AA45-30612ECAAC8B}"/>
            </a:ext>
          </a:extLst>
        </xdr:cNvPr>
        <xdr:cNvSpPr txBox="1"/>
      </xdr:nvSpPr>
      <xdr:spPr>
        <a:xfrm>
          <a:off x="24313515" y="2080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66" name="Shape 8">
          <a:extLst>
            <a:ext uri="{FF2B5EF4-FFF2-40B4-BE49-F238E27FC236}">
              <a16:creationId xmlns:a16="http://schemas.microsoft.com/office/drawing/2014/main" id="{67F9520C-AF28-4F51-A16D-E93D21CE2D50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67" name="Shape 11">
          <a:extLst>
            <a:ext uri="{FF2B5EF4-FFF2-40B4-BE49-F238E27FC236}">
              <a16:creationId xmlns:a16="http://schemas.microsoft.com/office/drawing/2014/main" id="{E04C8FA1-9856-4DD8-92A4-0BA466A24AD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68" name="Shape 11">
          <a:extLst>
            <a:ext uri="{FF2B5EF4-FFF2-40B4-BE49-F238E27FC236}">
              <a16:creationId xmlns:a16="http://schemas.microsoft.com/office/drawing/2014/main" id="{9751DD59-573F-4F6E-A9E2-3787CC28601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69" name="Shape 11">
          <a:extLst>
            <a:ext uri="{FF2B5EF4-FFF2-40B4-BE49-F238E27FC236}">
              <a16:creationId xmlns:a16="http://schemas.microsoft.com/office/drawing/2014/main" id="{A0309FA5-FD1E-447C-9BD4-FAEC8DCF181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70" name="Shape 11">
          <a:extLst>
            <a:ext uri="{FF2B5EF4-FFF2-40B4-BE49-F238E27FC236}">
              <a16:creationId xmlns:a16="http://schemas.microsoft.com/office/drawing/2014/main" id="{13481B43-BF1A-400F-BB27-3064523BFA70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71" name="Shape 8">
          <a:extLst>
            <a:ext uri="{FF2B5EF4-FFF2-40B4-BE49-F238E27FC236}">
              <a16:creationId xmlns:a16="http://schemas.microsoft.com/office/drawing/2014/main" id="{D0AE9CF5-38B1-47B1-BBDC-A673691C6F7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72" name="Shape 11">
          <a:extLst>
            <a:ext uri="{FF2B5EF4-FFF2-40B4-BE49-F238E27FC236}">
              <a16:creationId xmlns:a16="http://schemas.microsoft.com/office/drawing/2014/main" id="{AE927122-6DA3-49A8-A1B9-892E03E4075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73" name="Shape 11">
          <a:extLst>
            <a:ext uri="{FF2B5EF4-FFF2-40B4-BE49-F238E27FC236}">
              <a16:creationId xmlns:a16="http://schemas.microsoft.com/office/drawing/2014/main" id="{EAAD420A-4C9A-48E6-A25A-4325E766853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74" name="Shape 11">
          <a:extLst>
            <a:ext uri="{FF2B5EF4-FFF2-40B4-BE49-F238E27FC236}">
              <a16:creationId xmlns:a16="http://schemas.microsoft.com/office/drawing/2014/main" id="{FF90D542-0A67-4B27-A369-0E97617FB42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75" name="Shape 11">
          <a:extLst>
            <a:ext uri="{FF2B5EF4-FFF2-40B4-BE49-F238E27FC236}">
              <a16:creationId xmlns:a16="http://schemas.microsoft.com/office/drawing/2014/main" id="{FCA068F4-9759-40EE-B6DE-D3EAEE81F76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76" name="Shape 11">
          <a:extLst>
            <a:ext uri="{FF2B5EF4-FFF2-40B4-BE49-F238E27FC236}">
              <a16:creationId xmlns:a16="http://schemas.microsoft.com/office/drawing/2014/main" id="{36D752DB-1596-4C34-A7D6-8A29C7FE07A7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77" name="Shape 11">
          <a:extLst>
            <a:ext uri="{FF2B5EF4-FFF2-40B4-BE49-F238E27FC236}">
              <a16:creationId xmlns:a16="http://schemas.microsoft.com/office/drawing/2014/main" id="{8E136B64-0243-4B52-89FC-C5069C11894E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78" name="Shape 11">
          <a:extLst>
            <a:ext uri="{FF2B5EF4-FFF2-40B4-BE49-F238E27FC236}">
              <a16:creationId xmlns:a16="http://schemas.microsoft.com/office/drawing/2014/main" id="{1CF94FB7-B704-475E-859A-B251969D9BF0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79" name="Shape 11">
          <a:extLst>
            <a:ext uri="{FF2B5EF4-FFF2-40B4-BE49-F238E27FC236}">
              <a16:creationId xmlns:a16="http://schemas.microsoft.com/office/drawing/2014/main" id="{5F91E8A1-6099-4EFB-82A3-247E98F8F7F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80" name="Shape 11">
          <a:extLst>
            <a:ext uri="{FF2B5EF4-FFF2-40B4-BE49-F238E27FC236}">
              <a16:creationId xmlns:a16="http://schemas.microsoft.com/office/drawing/2014/main" id="{4CCCC51D-20CD-409A-878A-788B2CBAD48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81" name="Shape 11">
          <a:extLst>
            <a:ext uri="{FF2B5EF4-FFF2-40B4-BE49-F238E27FC236}">
              <a16:creationId xmlns:a16="http://schemas.microsoft.com/office/drawing/2014/main" id="{899E2C74-E114-4A55-8616-18F96B9423D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82" name="Shape 11">
          <a:extLst>
            <a:ext uri="{FF2B5EF4-FFF2-40B4-BE49-F238E27FC236}">
              <a16:creationId xmlns:a16="http://schemas.microsoft.com/office/drawing/2014/main" id="{85A40379-DA9A-4977-AAAD-FCC2E825E51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83" name="Shape 11">
          <a:extLst>
            <a:ext uri="{FF2B5EF4-FFF2-40B4-BE49-F238E27FC236}">
              <a16:creationId xmlns:a16="http://schemas.microsoft.com/office/drawing/2014/main" id="{97E304F3-193E-466F-A651-F8CB4FD42CFC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84" name="Shape 11">
          <a:extLst>
            <a:ext uri="{FF2B5EF4-FFF2-40B4-BE49-F238E27FC236}">
              <a16:creationId xmlns:a16="http://schemas.microsoft.com/office/drawing/2014/main" id="{F7CA75F0-A6BE-49AB-A11B-06AED1D0E53E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85" name="Shape 11">
          <a:extLst>
            <a:ext uri="{FF2B5EF4-FFF2-40B4-BE49-F238E27FC236}">
              <a16:creationId xmlns:a16="http://schemas.microsoft.com/office/drawing/2014/main" id="{DDC446BF-62E5-4494-9C2C-CE4DF266F5C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86" name="Shape 11">
          <a:extLst>
            <a:ext uri="{FF2B5EF4-FFF2-40B4-BE49-F238E27FC236}">
              <a16:creationId xmlns:a16="http://schemas.microsoft.com/office/drawing/2014/main" id="{562E4198-9524-485A-9FA7-F556A2CE68A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87" name="Shape 11">
          <a:extLst>
            <a:ext uri="{FF2B5EF4-FFF2-40B4-BE49-F238E27FC236}">
              <a16:creationId xmlns:a16="http://schemas.microsoft.com/office/drawing/2014/main" id="{29EEE5E7-F85E-4590-B825-EEC68DFE4AC7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88" name="Shape 11">
          <a:extLst>
            <a:ext uri="{FF2B5EF4-FFF2-40B4-BE49-F238E27FC236}">
              <a16:creationId xmlns:a16="http://schemas.microsoft.com/office/drawing/2014/main" id="{B41C364F-153B-4787-B1FA-68FD2EB5DCE7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89" name="Shape 11">
          <a:extLst>
            <a:ext uri="{FF2B5EF4-FFF2-40B4-BE49-F238E27FC236}">
              <a16:creationId xmlns:a16="http://schemas.microsoft.com/office/drawing/2014/main" id="{5502A9CC-A466-497A-B786-EE22775C010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90" name="Shape 11">
          <a:extLst>
            <a:ext uri="{FF2B5EF4-FFF2-40B4-BE49-F238E27FC236}">
              <a16:creationId xmlns:a16="http://schemas.microsoft.com/office/drawing/2014/main" id="{DBDD5F46-CB5C-4FCF-8F11-768B72C9CA20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91" name="Shape 11">
          <a:extLst>
            <a:ext uri="{FF2B5EF4-FFF2-40B4-BE49-F238E27FC236}">
              <a16:creationId xmlns:a16="http://schemas.microsoft.com/office/drawing/2014/main" id="{45558EA5-4F7D-4587-9569-8D6365631762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92" name="Shape 11">
          <a:extLst>
            <a:ext uri="{FF2B5EF4-FFF2-40B4-BE49-F238E27FC236}">
              <a16:creationId xmlns:a16="http://schemas.microsoft.com/office/drawing/2014/main" id="{541403C0-E8EB-493A-AC44-F7C97C2AEAE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93" name="Shape 11">
          <a:extLst>
            <a:ext uri="{FF2B5EF4-FFF2-40B4-BE49-F238E27FC236}">
              <a16:creationId xmlns:a16="http://schemas.microsoft.com/office/drawing/2014/main" id="{F3F49E2C-34E6-4FD5-8E00-083A93A4B84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94" name="Shape 11">
          <a:extLst>
            <a:ext uri="{FF2B5EF4-FFF2-40B4-BE49-F238E27FC236}">
              <a16:creationId xmlns:a16="http://schemas.microsoft.com/office/drawing/2014/main" id="{89D943A6-CC8C-4907-A792-2FF203BA2502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95" name="Shape 11">
          <a:extLst>
            <a:ext uri="{FF2B5EF4-FFF2-40B4-BE49-F238E27FC236}">
              <a16:creationId xmlns:a16="http://schemas.microsoft.com/office/drawing/2014/main" id="{EB4E02EC-0FB0-4BD7-85A3-8FBE82EB6B0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96" name="Shape 11">
          <a:extLst>
            <a:ext uri="{FF2B5EF4-FFF2-40B4-BE49-F238E27FC236}">
              <a16:creationId xmlns:a16="http://schemas.microsoft.com/office/drawing/2014/main" id="{DA9FB0EE-60DB-4895-B765-C365874EDBCB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97" name="Shape 11">
          <a:extLst>
            <a:ext uri="{FF2B5EF4-FFF2-40B4-BE49-F238E27FC236}">
              <a16:creationId xmlns:a16="http://schemas.microsoft.com/office/drawing/2014/main" id="{1F19200D-55B3-44CE-9C28-9B184532AC0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98" name="Shape 11">
          <a:extLst>
            <a:ext uri="{FF2B5EF4-FFF2-40B4-BE49-F238E27FC236}">
              <a16:creationId xmlns:a16="http://schemas.microsoft.com/office/drawing/2014/main" id="{7C3CCA9A-30AB-47F8-9A8D-22E8650F0AA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099" name="Shape 11">
          <a:extLst>
            <a:ext uri="{FF2B5EF4-FFF2-40B4-BE49-F238E27FC236}">
              <a16:creationId xmlns:a16="http://schemas.microsoft.com/office/drawing/2014/main" id="{872122AF-1DDB-4CC0-B509-4593AE2DE3F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00" name="Shape 11">
          <a:extLst>
            <a:ext uri="{FF2B5EF4-FFF2-40B4-BE49-F238E27FC236}">
              <a16:creationId xmlns:a16="http://schemas.microsoft.com/office/drawing/2014/main" id="{3B8D415C-7140-4AFB-8700-643B1E77F71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01" name="Shape 11">
          <a:extLst>
            <a:ext uri="{FF2B5EF4-FFF2-40B4-BE49-F238E27FC236}">
              <a16:creationId xmlns:a16="http://schemas.microsoft.com/office/drawing/2014/main" id="{BD3B46C1-4671-40C6-BDF6-7DC396050CA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02" name="Shape 11">
          <a:extLst>
            <a:ext uri="{FF2B5EF4-FFF2-40B4-BE49-F238E27FC236}">
              <a16:creationId xmlns:a16="http://schemas.microsoft.com/office/drawing/2014/main" id="{E539A744-C624-4282-8219-681BBCF9353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03" name="Shape 11">
          <a:extLst>
            <a:ext uri="{FF2B5EF4-FFF2-40B4-BE49-F238E27FC236}">
              <a16:creationId xmlns:a16="http://schemas.microsoft.com/office/drawing/2014/main" id="{7A50478C-6F25-4BFA-9D91-0C32386AF2D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04" name="Shape 11">
          <a:extLst>
            <a:ext uri="{FF2B5EF4-FFF2-40B4-BE49-F238E27FC236}">
              <a16:creationId xmlns:a16="http://schemas.microsoft.com/office/drawing/2014/main" id="{9E4882B7-0AB2-436F-960C-84A1DDF56C6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05" name="Shape 11">
          <a:extLst>
            <a:ext uri="{FF2B5EF4-FFF2-40B4-BE49-F238E27FC236}">
              <a16:creationId xmlns:a16="http://schemas.microsoft.com/office/drawing/2014/main" id="{1A391623-807C-46EC-BC6C-DE2E4C13D4D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06" name="Shape 11">
          <a:extLst>
            <a:ext uri="{FF2B5EF4-FFF2-40B4-BE49-F238E27FC236}">
              <a16:creationId xmlns:a16="http://schemas.microsoft.com/office/drawing/2014/main" id="{CAD5C9E6-A90F-421D-84F5-4100BAC16A85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07" name="Shape 11">
          <a:extLst>
            <a:ext uri="{FF2B5EF4-FFF2-40B4-BE49-F238E27FC236}">
              <a16:creationId xmlns:a16="http://schemas.microsoft.com/office/drawing/2014/main" id="{91FE96C6-AAF3-4870-9761-35240BF8B56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08" name="Shape 11">
          <a:extLst>
            <a:ext uri="{FF2B5EF4-FFF2-40B4-BE49-F238E27FC236}">
              <a16:creationId xmlns:a16="http://schemas.microsoft.com/office/drawing/2014/main" id="{0FF702C5-6D31-4ECF-856C-206984B152A8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09" name="Shape 8">
          <a:extLst>
            <a:ext uri="{FF2B5EF4-FFF2-40B4-BE49-F238E27FC236}">
              <a16:creationId xmlns:a16="http://schemas.microsoft.com/office/drawing/2014/main" id="{D0A56615-829B-476F-B2CF-95530EE7BED9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10" name="Shape 11">
          <a:extLst>
            <a:ext uri="{FF2B5EF4-FFF2-40B4-BE49-F238E27FC236}">
              <a16:creationId xmlns:a16="http://schemas.microsoft.com/office/drawing/2014/main" id="{D989A596-854C-4122-8E03-0A62AB9363F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11" name="Shape 11">
          <a:extLst>
            <a:ext uri="{FF2B5EF4-FFF2-40B4-BE49-F238E27FC236}">
              <a16:creationId xmlns:a16="http://schemas.microsoft.com/office/drawing/2014/main" id="{EAB496D7-B79C-47A2-A5F5-89D63C551E19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12" name="Shape 11">
          <a:extLst>
            <a:ext uri="{FF2B5EF4-FFF2-40B4-BE49-F238E27FC236}">
              <a16:creationId xmlns:a16="http://schemas.microsoft.com/office/drawing/2014/main" id="{56E16406-8582-4BE8-A265-F687CAB3B9B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13" name="Shape 11">
          <a:extLst>
            <a:ext uri="{FF2B5EF4-FFF2-40B4-BE49-F238E27FC236}">
              <a16:creationId xmlns:a16="http://schemas.microsoft.com/office/drawing/2014/main" id="{F97A9785-C57A-4EBD-B80E-0F71BB7E040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14" name="Shape 8">
          <a:extLst>
            <a:ext uri="{FF2B5EF4-FFF2-40B4-BE49-F238E27FC236}">
              <a16:creationId xmlns:a16="http://schemas.microsoft.com/office/drawing/2014/main" id="{44A1F1EE-845D-43B0-A005-15002FDE04A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15" name="Shape 11">
          <a:extLst>
            <a:ext uri="{FF2B5EF4-FFF2-40B4-BE49-F238E27FC236}">
              <a16:creationId xmlns:a16="http://schemas.microsoft.com/office/drawing/2014/main" id="{651908AD-708F-43B1-BC7B-C2AA8FB4E49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16" name="Shape 11">
          <a:extLst>
            <a:ext uri="{FF2B5EF4-FFF2-40B4-BE49-F238E27FC236}">
              <a16:creationId xmlns:a16="http://schemas.microsoft.com/office/drawing/2014/main" id="{51C9512B-2EE7-49D8-8104-635C1149F4B3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17" name="Shape 11">
          <a:extLst>
            <a:ext uri="{FF2B5EF4-FFF2-40B4-BE49-F238E27FC236}">
              <a16:creationId xmlns:a16="http://schemas.microsoft.com/office/drawing/2014/main" id="{20E5AAF1-E2CA-4E91-8C6F-E860BD6A76A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18" name="Shape 11">
          <a:extLst>
            <a:ext uri="{FF2B5EF4-FFF2-40B4-BE49-F238E27FC236}">
              <a16:creationId xmlns:a16="http://schemas.microsoft.com/office/drawing/2014/main" id="{7063659C-1228-48FD-A646-D8DFFF5A75C0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19" name="Shape 11">
          <a:extLst>
            <a:ext uri="{FF2B5EF4-FFF2-40B4-BE49-F238E27FC236}">
              <a16:creationId xmlns:a16="http://schemas.microsoft.com/office/drawing/2014/main" id="{071ECBD3-B636-4E49-B766-DE21A5ED38ED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20" name="Shape 11">
          <a:extLst>
            <a:ext uri="{FF2B5EF4-FFF2-40B4-BE49-F238E27FC236}">
              <a16:creationId xmlns:a16="http://schemas.microsoft.com/office/drawing/2014/main" id="{27B6DC28-7312-4A32-8F11-626557ACCB3F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21" name="Shape 11">
          <a:extLst>
            <a:ext uri="{FF2B5EF4-FFF2-40B4-BE49-F238E27FC236}">
              <a16:creationId xmlns:a16="http://schemas.microsoft.com/office/drawing/2014/main" id="{D9C20EC6-06DE-433E-806B-34DB6F401324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22" name="Shape 11">
          <a:extLst>
            <a:ext uri="{FF2B5EF4-FFF2-40B4-BE49-F238E27FC236}">
              <a16:creationId xmlns:a16="http://schemas.microsoft.com/office/drawing/2014/main" id="{F99BDB18-AB60-4270-9E85-1A44464CFA5A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23" name="Shape 11">
          <a:extLst>
            <a:ext uri="{FF2B5EF4-FFF2-40B4-BE49-F238E27FC236}">
              <a16:creationId xmlns:a16="http://schemas.microsoft.com/office/drawing/2014/main" id="{D783666F-B06C-4064-A03E-4A45CA4B0981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24" name="Shape 11">
          <a:extLst>
            <a:ext uri="{FF2B5EF4-FFF2-40B4-BE49-F238E27FC236}">
              <a16:creationId xmlns:a16="http://schemas.microsoft.com/office/drawing/2014/main" id="{391687B4-DE91-4FB9-ADA8-D8C3CE7A9F1E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121</xdr:row>
      <xdr:rowOff>0</xdr:rowOff>
    </xdr:from>
    <xdr:ext cx="190500" cy="266700"/>
    <xdr:sp macro="" textlink="">
      <xdr:nvSpPr>
        <xdr:cNvPr id="1125" name="Shape 11">
          <a:extLst>
            <a:ext uri="{FF2B5EF4-FFF2-40B4-BE49-F238E27FC236}">
              <a16:creationId xmlns:a16="http://schemas.microsoft.com/office/drawing/2014/main" id="{DA6AB34B-1F67-40EF-ACF4-8139067060E6}"/>
            </a:ext>
          </a:extLst>
        </xdr:cNvPr>
        <xdr:cNvSpPr txBox="1"/>
      </xdr:nvSpPr>
      <xdr:spPr>
        <a:xfrm>
          <a:off x="24313515" y="312801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 macro="" textlink="">
      <xdr:nvSpPr>
        <xdr:cNvPr id="1126" name="Shape 3">
          <a:extLst>
            <a:ext uri="{FF2B5EF4-FFF2-40B4-BE49-F238E27FC236}">
              <a16:creationId xmlns:a16="http://schemas.microsoft.com/office/drawing/2014/main" id="{94071993-0A41-459C-810F-ED367EACB45A}"/>
            </a:ext>
          </a:extLst>
        </xdr:cNvPr>
        <xdr:cNvSpPr txBox="1"/>
      </xdr:nvSpPr>
      <xdr:spPr>
        <a:xfrm>
          <a:off x="596455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 macro="" textlink="">
      <xdr:nvSpPr>
        <xdr:cNvPr id="1127" name="Shape 3">
          <a:extLst>
            <a:ext uri="{FF2B5EF4-FFF2-40B4-BE49-F238E27FC236}">
              <a16:creationId xmlns:a16="http://schemas.microsoft.com/office/drawing/2014/main" id="{59341A10-31A0-4E3A-A4AE-E6AD566A8F2F}"/>
            </a:ext>
          </a:extLst>
        </xdr:cNvPr>
        <xdr:cNvSpPr txBox="1"/>
      </xdr:nvSpPr>
      <xdr:spPr>
        <a:xfrm>
          <a:off x="596455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28" name="Shape 10">
          <a:extLst>
            <a:ext uri="{FF2B5EF4-FFF2-40B4-BE49-F238E27FC236}">
              <a16:creationId xmlns:a16="http://schemas.microsoft.com/office/drawing/2014/main" id="{C247887E-3266-4A52-A4E8-FC61410AC428}"/>
            </a:ext>
          </a:extLst>
        </xdr:cNvPr>
        <xdr:cNvSpPr txBox="1"/>
      </xdr:nvSpPr>
      <xdr:spPr>
        <a:xfrm>
          <a:off x="1549717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29" name="Shape 10">
          <a:extLst>
            <a:ext uri="{FF2B5EF4-FFF2-40B4-BE49-F238E27FC236}">
              <a16:creationId xmlns:a16="http://schemas.microsoft.com/office/drawing/2014/main" id="{04D671DA-7E17-4824-996F-EE98A31C77D3}"/>
            </a:ext>
          </a:extLst>
        </xdr:cNvPr>
        <xdr:cNvSpPr txBox="1"/>
      </xdr:nvSpPr>
      <xdr:spPr>
        <a:xfrm>
          <a:off x="1549717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30" name="Shape 10">
          <a:extLst>
            <a:ext uri="{FF2B5EF4-FFF2-40B4-BE49-F238E27FC236}">
              <a16:creationId xmlns:a16="http://schemas.microsoft.com/office/drawing/2014/main" id="{0E65D92E-B8DF-4784-8E42-A992B1DDE146}"/>
            </a:ext>
          </a:extLst>
        </xdr:cNvPr>
        <xdr:cNvSpPr txBox="1"/>
      </xdr:nvSpPr>
      <xdr:spPr>
        <a:xfrm>
          <a:off x="1549717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31" name="Shape 10">
          <a:extLst>
            <a:ext uri="{FF2B5EF4-FFF2-40B4-BE49-F238E27FC236}">
              <a16:creationId xmlns:a16="http://schemas.microsoft.com/office/drawing/2014/main" id="{A34E97C8-17CA-432D-B1BA-6FA84FDDE953}"/>
            </a:ext>
          </a:extLst>
        </xdr:cNvPr>
        <xdr:cNvSpPr txBox="1"/>
      </xdr:nvSpPr>
      <xdr:spPr>
        <a:xfrm>
          <a:off x="1549717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32" name="Shape 3">
          <a:extLst>
            <a:ext uri="{FF2B5EF4-FFF2-40B4-BE49-F238E27FC236}">
              <a16:creationId xmlns:a16="http://schemas.microsoft.com/office/drawing/2014/main" id="{CA12E1C7-AA9A-403C-8E67-768FA78B94A4}"/>
            </a:ext>
          </a:extLst>
        </xdr:cNvPr>
        <xdr:cNvSpPr txBox="1"/>
      </xdr:nvSpPr>
      <xdr:spPr>
        <a:xfrm>
          <a:off x="1549717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33" name="Shape 3">
          <a:extLst>
            <a:ext uri="{FF2B5EF4-FFF2-40B4-BE49-F238E27FC236}">
              <a16:creationId xmlns:a16="http://schemas.microsoft.com/office/drawing/2014/main" id="{C156F3A6-4D46-482A-8E4E-9A5128FBB879}"/>
            </a:ext>
          </a:extLst>
        </xdr:cNvPr>
        <xdr:cNvSpPr txBox="1"/>
      </xdr:nvSpPr>
      <xdr:spPr>
        <a:xfrm>
          <a:off x="1549717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</xdr:col>
      <xdr:colOff>206749</xdr:colOff>
      <xdr:row>122</xdr:row>
      <xdr:rowOff>36418</xdr:rowOff>
    </xdr:from>
    <xdr:ext cx="336176" cy="477931"/>
    <xdr:pic>
      <xdr:nvPicPr>
        <xdr:cNvPr id="1134" name="image1.png">
          <a:extLst>
            <a:ext uri="{FF2B5EF4-FFF2-40B4-BE49-F238E27FC236}">
              <a16:creationId xmlns:a16="http://schemas.microsoft.com/office/drawing/2014/main" id="{1D36B4D0-BAED-4D1E-BF6F-8DD9F48D03EF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2" cstate="print"/>
        <a:srcRect r="59211" b="-589"/>
        <a:stretch>
          <a:fillRect/>
        </a:stretch>
      </xdr:blipFill>
      <xdr:spPr>
        <a:xfrm>
          <a:off x="435349" y="31507018"/>
          <a:ext cx="336176" cy="477931"/>
        </a:xfrm>
        <a:prstGeom prst="rect">
          <a:avLst/>
        </a:prstGeom>
        <a:noFill/>
      </xdr:spPr>
    </xdr:pic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 macro="" textlink="">
      <xdr:nvSpPr>
        <xdr:cNvPr id="1135" name="Shape 10">
          <a:extLst>
            <a:ext uri="{FF2B5EF4-FFF2-40B4-BE49-F238E27FC236}">
              <a16:creationId xmlns:a16="http://schemas.microsoft.com/office/drawing/2014/main" id="{01CCAE63-B91A-4100-96D2-8AA72761FA71}"/>
            </a:ext>
          </a:extLst>
        </xdr:cNvPr>
        <xdr:cNvSpPr txBox="1"/>
      </xdr:nvSpPr>
      <xdr:spPr>
        <a:xfrm>
          <a:off x="5341620" y="24917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 macro="" textlink="">
      <xdr:nvSpPr>
        <xdr:cNvPr id="1136" name="Shape 10">
          <a:extLst>
            <a:ext uri="{FF2B5EF4-FFF2-40B4-BE49-F238E27FC236}">
              <a16:creationId xmlns:a16="http://schemas.microsoft.com/office/drawing/2014/main" id="{6122E9F8-AF85-4DAF-A18A-24B0959B21D8}"/>
            </a:ext>
          </a:extLst>
        </xdr:cNvPr>
        <xdr:cNvSpPr txBox="1"/>
      </xdr:nvSpPr>
      <xdr:spPr>
        <a:xfrm>
          <a:off x="5341620" y="24917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37" name="Shape 4">
          <a:extLst>
            <a:ext uri="{FF2B5EF4-FFF2-40B4-BE49-F238E27FC236}">
              <a16:creationId xmlns:a16="http://schemas.microsoft.com/office/drawing/2014/main" id="{648BA627-B800-4304-B865-54488ED058EF}"/>
            </a:ext>
          </a:extLst>
        </xdr:cNvPr>
        <xdr:cNvSpPr txBox="1"/>
      </xdr:nvSpPr>
      <xdr:spPr>
        <a:xfrm>
          <a:off x="14636115" y="24917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38" name="Shape 4">
          <a:extLst>
            <a:ext uri="{FF2B5EF4-FFF2-40B4-BE49-F238E27FC236}">
              <a16:creationId xmlns:a16="http://schemas.microsoft.com/office/drawing/2014/main" id="{9643E0E1-F1E6-4BDB-B45E-F57705ACCE42}"/>
            </a:ext>
          </a:extLst>
        </xdr:cNvPr>
        <xdr:cNvSpPr txBox="1"/>
      </xdr:nvSpPr>
      <xdr:spPr>
        <a:xfrm>
          <a:off x="14636115" y="24917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14</xdr:row>
      <xdr:rowOff>0</xdr:rowOff>
    </xdr:from>
    <xdr:ext cx="190500" cy="266700"/>
    <xdr:sp macro="" textlink="">
      <xdr:nvSpPr>
        <xdr:cNvPr id="1139" name="Shape 8">
          <a:extLst>
            <a:ext uri="{FF2B5EF4-FFF2-40B4-BE49-F238E27FC236}">
              <a16:creationId xmlns:a16="http://schemas.microsoft.com/office/drawing/2014/main" id="{A568C5B2-21C3-4525-8987-20216FE423A3}"/>
            </a:ext>
          </a:extLst>
        </xdr:cNvPr>
        <xdr:cNvSpPr txBox="1"/>
      </xdr:nvSpPr>
      <xdr:spPr>
        <a:xfrm>
          <a:off x="23452455" y="27203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14</xdr:row>
      <xdr:rowOff>0</xdr:rowOff>
    </xdr:from>
    <xdr:ext cx="190500" cy="266700"/>
    <xdr:sp macro="" textlink="">
      <xdr:nvSpPr>
        <xdr:cNvPr id="1140" name="Shape 11">
          <a:extLst>
            <a:ext uri="{FF2B5EF4-FFF2-40B4-BE49-F238E27FC236}">
              <a16:creationId xmlns:a16="http://schemas.microsoft.com/office/drawing/2014/main" id="{8388EC37-EEFB-44A8-9922-1E1B9490EEB4}"/>
            </a:ext>
          </a:extLst>
        </xdr:cNvPr>
        <xdr:cNvSpPr txBox="1"/>
      </xdr:nvSpPr>
      <xdr:spPr>
        <a:xfrm>
          <a:off x="23452455" y="26822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14</xdr:row>
      <xdr:rowOff>0</xdr:rowOff>
    </xdr:from>
    <xdr:ext cx="190500" cy="266700"/>
    <xdr:sp macro="" textlink="">
      <xdr:nvSpPr>
        <xdr:cNvPr id="1141" name="Shape 11">
          <a:extLst>
            <a:ext uri="{FF2B5EF4-FFF2-40B4-BE49-F238E27FC236}">
              <a16:creationId xmlns:a16="http://schemas.microsoft.com/office/drawing/2014/main" id="{E62C7C90-4375-4417-8D3F-52F92DAB7CAA}"/>
            </a:ext>
          </a:extLst>
        </xdr:cNvPr>
        <xdr:cNvSpPr txBox="1"/>
      </xdr:nvSpPr>
      <xdr:spPr>
        <a:xfrm>
          <a:off x="23452455" y="26822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14</xdr:row>
      <xdr:rowOff>0</xdr:rowOff>
    </xdr:from>
    <xdr:ext cx="190500" cy="266700"/>
    <xdr:sp macro="" textlink="">
      <xdr:nvSpPr>
        <xdr:cNvPr id="1142" name="Shape 11">
          <a:extLst>
            <a:ext uri="{FF2B5EF4-FFF2-40B4-BE49-F238E27FC236}">
              <a16:creationId xmlns:a16="http://schemas.microsoft.com/office/drawing/2014/main" id="{B96A5917-0369-4AD1-98DC-7DF0192460E1}"/>
            </a:ext>
          </a:extLst>
        </xdr:cNvPr>
        <xdr:cNvSpPr txBox="1"/>
      </xdr:nvSpPr>
      <xdr:spPr>
        <a:xfrm>
          <a:off x="23452455" y="26822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19</xdr:col>
      <xdr:colOff>981075</xdr:colOff>
      <xdr:row>14</xdr:row>
      <xdr:rowOff>0</xdr:rowOff>
    </xdr:from>
    <xdr:ext cx="190500" cy="266700"/>
    <xdr:sp macro="" textlink="">
      <xdr:nvSpPr>
        <xdr:cNvPr id="1143" name="Shape 11">
          <a:extLst>
            <a:ext uri="{FF2B5EF4-FFF2-40B4-BE49-F238E27FC236}">
              <a16:creationId xmlns:a16="http://schemas.microsoft.com/office/drawing/2014/main" id="{7792E905-5311-4A32-9531-F44F0EBF8578}"/>
            </a:ext>
          </a:extLst>
        </xdr:cNvPr>
        <xdr:cNvSpPr txBox="1"/>
      </xdr:nvSpPr>
      <xdr:spPr>
        <a:xfrm>
          <a:off x="23452455" y="26822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 macro="" textlink="">
      <xdr:nvSpPr>
        <xdr:cNvPr id="1144" name="Shape 3">
          <a:extLst>
            <a:ext uri="{FF2B5EF4-FFF2-40B4-BE49-F238E27FC236}">
              <a16:creationId xmlns:a16="http://schemas.microsoft.com/office/drawing/2014/main" id="{8D1BE77C-61C4-4D9E-9CAE-76129649BE7A}"/>
            </a:ext>
          </a:extLst>
        </xdr:cNvPr>
        <xdr:cNvSpPr txBox="1"/>
      </xdr:nvSpPr>
      <xdr:spPr>
        <a:xfrm>
          <a:off x="5341620" y="24917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 macro="" textlink="">
      <xdr:nvSpPr>
        <xdr:cNvPr id="1145" name="Shape 3">
          <a:extLst>
            <a:ext uri="{FF2B5EF4-FFF2-40B4-BE49-F238E27FC236}">
              <a16:creationId xmlns:a16="http://schemas.microsoft.com/office/drawing/2014/main" id="{9A53DD46-31C8-475F-A4FB-5F0438F41B81}"/>
            </a:ext>
          </a:extLst>
        </xdr:cNvPr>
        <xdr:cNvSpPr txBox="1"/>
      </xdr:nvSpPr>
      <xdr:spPr>
        <a:xfrm>
          <a:off x="5341620" y="24917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46" name="Shape 10">
          <a:extLst>
            <a:ext uri="{FF2B5EF4-FFF2-40B4-BE49-F238E27FC236}">
              <a16:creationId xmlns:a16="http://schemas.microsoft.com/office/drawing/2014/main" id="{A248639B-FC25-4302-988F-EDD069B6ACB4}"/>
            </a:ext>
          </a:extLst>
        </xdr:cNvPr>
        <xdr:cNvSpPr txBox="1"/>
      </xdr:nvSpPr>
      <xdr:spPr>
        <a:xfrm>
          <a:off x="14636115" y="24917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47" name="Shape 10">
          <a:extLst>
            <a:ext uri="{FF2B5EF4-FFF2-40B4-BE49-F238E27FC236}">
              <a16:creationId xmlns:a16="http://schemas.microsoft.com/office/drawing/2014/main" id="{E765A7BE-8D0F-4593-AB2E-A32FFDB39CFB}"/>
            </a:ext>
          </a:extLst>
        </xdr:cNvPr>
        <xdr:cNvSpPr txBox="1"/>
      </xdr:nvSpPr>
      <xdr:spPr>
        <a:xfrm>
          <a:off x="14636115" y="24917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48" name="Shape 10">
          <a:extLst>
            <a:ext uri="{FF2B5EF4-FFF2-40B4-BE49-F238E27FC236}">
              <a16:creationId xmlns:a16="http://schemas.microsoft.com/office/drawing/2014/main" id="{73C4D1CE-69E1-4A59-B88B-7F6387ABCDAB}"/>
            </a:ext>
          </a:extLst>
        </xdr:cNvPr>
        <xdr:cNvSpPr txBox="1"/>
      </xdr:nvSpPr>
      <xdr:spPr>
        <a:xfrm>
          <a:off x="14636115" y="24917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49" name="Shape 10">
          <a:extLst>
            <a:ext uri="{FF2B5EF4-FFF2-40B4-BE49-F238E27FC236}">
              <a16:creationId xmlns:a16="http://schemas.microsoft.com/office/drawing/2014/main" id="{32493183-A1B3-4D12-9DE4-057809D0FD57}"/>
            </a:ext>
          </a:extLst>
        </xdr:cNvPr>
        <xdr:cNvSpPr txBox="1"/>
      </xdr:nvSpPr>
      <xdr:spPr>
        <a:xfrm>
          <a:off x="14636115" y="24917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50" name="Shape 3">
          <a:extLst>
            <a:ext uri="{FF2B5EF4-FFF2-40B4-BE49-F238E27FC236}">
              <a16:creationId xmlns:a16="http://schemas.microsoft.com/office/drawing/2014/main" id="{75CFD1EB-0D84-468F-B8DB-10B757131772}"/>
            </a:ext>
          </a:extLst>
        </xdr:cNvPr>
        <xdr:cNvSpPr txBox="1"/>
      </xdr:nvSpPr>
      <xdr:spPr>
        <a:xfrm>
          <a:off x="14636115" y="24917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981075</xdr:colOff>
      <xdr:row>14</xdr:row>
      <xdr:rowOff>0</xdr:rowOff>
    </xdr:from>
    <xdr:ext cx="190500" cy="266700"/>
    <xdr:sp macro="" textlink="">
      <xdr:nvSpPr>
        <xdr:cNvPr id="1151" name="Shape 3">
          <a:extLst>
            <a:ext uri="{FF2B5EF4-FFF2-40B4-BE49-F238E27FC236}">
              <a16:creationId xmlns:a16="http://schemas.microsoft.com/office/drawing/2014/main" id="{9107673E-8D8A-4655-BD0A-E3396B205968}"/>
            </a:ext>
          </a:extLst>
        </xdr:cNvPr>
        <xdr:cNvSpPr txBox="1"/>
      </xdr:nvSpPr>
      <xdr:spPr>
        <a:xfrm>
          <a:off x="14636115" y="24917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3325906</xdr:colOff>
      <xdr:row>873</xdr:row>
      <xdr:rowOff>94689</xdr:rowOff>
    </xdr:from>
    <xdr:ext cx="1095371" cy="3810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93788" y="283863489"/>
          <a:ext cx="1095371" cy="381000"/>
        </a:xfrm>
        <a:prstGeom prst="rect">
          <a:avLst/>
        </a:prstGeom>
      </xdr:spPr>
    </xdr:pic>
    <xdr:clientData/>
  </xdr:oneCellAnchor>
  <xdr:twoCellAnchor>
    <xdr:from>
      <xdr:col>8</xdr:col>
      <xdr:colOff>629770</xdr:colOff>
      <xdr:row>48</xdr:row>
      <xdr:rowOff>32487</xdr:rowOff>
    </xdr:from>
    <xdr:to>
      <xdr:col>8</xdr:col>
      <xdr:colOff>1508311</xdr:colOff>
      <xdr:row>48</xdr:row>
      <xdr:rowOff>404747</xdr:rowOff>
    </xdr:to>
    <xdr:sp macro="[0]!AplicarFormulasRelativas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1373970" y="5298754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oneCellAnchor>
    <xdr:from>
      <xdr:col>2</xdr:col>
      <xdr:colOff>65313</xdr:colOff>
      <xdr:row>872</xdr:row>
      <xdr:rowOff>119742</xdr:rowOff>
    </xdr:from>
    <xdr:ext cx="606136" cy="611282"/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" y="198353680"/>
          <a:ext cx="606425" cy="611505"/>
        </a:xfrm>
        <a:prstGeom prst="rect">
          <a:avLst/>
        </a:prstGeom>
      </xdr:spPr>
    </xdr:pic>
    <xdr:clientData/>
  </xdr:oneCellAnchor>
  <xdr:twoCellAnchor>
    <xdr:from>
      <xdr:col>8</xdr:col>
      <xdr:colOff>629770</xdr:colOff>
      <xdr:row>73</xdr:row>
      <xdr:rowOff>32487</xdr:rowOff>
    </xdr:from>
    <xdr:to>
      <xdr:col>8</xdr:col>
      <xdr:colOff>1508311</xdr:colOff>
      <xdr:row>73</xdr:row>
      <xdr:rowOff>404747</xdr:rowOff>
    </xdr:to>
    <xdr:sp macro="[0]!AplicarFormulasRelativas" textlink="">
      <xdr:nvSpPr>
        <xdr:cNvPr id="6" name="Retângulo 5">
          <a:extLst>
            <a:ext uri="{FF2B5EF4-FFF2-40B4-BE49-F238E27FC236}">
              <a16:creationId xmlns:a16="http://schemas.microsoft.com/office/drawing/2014/main" id="{2EA21CA8-D063-4309-8F43-D0A65B33D4EB}"/>
            </a:ext>
          </a:extLst>
        </xdr:cNvPr>
        <xdr:cNvSpPr/>
      </xdr:nvSpPr>
      <xdr:spPr>
        <a:xfrm>
          <a:off x="11373970" y="5298754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73</xdr:row>
      <xdr:rowOff>32487</xdr:rowOff>
    </xdr:from>
    <xdr:to>
      <xdr:col>8</xdr:col>
      <xdr:colOff>1508311</xdr:colOff>
      <xdr:row>73</xdr:row>
      <xdr:rowOff>404747</xdr:rowOff>
    </xdr:to>
    <xdr:sp macro="[0]!AplicarFormulasRelativas2" textlink="">
      <xdr:nvSpPr>
        <xdr:cNvPr id="7" name="Retângulo 6">
          <a:extLst>
            <a:ext uri="{FF2B5EF4-FFF2-40B4-BE49-F238E27FC236}">
              <a16:creationId xmlns:a16="http://schemas.microsoft.com/office/drawing/2014/main" id="{97A56DD7-EA61-410E-8DF8-F09E1E23062D}"/>
            </a:ext>
          </a:extLst>
        </xdr:cNvPr>
        <xdr:cNvSpPr/>
      </xdr:nvSpPr>
      <xdr:spPr>
        <a:xfrm>
          <a:off x="11373970" y="5298754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>
            <a:buFont typeface="Arial" panose="020B0604020202020204" pitchFamily="34" charset="0"/>
            <a:buNone/>
          </a:pPr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98</xdr:row>
      <xdr:rowOff>32487</xdr:rowOff>
    </xdr:from>
    <xdr:to>
      <xdr:col>8</xdr:col>
      <xdr:colOff>1508311</xdr:colOff>
      <xdr:row>98</xdr:row>
      <xdr:rowOff>404747</xdr:rowOff>
    </xdr:to>
    <xdr:sp macro="[0]!AplicarFormulasRelativas" textlink="">
      <xdr:nvSpPr>
        <xdr:cNvPr id="8" name="Retângulo 7">
          <a:extLst>
            <a:ext uri="{FF2B5EF4-FFF2-40B4-BE49-F238E27FC236}">
              <a16:creationId xmlns:a16="http://schemas.microsoft.com/office/drawing/2014/main" id="{5D785566-422F-41F5-AA3D-B31B1C89B7CF}"/>
            </a:ext>
          </a:extLst>
        </xdr:cNvPr>
        <xdr:cNvSpPr/>
      </xdr:nvSpPr>
      <xdr:spPr>
        <a:xfrm>
          <a:off x="11373970" y="12046687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98</xdr:row>
      <xdr:rowOff>32487</xdr:rowOff>
    </xdr:from>
    <xdr:to>
      <xdr:col>8</xdr:col>
      <xdr:colOff>1508311</xdr:colOff>
      <xdr:row>98</xdr:row>
      <xdr:rowOff>404747</xdr:rowOff>
    </xdr:to>
    <xdr:sp macro="[0]!AplicarFormulasRelativas3" textlink="">
      <xdr:nvSpPr>
        <xdr:cNvPr id="9" name="Retângulo 8">
          <a:extLst>
            <a:ext uri="{FF2B5EF4-FFF2-40B4-BE49-F238E27FC236}">
              <a16:creationId xmlns:a16="http://schemas.microsoft.com/office/drawing/2014/main" id="{76E14EF1-30B4-42B7-A712-59A80966EFBE}"/>
            </a:ext>
          </a:extLst>
        </xdr:cNvPr>
        <xdr:cNvSpPr/>
      </xdr:nvSpPr>
      <xdr:spPr>
        <a:xfrm>
          <a:off x="11373970" y="12046687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123</xdr:row>
      <xdr:rowOff>32487</xdr:rowOff>
    </xdr:from>
    <xdr:to>
      <xdr:col>8</xdr:col>
      <xdr:colOff>1508311</xdr:colOff>
      <xdr:row>123</xdr:row>
      <xdr:rowOff>404747</xdr:rowOff>
    </xdr:to>
    <xdr:sp macro="[0]!AplicarFormulasRelativas" textlink="">
      <xdr:nvSpPr>
        <xdr:cNvPr id="10" name="Retângulo 9">
          <a:extLst>
            <a:ext uri="{FF2B5EF4-FFF2-40B4-BE49-F238E27FC236}">
              <a16:creationId xmlns:a16="http://schemas.microsoft.com/office/drawing/2014/main" id="{F82515F2-7229-436B-A561-CD43C2705253}"/>
            </a:ext>
          </a:extLst>
        </xdr:cNvPr>
        <xdr:cNvSpPr/>
      </xdr:nvSpPr>
      <xdr:spPr>
        <a:xfrm>
          <a:off x="11373970" y="18591420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123</xdr:row>
      <xdr:rowOff>32487</xdr:rowOff>
    </xdr:from>
    <xdr:to>
      <xdr:col>8</xdr:col>
      <xdr:colOff>1508311</xdr:colOff>
      <xdr:row>123</xdr:row>
      <xdr:rowOff>404747</xdr:rowOff>
    </xdr:to>
    <xdr:sp macro="[0]!AplicarFormulasRelativas4" textlink="">
      <xdr:nvSpPr>
        <xdr:cNvPr id="11" name="Retângulo 10">
          <a:extLst>
            <a:ext uri="{FF2B5EF4-FFF2-40B4-BE49-F238E27FC236}">
              <a16:creationId xmlns:a16="http://schemas.microsoft.com/office/drawing/2014/main" id="{F170ABE1-36D8-4020-B763-CF9FD2AFFD73}"/>
            </a:ext>
          </a:extLst>
        </xdr:cNvPr>
        <xdr:cNvSpPr/>
      </xdr:nvSpPr>
      <xdr:spPr>
        <a:xfrm>
          <a:off x="11373970" y="18591420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148</xdr:row>
      <xdr:rowOff>32487</xdr:rowOff>
    </xdr:from>
    <xdr:to>
      <xdr:col>8</xdr:col>
      <xdr:colOff>1508311</xdr:colOff>
      <xdr:row>148</xdr:row>
      <xdr:rowOff>404747</xdr:rowOff>
    </xdr:to>
    <xdr:sp macro="[0]!AplicarFormulasRelativas" textlink="">
      <xdr:nvSpPr>
        <xdr:cNvPr id="12" name="Retângulo 11">
          <a:extLst>
            <a:ext uri="{FF2B5EF4-FFF2-40B4-BE49-F238E27FC236}">
              <a16:creationId xmlns:a16="http://schemas.microsoft.com/office/drawing/2014/main" id="{52A21BB3-E161-49B9-B6EB-996CC823CFD3}"/>
            </a:ext>
          </a:extLst>
        </xdr:cNvPr>
        <xdr:cNvSpPr/>
      </xdr:nvSpPr>
      <xdr:spPr>
        <a:xfrm>
          <a:off x="11373970" y="18591420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148</xdr:row>
      <xdr:rowOff>32487</xdr:rowOff>
    </xdr:from>
    <xdr:to>
      <xdr:col>8</xdr:col>
      <xdr:colOff>1508311</xdr:colOff>
      <xdr:row>148</xdr:row>
      <xdr:rowOff>404747</xdr:rowOff>
    </xdr:to>
    <xdr:sp macro="[0]!AplicarFormulasRelativas5" textlink="">
      <xdr:nvSpPr>
        <xdr:cNvPr id="13" name="Retângulo 12">
          <a:extLst>
            <a:ext uri="{FF2B5EF4-FFF2-40B4-BE49-F238E27FC236}">
              <a16:creationId xmlns:a16="http://schemas.microsoft.com/office/drawing/2014/main" id="{11EE3B51-F60B-4A4F-A0A8-81ED2675BA18}"/>
            </a:ext>
          </a:extLst>
        </xdr:cNvPr>
        <xdr:cNvSpPr/>
      </xdr:nvSpPr>
      <xdr:spPr>
        <a:xfrm>
          <a:off x="11373970" y="18591420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173</xdr:row>
      <xdr:rowOff>32487</xdr:rowOff>
    </xdr:from>
    <xdr:to>
      <xdr:col>8</xdr:col>
      <xdr:colOff>1508311</xdr:colOff>
      <xdr:row>173</xdr:row>
      <xdr:rowOff>404747</xdr:rowOff>
    </xdr:to>
    <xdr:sp macro="[0]!AplicarFormulasRelativas" textlink="">
      <xdr:nvSpPr>
        <xdr:cNvPr id="14" name="Retângulo 13">
          <a:extLst>
            <a:ext uri="{FF2B5EF4-FFF2-40B4-BE49-F238E27FC236}">
              <a16:creationId xmlns:a16="http://schemas.microsoft.com/office/drawing/2014/main" id="{6FBE12F4-F480-4CEC-8DCF-4F39E5F78C70}"/>
            </a:ext>
          </a:extLst>
        </xdr:cNvPr>
        <xdr:cNvSpPr/>
      </xdr:nvSpPr>
      <xdr:spPr>
        <a:xfrm>
          <a:off x="11373970" y="18591420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173</xdr:row>
      <xdr:rowOff>32487</xdr:rowOff>
    </xdr:from>
    <xdr:to>
      <xdr:col>8</xdr:col>
      <xdr:colOff>1508311</xdr:colOff>
      <xdr:row>173</xdr:row>
      <xdr:rowOff>404747</xdr:rowOff>
    </xdr:to>
    <xdr:sp macro="[0]!AplicarFormulasRelativas6" textlink="">
      <xdr:nvSpPr>
        <xdr:cNvPr id="15" name="Retângulo 14">
          <a:extLst>
            <a:ext uri="{FF2B5EF4-FFF2-40B4-BE49-F238E27FC236}">
              <a16:creationId xmlns:a16="http://schemas.microsoft.com/office/drawing/2014/main" id="{504217EC-6B17-4E10-A7E6-C64C66911F79}"/>
            </a:ext>
          </a:extLst>
        </xdr:cNvPr>
        <xdr:cNvSpPr/>
      </xdr:nvSpPr>
      <xdr:spPr>
        <a:xfrm>
          <a:off x="11373970" y="18591420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198</xdr:row>
      <xdr:rowOff>32487</xdr:rowOff>
    </xdr:from>
    <xdr:to>
      <xdr:col>8</xdr:col>
      <xdr:colOff>1508311</xdr:colOff>
      <xdr:row>198</xdr:row>
      <xdr:rowOff>404747</xdr:rowOff>
    </xdr:to>
    <xdr:sp macro="[0]!AplicarFormulasRelativas" textlink="">
      <xdr:nvSpPr>
        <xdr:cNvPr id="16" name="Retângulo 15">
          <a:extLst>
            <a:ext uri="{FF2B5EF4-FFF2-40B4-BE49-F238E27FC236}">
              <a16:creationId xmlns:a16="http://schemas.microsoft.com/office/drawing/2014/main" id="{5863FAE4-C579-4A47-ABF9-F9CFDE3EB72B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198</xdr:row>
      <xdr:rowOff>32487</xdr:rowOff>
    </xdr:from>
    <xdr:to>
      <xdr:col>8</xdr:col>
      <xdr:colOff>1508311</xdr:colOff>
      <xdr:row>198</xdr:row>
      <xdr:rowOff>404747</xdr:rowOff>
    </xdr:to>
    <xdr:sp macro="[0]!AplicarFormulasRelativas7" textlink="">
      <xdr:nvSpPr>
        <xdr:cNvPr id="17" name="Retângulo 16">
          <a:extLst>
            <a:ext uri="{FF2B5EF4-FFF2-40B4-BE49-F238E27FC236}">
              <a16:creationId xmlns:a16="http://schemas.microsoft.com/office/drawing/2014/main" id="{26207253-00AC-4577-9878-F404C7C5C2D0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223</xdr:row>
      <xdr:rowOff>32487</xdr:rowOff>
    </xdr:from>
    <xdr:to>
      <xdr:col>8</xdr:col>
      <xdr:colOff>1508311</xdr:colOff>
      <xdr:row>223</xdr:row>
      <xdr:rowOff>404747</xdr:rowOff>
    </xdr:to>
    <xdr:sp macro="[0]!AplicarFormulasRelativas" textlink="">
      <xdr:nvSpPr>
        <xdr:cNvPr id="18" name="Retângulo 17">
          <a:extLst>
            <a:ext uri="{FF2B5EF4-FFF2-40B4-BE49-F238E27FC236}">
              <a16:creationId xmlns:a16="http://schemas.microsoft.com/office/drawing/2014/main" id="{90930CCF-B9C7-4E4A-B2FA-FB30833A38EA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223</xdr:row>
      <xdr:rowOff>32487</xdr:rowOff>
    </xdr:from>
    <xdr:to>
      <xdr:col>8</xdr:col>
      <xdr:colOff>1508311</xdr:colOff>
      <xdr:row>223</xdr:row>
      <xdr:rowOff>404747</xdr:rowOff>
    </xdr:to>
    <xdr:sp macro="[0]!AplicarFormulasRelativas8" textlink="">
      <xdr:nvSpPr>
        <xdr:cNvPr id="19" name="Retângulo 18">
          <a:extLst>
            <a:ext uri="{FF2B5EF4-FFF2-40B4-BE49-F238E27FC236}">
              <a16:creationId xmlns:a16="http://schemas.microsoft.com/office/drawing/2014/main" id="{9DB622BE-06B0-4672-BE52-08BAC0378B54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248</xdr:row>
      <xdr:rowOff>32487</xdr:rowOff>
    </xdr:from>
    <xdr:to>
      <xdr:col>8</xdr:col>
      <xdr:colOff>1508311</xdr:colOff>
      <xdr:row>248</xdr:row>
      <xdr:rowOff>404747</xdr:rowOff>
    </xdr:to>
    <xdr:sp macro="[0]!AplicarFormulasRelativas" textlink="">
      <xdr:nvSpPr>
        <xdr:cNvPr id="20" name="Retângulo 19">
          <a:extLst>
            <a:ext uri="{FF2B5EF4-FFF2-40B4-BE49-F238E27FC236}">
              <a16:creationId xmlns:a16="http://schemas.microsoft.com/office/drawing/2014/main" id="{B25DD8D3-1F05-4582-9B9A-B5173AEE04C3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248</xdr:row>
      <xdr:rowOff>32487</xdr:rowOff>
    </xdr:from>
    <xdr:to>
      <xdr:col>8</xdr:col>
      <xdr:colOff>1508311</xdr:colOff>
      <xdr:row>248</xdr:row>
      <xdr:rowOff>404747</xdr:rowOff>
    </xdr:to>
    <xdr:sp macro="[0]!AplicarFormulasRelativas9" textlink="">
      <xdr:nvSpPr>
        <xdr:cNvPr id="21" name="Retângulo 20">
          <a:extLst>
            <a:ext uri="{FF2B5EF4-FFF2-40B4-BE49-F238E27FC236}">
              <a16:creationId xmlns:a16="http://schemas.microsoft.com/office/drawing/2014/main" id="{FA6E7CA7-1C6A-466D-92C6-D2A5C74A3775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273</xdr:row>
      <xdr:rowOff>32487</xdr:rowOff>
    </xdr:from>
    <xdr:to>
      <xdr:col>8</xdr:col>
      <xdr:colOff>1508311</xdr:colOff>
      <xdr:row>273</xdr:row>
      <xdr:rowOff>404747</xdr:rowOff>
    </xdr:to>
    <xdr:sp macro="[0]!AplicarFormulasRelativas" textlink="">
      <xdr:nvSpPr>
        <xdr:cNvPr id="22" name="Retângulo 21">
          <a:extLst>
            <a:ext uri="{FF2B5EF4-FFF2-40B4-BE49-F238E27FC236}">
              <a16:creationId xmlns:a16="http://schemas.microsoft.com/office/drawing/2014/main" id="{550AB9EE-7A60-4EDF-A7F0-2CB5F13A764E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273</xdr:row>
      <xdr:rowOff>32487</xdr:rowOff>
    </xdr:from>
    <xdr:to>
      <xdr:col>8</xdr:col>
      <xdr:colOff>1508311</xdr:colOff>
      <xdr:row>273</xdr:row>
      <xdr:rowOff>404747</xdr:rowOff>
    </xdr:to>
    <xdr:sp macro="[0]!AplicarFormulasRelativas10" textlink="">
      <xdr:nvSpPr>
        <xdr:cNvPr id="23" name="Retângulo 22">
          <a:extLst>
            <a:ext uri="{FF2B5EF4-FFF2-40B4-BE49-F238E27FC236}">
              <a16:creationId xmlns:a16="http://schemas.microsoft.com/office/drawing/2014/main" id="{AD2B899C-1107-4070-8B18-5FC5CCFCAFEE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298</xdr:row>
      <xdr:rowOff>32487</xdr:rowOff>
    </xdr:from>
    <xdr:to>
      <xdr:col>8</xdr:col>
      <xdr:colOff>1508311</xdr:colOff>
      <xdr:row>298</xdr:row>
      <xdr:rowOff>404747</xdr:rowOff>
    </xdr:to>
    <xdr:sp macro="[0]!AplicarFormulasRelativas" textlink="">
      <xdr:nvSpPr>
        <xdr:cNvPr id="24" name="Retângulo 23">
          <a:extLst>
            <a:ext uri="{FF2B5EF4-FFF2-40B4-BE49-F238E27FC236}">
              <a16:creationId xmlns:a16="http://schemas.microsoft.com/office/drawing/2014/main" id="{AB6F3061-B831-4A33-915D-EA8E9CF724B1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298</xdr:row>
      <xdr:rowOff>32487</xdr:rowOff>
    </xdr:from>
    <xdr:to>
      <xdr:col>8</xdr:col>
      <xdr:colOff>1508311</xdr:colOff>
      <xdr:row>298</xdr:row>
      <xdr:rowOff>404747</xdr:rowOff>
    </xdr:to>
    <xdr:sp macro="[0]!AplicarFormulasRelativas11" textlink="">
      <xdr:nvSpPr>
        <xdr:cNvPr id="25" name="Retângulo 24">
          <a:extLst>
            <a:ext uri="{FF2B5EF4-FFF2-40B4-BE49-F238E27FC236}">
              <a16:creationId xmlns:a16="http://schemas.microsoft.com/office/drawing/2014/main" id="{F885BBE6-B9AC-430B-91CE-82A9724C815B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323</xdr:row>
      <xdr:rowOff>32487</xdr:rowOff>
    </xdr:from>
    <xdr:to>
      <xdr:col>8</xdr:col>
      <xdr:colOff>1508311</xdr:colOff>
      <xdr:row>323</xdr:row>
      <xdr:rowOff>404747</xdr:rowOff>
    </xdr:to>
    <xdr:sp macro="[0]!AplicarFormulasRelativas" textlink="">
      <xdr:nvSpPr>
        <xdr:cNvPr id="26" name="Retângulo 25">
          <a:extLst>
            <a:ext uri="{FF2B5EF4-FFF2-40B4-BE49-F238E27FC236}">
              <a16:creationId xmlns:a16="http://schemas.microsoft.com/office/drawing/2014/main" id="{5417144F-9B28-4FBD-9E42-FB4903ADB005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323</xdr:row>
      <xdr:rowOff>32487</xdr:rowOff>
    </xdr:from>
    <xdr:to>
      <xdr:col>8</xdr:col>
      <xdr:colOff>1508311</xdr:colOff>
      <xdr:row>323</xdr:row>
      <xdr:rowOff>404747</xdr:rowOff>
    </xdr:to>
    <xdr:sp macro="[0]!AplicarFormulasRelativas12" textlink="">
      <xdr:nvSpPr>
        <xdr:cNvPr id="27" name="Retângulo 26">
          <a:extLst>
            <a:ext uri="{FF2B5EF4-FFF2-40B4-BE49-F238E27FC236}">
              <a16:creationId xmlns:a16="http://schemas.microsoft.com/office/drawing/2014/main" id="{C22E8E2B-42A8-4B14-8318-0E6B0CEEF9D8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348</xdr:row>
      <xdr:rowOff>32487</xdr:rowOff>
    </xdr:from>
    <xdr:to>
      <xdr:col>8</xdr:col>
      <xdr:colOff>1508311</xdr:colOff>
      <xdr:row>348</xdr:row>
      <xdr:rowOff>404747</xdr:rowOff>
    </xdr:to>
    <xdr:sp macro="[0]!AplicarFormulasRelativas" textlink="">
      <xdr:nvSpPr>
        <xdr:cNvPr id="28" name="Retângulo 27">
          <a:extLst>
            <a:ext uri="{FF2B5EF4-FFF2-40B4-BE49-F238E27FC236}">
              <a16:creationId xmlns:a16="http://schemas.microsoft.com/office/drawing/2014/main" id="{87749287-EC65-480F-AF35-6CD8D29136FD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348</xdr:row>
      <xdr:rowOff>32487</xdr:rowOff>
    </xdr:from>
    <xdr:to>
      <xdr:col>8</xdr:col>
      <xdr:colOff>1508311</xdr:colOff>
      <xdr:row>348</xdr:row>
      <xdr:rowOff>404747</xdr:rowOff>
    </xdr:to>
    <xdr:sp macro="[0]!AplicarFormulasRelativas13" textlink="">
      <xdr:nvSpPr>
        <xdr:cNvPr id="29" name="Retângulo 28">
          <a:extLst>
            <a:ext uri="{FF2B5EF4-FFF2-40B4-BE49-F238E27FC236}">
              <a16:creationId xmlns:a16="http://schemas.microsoft.com/office/drawing/2014/main" id="{13C37DAD-246D-495F-97BF-437422730E3C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373</xdr:row>
      <xdr:rowOff>32487</xdr:rowOff>
    </xdr:from>
    <xdr:to>
      <xdr:col>8</xdr:col>
      <xdr:colOff>1508311</xdr:colOff>
      <xdr:row>373</xdr:row>
      <xdr:rowOff>404747</xdr:rowOff>
    </xdr:to>
    <xdr:sp macro="[0]!AplicarFormulasRelativas" textlink="">
      <xdr:nvSpPr>
        <xdr:cNvPr id="30" name="Retângulo 29">
          <a:extLst>
            <a:ext uri="{FF2B5EF4-FFF2-40B4-BE49-F238E27FC236}">
              <a16:creationId xmlns:a16="http://schemas.microsoft.com/office/drawing/2014/main" id="{4C3E23C8-43E5-48C7-8E11-090FAE953808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373</xdr:row>
      <xdr:rowOff>32487</xdr:rowOff>
    </xdr:from>
    <xdr:to>
      <xdr:col>8</xdr:col>
      <xdr:colOff>1508311</xdr:colOff>
      <xdr:row>373</xdr:row>
      <xdr:rowOff>404747</xdr:rowOff>
    </xdr:to>
    <xdr:sp macro="[0]!AplicarFormulasRelativas14" textlink="">
      <xdr:nvSpPr>
        <xdr:cNvPr id="31" name="Retângulo 30">
          <a:extLst>
            <a:ext uri="{FF2B5EF4-FFF2-40B4-BE49-F238E27FC236}">
              <a16:creationId xmlns:a16="http://schemas.microsoft.com/office/drawing/2014/main" id="{6612794B-E625-4BAA-86E4-E53CBD9DCFDB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398</xdr:row>
      <xdr:rowOff>32487</xdr:rowOff>
    </xdr:from>
    <xdr:to>
      <xdr:col>8</xdr:col>
      <xdr:colOff>1508311</xdr:colOff>
      <xdr:row>398</xdr:row>
      <xdr:rowOff>404747</xdr:rowOff>
    </xdr:to>
    <xdr:sp macro="[0]!AplicarFormulasRelativas" textlink="">
      <xdr:nvSpPr>
        <xdr:cNvPr id="32" name="Retângulo 31">
          <a:extLst>
            <a:ext uri="{FF2B5EF4-FFF2-40B4-BE49-F238E27FC236}">
              <a16:creationId xmlns:a16="http://schemas.microsoft.com/office/drawing/2014/main" id="{D941EE6C-BE50-4001-88B1-ED891E670615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398</xdr:row>
      <xdr:rowOff>32487</xdr:rowOff>
    </xdr:from>
    <xdr:to>
      <xdr:col>8</xdr:col>
      <xdr:colOff>1508311</xdr:colOff>
      <xdr:row>398</xdr:row>
      <xdr:rowOff>404747</xdr:rowOff>
    </xdr:to>
    <xdr:sp macro="[0]!AplicarFormulasRelativas15" textlink="">
      <xdr:nvSpPr>
        <xdr:cNvPr id="33" name="Retângulo 32">
          <a:extLst>
            <a:ext uri="{FF2B5EF4-FFF2-40B4-BE49-F238E27FC236}">
              <a16:creationId xmlns:a16="http://schemas.microsoft.com/office/drawing/2014/main" id="{81A9AA00-87A3-4260-A749-E7938EAEC6B9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423</xdr:row>
      <xdr:rowOff>32487</xdr:rowOff>
    </xdr:from>
    <xdr:to>
      <xdr:col>8</xdr:col>
      <xdr:colOff>1508311</xdr:colOff>
      <xdr:row>423</xdr:row>
      <xdr:rowOff>404747</xdr:rowOff>
    </xdr:to>
    <xdr:sp macro="[0]!AplicarFormulasRelativas" textlink="">
      <xdr:nvSpPr>
        <xdr:cNvPr id="34" name="Retângulo 33">
          <a:extLst>
            <a:ext uri="{FF2B5EF4-FFF2-40B4-BE49-F238E27FC236}">
              <a16:creationId xmlns:a16="http://schemas.microsoft.com/office/drawing/2014/main" id="{CC17B2FE-D2A1-4AD0-8676-D268BC84211D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423</xdr:row>
      <xdr:rowOff>32487</xdr:rowOff>
    </xdr:from>
    <xdr:to>
      <xdr:col>8</xdr:col>
      <xdr:colOff>1508311</xdr:colOff>
      <xdr:row>423</xdr:row>
      <xdr:rowOff>404747</xdr:rowOff>
    </xdr:to>
    <xdr:sp macro="[0]!AplicarFormulasRelativas16" textlink="">
      <xdr:nvSpPr>
        <xdr:cNvPr id="35" name="Retângulo 34">
          <a:extLst>
            <a:ext uri="{FF2B5EF4-FFF2-40B4-BE49-F238E27FC236}">
              <a16:creationId xmlns:a16="http://schemas.microsoft.com/office/drawing/2014/main" id="{7BBD4230-BA6E-4F25-B170-F19F93E9FDED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448</xdr:row>
      <xdr:rowOff>32487</xdr:rowOff>
    </xdr:from>
    <xdr:to>
      <xdr:col>8</xdr:col>
      <xdr:colOff>1508311</xdr:colOff>
      <xdr:row>448</xdr:row>
      <xdr:rowOff>404747</xdr:rowOff>
    </xdr:to>
    <xdr:sp macro="[0]!AplicarFormulasRelativas" textlink="">
      <xdr:nvSpPr>
        <xdr:cNvPr id="36" name="Retângulo 35">
          <a:extLst>
            <a:ext uri="{FF2B5EF4-FFF2-40B4-BE49-F238E27FC236}">
              <a16:creationId xmlns:a16="http://schemas.microsoft.com/office/drawing/2014/main" id="{9343E6D6-53AE-4EA3-B0A7-128FCAA87FBB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448</xdr:row>
      <xdr:rowOff>32487</xdr:rowOff>
    </xdr:from>
    <xdr:to>
      <xdr:col>8</xdr:col>
      <xdr:colOff>1508311</xdr:colOff>
      <xdr:row>448</xdr:row>
      <xdr:rowOff>404747</xdr:rowOff>
    </xdr:to>
    <xdr:sp macro="[0]!AplicarFormulasRelativas17" textlink="">
      <xdr:nvSpPr>
        <xdr:cNvPr id="37" name="Retângulo 36">
          <a:extLst>
            <a:ext uri="{FF2B5EF4-FFF2-40B4-BE49-F238E27FC236}">
              <a16:creationId xmlns:a16="http://schemas.microsoft.com/office/drawing/2014/main" id="{097F3C01-C866-402B-ABF3-1FBB631E3E74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473</xdr:row>
      <xdr:rowOff>32487</xdr:rowOff>
    </xdr:from>
    <xdr:to>
      <xdr:col>8</xdr:col>
      <xdr:colOff>1508311</xdr:colOff>
      <xdr:row>473</xdr:row>
      <xdr:rowOff>404747</xdr:rowOff>
    </xdr:to>
    <xdr:sp macro="[0]!AplicarFormulasRelativas" textlink="">
      <xdr:nvSpPr>
        <xdr:cNvPr id="38" name="Retângulo 37">
          <a:extLst>
            <a:ext uri="{FF2B5EF4-FFF2-40B4-BE49-F238E27FC236}">
              <a16:creationId xmlns:a16="http://schemas.microsoft.com/office/drawing/2014/main" id="{CB13F6A8-8573-4845-AA4F-917DB7EC2D15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473</xdr:row>
      <xdr:rowOff>32487</xdr:rowOff>
    </xdr:from>
    <xdr:to>
      <xdr:col>8</xdr:col>
      <xdr:colOff>1508311</xdr:colOff>
      <xdr:row>473</xdr:row>
      <xdr:rowOff>404747</xdr:rowOff>
    </xdr:to>
    <xdr:sp macro="[0]!AplicarFormulasRelativas18" textlink="">
      <xdr:nvSpPr>
        <xdr:cNvPr id="39" name="Retângulo 38">
          <a:extLst>
            <a:ext uri="{FF2B5EF4-FFF2-40B4-BE49-F238E27FC236}">
              <a16:creationId xmlns:a16="http://schemas.microsoft.com/office/drawing/2014/main" id="{B73EA6C9-45E4-4991-BD63-D4FB8397D9A1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498</xdr:row>
      <xdr:rowOff>32487</xdr:rowOff>
    </xdr:from>
    <xdr:to>
      <xdr:col>8</xdr:col>
      <xdr:colOff>1508311</xdr:colOff>
      <xdr:row>498</xdr:row>
      <xdr:rowOff>404747</xdr:rowOff>
    </xdr:to>
    <xdr:sp macro="[0]!AplicarFormulasRelativas" textlink="">
      <xdr:nvSpPr>
        <xdr:cNvPr id="40" name="Retângulo 39">
          <a:extLst>
            <a:ext uri="{FF2B5EF4-FFF2-40B4-BE49-F238E27FC236}">
              <a16:creationId xmlns:a16="http://schemas.microsoft.com/office/drawing/2014/main" id="{7AF546AD-C44A-427F-BC90-22E92004802E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498</xdr:row>
      <xdr:rowOff>32487</xdr:rowOff>
    </xdr:from>
    <xdr:to>
      <xdr:col>8</xdr:col>
      <xdr:colOff>1508311</xdr:colOff>
      <xdr:row>498</xdr:row>
      <xdr:rowOff>404747</xdr:rowOff>
    </xdr:to>
    <xdr:sp macro="[0]!AplicarFormulasRelativas19" textlink="">
      <xdr:nvSpPr>
        <xdr:cNvPr id="41" name="Retângulo 40">
          <a:extLst>
            <a:ext uri="{FF2B5EF4-FFF2-40B4-BE49-F238E27FC236}">
              <a16:creationId xmlns:a16="http://schemas.microsoft.com/office/drawing/2014/main" id="{FA6F11DA-B5F6-48F2-B412-92CC1E62B0DA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523</xdr:row>
      <xdr:rowOff>32487</xdr:rowOff>
    </xdr:from>
    <xdr:to>
      <xdr:col>8</xdr:col>
      <xdr:colOff>1508311</xdr:colOff>
      <xdr:row>523</xdr:row>
      <xdr:rowOff>404747</xdr:rowOff>
    </xdr:to>
    <xdr:sp macro="[0]!AplicarFormulasRelativas" textlink="">
      <xdr:nvSpPr>
        <xdr:cNvPr id="42" name="Retângulo 41">
          <a:extLst>
            <a:ext uri="{FF2B5EF4-FFF2-40B4-BE49-F238E27FC236}">
              <a16:creationId xmlns:a16="http://schemas.microsoft.com/office/drawing/2014/main" id="{2742088D-0DA5-453C-BB75-939E49B32DF3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523</xdr:row>
      <xdr:rowOff>32487</xdr:rowOff>
    </xdr:from>
    <xdr:to>
      <xdr:col>8</xdr:col>
      <xdr:colOff>1508311</xdr:colOff>
      <xdr:row>523</xdr:row>
      <xdr:rowOff>404747</xdr:rowOff>
    </xdr:to>
    <xdr:sp macro="[0]!AplicarFormulasRelativas20" textlink="">
      <xdr:nvSpPr>
        <xdr:cNvPr id="43" name="Retângulo 42">
          <a:extLst>
            <a:ext uri="{FF2B5EF4-FFF2-40B4-BE49-F238E27FC236}">
              <a16:creationId xmlns:a16="http://schemas.microsoft.com/office/drawing/2014/main" id="{ADAE6466-8213-4976-8B09-76231EF1FA87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548</xdr:row>
      <xdr:rowOff>32487</xdr:rowOff>
    </xdr:from>
    <xdr:to>
      <xdr:col>8</xdr:col>
      <xdr:colOff>1508311</xdr:colOff>
      <xdr:row>548</xdr:row>
      <xdr:rowOff>404747</xdr:rowOff>
    </xdr:to>
    <xdr:sp macro="[0]!AplicarFormulasRelativas" textlink="">
      <xdr:nvSpPr>
        <xdr:cNvPr id="44" name="Retângulo 43">
          <a:extLst>
            <a:ext uri="{FF2B5EF4-FFF2-40B4-BE49-F238E27FC236}">
              <a16:creationId xmlns:a16="http://schemas.microsoft.com/office/drawing/2014/main" id="{215B3155-011E-4717-B7D8-F1F156750184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548</xdr:row>
      <xdr:rowOff>32487</xdr:rowOff>
    </xdr:from>
    <xdr:to>
      <xdr:col>8</xdr:col>
      <xdr:colOff>1508311</xdr:colOff>
      <xdr:row>548</xdr:row>
      <xdr:rowOff>404747</xdr:rowOff>
    </xdr:to>
    <xdr:sp macro="[0]!AplicarFormulasRelativas21" textlink="">
      <xdr:nvSpPr>
        <xdr:cNvPr id="45" name="Retângulo 44">
          <a:extLst>
            <a:ext uri="{FF2B5EF4-FFF2-40B4-BE49-F238E27FC236}">
              <a16:creationId xmlns:a16="http://schemas.microsoft.com/office/drawing/2014/main" id="{010F0F11-46D1-4004-A73E-434FBB869DF6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573</xdr:row>
      <xdr:rowOff>32487</xdr:rowOff>
    </xdr:from>
    <xdr:to>
      <xdr:col>8</xdr:col>
      <xdr:colOff>1508311</xdr:colOff>
      <xdr:row>573</xdr:row>
      <xdr:rowOff>404747</xdr:rowOff>
    </xdr:to>
    <xdr:sp macro="[0]!AplicarFormulasRelativas" textlink="">
      <xdr:nvSpPr>
        <xdr:cNvPr id="46" name="Retângulo 45">
          <a:extLst>
            <a:ext uri="{FF2B5EF4-FFF2-40B4-BE49-F238E27FC236}">
              <a16:creationId xmlns:a16="http://schemas.microsoft.com/office/drawing/2014/main" id="{30D96D5F-A2EC-440D-8F9C-B39169BD985F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573</xdr:row>
      <xdr:rowOff>32487</xdr:rowOff>
    </xdr:from>
    <xdr:to>
      <xdr:col>8</xdr:col>
      <xdr:colOff>1508311</xdr:colOff>
      <xdr:row>573</xdr:row>
      <xdr:rowOff>404747</xdr:rowOff>
    </xdr:to>
    <xdr:sp macro="[0]!AplicarFormulasRelativas22" textlink="">
      <xdr:nvSpPr>
        <xdr:cNvPr id="47" name="Retângulo 46">
          <a:extLst>
            <a:ext uri="{FF2B5EF4-FFF2-40B4-BE49-F238E27FC236}">
              <a16:creationId xmlns:a16="http://schemas.microsoft.com/office/drawing/2014/main" id="{97E1449D-50F8-47DE-A76B-37F5E143B6C7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598</xdr:row>
      <xdr:rowOff>32487</xdr:rowOff>
    </xdr:from>
    <xdr:to>
      <xdr:col>8</xdr:col>
      <xdr:colOff>1508311</xdr:colOff>
      <xdr:row>598</xdr:row>
      <xdr:rowOff>404747</xdr:rowOff>
    </xdr:to>
    <xdr:sp macro="[0]!AplicarFormulasRelativas" textlink="">
      <xdr:nvSpPr>
        <xdr:cNvPr id="48" name="Retângulo 47">
          <a:extLst>
            <a:ext uri="{FF2B5EF4-FFF2-40B4-BE49-F238E27FC236}">
              <a16:creationId xmlns:a16="http://schemas.microsoft.com/office/drawing/2014/main" id="{C1B3DAA0-9F00-4D3C-992A-0EB2A61C3495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598</xdr:row>
      <xdr:rowOff>32487</xdr:rowOff>
    </xdr:from>
    <xdr:to>
      <xdr:col>8</xdr:col>
      <xdr:colOff>1508311</xdr:colOff>
      <xdr:row>598</xdr:row>
      <xdr:rowOff>404747</xdr:rowOff>
    </xdr:to>
    <xdr:sp macro="[0]!AplicarFormulasRelativas23" textlink="">
      <xdr:nvSpPr>
        <xdr:cNvPr id="49" name="Retângulo 48">
          <a:extLst>
            <a:ext uri="{FF2B5EF4-FFF2-40B4-BE49-F238E27FC236}">
              <a16:creationId xmlns:a16="http://schemas.microsoft.com/office/drawing/2014/main" id="{AC85794D-A5B7-4BAB-A98E-FE3783F21E3F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623</xdr:row>
      <xdr:rowOff>32487</xdr:rowOff>
    </xdr:from>
    <xdr:to>
      <xdr:col>8</xdr:col>
      <xdr:colOff>1508311</xdr:colOff>
      <xdr:row>623</xdr:row>
      <xdr:rowOff>404747</xdr:rowOff>
    </xdr:to>
    <xdr:sp macro="[0]!AplicarFormulasRelativas" textlink="">
      <xdr:nvSpPr>
        <xdr:cNvPr id="50" name="Retângulo 49">
          <a:extLst>
            <a:ext uri="{FF2B5EF4-FFF2-40B4-BE49-F238E27FC236}">
              <a16:creationId xmlns:a16="http://schemas.microsoft.com/office/drawing/2014/main" id="{013CAF16-EFD5-46D7-ADF1-3CC6BFD57AC3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623</xdr:row>
      <xdr:rowOff>32487</xdr:rowOff>
    </xdr:from>
    <xdr:to>
      <xdr:col>8</xdr:col>
      <xdr:colOff>1508311</xdr:colOff>
      <xdr:row>623</xdr:row>
      <xdr:rowOff>404747</xdr:rowOff>
    </xdr:to>
    <xdr:sp macro="[0]!AplicarFormulasRelativas24" textlink="">
      <xdr:nvSpPr>
        <xdr:cNvPr id="51" name="Retângulo 50">
          <a:extLst>
            <a:ext uri="{FF2B5EF4-FFF2-40B4-BE49-F238E27FC236}">
              <a16:creationId xmlns:a16="http://schemas.microsoft.com/office/drawing/2014/main" id="{BC20144F-FD1A-4E2A-9F40-EFF16BCF08B9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648</xdr:row>
      <xdr:rowOff>32487</xdr:rowOff>
    </xdr:from>
    <xdr:to>
      <xdr:col>8</xdr:col>
      <xdr:colOff>1508311</xdr:colOff>
      <xdr:row>648</xdr:row>
      <xdr:rowOff>404747</xdr:rowOff>
    </xdr:to>
    <xdr:sp macro="[0]!AplicarFormulasRelativas" textlink="">
      <xdr:nvSpPr>
        <xdr:cNvPr id="52" name="Retângulo 51">
          <a:extLst>
            <a:ext uri="{FF2B5EF4-FFF2-40B4-BE49-F238E27FC236}">
              <a16:creationId xmlns:a16="http://schemas.microsoft.com/office/drawing/2014/main" id="{46D090E1-3577-401C-ABD7-E56B994A5FC1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648</xdr:row>
      <xdr:rowOff>32487</xdr:rowOff>
    </xdr:from>
    <xdr:to>
      <xdr:col>8</xdr:col>
      <xdr:colOff>1508311</xdr:colOff>
      <xdr:row>648</xdr:row>
      <xdr:rowOff>404747</xdr:rowOff>
    </xdr:to>
    <xdr:sp macro="[0]!AplicarFormulasRelativas25" textlink="">
      <xdr:nvSpPr>
        <xdr:cNvPr id="53" name="Retângulo 52">
          <a:extLst>
            <a:ext uri="{FF2B5EF4-FFF2-40B4-BE49-F238E27FC236}">
              <a16:creationId xmlns:a16="http://schemas.microsoft.com/office/drawing/2014/main" id="{46425CDC-92A0-42CF-BD4B-44C81A5CAEA0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673</xdr:row>
      <xdr:rowOff>32487</xdr:rowOff>
    </xdr:from>
    <xdr:to>
      <xdr:col>8</xdr:col>
      <xdr:colOff>1508311</xdr:colOff>
      <xdr:row>673</xdr:row>
      <xdr:rowOff>404747</xdr:rowOff>
    </xdr:to>
    <xdr:sp macro="[0]!AplicarFormulasRelativas" textlink="">
      <xdr:nvSpPr>
        <xdr:cNvPr id="54" name="Retângulo 53">
          <a:extLst>
            <a:ext uri="{FF2B5EF4-FFF2-40B4-BE49-F238E27FC236}">
              <a16:creationId xmlns:a16="http://schemas.microsoft.com/office/drawing/2014/main" id="{6DAA985B-71BC-4874-AD8E-D2867F7385CB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673</xdr:row>
      <xdr:rowOff>32487</xdr:rowOff>
    </xdr:from>
    <xdr:to>
      <xdr:col>8</xdr:col>
      <xdr:colOff>1508311</xdr:colOff>
      <xdr:row>673</xdr:row>
      <xdr:rowOff>404747</xdr:rowOff>
    </xdr:to>
    <xdr:sp macro="[0]!AplicarFormulasRelativas26" textlink="">
      <xdr:nvSpPr>
        <xdr:cNvPr id="55" name="Retângulo 54">
          <a:extLst>
            <a:ext uri="{FF2B5EF4-FFF2-40B4-BE49-F238E27FC236}">
              <a16:creationId xmlns:a16="http://schemas.microsoft.com/office/drawing/2014/main" id="{E2174AEC-00EC-4E6D-9533-EC1D0668BA05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698</xdr:row>
      <xdr:rowOff>32487</xdr:rowOff>
    </xdr:from>
    <xdr:to>
      <xdr:col>8</xdr:col>
      <xdr:colOff>1508311</xdr:colOff>
      <xdr:row>698</xdr:row>
      <xdr:rowOff>404747</xdr:rowOff>
    </xdr:to>
    <xdr:sp macro="[0]!AplicarFormulasRelativas" textlink="">
      <xdr:nvSpPr>
        <xdr:cNvPr id="56" name="Retângulo 55">
          <a:extLst>
            <a:ext uri="{FF2B5EF4-FFF2-40B4-BE49-F238E27FC236}">
              <a16:creationId xmlns:a16="http://schemas.microsoft.com/office/drawing/2014/main" id="{2807FEB4-0DFB-4BDB-B42A-BD375333DC2B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698</xdr:row>
      <xdr:rowOff>32487</xdr:rowOff>
    </xdr:from>
    <xdr:to>
      <xdr:col>8</xdr:col>
      <xdr:colOff>1508311</xdr:colOff>
      <xdr:row>698</xdr:row>
      <xdr:rowOff>404747</xdr:rowOff>
    </xdr:to>
    <xdr:sp macro="[0]!AplicarFormulasRelativas27" textlink="">
      <xdr:nvSpPr>
        <xdr:cNvPr id="57" name="Retângulo 56">
          <a:extLst>
            <a:ext uri="{FF2B5EF4-FFF2-40B4-BE49-F238E27FC236}">
              <a16:creationId xmlns:a16="http://schemas.microsoft.com/office/drawing/2014/main" id="{97FB6098-ADE2-4D7D-AF63-DC0C4037930E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723</xdr:row>
      <xdr:rowOff>32487</xdr:rowOff>
    </xdr:from>
    <xdr:to>
      <xdr:col>8</xdr:col>
      <xdr:colOff>1508311</xdr:colOff>
      <xdr:row>723</xdr:row>
      <xdr:rowOff>404747</xdr:rowOff>
    </xdr:to>
    <xdr:sp macro="[0]!AplicarFormulasRelativas" textlink="">
      <xdr:nvSpPr>
        <xdr:cNvPr id="58" name="Retângulo 57">
          <a:extLst>
            <a:ext uri="{FF2B5EF4-FFF2-40B4-BE49-F238E27FC236}">
              <a16:creationId xmlns:a16="http://schemas.microsoft.com/office/drawing/2014/main" id="{B199847E-A21A-4365-BEEE-34F3AFF3CA43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723</xdr:row>
      <xdr:rowOff>32487</xdr:rowOff>
    </xdr:from>
    <xdr:to>
      <xdr:col>8</xdr:col>
      <xdr:colOff>1508311</xdr:colOff>
      <xdr:row>723</xdr:row>
      <xdr:rowOff>404747</xdr:rowOff>
    </xdr:to>
    <xdr:sp macro="[0]!AplicarFormulasRelativas28" textlink="">
      <xdr:nvSpPr>
        <xdr:cNvPr id="59" name="Retângulo 58">
          <a:extLst>
            <a:ext uri="{FF2B5EF4-FFF2-40B4-BE49-F238E27FC236}">
              <a16:creationId xmlns:a16="http://schemas.microsoft.com/office/drawing/2014/main" id="{60BF8F5F-1F19-4A4D-BB71-0E38F77F4A88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748</xdr:row>
      <xdr:rowOff>32487</xdr:rowOff>
    </xdr:from>
    <xdr:to>
      <xdr:col>8</xdr:col>
      <xdr:colOff>1508311</xdr:colOff>
      <xdr:row>748</xdr:row>
      <xdr:rowOff>404747</xdr:rowOff>
    </xdr:to>
    <xdr:sp macro="[0]!AplicarFormulasRelativas" textlink="">
      <xdr:nvSpPr>
        <xdr:cNvPr id="60" name="Retângulo 59">
          <a:extLst>
            <a:ext uri="{FF2B5EF4-FFF2-40B4-BE49-F238E27FC236}">
              <a16:creationId xmlns:a16="http://schemas.microsoft.com/office/drawing/2014/main" id="{D0BE5BC2-D51D-40C3-BE15-1011BCEDA9AE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748</xdr:row>
      <xdr:rowOff>32487</xdr:rowOff>
    </xdr:from>
    <xdr:to>
      <xdr:col>8</xdr:col>
      <xdr:colOff>1508311</xdr:colOff>
      <xdr:row>748</xdr:row>
      <xdr:rowOff>404747</xdr:rowOff>
    </xdr:to>
    <xdr:sp macro="[0]!AplicarFormulasRelativas" textlink="">
      <xdr:nvSpPr>
        <xdr:cNvPr id="61" name="Retângulo 60">
          <a:extLst>
            <a:ext uri="{FF2B5EF4-FFF2-40B4-BE49-F238E27FC236}">
              <a16:creationId xmlns:a16="http://schemas.microsoft.com/office/drawing/2014/main" id="{A2ECDBC3-2133-4383-B5F2-5735FF31892E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773</xdr:row>
      <xdr:rowOff>32487</xdr:rowOff>
    </xdr:from>
    <xdr:to>
      <xdr:col>8</xdr:col>
      <xdr:colOff>1508311</xdr:colOff>
      <xdr:row>773</xdr:row>
      <xdr:rowOff>404747</xdr:rowOff>
    </xdr:to>
    <xdr:sp macro="[0]!AplicarFormulasRelativas" textlink="">
      <xdr:nvSpPr>
        <xdr:cNvPr id="62" name="Retângulo 61">
          <a:extLst>
            <a:ext uri="{FF2B5EF4-FFF2-40B4-BE49-F238E27FC236}">
              <a16:creationId xmlns:a16="http://schemas.microsoft.com/office/drawing/2014/main" id="{0E20919D-462D-4D0E-BB81-D2FEC6105BC9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773</xdr:row>
      <xdr:rowOff>32487</xdr:rowOff>
    </xdr:from>
    <xdr:to>
      <xdr:col>8</xdr:col>
      <xdr:colOff>1508311</xdr:colOff>
      <xdr:row>773</xdr:row>
      <xdr:rowOff>404747</xdr:rowOff>
    </xdr:to>
    <xdr:sp macro="[0]!AplicarFormulasRelativas30" textlink="">
      <xdr:nvSpPr>
        <xdr:cNvPr id="63" name="Retângulo 62">
          <a:extLst>
            <a:ext uri="{FF2B5EF4-FFF2-40B4-BE49-F238E27FC236}">
              <a16:creationId xmlns:a16="http://schemas.microsoft.com/office/drawing/2014/main" id="{F4AE3EC4-FD28-4809-9C89-B8B30F5C8771}"/>
            </a:ext>
          </a:extLst>
        </xdr:cNvPr>
        <xdr:cNvSpPr/>
      </xdr:nvSpPr>
      <xdr:spPr>
        <a:xfrm>
          <a:off x="11387417" y="18356346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48</xdr:row>
      <xdr:rowOff>32487</xdr:rowOff>
    </xdr:from>
    <xdr:to>
      <xdr:col>8</xdr:col>
      <xdr:colOff>1508311</xdr:colOff>
      <xdr:row>48</xdr:row>
      <xdr:rowOff>404747</xdr:rowOff>
    </xdr:to>
    <xdr:sp macro="[0]!AplicarFormulasRelativas" textlink="">
      <xdr:nvSpPr>
        <xdr:cNvPr id="64" name="Retângulo 63">
          <a:extLst>
            <a:ext uri="{FF2B5EF4-FFF2-40B4-BE49-F238E27FC236}">
              <a16:creationId xmlns:a16="http://schemas.microsoft.com/office/drawing/2014/main" id="{0091AC95-F02F-45F0-A6D8-0EEAD378DC80}"/>
            </a:ext>
          </a:extLst>
        </xdr:cNvPr>
        <xdr:cNvSpPr/>
      </xdr:nvSpPr>
      <xdr:spPr>
        <a:xfrm>
          <a:off x="11387417" y="13524369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627528</xdr:colOff>
      <xdr:row>48</xdr:row>
      <xdr:rowOff>32487</xdr:rowOff>
    </xdr:from>
    <xdr:to>
      <xdr:col>9</xdr:col>
      <xdr:colOff>896</xdr:colOff>
      <xdr:row>48</xdr:row>
      <xdr:rowOff>404747</xdr:rowOff>
    </xdr:to>
    <xdr:sp macro="[0]!AplicarFormulasRelativas1" textlink="">
      <xdr:nvSpPr>
        <xdr:cNvPr id="65" name="Retângulo 64">
          <a:extLst>
            <a:ext uri="{FF2B5EF4-FFF2-40B4-BE49-F238E27FC236}">
              <a16:creationId xmlns:a16="http://schemas.microsoft.com/office/drawing/2014/main" id="{1A87554E-07F5-4C21-805F-C444AB60318F}"/>
            </a:ext>
          </a:extLst>
        </xdr:cNvPr>
        <xdr:cNvSpPr/>
      </xdr:nvSpPr>
      <xdr:spPr>
        <a:xfrm>
          <a:off x="11385175" y="7724205"/>
          <a:ext cx="583603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198</xdr:row>
      <xdr:rowOff>32487</xdr:rowOff>
    </xdr:from>
    <xdr:to>
      <xdr:col>8</xdr:col>
      <xdr:colOff>1508311</xdr:colOff>
      <xdr:row>198</xdr:row>
      <xdr:rowOff>404747</xdr:rowOff>
    </xdr:to>
    <xdr:sp macro="[0]!AplicarFormulasRelativas" textlink="">
      <xdr:nvSpPr>
        <xdr:cNvPr id="66" name="Retângulo 65">
          <a:extLst>
            <a:ext uri="{FF2B5EF4-FFF2-40B4-BE49-F238E27FC236}">
              <a16:creationId xmlns:a16="http://schemas.microsoft.com/office/drawing/2014/main" id="{B27307C9-5947-4760-B30D-018397DD0DAA}"/>
            </a:ext>
          </a:extLst>
        </xdr:cNvPr>
        <xdr:cNvSpPr/>
      </xdr:nvSpPr>
      <xdr:spPr>
        <a:xfrm>
          <a:off x="11387417" y="39342722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198</xdr:row>
      <xdr:rowOff>32487</xdr:rowOff>
    </xdr:from>
    <xdr:to>
      <xdr:col>8</xdr:col>
      <xdr:colOff>1508311</xdr:colOff>
      <xdr:row>198</xdr:row>
      <xdr:rowOff>404747</xdr:rowOff>
    </xdr:to>
    <xdr:sp macro="[0]!AplicarFormulasRelativas7" textlink="">
      <xdr:nvSpPr>
        <xdr:cNvPr id="67" name="Retângulo 66">
          <a:extLst>
            <a:ext uri="{FF2B5EF4-FFF2-40B4-BE49-F238E27FC236}">
              <a16:creationId xmlns:a16="http://schemas.microsoft.com/office/drawing/2014/main" id="{E9090736-1360-4010-9099-67A7FD2F2E46}"/>
            </a:ext>
          </a:extLst>
        </xdr:cNvPr>
        <xdr:cNvSpPr/>
      </xdr:nvSpPr>
      <xdr:spPr>
        <a:xfrm>
          <a:off x="11387417" y="39342722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748</xdr:row>
      <xdr:rowOff>32487</xdr:rowOff>
    </xdr:from>
    <xdr:to>
      <xdr:col>8</xdr:col>
      <xdr:colOff>1508311</xdr:colOff>
      <xdr:row>748</xdr:row>
      <xdr:rowOff>404747</xdr:rowOff>
    </xdr:to>
    <xdr:sp macro="[0]!AplicarFormulasRelativas" textlink="">
      <xdr:nvSpPr>
        <xdr:cNvPr id="68" name="Retângulo 67">
          <a:extLst>
            <a:ext uri="{FF2B5EF4-FFF2-40B4-BE49-F238E27FC236}">
              <a16:creationId xmlns:a16="http://schemas.microsoft.com/office/drawing/2014/main" id="{9A161EE4-6579-4BDE-93EF-5053589F87C6}"/>
            </a:ext>
          </a:extLst>
        </xdr:cNvPr>
        <xdr:cNvSpPr/>
      </xdr:nvSpPr>
      <xdr:spPr>
        <a:xfrm>
          <a:off x="11387417" y="181280911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748</xdr:row>
      <xdr:rowOff>32487</xdr:rowOff>
    </xdr:from>
    <xdr:to>
      <xdr:col>8</xdr:col>
      <xdr:colOff>1508311</xdr:colOff>
      <xdr:row>748</xdr:row>
      <xdr:rowOff>404747</xdr:rowOff>
    </xdr:to>
    <xdr:sp macro="[0]!AplicarFormulasRelativas29" textlink="">
      <xdr:nvSpPr>
        <xdr:cNvPr id="69" name="Retângulo 68">
          <a:extLst>
            <a:ext uri="{FF2B5EF4-FFF2-40B4-BE49-F238E27FC236}">
              <a16:creationId xmlns:a16="http://schemas.microsoft.com/office/drawing/2014/main" id="{58EFFD43-DD0B-48D9-BF24-78911FD51CD8}"/>
            </a:ext>
          </a:extLst>
        </xdr:cNvPr>
        <xdr:cNvSpPr/>
      </xdr:nvSpPr>
      <xdr:spPr>
        <a:xfrm>
          <a:off x="11387417" y="181280911"/>
          <a:ext cx="87854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123</xdr:row>
      <xdr:rowOff>32487</xdr:rowOff>
    </xdr:from>
    <xdr:to>
      <xdr:col>8</xdr:col>
      <xdr:colOff>1508311</xdr:colOff>
      <xdr:row>123</xdr:row>
      <xdr:rowOff>404747</xdr:rowOff>
    </xdr:to>
    <xdr:sp macro="[0]!AplicarFormulasRelativas" textlink="">
      <xdr:nvSpPr>
        <xdr:cNvPr id="2" name="Retângulo 1">
          <a:extLst>
            <a:ext uri="{FF2B5EF4-FFF2-40B4-BE49-F238E27FC236}">
              <a16:creationId xmlns:a16="http://schemas.microsoft.com/office/drawing/2014/main" id="{00F50F31-79AD-482B-8F1D-221A7A733768}"/>
            </a:ext>
          </a:extLst>
        </xdr:cNvPr>
        <xdr:cNvSpPr/>
      </xdr:nvSpPr>
      <xdr:spPr>
        <a:xfrm>
          <a:off x="11880476" y="26845922"/>
          <a:ext cx="85568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123</xdr:row>
      <xdr:rowOff>32487</xdr:rowOff>
    </xdr:from>
    <xdr:to>
      <xdr:col>8</xdr:col>
      <xdr:colOff>1508311</xdr:colOff>
      <xdr:row>123</xdr:row>
      <xdr:rowOff>404747</xdr:rowOff>
    </xdr:to>
    <xdr:sp macro="[0]!AplicarFormulasRelativas4" textlink="">
      <xdr:nvSpPr>
        <xdr:cNvPr id="70" name="Retângulo 69">
          <a:extLst>
            <a:ext uri="{FF2B5EF4-FFF2-40B4-BE49-F238E27FC236}">
              <a16:creationId xmlns:a16="http://schemas.microsoft.com/office/drawing/2014/main" id="{DDE9F32C-D443-47B9-82BE-12647AE0DD2A}"/>
            </a:ext>
          </a:extLst>
        </xdr:cNvPr>
        <xdr:cNvSpPr/>
      </xdr:nvSpPr>
      <xdr:spPr>
        <a:xfrm>
          <a:off x="11880476" y="26845922"/>
          <a:ext cx="85568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98</xdr:row>
      <xdr:rowOff>32487</xdr:rowOff>
    </xdr:from>
    <xdr:to>
      <xdr:col>8</xdr:col>
      <xdr:colOff>1508311</xdr:colOff>
      <xdr:row>98</xdr:row>
      <xdr:rowOff>404747</xdr:rowOff>
    </xdr:to>
    <xdr:sp macro="[0]!AplicarFormulasRelativas" textlink="">
      <xdr:nvSpPr>
        <xdr:cNvPr id="71" name="Retângulo 70">
          <a:extLst>
            <a:ext uri="{FF2B5EF4-FFF2-40B4-BE49-F238E27FC236}">
              <a16:creationId xmlns:a16="http://schemas.microsoft.com/office/drawing/2014/main" id="{1443EB5B-2B8F-4F9B-B160-FB6E509B77E9}"/>
            </a:ext>
          </a:extLst>
        </xdr:cNvPr>
        <xdr:cNvSpPr/>
      </xdr:nvSpPr>
      <xdr:spPr>
        <a:xfrm>
          <a:off x="11880476" y="18383240"/>
          <a:ext cx="85568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8</xdr:col>
      <xdr:colOff>629770</xdr:colOff>
      <xdr:row>98</xdr:row>
      <xdr:rowOff>32487</xdr:rowOff>
    </xdr:from>
    <xdr:to>
      <xdr:col>8</xdr:col>
      <xdr:colOff>1508311</xdr:colOff>
      <xdr:row>98</xdr:row>
      <xdr:rowOff>404747</xdr:rowOff>
    </xdr:to>
    <xdr:sp macro="[0]!AplicarFormulasRelativas3" textlink="">
      <xdr:nvSpPr>
        <xdr:cNvPr id="72" name="Retângulo 71">
          <a:extLst>
            <a:ext uri="{FF2B5EF4-FFF2-40B4-BE49-F238E27FC236}">
              <a16:creationId xmlns:a16="http://schemas.microsoft.com/office/drawing/2014/main" id="{6C171EE4-EC46-4573-BC36-CB3247D5EA80}"/>
            </a:ext>
          </a:extLst>
        </xdr:cNvPr>
        <xdr:cNvSpPr/>
      </xdr:nvSpPr>
      <xdr:spPr>
        <a:xfrm>
          <a:off x="11880476" y="18383240"/>
          <a:ext cx="855681" cy="3722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>
            <a:buFont typeface="Arial" panose="020B0604020202020204" pitchFamily="34" charset="0"/>
            <a:buNone/>
          </a:pPr>
          <a:r>
            <a:rPr lang="pt-BR" sz="100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Aplicar</a:t>
          </a:r>
          <a:r>
            <a:rPr lang="pt-BR" sz="1000" baseline="0">
              <a:solidFill>
                <a:sysClr val="windowText" lastClr="000000"/>
              </a:solidFill>
              <a:latin typeface="Arial" panose="020B0604020202020204" pitchFamily="7" charset="0"/>
              <a:cs typeface="Arial" panose="020B0604020202020204" pitchFamily="7" charset="0"/>
            </a:rPr>
            <a:t> </a:t>
          </a:r>
          <a:endParaRPr lang="pt-BR" sz="1000">
            <a:solidFill>
              <a:sysClr val="windowText" lastClr="000000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2" name="Shape 11">
          <a:extLst>
            <a:ext uri="{FF2B5EF4-FFF2-40B4-BE49-F238E27FC236}">
              <a16:creationId xmlns:a16="http://schemas.microsoft.com/office/drawing/2014/main" id="{2F8A1F0F-D9ED-4D69-8525-700DFEFC55F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1</xdr:row>
      <xdr:rowOff>0</xdr:rowOff>
    </xdr:from>
    <xdr:ext cx="190500" cy="266700"/>
    <xdr:sp macro="" textlink="">
      <xdr:nvSpPr>
        <xdr:cNvPr id="3" name="Shape 5">
          <a:extLst>
            <a:ext uri="{FF2B5EF4-FFF2-40B4-BE49-F238E27FC236}">
              <a16:creationId xmlns:a16="http://schemas.microsoft.com/office/drawing/2014/main" id="{3564A7CF-80F4-494E-8435-EEAD82972E5E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4" name="Shape 5">
          <a:extLst>
            <a:ext uri="{FF2B5EF4-FFF2-40B4-BE49-F238E27FC236}">
              <a16:creationId xmlns:a16="http://schemas.microsoft.com/office/drawing/2014/main" id="{086CC637-18F9-4993-ADA7-9B93603794A7}"/>
            </a:ext>
          </a:extLst>
        </xdr:cNvPr>
        <xdr:cNvSpPr txBox="1"/>
      </xdr:nvSpPr>
      <xdr:spPr>
        <a:xfrm>
          <a:off x="27412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4D74D668-EA41-486D-91FE-BB59C2B52208}"/>
            </a:ext>
          </a:extLst>
        </xdr:cNvPr>
        <xdr:cNvSpPr txBox="1"/>
      </xdr:nvSpPr>
      <xdr:spPr>
        <a:xfrm>
          <a:off x="27412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6" name="Shape 5">
          <a:extLst>
            <a:ext uri="{FF2B5EF4-FFF2-40B4-BE49-F238E27FC236}">
              <a16:creationId xmlns:a16="http://schemas.microsoft.com/office/drawing/2014/main" id="{354622BD-3AE6-44E4-BB93-DDC0F094C218}"/>
            </a:ext>
          </a:extLst>
        </xdr:cNvPr>
        <xdr:cNvSpPr txBox="1"/>
      </xdr:nvSpPr>
      <xdr:spPr>
        <a:xfrm>
          <a:off x="27412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7" name="Shape 5">
          <a:extLst>
            <a:ext uri="{FF2B5EF4-FFF2-40B4-BE49-F238E27FC236}">
              <a16:creationId xmlns:a16="http://schemas.microsoft.com/office/drawing/2014/main" id="{FAE71369-84C1-44DC-B155-50732B74DA30}"/>
            </a:ext>
          </a:extLst>
        </xdr:cNvPr>
        <xdr:cNvSpPr txBox="1"/>
      </xdr:nvSpPr>
      <xdr:spPr>
        <a:xfrm>
          <a:off x="27412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8" name="Shape 5">
          <a:extLst>
            <a:ext uri="{FF2B5EF4-FFF2-40B4-BE49-F238E27FC236}">
              <a16:creationId xmlns:a16="http://schemas.microsoft.com/office/drawing/2014/main" id="{8E1047AF-A586-4967-AB59-BD370A783486}"/>
            </a:ext>
          </a:extLst>
        </xdr:cNvPr>
        <xdr:cNvSpPr txBox="1"/>
      </xdr:nvSpPr>
      <xdr:spPr>
        <a:xfrm>
          <a:off x="27412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9" name="Shape 5">
          <a:extLst>
            <a:ext uri="{FF2B5EF4-FFF2-40B4-BE49-F238E27FC236}">
              <a16:creationId xmlns:a16="http://schemas.microsoft.com/office/drawing/2014/main" id="{C1C686B2-FACA-40AF-93A5-F3B39123B8F9}"/>
            </a:ext>
          </a:extLst>
        </xdr:cNvPr>
        <xdr:cNvSpPr txBox="1"/>
      </xdr:nvSpPr>
      <xdr:spPr>
        <a:xfrm>
          <a:off x="27412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10" name="Shape 5">
          <a:extLst>
            <a:ext uri="{FF2B5EF4-FFF2-40B4-BE49-F238E27FC236}">
              <a16:creationId xmlns:a16="http://schemas.microsoft.com/office/drawing/2014/main" id="{D8A42414-F766-4F95-8582-419C60CDC9BE}"/>
            </a:ext>
          </a:extLst>
        </xdr:cNvPr>
        <xdr:cNvSpPr txBox="1"/>
      </xdr:nvSpPr>
      <xdr:spPr>
        <a:xfrm>
          <a:off x="27412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11" name="Shape 5">
          <a:extLst>
            <a:ext uri="{FF2B5EF4-FFF2-40B4-BE49-F238E27FC236}">
              <a16:creationId xmlns:a16="http://schemas.microsoft.com/office/drawing/2014/main" id="{D27227B0-6A35-45FC-BCF5-93B7311E9AB8}"/>
            </a:ext>
          </a:extLst>
        </xdr:cNvPr>
        <xdr:cNvSpPr txBox="1"/>
      </xdr:nvSpPr>
      <xdr:spPr>
        <a:xfrm>
          <a:off x="27412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12" name="Shape 5">
          <a:extLst>
            <a:ext uri="{FF2B5EF4-FFF2-40B4-BE49-F238E27FC236}">
              <a16:creationId xmlns:a16="http://schemas.microsoft.com/office/drawing/2014/main" id="{92AA91A7-E616-429B-991F-D84CD71A68B0}"/>
            </a:ext>
          </a:extLst>
        </xdr:cNvPr>
        <xdr:cNvSpPr txBox="1"/>
      </xdr:nvSpPr>
      <xdr:spPr>
        <a:xfrm>
          <a:off x="27412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13" name="Shape 5">
          <a:extLst>
            <a:ext uri="{FF2B5EF4-FFF2-40B4-BE49-F238E27FC236}">
              <a16:creationId xmlns:a16="http://schemas.microsoft.com/office/drawing/2014/main" id="{F1D73862-DA27-4548-A0EC-394F5521F03B}"/>
            </a:ext>
          </a:extLst>
        </xdr:cNvPr>
        <xdr:cNvSpPr txBox="1"/>
      </xdr:nvSpPr>
      <xdr:spPr>
        <a:xfrm>
          <a:off x="27412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190500" cy="266700"/>
    <xdr:sp macro="" textlink="">
      <xdr:nvSpPr>
        <xdr:cNvPr id="14" name="Shape 5">
          <a:extLst>
            <a:ext uri="{FF2B5EF4-FFF2-40B4-BE49-F238E27FC236}">
              <a16:creationId xmlns:a16="http://schemas.microsoft.com/office/drawing/2014/main" id="{CF30ED6D-69D5-4AE2-8E33-4774B4A52C4F}"/>
            </a:ext>
          </a:extLst>
        </xdr:cNvPr>
        <xdr:cNvSpPr txBox="1"/>
      </xdr:nvSpPr>
      <xdr:spPr>
        <a:xfrm>
          <a:off x="27412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15" name="Shape 5">
          <a:extLst>
            <a:ext uri="{FF2B5EF4-FFF2-40B4-BE49-F238E27FC236}">
              <a16:creationId xmlns:a16="http://schemas.microsoft.com/office/drawing/2014/main" id="{25F6A399-D5EC-4CC3-A4EA-5DA203C33232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16" name="Shape 5">
          <a:extLst>
            <a:ext uri="{FF2B5EF4-FFF2-40B4-BE49-F238E27FC236}">
              <a16:creationId xmlns:a16="http://schemas.microsoft.com/office/drawing/2014/main" id="{654D1045-2B5D-4CCC-A070-77A84759ED4B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17" name="Shape 5">
          <a:extLst>
            <a:ext uri="{FF2B5EF4-FFF2-40B4-BE49-F238E27FC236}">
              <a16:creationId xmlns:a16="http://schemas.microsoft.com/office/drawing/2014/main" id="{6D0EFC6F-7DDC-46BF-8A1A-28883260F44F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18" name="Shape 5">
          <a:extLst>
            <a:ext uri="{FF2B5EF4-FFF2-40B4-BE49-F238E27FC236}">
              <a16:creationId xmlns:a16="http://schemas.microsoft.com/office/drawing/2014/main" id="{8535B9F2-EAEB-418F-8D94-8C507A69D872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19" name="Shape 5">
          <a:extLst>
            <a:ext uri="{FF2B5EF4-FFF2-40B4-BE49-F238E27FC236}">
              <a16:creationId xmlns:a16="http://schemas.microsoft.com/office/drawing/2014/main" id="{4911893A-161C-4BCA-827F-BB7DD1C24668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0" name="Shape 5">
          <a:extLst>
            <a:ext uri="{FF2B5EF4-FFF2-40B4-BE49-F238E27FC236}">
              <a16:creationId xmlns:a16="http://schemas.microsoft.com/office/drawing/2014/main" id="{DF538E6D-693B-43B3-97D5-0CF0511684ED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1" name="Shape 5">
          <a:extLst>
            <a:ext uri="{FF2B5EF4-FFF2-40B4-BE49-F238E27FC236}">
              <a16:creationId xmlns:a16="http://schemas.microsoft.com/office/drawing/2014/main" id="{B61E08AE-58BB-4C24-995A-B64B6CA5B0EE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2" name="Shape 5">
          <a:extLst>
            <a:ext uri="{FF2B5EF4-FFF2-40B4-BE49-F238E27FC236}">
              <a16:creationId xmlns:a16="http://schemas.microsoft.com/office/drawing/2014/main" id="{0FAC9F12-C6BD-4F17-B9BA-FCBA489CD765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3" name="Shape 5">
          <a:extLst>
            <a:ext uri="{FF2B5EF4-FFF2-40B4-BE49-F238E27FC236}">
              <a16:creationId xmlns:a16="http://schemas.microsoft.com/office/drawing/2014/main" id="{427BC6C3-B94C-4D85-9853-F961CFDF4153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4" name="Shape 5">
          <a:extLst>
            <a:ext uri="{FF2B5EF4-FFF2-40B4-BE49-F238E27FC236}">
              <a16:creationId xmlns:a16="http://schemas.microsoft.com/office/drawing/2014/main" id="{B400043F-345D-4F16-91D0-3EE33979D0C3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5" name="Shape 5">
          <a:extLst>
            <a:ext uri="{FF2B5EF4-FFF2-40B4-BE49-F238E27FC236}">
              <a16:creationId xmlns:a16="http://schemas.microsoft.com/office/drawing/2014/main" id="{8566E914-BACC-429F-B6FE-5ABD9FD191DE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6" name="Shape 5">
          <a:extLst>
            <a:ext uri="{FF2B5EF4-FFF2-40B4-BE49-F238E27FC236}">
              <a16:creationId xmlns:a16="http://schemas.microsoft.com/office/drawing/2014/main" id="{9BA395E7-CD39-406F-BE74-57EEE0D20B90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7" name="Shape 5">
          <a:extLst>
            <a:ext uri="{FF2B5EF4-FFF2-40B4-BE49-F238E27FC236}">
              <a16:creationId xmlns:a16="http://schemas.microsoft.com/office/drawing/2014/main" id="{9BFC9211-8FC5-4D7F-AA1A-A3A5554B96CD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8" name="Shape 5">
          <a:extLst>
            <a:ext uri="{FF2B5EF4-FFF2-40B4-BE49-F238E27FC236}">
              <a16:creationId xmlns:a16="http://schemas.microsoft.com/office/drawing/2014/main" id="{22206346-BEB4-432D-84E6-4F4C7C48759A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29" name="Shape 5">
          <a:extLst>
            <a:ext uri="{FF2B5EF4-FFF2-40B4-BE49-F238E27FC236}">
              <a16:creationId xmlns:a16="http://schemas.microsoft.com/office/drawing/2014/main" id="{0401B33C-6F49-48FA-A747-94D4D5B95A3A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0" name="Shape 5">
          <a:extLst>
            <a:ext uri="{FF2B5EF4-FFF2-40B4-BE49-F238E27FC236}">
              <a16:creationId xmlns:a16="http://schemas.microsoft.com/office/drawing/2014/main" id="{5C39381B-2B5C-46DA-A7AB-C2E09FAC5989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1" name="Shape 5">
          <a:extLst>
            <a:ext uri="{FF2B5EF4-FFF2-40B4-BE49-F238E27FC236}">
              <a16:creationId xmlns:a16="http://schemas.microsoft.com/office/drawing/2014/main" id="{4D53D549-4482-4599-BD51-FC28BDB4C1EF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2" name="Shape 5">
          <a:extLst>
            <a:ext uri="{FF2B5EF4-FFF2-40B4-BE49-F238E27FC236}">
              <a16:creationId xmlns:a16="http://schemas.microsoft.com/office/drawing/2014/main" id="{CC24F2D0-7631-4157-A426-9E75D486F6DC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3" name="Shape 5">
          <a:extLst>
            <a:ext uri="{FF2B5EF4-FFF2-40B4-BE49-F238E27FC236}">
              <a16:creationId xmlns:a16="http://schemas.microsoft.com/office/drawing/2014/main" id="{5368D45B-7A54-4855-8C7E-8357D98D1094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4" name="Shape 5">
          <a:extLst>
            <a:ext uri="{FF2B5EF4-FFF2-40B4-BE49-F238E27FC236}">
              <a16:creationId xmlns:a16="http://schemas.microsoft.com/office/drawing/2014/main" id="{CCFFEBD1-4D63-455E-86A2-A02FEF1E6931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5" name="Shape 5">
          <a:extLst>
            <a:ext uri="{FF2B5EF4-FFF2-40B4-BE49-F238E27FC236}">
              <a16:creationId xmlns:a16="http://schemas.microsoft.com/office/drawing/2014/main" id="{0B36B97E-4114-4CA4-8357-7CC4B16B20BF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6" name="Shape 5">
          <a:extLst>
            <a:ext uri="{FF2B5EF4-FFF2-40B4-BE49-F238E27FC236}">
              <a16:creationId xmlns:a16="http://schemas.microsoft.com/office/drawing/2014/main" id="{8C2DAE56-D433-4063-A959-8DE1BBD31D67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7" name="Shape 5">
          <a:extLst>
            <a:ext uri="{FF2B5EF4-FFF2-40B4-BE49-F238E27FC236}">
              <a16:creationId xmlns:a16="http://schemas.microsoft.com/office/drawing/2014/main" id="{769756C9-0E61-45F1-85CF-6FF4FE943D4D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8" name="Shape 5">
          <a:extLst>
            <a:ext uri="{FF2B5EF4-FFF2-40B4-BE49-F238E27FC236}">
              <a16:creationId xmlns:a16="http://schemas.microsoft.com/office/drawing/2014/main" id="{B1584E0E-AC51-4EB3-A16F-7430ADED5C0D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39" name="Shape 5">
          <a:extLst>
            <a:ext uri="{FF2B5EF4-FFF2-40B4-BE49-F238E27FC236}">
              <a16:creationId xmlns:a16="http://schemas.microsoft.com/office/drawing/2014/main" id="{C0174D84-2487-4487-A162-CA02ED66D559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0" name="Shape 5">
          <a:extLst>
            <a:ext uri="{FF2B5EF4-FFF2-40B4-BE49-F238E27FC236}">
              <a16:creationId xmlns:a16="http://schemas.microsoft.com/office/drawing/2014/main" id="{4F892775-E564-4FFC-888A-7029D2BE8941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1" name="Shape 5">
          <a:extLst>
            <a:ext uri="{FF2B5EF4-FFF2-40B4-BE49-F238E27FC236}">
              <a16:creationId xmlns:a16="http://schemas.microsoft.com/office/drawing/2014/main" id="{976CB77C-C6E8-4BB3-A42C-2761592641D0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2" name="Shape 5">
          <a:extLst>
            <a:ext uri="{FF2B5EF4-FFF2-40B4-BE49-F238E27FC236}">
              <a16:creationId xmlns:a16="http://schemas.microsoft.com/office/drawing/2014/main" id="{34605560-4EE5-4F05-9599-5F5969CAF402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3" name="Shape 5">
          <a:extLst>
            <a:ext uri="{FF2B5EF4-FFF2-40B4-BE49-F238E27FC236}">
              <a16:creationId xmlns:a16="http://schemas.microsoft.com/office/drawing/2014/main" id="{65813820-D5B4-438F-BC81-61F6FBB44BC0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4" name="Shape 5">
          <a:extLst>
            <a:ext uri="{FF2B5EF4-FFF2-40B4-BE49-F238E27FC236}">
              <a16:creationId xmlns:a16="http://schemas.microsoft.com/office/drawing/2014/main" id="{63B9BE9D-CD29-44BD-A1EC-73442862FC4F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5" name="Shape 5">
          <a:extLst>
            <a:ext uri="{FF2B5EF4-FFF2-40B4-BE49-F238E27FC236}">
              <a16:creationId xmlns:a16="http://schemas.microsoft.com/office/drawing/2014/main" id="{8C826A25-F0EC-4603-A9D9-5BA3FE15817C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6" name="Shape 5">
          <a:extLst>
            <a:ext uri="{FF2B5EF4-FFF2-40B4-BE49-F238E27FC236}">
              <a16:creationId xmlns:a16="http://schemas.microsoft.com/office/drawing/2014/main" id="{4225E0D4-20D2-4F2A-AB4A-2DC27069CCBE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7" name="Shape 5">
          <a:extLst>
            <a:ext uri="{FF2B5EF4-FFF2-40B4-BE49-F238E27FC236}">
              <a16:creationId xmlns:a16="http://schemas.microsoft.com/office/drawing/2014/main" id="{07645D9D-2B76-403C-A101-8CEA446DA7D3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8" name="Shape 5">
          <a:extLst>
            <a:ext uri="{FF2B5EF4-FFF2-40B4-BE49-F238E27FC236}">
              <a16:creationId xmlns:a16="http://schemas.microsoft.com/office/drawing/2014/main" id="{AC200F79-9403-4AFD-8E3A-8D1BC99DC95D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49" name="Shape 5">
          <a:extLst>
            <a:ext uri="{FF2B5EF4-FFF2-40B4-BE49-F238E27FC236}">
              <a16:creationId xmlns:a16="http://schemas.microsoft.com/office/drawing/2014/main" id="{026E9D54-A218-4C2C-A24F-674579BBC794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0" name="Shape 5">
          <a:extLst>
            <a:ext uri="{FF2B5EF4-FFF2-40B4-BE49-F238E27FC236}">
              <a16:creationId xmlns:a16="http://schemas.microsoft.com/office/drawing/2014/main" id="{7331C59F-59D3-4E8B-9A58-54BE56AC4F9D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1" name="Shape 5">
          <a:extLst>
            <a:ext uri="{FF2B5EF4-FFF2-40B4-BE49-F238E27FC236}">
              <a16:creationId xmlns:a16="http://schemas.microsoft.com/office/drawing/2014/main" id="{F1370616-4DD9-46C0-849F-86AF94873B24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2" name="Shape 5">
          <a:extLst>
            <a:ext uri="{FF2B5EF4-FFF2-40B4-BE49-F238E27FC236}">
              <a16:creationId xmlns:a16="http://schemas.microsoft.com/office/drawing/2014/main" id="{5997A434-9688-4D14-A6AF-3F5BB384A3CE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3" name="Shape 5">
          <a:extLst>
            <a:ext uri="{FF2B5EF4-FFF2-40B4-BE49-F238E27FC236}">
              <a16:creationId xmlns:a16="http://schemas.microsoft.com/office/drawing/2014/main" id="{1789BE5E-C780-40C6-B4DE-4E464280C6AD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4" name="Shape 5">
          <a:extLst>
            <a:ext uri="{FF2B5EF4-FFF2-40B4-BE49-F238E27FC236}">
              <a16:creationId xmlns:a16="http://schemas.microsoft.com/office/drawing/2014/main" id="{0F2EFE0F-5B65-469B-AB00-EB77DD1F54D6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5" name="Shape 5">
          <a:extLst>
            <a:ext uri="{FF2B5EF4-FFF2-40B4-BE49-F238E27FC236}">
              <a16:creationId xmlns:a16="http://schemas.microsoft.com/office/drawing/2014/main" id="{0065F520-7EE7-4EEB-89D3-C06134E7091D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6" name="Shape 5">
          <a:extLst>
            <a:ext uri="{FF2B5EF4-FFF2-40B4-BE49-F238E27FC236}">
              <a16:creationId xmlns:a16="http://schemas.microsoft.com/office/drawing/2014/main" id="{771F2C9E-31EE-44AE-9D05-FD12595571DB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7" name="Shape 5">
          <a:extLst>
            <a:ext uri="{FF2B5EF4-FFF2-40B4-BE49-F238E27FC236}">
              <a16:creationId xmlns:a16="http://schemas.microsoft.com/office/drawing/2014/main" id="{E96EA157-2A0E-4D41-A95B-32416D50DAE8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8" name="Shape 5">
          <a:extLst>
            <a:ext uri="{FF2B5EF4-FFF2-40B4-BE49-F238E27FC236}">
              <a16:creationId xmlns:a16="http://schemas.microsoft.com/office/drawing/2014/main" id="{62DC9F66-27A8-4A29-82E3-830D24B2190A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59" name="Shape 5">
          <a:extLst>
            <a:ext uri="{FF2B5EF4-FFF2-40B4-BE49-F238E27FC236}">
              <a16:creationId xmlns:a16="http://schemas.microsoft.com/office/drawing/2014/main" id="{AC8F16DD-1A35-4394-879E-DA6F2068AAD4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0" name="Shape 5">
          <a:extLst>
            <a:ext uri="{FF2B5EF4-FFF2-40B4-BE49-F238E27FC236}">
              <a16:creationId xmlns:a16="http://schemas.microsoft.com/office/drawing/2014/main" id="{D94857A7-323C-4B5E-879A-2C3ADE9FB8A1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1" name="Shape 5">
          <a:extLst>
            <a:ext uri="{FF2B5EF4-FFF2-40B4-BE49-F238E27FC236}">
              <a16:creationId xmlns:a16="http://schemas.microsoft.com/office/drawing/2014/main" id="{DA5CA848-CBAB-4FE8-B9AD-F67ECDEFCFBC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2" name="Shape 5">
          <a:extLst>
            <a:ext uri="{FF2B5EF4-FFF2-40B4-BE49-F238E27FC236}">
              <a16:creationId xmlns:a16="http://schemas.microsoft.com/office/drawing/2014/main" id="{65AEA2E8-9C96-461B-B60D-D9202E993BE0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3" name="Shape 5">
          <a:extLst>
            <a:ext uri="{FF2B5EF4-FFF2-40B4-BE49-F238E27FC236}">
              <a16:creationId xmlns:a16="http://schemas.microsoft.com/office/drawing/2014/main" id="{BB79CFA6-EB0C-4B3A-9840-A058133494EC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4" name="Shape 5">
          <a:extLst>
            <a:ext uri="{FF2B5EF4-FFF2-40B4-BE49-F238E27FC236}">
              <a16:creationId xmlns:a16="http://schemas.microsoft.com/office/drawing/2014/main" id="{63C35934-C33B-4329-90A5-D3926BC3E377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5" name="Shape 5">
          <a:extLst>
            <a:ext uri="{FF2B5EF4-FFF2-40B4-BE49-F238E27FC236}">
              <a16:creationId xmlns:a16="http://schemas.microsoft.com/office/drawing/2014/main" id="{41D1DEA6-CC22-436A-AA5C-9935A7885331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6" name="Shape 5">
          <a:extLst>
            <a:ext uri="{FF2B5EF4-FFF2-40B4-BE49-F238E27FC236}">
              <a16:creationId xmlns:a16="http://schemas.microsoft.com/office/drawing/2014/main" id="{1F5FF76E-630D-4D3E-BA2E-BDD18B8A39F4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7" name="Shape 5">
          <a:extLst>
            <a:ext uri="{FF2B5EF4-FFF2-40B4-BE49-F238E27FC236}">
              <a16:creationId xmlns:a16="http://schemas.microsoft.com/office/drawing/2014/main" id="{DF9C74CF-6986-4DA7-947B-E14CE302AEA4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8" name="Shape 5">
          <a:extLst>
            <a:ext uri="{FF2B5EF4-FFF2-40B4-BE49-F238E27FC236}">
              <a16:creationId xmlns:a16="http://schemas.microsoft.com/office/drawing/2014/main" id="{5F5E4ED7-0DA2-4FA0-ABAA-BEAC770941D6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69" name="Shape 5">
          <a:extLst>
            <a:ext uri="{FF2B5EF4-FFF2-40B4-BE49-F238E27FC236}">
              <a16:creationId xmlns:a16="http://schemas.microsoft.com/office/drawing/2014/main" id="{8F47CEBC-B130-495D-AA8B-88AC36DFC20B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0" name="Shape 5">
          <a:extLst>
            <a:ext uri="{FF2B5EF4-FFF2-40B4-BE49-F238E27FC236}">
              <a16:creationId xmlns:a16="http://schemas.microsoft.com/office/drawing/2014/main" id="{9D72B569-0532-4915-B5ED-462DF04D59B3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1" name="Shape 5">
          <a:extLst>
            <a:ext uri="{FF2B5EF4-FFF2-40B4-BE49-F238E27FC236}">
              <a16:creationId xmlns:a16="http://schemas.microsoft.com/office/drawing/2014/main" id="{FC89EFB6-B0DC-4630-B6FD-CF15211DF5DD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2" name="Shape 5">
          <a:extLst>
            <a:ext uri="{FF2B5EF4-FFF2-40B4-BE49-F238E27FC236}">
              <a16:creationId xmlns:a16="http://schemas.microsoft.com/office/drawing/2014/main" id="{C07C7479-DF6D-4569-A41C-C9A17366DB43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3" name="Shape 5">
          <a:extLst>
            <a:ext uri="{FF2B5EF4-FFF2-40B4-BE49-F238E27FC236}">
              <a16:creationId xmlns:a16="http://schemas.microsoft.com/office/drawing/2014/main" id="{FCE26900-7C68-4FD9-8AD0-67ED93811DB6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4" name="Shape 5">
          <a:extLst>
            <a:ext uri="{FF2B5EF4-FFF2-40B4-BE49-F238E27FC236}">
              <a16:creationId xmlns:a16="http://schemas.microsoft.com/office/drawing/2014/main" id="{CAB2CE8A-B4CF-4535-BC39-6C329CD5DF2F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5" name="Shape 5">
          <a:extLst>
            <a:ext uri="{FF2B5EF4-FFF2-40B4-BE49-F238E27FC236}">
              <a16:creationId xmlns:a16="http://schemas.microsoft.com/office/drawing/2014/main" id="{E3D14C2C-8697-4368-88BD-E4C6890C62CD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6" name="Shape 5">
          <a:extLst>
            <a:ext uri="{FF2B5EF4-FFF2-40B4-BE49-F238E27FC236}">
              <a16:creationId xmlns:a16="http://schemas.microsoft.com/office/drawing/2014/main" id="{9E0DE8D6-D161-466E-80F3-D08C28F41651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7" name="Shape 5">
          <a:extLst>
            <a:ext uri="{FF2B5EF4-FFF2-40B4-BE49-F238E27FC236}">
              <a16:creationId xmlns:a16="http://schemas.microsoft.com/office/drawing/2014/main" id="{D9AE33A7-D942-4BBF-B617-210D84B6E27F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8" name="Shape 5">
          <a:extLst>
            <a:ext uri="{FF2B5EF4-FFF2-40B4-BE49-F238E27FC236}">
              <a16:creationId xmlns:a16="http://schemas.microsoft.com/office/drawing/2014/main" id="{6F7FA19C-9DEA-40A6-9393-E95EDCCD7E4B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79" name="Shape 5">
          <a:extLst>
            <a:ext uri="{FF2B5EF4-FFF2-40B4-BE49-F238E27FC236}">
              <a16:creationId xmlns:a16="http://schemas.microsoft.com/office/drawing/2014/main" id="{495C598A-144B-4ACB-9749-B342C82DCE64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0" name="Shape 5">
          <a:extLst>
            <a:ext uri="{FF2B5EF4-FFF2-40B4-BE49-F238E27FC236}">
              <a16:creationId xmlns:a16="http://schemas.microsoft.com/office/drawing/2014/main" id="{B2119877-8C3C-42AB-B37D-0F71B5577841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1" name="Shape 5">
          <a:extLst>
            <a:ext uri="{FF2B5EF4-FFF2-40B4-BE49-F238E27FC236}">
              <a16:creationId xmlns:a16="http://schemas.microsoft.com/office/drawing/2014/main" id="{BF978411-F689-422A-A59C-045B6FE8EC82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2" name="Shape 5">
          <a:extLst>
            <a:ext uri="{FF2B5EF4-FFF2-40B4-BE49-F238E27FC236}">
              <a16:creationId xmlns:a16="http://schemas.microsoft.com/office/drawing/2014/main" id="{92240270-CFC2-40EA-8910-71E5AA4B8972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3" name="Shape 5">
          <a:extLst>
            <a:ext uri="{FF2B5EF4-FFF2-40B4-BE49-F238E27FC236}">
              <a16:creationId xmlns:a16="http://schemas.microsoft.com/office/drawing/2014/main" id="{3680BCA6-DD9C-4D67-BCAC-C1DDF59A8194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4" name="Shape 5">
          <a:extLst>
            <a:ext uri="{FF2B5EF4-FFF2-40B4-BE49-F238E27FC236}">
              <a16:creationId xmlns:a16="http://schemas.microsoft.com/office/drawing/2014/main" id="{7FD48F35-C7CA-4799-AED1-A157D7E180F5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5" name="Shape 5">
          <a:extLst>
            <a:ext uri="{FF2B5EF4-FFF2-40B4-BE49-F238E27FC236}">
              <a16:creationId xmlns:a16="http://schemas.microsoft.com/office/drawing/2014/main" id="{07736302-98BD-4806-8A0B-8FEE7054FD80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6" name="Shape 5">
          <a:extLst>
            <a:ext uri="{FF2B5EF4-FFF2-40B4-BE49-F238E27FC236}">
              <a16:creationId xmlns:a16="http://schemas.microsoft.com/office/drawing/2014/main" id="{544AC889-0F51-4241-8A02-509EDC78EA27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8</xdr:row>
      <xdr:rowOff>0</xdr:rowOff>
    </xdr:from>
    <xdr:ext cx="190500" cy="266700"/>
    <xdr:sp macro="" textlink="">
      <xdr:nvSpPr>
        <xdr:cNvPr id="87" name="Shape 5">
          <a:extLst>
            <a:ext uri="{FF2B5EF4-FFF2-40B4-BE49-F238E27FC236}">
              <a16:creationId xmlns:a16="http://schemas.microsoft.com/office/drawing/2014/main" id="{351EC8EA-BDCF-4B84-A834-4043C91E4C58}"/>
            </a:ext>
          </a:extLst>
        </xdr:cNvPr>
        <xdr:cNvSpPr txBox="1"/>
      </xdr:nvSpPr>
      <xdr:spPr>
        <a:xfrm>
          <a:off x="762571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 macro="" textlink="">
      <xdr:nvSpPr>
        <xdr:cNvPr id="88" name="Shape 10">
          <a:extLst>
            <a:ext uri="{FF2B5EF4-FFF2-40B4-BE49-F238E27FC236}">
              <a16:creationId xmlns:a16="http://schemas.microsoft.com/office/drawing/2014/main" id="{E0FE1C0B-4F03-4371-B1F9-C17589AD664F}"/>
            </a:ext>
          </a:extLst>
        </xdr:cNvPr>
        <xdr:cNvSpPr txBox="1"/>
      </xdr:nvSpPr>
      <xdr:spPr>
        <a:xfrm>
          <a:off x="4983480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 macro="" textlink="">
      <xdr:nvSpPr>
        <xdr:cNvPr id="89" name="Shape 10">
          <a:extLst>
            <a:ext uri="{FF2B5EF4-FFF2-40B4-BE49-F238E27FC236}">
              <a16:creationId xmlns:a16="http://schemas.microsoft.com/office/drawing/2014/main" id="{0C31683A-9A7A-46AA-B229-3EE0EC8E75E2}"/>
            </a:ext>
          </a:extLst>
        </xdr:cNvPr>
        <xdr:cNvSpPr txBox="1"/>
      </xdr:nvSpPr>
      <xdr:spPr>
        <a:xfrm>
          <a:off x="4983480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0" name="Shape 11">
          <a:extLst>
            <a:ext uri="{FF2B5EF4-FFF2-40B4-BE49-F238E27FC236}">
              <a16:creationId xmlns:a16="http://schemas.microsoft.com/office/drawing/2014/main" id="{DB0A4BAE-B96E-4C11-8876-BE0F30CB899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1" name="Shape 11">
          <a:extLst>
            <a:ext uri="{FF2B5EF4-FFF2-40B4-BE49-F238E27FC236}">
              <a16:creationId xmlns:a16="http://schemas.microsoft.com/office/drawing/2014/main" id="{1DFED298-F4A5-46FA-B46B-3B96B382459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0</xdr:rowOff>
    </xdr:from>
    <xdr:ext cx="190500" cy="266700"/>
    <xdr:sp macro="" textlink="">
      <xdr:nvSpPr>
        <xdr:cNvPr id="92" name="Shape 7">
          <a:extLst>
            <a:ext uri="{FF2B5EF4-FFF2-40B4-BE49-F238E27FC236}">
              <a16:creationId xmlns:a16="http://schemas.microsoft.com/office/drawing/2014/main" id="{DCEC4F1F-6A26-4319-A5E9-FEB761B8D4A9}"/>
            </a:ext>
          </a:extLst>
        </xdr:cNvPr>
        <xdr:cNvSpPr txBox="1"/>
      </xdr:nvSpPr>
      <xdr:spPr>
        <a:xfrm>
          <a:off x="27412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0</xdr:rowOff>
    </xdr:from>
    <xdr:ext cx="190500" cy="266700"/>
    <xdr:sp macro="" textlink="">
      <xdr:nvSpPr>
        <xdr:cNvPr id="93" name="Shape 7">
          <a:extLst>
            <a:ext uri="{FF2B5EF4-FFF2-40B4-BE49-F238E27FC236}">
              <a16:creationId xmlns:a16="http://schemas.microsoft.com/office/drawing/2014/main" id="{A04F0252-40EE-4A9A-A485-4FC1C62DAFC7}"/>
            </a:ext>
          </a:extLst>
        </xdr:cNvPr>
        <xdr:cNvSpPr txBox="1"/>
      </xdr:nvSpPr>
      <xdr:spPr>
        <a:xfrm>
          <a:off x="27412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0</xdr:rowOff>
    </xdr:from>
    <xdr:ext cx="190500" cy="266700"/>
    <xdr:sp macro="" textlink="">
      <xdr:nvSpPr>
        <xdr:cNvPr id="94" name="Shape 7">
          <a:extLst>
            <a:ext uri="{FF2B5EF4-FFF2-40B4-BE49-F238E27FC236}">
              <a16:creationId xmlns:a16="http://schemas.microsoft.com/office/drawing/2014/main" id="{12495F90-3BBB-44E5-B5A5-0C622999045A}"/>
            </a:ext>
          </a:extLst>
        </xdr:cNvPr>
        <xdr:cNvSpPr txBox="1"/>
      </xdr:nvSpPr>
      <xdr:spPr>
        <a:xfrm>
          <a:off x="27412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0</xdr:rowOff>
    </xdr:from>
    <xdr:ext cx="190500" cy="266700"/>
    <xdr:sp macro="" textlink="">
      <xdr:nvSpPr>
        <xdr:cNvPr id="95" name="Shape 7">
          <a:extLst>
            <a:ext uri="{FF2B5EF4-FFF2-40B4-BE49-F238E27FC236}">
              <a16:creationId xmlns:a16="http://schemas.microsoft.com/office/drawing/2014/main" id="{824197CE-31BE-47E0-AF7F-93BA23FA4457}"/>
            </a:ext>
          </a:extLst>
        </xdr:cNvPr>
        <xdr:cNvSpPr txBox="1"/>
      </xdr:nvSpPr>
      <xdr:spPr>
        <a:xfrm>
          <a:off x="27412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0</xdr:rowOff>
    </xdr:from>
    <xdr:ext cx="190500" cy="266700"/>
    <xdr:sp macro="" textlink="">
      <xdr:nvSpPr>
        <xdr:cNvPr id="96" name="Shape 7">
          <a:extLst>
            <a:ext uri="{FF2B5EF4-FFF2-40B4-BE49-F238E27FC236}">
              <a16:creationId xmlns:a16="http://schemas.microsoft.com/office/drawing/2014/main" id="{F4F13888-8B0E-49BA-8249-C77B00C9A6BB}"/>
            </a:ext>
          </a:extLst>
        </xdr:cNvPr>
        <xdr:cNvSpPr txBox="1"/>
      </xdr:nvSpPr>
      <xdr:spPr>
        <a:xfrm>
          <a:off x="27412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0</xdr:rowOff>
    </xdr:from>
    <xdr:ext cx="190500" cy="266700"/>
    <xdr:sp macro="" textlink="">
      <xdr:nvSpPr>
        <xdr:cNvPr id="97" name="Shape 7">
          <a:extLst>
            <a:ext uri="{FF2B5EF4-FFF2-40B4-BE49-F238E27FC236}">
              <a16:creationId xmlns:a16="http://schemas.microsoft.com/office/drawing/2014/main" id="{9CB830DD-ABF8-46CD-BAAC-E162388FA75A}"/>
            </a:ext>
          </a:extLst>
        </xdr:cNvPr>
        <xdr:cNvSpPr txBox="1"/>
      </xdr:nvSpPr>
      <xdr:spPr>
        <a:xfrm>
          <a:off x="27412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0</xdr:rowOff>
    </xdr:from>
    <xdr:ext cx="190500" cy="266700"/>
    <xdr:sp macro="" textlink="">
      <xdr:nvSpPr>
        <xdr:cNvPr id="98" name="Shape 7">
          <a:extLst>
            <a:ext uri="{FF2B5EF4-FFF2-40B4-BE49-F238E27FC236}">
              <a16:creationId xmlns:a16="http://schemas.microsoft.com/office/drawing/2014/main" id="{24DAC6EF-7938-42DF-A925-47A46C167A53}"/>
            </a:ext>
          </a:extLst>
        </xdr:cNvPr>
        <xdr:cNvSpPr txBox="1"/>
      </xdr:nvSpPr>
      <xdr:spPr>
        <a:xfrm>
          <a:off x="27412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0</xdr:rowOff>
    </xdr:from>
    <xdr:ext cx="190500" cy="266700"/>
    <xdr:sp macro="" textlink="">
      <xdr:nvSpPr>
        <xdr:cNvPr id="99" name="Shape 7">
          <a:extLst>
            <a:ext uri="{FF2B5EF4-FFF2-40B4-BE49-F238E27FC236}">
              <a16:creationId xmlns:a16="http://schemas.microsoft.com/office/drawing/2014/main" id="{C21D66C7-38D9-4F39-95C9-C2A741AA71FC}"/>
            </a:ext>
          </a:extLst>
        </xdr:cNvPr>
        <xdr:cNvSpPr txBox="1"/>
      </xdr:nvSpPr>
      <xdr:spPr>
        <a:xfrm>
          <a:off x="27412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0</xdr:rowOff>
    </xdr:from>
    <xdr:ext cx="190500" cy="266700"/>
    <xdr:sp macro="" textlink="">
      <xdr:nvSpPr>
        <xdr:cNvPr id="100" name="Shape 7">
          <a:extLst>
            <a:ext uri="{FF2B5EF4-FFF2-40B4-BE49-F238E27FC236}">
              <a16:creationId xmlns:a16="http://schemas.microsoft.com/office/drawing/2014/main" id="{8A495478-8982-45B7-873B-2312DC6082B0}"/>
            </a:ext>
          </a:extLst>
        </xdr:cNvPr>
        <xdr:cNvSpPr txBox="1"/>
      </xdr:nvSpPr>
      <xdr:spPr>
        <a:xfrm>
          <a:off x="27412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0</xdr:rowOff>
    </xdr:from>
    <xdr:ext cx="190500" cy="266700"/>
    <xdr:sp macro="" textlink="">
      <xdr:nvSpPr>
        <xdr:cNvPr id="101" name="Shape 7">
          <a:extLst>
            <a:ext uri="{FF2B5EF4-FFF2-40B4-BE49-F238E27FC236}">
              <a16:creationId xmlns:a16="http://schemas.microsoft.com/office/drawing/2014/main" id="{73445775-9CCD-4C1E-86C9-3FD867C46CB2}"/>
            </a:ext>
          </a:extLst>
        </xdr:cNvPr>
        <xdr:cNvSpPr txBox="1"/>
      </xdr:nvSpPr>
      <xdr:spPr>
        <a:xfrm>
          <a:off x="27412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0</xdr:rowOff>
    </xdr:from>
    <xdr:ext cx="190500" cy="266700"/>
    <xdr:sp macro="" textlink="">
      <xdr:nvSpPr>
        <xdr:cNvPr id="102" name="Shape 7">
          <a:extLst>
            <a:ext uri="{FF2B5EF4-FFF2-40B4-BE49-F238E27FC236}">
              <a16:creationId xmlns:a16="http://schemas.microsoft.com/office/drawing/2014/main" id="{36A7F166-409B-497C-80A0-E02DFE3A14CB}"/>
            </a:ext>
          </a:extLst>
        </xdr:cNvPr>
        <xdr:cNvSpPr txBox="1"/>
      </xdr:nvSpPr>
      <xdr:spPr>
        <a:xfrm>
          <a:off x="27412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03" name="Shape 8">
          <a:extLst>
            <a:ext uri="{FF2B5EF4-FFF2-40B4-BE49-F238E27FC236}">
              <a16:creationId xmlns:a16="http://schemas.microsoft.com/office/drawing/2014/main" id="{03B0EFA5-F24B-4E34-BAFB-B956E559A6A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04" name="Shape 8">
          <a:extLst>
            <a:ext uri="{FF2B5EF4-FFF2-40B4-BE49-F238E27FC236}">
              <a16:creationId xmlns:a16="http://schemas.microsoft.com/office/drawing/2014/main" id="{3CDA0322-E32D-42E1-A652-FFFF574998A0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05" name="Shape 8">
          <a:extLst>
            <a:ext uri="{FF2B5EF4-FFF2-40B4-BE49-F238E27FC236}">
              <a16:creationId xmlns:a16="http://schemas.microsoft.com/office/drawing/2014/main" id="{D369C0DF-93F6-4F56-BBB3-D8DF837607F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06" name="Shape 8">
          <a:extLst>
            <a:ext uri="{FF2B5EF4-FFF2-40B4-BE49-F238E27FC236}">
              <a16:creationId xmlns:a16="http://schemas.microsoft.com/office/drawing/2014/main" id="{8F205F90-4064-458A-97C5-285ECA3FF1C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07" name="Shape 8">
          <a:extLst>
            <a:ext uri="{FF2B5EF4-FFF2-40B4-BE49-F238E27FC236}">
              <a16:creationId xmlns:a16="http://schemas.microsoft.com/office/drawing/2014/main" id="{67BA56B9-9476-4A69-8754-3E7CF832975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08" name="Shape 8">
          <a:extLst>
            <a:ext uri="{FF2B5EF4-FFF2-40B4-BE49-F238E27FC236}">
              <a16:creationId xmlns:a16="http://schemas.microsoft.com/office/drawing/2014/main" id="{C4AA8D6D-26F2-4129-AFF7-09893FCAED9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09" name="Shape 8">
          <a:extLst>
            <a:ext uri="{FF2B5EF4-FFF2-40B4-BE49-F238E27FC236}">
              <a16:creationId xmlns:a16="http://schemas.microsoft.com/office/drawing/2014/main" id="{0239B028-2122-46A5-A6C2-DEDD82D600A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10" name="Shape 8">
          <a:extLst>
            <a:ext uri="{FF2B5EF4-FFF2-40B4-BE49-F238E27FC236}">
              <a16:creationId xmlns:a16="http://schemas.microsoft.com/office/drawing/2014/main" id="{76518138-D78D-4A45-BBAA-0F1DD439B4F0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11" name="Shape 8">
          <a:extLst>
            <a:ext uri="{FF2B5EF4-FFF2-40B4-BE49-F238E27FC236}">
              <a16:creationId xmlns:a16="http://schemas.microsoft.com/office/drawing/2014/main" id="{CD0F74F0-708B-4C75-B7BC-E920116105F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12" name="Shape 8">
          <a:extLst>
            <a:ext uri="{FF2B5EF4-FFF2-40B4-BE49-F238E27FC236}">
              <a16:creationId xmlns:a16="http://schemas.microsoft.com/office/drawing/2014/main" id="{46B78F49-A28E-4B23-851D-39259759BCC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13" name="Shape 8">
          <a:extLst>
            <a:ext uri="{FF2B5EF4-FFF2-40B4-BE49-F238E27FC236}">
              <a16:creationId xmlns:a16="http://schemas.microsoft.com/office/drawing/2014/main" id="{DC04CB61-64A0-4CFB-A6EB-090712536C0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14" name="Shape 8">
          <a:extLst>
            <a:ext uri="{FF2B5EF4-FFF2-40B4-BE49-F238E27FC236}">
              <a16:creationId xmlns:a16="http://schemas.microsoft.com/office/drawing/2014/main" id="{B1FFA65D-1DCC-417C-8C58-F3CC0E46378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15" name="Shape 8">
          <a:extLst>
            <a:ext uri="{FF2B5EF4-FFF2-40B4-BE49-F238E27FC236}">
              <a16:creationId xmlns:a16="http://schemas.microsoft.com/office/drawing/2014/main" id="{958BDFDB-8AA8-431F-9603-F954E677323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16" name="Shape 8">
          <a:extLst>
            <a:ext uri="{FF2B5EF4-FFF2-40B4-BE49-F238E27FC236}">
              <a16:creationId xmlns:a16="http://schemas.microsoft.com/office/drawing/2014/main" id="{39D379E8-35C4-43EC-9C71-27A5B3F6064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17" name="Shape 8">
          <a:extLst>
            <a:ext uri="{FF2B5EF4-FFF2-40B4-BE49-F238E27FC236}">
              <a16:creationId xmlns:a16="http://schemas.microsoft.com/office/drawing/2014/main" id="{303E105E-69AC-40DC-9135-9476E05A0B49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18" name="Shape 8">
          <a:extLst>
            <a:ext uri="{FF2B5EF4-FFF2-40B4-BE49-F238E27FC236}">
              <a16:creationId xmlns:a16="http://schemas.microsoft.com/office/drawing/2014/main" id="{8CA8F492-F62B-43E7-959D-0BFD8622920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19" name="Shape 8">
          <a:extLst>
            <a:ext uri="{FF2B5EF4-FFF2-40B4-BE49-F238E27FC236}">
              <a16:creationId xmlns:a16="http://schemas.microsoft.com/office/drawing/2014/main" id="{7F1D7E56-0B44-4520-8B2C-1BAAC68DB7A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20" name="Shape 8">
          <a:extLst>
            <a:ext uri="{FF2B5EF4-FFF2-40B4-BE49-F238E27FC236}">
              <a16:creationId xmlns:a16="http://schemas.microsoft.com/office/drawing/2014/main" id="{A6FA004D-88EF-44AE-9133-245B789A3450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21" name="Shape 8">
          <a:extLst>
            <a:ext uri="{FF2B5EF4-FFF2-40B4-BE49-F238E27FC236}">
              <a16:creationId xmlns:a16="http://schemas.microsoft.com/office/drawing/2014/main" id="{FF4EA236-A0AF-46F9-B791-C9ECFC49F30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22" name="Shape 8">
          <a:extLst>
            <a:ext uri="{FF2B5EF4-FFF2-40B4-BE49-F238E27FC236}">
              <a16:creationId xmlns:a16="http://schemas.microsoft.com/office/drawing/2014/main" id="{3FF09485-A319-4B02-ACE3-2144902F5F5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23" name="Shape 8">
          <a:extLst>
            <a:ext uri="{FF2B5EF4-FFF2-40B4-BE49-F238E27FC236}">
              <a16:creationId xmlns:a16="http://schemas.microsoft.com/office/drawing/2014/main" id="{D8E20C12-1267-4149-8DA8-E565FD767382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24" name="Shape 8">
          <a:extLst>
            <a:ext uri="{FF2B5EF4-FFF2-40B4-BE49-F238E27FC236}">
              <a16:creationId xmlns:a16="http://schemas.microsoft.com/office/drawing/2014/main" id="{0D3095EC-EE98-4559-8BCA-6DFBAFA889C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25" name="Shape 8">
          <a:extLst>
            <a:ext uri="{FF2B5EF4-FFF2-40B4-BE49-F238E27FC236}">
              <a16:creationId xmlns:a16="http://schemas.microsoft.com/office/drawing/2014/main" id="{1FBC5051-22F9-48B6-9C16-68D6313C6870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26" name="Shape 8">
          <a:extLst>
            <a:ext uri="{FF2B5EF4-FFF2-40B4-BE49-F238E27FC236}">
              <a16:creationId xmlns:a16="http://schemas.microsoft.com/office/drawing/2014/main" id="{60FFA038-FE9E-4CB5-8ADB-43AED2F2F8B9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27" name="Shape 8">
          <a:extLst>
            <a:ext uri="{FF2B5EF4-FFF2-40B4-BE49-F238E27FC236}">
              <a16:creationId xmlns:a16="http://schemas.microsoft.com/office/drawing/2014/main" id="{8FF63A9A-9517-4354-8C74-0F30C3B1D2A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28" name="Shape 8">
          <a:extLst>
            <a:ext uri="{FF2B5EF4-FFF2-40B4-BE49-F238E27FC236}">
              <a16:creationId xmlns:a16="http://schemas.microsoft.com/office/drawing/2014/main" id="{995C884A-5030-40B1-8D73-F2C0D7A1F9B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29" name="Shape 8">
          <a:extLst>
            <a:ext uri="{FF2B5EF4-FFF2-40B4-BE49-F238E27FC236}">
              <a16:creationId xmlns:a16="http://schemas.microsoft.com/office/drawing/2014/main" id="{22382EAC-7A90-4715-AA1A-F4E5562B4A1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30" name="Shape 8">
          <a:extLst>
            <a:ext uri="{FF2B5EF4-FFF2-40B4-BE49-F238E27FC236}">
              <a16:creationId xmlns:a16="http://schemas.microsoft.com/office/drawing/2014/main" id="{E76F44E4-108A-46CE-80B9-DC16A5BF5BE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31" name="Shape 8">
          <a:extLst>
            <a:ext uri="{FF2B5EF4-FFF2-40B4-BE49-F238E27FC236}">
              <a16:creationId xmlns:a16="http://schemas.microsoft.com/office/drawing/2014/main" id="{E09227BD-0329-419F-AF48-BC0693F465D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32" name="Shape 8">
          <a:extLst>
            <a:ext uri="{FF2B5EF4-FFF2-40B4-BE49-F238E27FC236}">
              <a16:creationId xmlns:a16="http://schemas.microsoft.com/office/drawing/2014/main" id="{206941F5-45B1-4DC6-AA23-FFD045A3154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33" name="Shape 8">
          <a:extLst>
            <a:ext uri="{FF2B5EF4-FFF2-40B4-BE49-F238E27FC236}">
              <a16:creationId xmlns:a16="http://schemas.microsoft.com/office/drawing/2014/main" id="{9DD31A31-5AC1-4D08-B606-E9B6A73D95A6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34" name="Shape 8">
          <a:extLst>
            <a:ext uri="{FF2B5EF4-FFF2-40B4-BE49-F238E27FC236}">
              <a16:creationId xmlns:a16="http://schemas.microsoft.com/office/drawing/2014/main" id="{9C1AB6A8-0D33-459A-B918-63980207338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35" name="Shape 8">
          <a:extLst>
            <a:ext uri="{FF2B5EF4-FFF2-40B4-BE49-F238E27FC236}">
              <a16:creationId xmlns:a16="http://schemas.microsoft.com/office/drawing/2014/main" id="{7EA43BAF-933C-4C30-BCBD-B901C14FCF4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36" name="Shape 8">
          <a:extLst>
            <a:ext uri="{FF2B5EF4-FFF2-40B4-BE49-F238E27FC236}">
              <a16:creationId xmlns:a16="http://schemas.microsoft.com/office/drawing/2014/main" id="{A47B45DD-50AC-4593-980E-77A5A2D28237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37" name="Shape 8">
          <a:extLst>
            <a:ext uri="{FF2B5EF4-FFF2-40B4-BE49-F238E27FC236}">
              <a16:creationId xmlns:a16="http://schemas.microsoft.com/office/drawing/2014/main" id="{E87EE7E5-F04C-4FB3-81D8-351FDBE8CBD0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38" name="Shape 8">
          <a:extLst>
            <a:ext uri="{FF2B5EF4-FFF2-40B4-BE49-F238E27FC236}">
              <a16:creationId xmlns:a16="http://schemas.microsoft.com/office/drawing/2014/main" id="{70DAB7D3-3783-4898-B228-A13BF87698C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39" name="Shape 8">
          <a:extLst>
            <a:ext uri="{FF2B5EF4-FFF2-40B4-BE49-F238E27FC236}">
              <a16:creationId xmlns:a16="http://schemas.microsoft.com/office/drawing/2014/main" id="{A3F04E12-6670-4C6B-9AE9-8AADA4E1AF6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40" name="Shape 8">
          <a:extLst>
            <a:ext uri="{FF2B5EF4-FFF2-40B4-BE49-F238E27FC236}">
              <a16:creationId xmlns:a16="http://schemas.microsoft.com/office/drawing/2014/main" id="{E59108B0-8479-4D77-9649-D16FCA426A82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41" name="Shape 8">
          <a:extLst>
            <a:ext uri="{FF2B5EF4-FFF2-40B4-BE49-F238E27FC236}">
              <a16:creationId xmlns:a16="http://schemas.microsoft.com/office/drawing/2014/main" id="{2120037A-CF8D-49ED-878E-51976DC5E61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42" name="Shape 8">
          <a:extLst>
            <a:ext uri="{FF2B5EF4-FFF2-40B4-BE49-F238E27FC236}">
              <a16:creationId xmlns:a16="http://schemas.microsoft.com/office/drawing/2014/main" id="{5F26643B-6AAC-4AC3-8AAF-70CF219F03D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43" name="Shape 8">
          <a:extLst>
            <a:ext uri="{FF2B5EF4-FFF2-40B4-BE49-F238E27FC236}">
              <a16:creationId xmlns:a16="http://schemas.microsoft.com/office/drawing/2014/main" id="{CCE3D546-29A2-4796-B806-6F8187B2D53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44" name="Shape 8">
          <a:extLst>
            <a:ext uri="{FF2B5EF4-FFF2-40B4-BE49-F238E27FC236}">
              <a16:creationId xmlns:a16="http://schemas.microsoft.com/office/drawing/2014/main" id="{AB59BF5F-0C2F-48EE-9ED8-A57B657C6C37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45" name="Shape 8">
          <a:extLst>
            <a:ext uri="{FF2B5EF4-FFF2-40B4-BE49-F238E27FC236}">
              <a16:creationId xmlns:a16="http://schemas.microsoft.com/office/drawing/2014/main" id="{EEA12925-5BC1-42EF-9BB6-B53FCE9D7EA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46" name="Shape 8">
          <a:extLst>
            <a:ext uri="{FF2B5EF4-FFF2-40B4-BE49-F238E27FC236}">
              <a16:creationId xmlns:a16="http://schemas.microsoft.com/office/drawing/2014/main" id="{1F066017-6CE7-4A8E-A389-BE6B23C2F63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47" name="Shape 8">
          <a:extLst>
            <a:ext uri="{FF2B5EF4-FFF2-40B4-BE49-F238E27FC236}">
              <a16:creationId xmlns:a16="http://schemas.microsoft.com/office/drawing/2014/main" id="{0E4BFEBC-5C03-4737-AAE6-5B6BC939C8C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48" name="Shape 8">
          <a:extLst>
            <a:ext uri="{FF2B5EF4-FFF2-40B4-BE49-F238E27FC236}">
              <a16:creationId xmlns:a16="http://schemas.microsoft.com/office/drawing/2014/main" id="{D2D2E506-4D0B-4CE6-BEF4-F28862581287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49" name="Shape 8">
          <a:extLst>
            <a:ext uri="{FF2B5EF4-FFF2-40B4-BE49-F238E27FC236}">
              <a16:creationId xmlns:a16="http://schemas.microsoft.com/office/drawing/2014/main" id="{3580E9F8-A2EF-4542-9DA1-8B8F674A7EC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50" name="Shape 8">
          <a:extLst>
            <a:ext uri="{FF2B5EF4-FFF2-40B4-BE49-F238E27FC236}">
              <a16:creationId xmlns:a16="http://schemas.microsoft.com/office/drawing/2014/main" id="{53E9935A-0BAE-472C-8CC6-AEDCD9A2B82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51" name="Shape 8">
          <a:extLst>
            <a:ext uri="{FF2B5EF4-FFF2-40B4-BE49-F238E27FC236}">
              <a16:creationId xmlns:a16="http://schemas.microsoft.com/office/drawing/2014/main" id="{2584B7F7-AAA9-4EE7-A708-1FC0885E862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52" name="Shape 8">
          <a:extLst>
            <a:ext uri="{FF2B5EF4-FFF2-40B4-BE49-F238E27FC236}">
              <a16:creationId xmlns:a16="http://schemas.microsoft.com/office/drawing/2014/main" id="{8B72A89A-8279-426C-952E-5DAA6F26587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53" name="Shape 8">
          <a:extLst>
            <a:ext uri="{FF2B5EF4-FFF2-40B4-BE49-F238E27FC236}">
              <a16:creationId xmlns:a16="http://schemas.microsoft.com/office/drawing/2014/main" id="{5779B418-96B1-4D28-9216-950F6AA1FB7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54" name="Shape 8">
          <a:extLst>
            <a:ext uri="{FF2B5EF4-FFF2-40B4-BE49-F238E27FC236}">
              <a16:creationId xmlns:a16="http://schemas.microsoft.com/office/drawing/2014/main" id="{CD5CBC69-ADA1-40E4-AB6D-AE5C90919CF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55" name="Shape 8">
          <a:extLst>
            <a:ext uri="{FF2B5EF4-FFF2-40B4-BE49-F238E27FC236}">
              <a16:creationId xmlns:a16="http://schemas.microsoft.com/office/drawing/2014/main" id="{BC7FE965-67D3-4BBC-8B9C-11BFEF6198E6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56" name="Shape 8">
          <a:extLst>
            <a:ext uri="{FF2B5EF4-FFF2-40B4-BE49-F238E27FC236}">
              <a16:creationId xmlns:a16="http://schemas.microsoft.com/office/drawing/2014/main" id="{94F8F29D-A404-4014-B458-C5052580BE62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57" name="Shape 8">
          <a:extLst>
            <a:ext uri="{FF2B5EF4-FFF2-40B4-BE49-F238E27FC236}">
              <a16:creationId xmlns:a16="http://schemas.microsoft.com/office/drawing/2014/main" id="{1BBD0219-BF1E-44EF-94AC-5F6A2CA92B5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58" name="Shape 8">
          <a:extLst>
            <a:ext uri="{FF2B5EF4-FFF2-40B4-BE49-F238E27FC236}">
              <a16:creationId xmlns:a16="http://schemas.microsoft.com/office/drawing/2014/main" id="{3C54FBA6-37A9-43DC-9197-516BC05A80B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59" name="Shape 8">
          <a:extLst>
            <a:ext uri="{FF2B5EF4-FFF2-40B4-BE49-F238E27FC236}">
              <a16:creationId xmlns:a16="http://schemas.microsoft.com/office/drawing/2014/main" id="{D10969AC-A257-4822-BC3E-FA32ACF667C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60" name="Shape 8">
          <a:extLst>
            <a:ext uri="{FF2B5EF4-FFF2-40B4-BE49-F238E27FC236}">
              <a16:creationId xmlns:a16="http://schemas.microsoft.com/office/drawing/2014/main" id="{9EB9158C-43D8-4307-A1D2-F8E8730FC37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61" name="Shape 8">
          <a:extLst>
            <a:ext uri="{FF2B5EF4-FFF2-40B4-BE49-F238E27FC236}">
              <a16:creationId xmlns:a16="http://schemas.microsoft.com/office/drawing/2014/main" id="{DB21FD52-39A8-4840-B071-8277FEE069D2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62" name="Shape 8">
          <a:extLst>
            <a:ext uri="{FF2B5EF4-FFF2-40B4-BE49-F238E27FC236}">
              <a16:creationId xmlns:a16="http://schemas.microsoft.com/office/drawing/2014/main" id="{17FE10E8-1B2E-4E81-A9AF-5E4F47AB632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63" name="Shape 8">
          <a:extLst>
            <a:ext uri="{FF2B5EF4-FFF2-40B4-BE49-F238E27FC236}">
              <a16:creationId xmlns:a16="http://schemas.microsoft.com/office/drawing/2014/main" id="{5F898284-56CE-4709-AB92-6AB20953284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64" name="Shape 8">
          <a:extLst>
            <a:ext uri="{FF2B5EF4-FFF2-40B4-BE49-F238E27FC236}">
              <a16:creationId xmlns:a16="http://schemas.microsoft.com/office/drawing/2014/main" id="{87EFDE30-9109-4881-A27F-AE0865CED80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65" name="Shape 8">
          <a:extLst>
            <a:ext uri="{FF2B5EF4-FFF2-40B4-BE49-F238E27FC236}">
              <a16:creationId xmlns:a16="http://schemas.microsoft.com/office/drawing/2014/main" id="{C29D193D-49E0-490E-B0B4-75F29A2FEE0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66" name="Shape 8">
          <a:extLst>
            <a:ext uri="{FF2B5EF4-FFF2-40B4-BE49-F238E27FC236}">
              <a16:creationId xmlns:a16="http://schemas.microsoft.com/office/drawing/2014/main" id="{1433AF67-FD1B-4914-91D8-A34E219A426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67" name="Shape 8">
          <a:extLst>
            <a:ext uri="{FF2B5EF4-FFF2-40B4-BE49-F238E27FC236}">
              <a16:creationId xmlns:a16="http://schemas.microsoft.com/office/drawing/2014/main" id="{615C88BB-CF5C-489A-95A8-7E2A82BA3EE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68" name="Shape 8">
          <a:extLst>
            <a:ext uri="{FF2B5EF4-FFF2-40B4-BE49-F238E27FC236}">
              <a16:creationId xmlns:a16="http://schemas.microsoft.com/office/drawing/2014/main" id="{AA511D20-D070-4715-B98F-2824C61B88D7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69" name="Shape 8">
          <a:extLst>
            <a:ext uri="{FF2B5EF4-FFF2-40B4-BE49-F238E27FC236}">
              <a16:creationId xmlns:a16="http://schemas.microsoft.com/office/drawing/2014/main" id="{F2A9F1F1-608A-4222-9272-EB0B39F992E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70" name="Shape 8">
          <a:extLst>
            <a:ext uri="{FF2B5EF4-FFF2-40B4-BE49-F238E27FC236}">
              <a16:creationId xmlns:a16="http://schemas.microsoft.com/office/drawing/2014/main" id="{8185660C-3EF5-4125-91E9-927C2D272E4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71" name="Shape 8">
          <a:extLst>
            <a:ext uri="{FF2B5EF4-FFF2-40B4-BE49-F238E27FC236}">
              <a16:creationId xmlns:a16="http://schemas.microsoft.com/office/drawing/2014/main" id="{87F2D9F3-D5E2-4F5F-A194-E8A814EF759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72" name="Shape 8">
          <a:extLst>
            <a:ext uri="{FF2B5EF4-FFF2-40B4-BE49-F238E27FC236}">
              <a16:creationId xmlns:a16="http://schemas.microsoft.com/office/drawing/2014/main" id="{2732DA9C-A03B-42C4-A29F-60857D40AD2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73" name="Shape 8">
          <a:extLst>
            <a:ext uri="{FF2B5EF4-FFF2-40B4-BE49-F238E27FC236}">
              <a16:creationId xmlns:a16="http://schemas.microsoft.com/office/drawing/2014/main" id="{A43144A1-04C7-49A0-B37B-93F8ADEB9F72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74" name="Shape 8">
          <a:extLst>
            <a:ext uri="{FF2B5EF4-FFF2-40B4-BE49-F238E27FC236}">
              <a16:creationId xmlns:a16="http://schemas.microsoft.com/office/drawing/2014/main" id="{F05432B1-6224-4F48-A62B-5F6F7F9A0A6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75" name="Shape 8">
          <a:extLst>
            <a:ext uri="{FF2B5EF4-FFF2-40B4-BE49-F238E27FC236}">
              <a16:creationId xmlns:a16="http://schemas.microsoft.com/office/drawing/2014/main" id="{4783F57D-B44C-496E-90BD-C6DB3C3375D2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76" name="Shape 8">
          <a:extLst>
            <a:ext uri="{FF2B5EF4-FFF2-40B4-BE49-F238E27FC236}">
              <a16:creationId xmlns:a16="http://schemas.microsoft.com/office/drawing/2014/main" id="{7D31B90D-F7B9-413D-AF77-70348234FA0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77" name="Shape 8">
          <a:extLst>
            <a:ext uri="{FF2B5EF4-FFF2-40B4-BE49-F238E27FC236}">
              <a16:creationId xmlns:a16="http://schemas.microsoft.com/office/drawing/2014/main" id="{42183F7A-4704-42A6-9A7D-BBEACE0DAB17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78" name="Shape 8">
          <a:extLst>
            <a:ext uri="{FF2B5EF4-FFF2-40B4-BE49-F238E27FC236}">
              <a16:creationId xmlns:a16="http://schemas.microsoft.com/office/drawing/2014/main" id="{8BC3AB75-6828-40D6-BED2-56A1A007A70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79" name="Shape 8">
          <a:extLst>
            <a:ext uri="{FF2B5EF4-FFF2-40B4-BE49-F238E27FC236}">
              <a16:creationId xmlns:a16="http://schemas.microsoft.com/office/drawing/2014/main" id="{1EA4FEB6-5C90-4D34-B38A-B6CF6A76AE8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80" name="Shape 8">
          <a:extLst>
            <a:ext uri="{FF2B5EF4-FFF2-40B4-BE49-F238E27FC236}">
              <a16:creationId xmlns:a16="http://schemas.microsoft.com/office/drawing/2014/main" id="{6EF9B14C-41DB-4449-AAA7-C5561838E3C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81" name="Shape 8">
          <a:extLst>
            <a:ext uri="{FF2B5EF4-FFF2-40B4-BE49-F238E27FC236}">
              <a16:creationId xmlns:a16="http://schemas.microsoft.com/office/drawing/2014/main" id="{EE6DABE2-8ED5-43AE-9786-DC3E5C9A231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32</xdr:row>
      <xdr:rowOff>0</xdr:rowOff>
    </xdr:from>
    <xdr:ext cx="190500" cy="266700"/>
    <xdr:sp macro="" textlink="">
      <xdr:nvSpPr>
        <xdr:cNvPr id="182" name="Shape 7">
          <a:extLst>
            <a:ext uri="{FF2B5EF4-FFF2-40B4-BE49-F238E27FC236}">
              <a16:creationId xmlns:a16="http://schemas.microsoft.com/office/drawing/2014/main" id="{42EAACF8-FFCF-4229-846C-8F51293E7DFC}"/>
            </a:ext>
          </a:extLst>
        </xdr:cNvPr>
        <xdr:cNvSpPr txBox="1"/>
      </xdr:nvSpPr>
      <xdr:spPr>
        <a:xfrm>
          <a:off x="2741295" y="37597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32</xdr:row>
      <xdr:rowOff>0</xdr:rowOff>
    </xdr:from>
    <xdr:ext cx="190500" cy="266700"/>
    <xdr:sp macro="" textlink="">
      <xdr:nvSpPr>
        <xdr:cNvPr id="183" name="Shape 7">
          <a:extLst>
            <a:ext uri="{FF2B5EF4-FFF2-40B4-BE49-F238E27FC236}">
              <a16:creationId xmlns:a16="http://schemas.microsoft.com/office/drawing/2014/main" id="{A51FA3BB-2AA9-4AC8-BE41-C79984A28A7A}"/>
            </a:ext>
          </a:extLst>
        </xdr:cNvPr>
        <xdr:cNvSpPr txBox="1"/>
      </xdr:nvSpPr>
      <xdr:spPr>
        <a:xfrm>
          <a:off x="2741295" y="37597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32</xdr:row>
      <xdr:rowOff>0</xdr:rowOff>
    </xdr:from>
    <xdr:ext cx="190500" cy="266700"/>
    <xdr:sp macro="" textlink="">
      <xdr:nvSpPr>
        <xdr:cNvPr id="184" name="Shape 7">
          <a:extLst>
            <a:ext uri="{FF2B5EF4-FFF2-40B4-BE49-F238E27FC236}">
              <a16:creationId xmlns:a16="http://schemas.microsoft.com/office/drawing/2014/main" id="{C654D4A8-8F6F-46DF-BD32-F984F89CCE87}"/>
            </a:ext>
          </a:extLst>
        </xdr:cNvPr>
        <xdr:cNvSpPr txBox="1"/>
      </xdr:nvSpPr>
      <xdr:spPr>
        <a:xfrm>
          <a:off x="2741295" y="37597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32</xdr:row>
      <xdr:rowOff>0</xdr:rowOff>
    </xdr:from>
    <xdr:ext cx="190500" cy="266700"/>
    <xdr:sp macro="" textlink="">
      <xdr:nvSpPr>
        <xdr:cNvPr id="185" name="Shape 7">
          <a:extLst>
            <a:ext uri="{FF2B5EF4-FFF2-40B4-BE49-F238E27FC236}">
              <a16:creationId xmlns:a16="http://schemas.microsoft.com/office/drawing/2014/main" id="{9F83E90D-9625-4D63-85AD-13012E4DB769}"/>
            </a:ext>
          </a:extLst>
        </xdr:cNvPr>
        <xdr:cNvSpPr txBox="1"/>
      </xdr:nvSpPr>
      <xdr:spPr>
        <a:xfrm>
          <a:off x="2741295" y="37597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32</xdr:row>
      <xdr:rowOff>0</xdr:rowOff>
    </xdr:from>
    <xdr:ext cx="190500" cy="266700"/>
    <xdr:sp macro="" textlink="">
      <xdr:nvSpPr>
        <xdr:cNvPr id="186" name="Shape 7">
          <a:extLst>
            <a:ext uri="{FF2B5EF4-FFF2-40B4-BE49-F238E27FC236}">
              <a16:creationId xmlns:a16="http://schemas.microsoft.com/office/drawing/2014/main" id="{BB1465F0-F8BE-42CA-ACB4-903A1E66C623}"/>
            </a:ext>
          </a:extLst>
        </xdr:cNvPr>
        <xdr:cNvSpPr txBox="1"/>
      </xdr:nvSpPr>
      <xdr:spPr>
        <a:xfrm>
          <a:off x="2741295" y="37597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32</xdr:row>
      <xdr:rowOff>0</xdr:rowOff>
    </xdr:from>
    <xdr:ext cx="190500" cy="266700"/>
    <xdr:sp macro="" textlink="">
      <xdr:nvSpPr>
        <xdr:cNvPr id="187" name="Shape 7">
          <a:extLst>
            <a:ext uri="{FF2B5EF4-FFF2-40B4-BE49-F238E27FC236}">
              <a16:creationId xmlns:a16="http://schemas.microsoft.com/office/drawing/2014/main" id="{784A47D7-6967-405F-BE03-E27C065C604C}"/>
            </a:ext>
          </a:extLst>
        </xdr:cNvPr>
        <xdr:cNvSpPr txBox="1"/>
      </xdr:nvSpPr>
      <xdr:spPr>
        <a:xfrm>
          <a:off x="2741295" y="37597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32</xdr:row>
      <xdr:rowOff>0</xdr:rowOff>
    </xdr:from>
    <xdr:ext cx="190500" cy="266700"/>
    <xdr:sp macro="" textlink="">
      <xdr:nvSpPr>
        <xdr:cNvPr id="188" name="Shape 7">
          <a:extLst>
            <a:ext uri="{FF2B5EF4-FFF2-40B4-BE49-F238E27FC236}">
              <a16:creationId xmlns:a16="http://schemas.microsoft.com/office/drawing/2014/main" id="{80577C9E-433D-4062-B935-CC963E818894}"/>
            </a:ext>
          </a:extLst>
        </xdr:cNvPr>
        <xdr:cNvSpPr txBox="1"/>
      </xdr:nvSpPr>
      <xdr:spPr>
        <a:xfrm>
          <a:off x="2741295" y="37597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32</xdr:row>
      <xdr:rowOff>0</xdr:rowOff>
    </xdr:from>
    <xdr:ext cx="190500" cy="266700"/>
    <xdr:sp macro="" textlink="">
      <xdr:nvSpPr>
        <xdr:cNvPr id="189" name="Shape 7">
          <a:extLst>
            <a:ext uri="{FF2B5EF4-FFF2-40B4-BE49-F238E27FC236}">
              <a16:creationId xmlns:a16="http://schemas.microsoft.com/office/drawing/2014/main" id="{ADC502E3-2B98-421F-ACC6-814726786392}"/>
            </a:ext>
          </a:extLst>
        </xdr:cNvPr>
        <xdr:cNvSpPr txBox="1"/>
      </xdr:nvSpPr>
      <xdr:spPr>
        <a:xfrm>
          <a:off x="2741295" y="37597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32</xdr:row>
      <xdr:rowOff>0</xdr:rowOff>
    </xdr:from>
    <xdr:ext cx="190500" cy="266700"/>
    <xdr:sp macro="" textlink="">
      <xdr:nvSpPr>
        <xdr:cNvPr id="190" name="Shape 7">
          <a:extLst>
            <a:ext uri="{FF2B5EF4-FFF2-40B4-BE49-F238E27FC236}">
              <a16:creationId xmlns:a16="http://schemas.microsoft.com/office/drawing/2014/main" id="{2FBACE68-7AB5-4A00-A441-9BBCFD988BF4}"/>
            </a:ext>
          </a:extLst>
        </xdr:cNvPr>
        <xdr:cNvSpPr txBox="1"/>
      </xdr:nvSpPr>
      <xdr:spPr>
        <a:xfrm>
          <a:off x="2741295" y="37597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32</xdr:row>
      <xdr:rowOff>0</xdr:rowOff>
    </xdr:from>
    <xdr:ext cx="190500" cy="266700"/>
    <xdr:sp macro="" textlink="">
      <xdr:nvSpPr>
        <xdr:cNvPr id="191" name="Shape 7">
          <a:extLst>
            <a:ext uri="{FF2B5EF4-FFF2-40B4-BE49-F238E27FC236}">
              <a16:creationId xmlns:a16="http://schemas.microsoft.com/office/drawing/2014/main" id="{2915CFFB-14F9-4E23-8902-67C9FC18539C}"/>
            </a:ext>
          </a:extLst>
        </xdr:cNvPr>
        <xdr:cNvSpPr txBox="1"/>
      </xdr:nvSpPr>
      <xdr:spPr>
        <a:xfrm>
          <a:off x="2741295" y="37597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32</xdr:row>
      <xdr:rowOff>0</xdr:rowOff>
    </xdr:from>
    <xdr:ext cx="190500" cy="266700"/>
    <xdr:sp macro="" textlink="">
      <xdr:nvSpPr>
        <xdr:cNvPr id="192" name="Shape 7">
          <a:extLst>
            <a:ext uri="{FF2B5EF4-FFF2-40B4-BE49-F238E27FC236}">
              <a16:creationId xmlns:a16="http://schemas.microsoft.com/office/drawing/2014/main" id="{6D34C8B9-F5F4-4334-B442-4A92F3E8F778}"/>
            </a:ext>
          </a:extLst>
        </xdr:cNvPr>
        <xdr:cNvSpPr txBox="1"/>
      </xdr:nvSpPr>
      <xdr:spPr>
        <a:xfrm>
          <a:off x="2741295" y="37597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</xdr:row>
      <xdr:rowOff>0</xdr:rowOff>
    </xdr:from>
    <xdr:ext cx="190500" cy="266700"/>
    <xdr:sp macro="" textlink="">
      <xdr:nvSpPr>
        <xdr:cNvPr id="193" name="Shape 5">
          <a:extLst>
            <a:ext uri="{FF2B5EF4-FFF2-40B4-BE49-F238E27FC236}">
              <a16:creationId xmlns:a16="http://schemas.microsoft.com/office/drawing/2014/main" id="{25DCFAAE-6B1F-45CB-B95B-E3C024D7757F}"/>
            </a:ext>
          </a:extLst>
        </xdr:cNvPr>
        <xdr:cNvSpPr txBox="1"/>
      </xdr:nvSpPr>
      <xdr:spPr>
        <a:xfrm>
          <a:off x="1094803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</xdr:row>
      <xdr:rowOff>0</xdr:rowOff>
    </xdr:from>
    <xdr:ext cx="190500" cy="266700"/>
    <xdr:sp macro="" textlink="">
      <xdr:nvSpPr>
        <xdr:cNvPr id="194" name="Shape 5">
          <a:extLst>
            <a:ext uri="{FF2B5EF4-FFF2-40B4-BE49-F238E27FC236}">
              <a16:creationId xmlns:a16="http://schemas.microsoft.com/office/drawing/2014/main" id="{00FE4F0D-A435-4214-B501-ED68401DC995}"/>
            </a:ext>
          </a:extLst>
        </xdr:cNvPr>
        <xdr:cNvSpPr txBox="1"/>
      </xdr:nvSpPr>
      <xdr:spPr>
        <a:xfrm>
          <a:off x="1094803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</xdr:row>
      <xdr:rowOff>0</xdr:rowOff>
    </xdr:from>
    <xdr:ext cx="190500" cy="266700"/>
    <xdr:sp macro="" textlink="">
      <xdr:nvSpPr>
        <xdr:cNvPr id="195" name="Shape 5">
          <a:extLst>
            <a:ext uri="{FF2B5EF4-FFF2-40B4-BE49-F238E27FC236}">
              <a16:creationId xmlns:a16="http://schemas.microsoft.com/office/drawing/2014/main" id="{403FCA64-6C0C-4E35-A1A3-A3BFA7A92220}"/>
            </a:ext>
          </a:extLst>
        </xdr:cNvPr>
        <xdr:cNvSpPr txBox="1"/>
      </xdr:nvSpPr>
      <xdr:spPr>
        <a:xfrm>
          <a:off x="1094803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1</xdr:row>
      <xdr:rowOff>0</xdr:rowOff>
    </xdr:from>
    <xdr:ext cx="190500" cy="266700"/>
    <xdr:sp macro="" textlink="">
      <xdr:nvSpPr>
        <xdr:cNvPr id="196" name="Shape 5">
          <a:extLst>
            <a:ext uri="{FF2B5EF4-FFF2-40B4-BE49-F238E27FC236}">
              <a16:creationId xmlns:a16="http://schemas.microsoft.com/office/drawing/2014/main" id="{901595B1-75EA-41EC-A224-41A1CC354B85}"/>
            </a:ext>
          </a:extLst>
        </xdr:cNvPr>
        <xdr:cNvSpPr txBox="1"/>
      </xdr:nvSpPr>
      <xdr:spPr>
        <a:xfrm>
          <a:off x="1094803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981075</xdr:colOff>
      <xdr:row>1</xdr:row>
      <xdr:rowOff>0</xdr:rowOff>
    </xdr:from>
    <xdr:ext cx="190500" cy="266700"/>
    <xdr:sp macro="" textlink="">
      <xdr:nvSpPr>
        <xdr:cNvPr id="197" name="Shape 5">
          <a:extLst>
            <a:ext uri="{FF2B5EF4-FFF2-40B4-BE49-F238E27FC236}">
              <a16:creationId xmlns:a16="http://schemas.microsoft.com/office/drawing/2014/main" id="{81D60714-3992-4428-A379-3CE0495F2C85}"/>
            </a:ext>
          </a:extLst>
        </xdr:cNvPr>
        <xdr:cNvSpPr txBox="1"/>
      </xdr:nvSpPr>
      <xdr:spPr>
        <a:xfrm>
          <a:off x="126091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981075</xdr:colOff>
      <xdr:row>1</xdr:row>
      <xdr:rowOff>0</xdr:rowOff>
    </xdr:from>
    <xdr:ext cx="190500" cy="266700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DE6DDED3-997C-4A64-AA18-7595B1E36D65}"/>
            </a:ext>
          </a:extLst>
        </xdr:cNvPr>
        <xdr:cNvSpPr txBox="1"/>
      </xdr:nvSpPr>
      <xdr:spPr>
        <a:xfrm>
          <a:off x="126091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199" name="Shape 8">
          <a:extLst>
            <a:ext uri="{FF2B5EF4-FFF2-40B4-BE49-F238E27FC236}">
              <a16:creationId xmlns:a16="http://schemas.microsoft.com/office/drawing/2014/main" id="{679D14AA-163A-44E5-9128-708B6BEE8C0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200" name="Shape 8">
          <a:extLst>
            <a:ext uri="{FF2B5EF4-FFF2-40B4-BE49-F238E27FC236}">
              <a16:creationId xmlns:a16="http://schemas.microsoft.com/office/drawing/2014/main" id="{1E6794B2-3F47-4BFB-B18D-EEB0EFD3106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01" name="Shape 8">
          <a:extLst>
            <a:ext uri="{FF2B5EF4-FFF2-40B4-BE49-F238E27FC236}">
              <a16:creationId xmlns:a16="http://schemas.microsoft.com/office/drawing/2014/main" id="{8E79E69C-9258-4FD6-9715-9522CF041E2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02" name="Shape 8">
          <a:extLst>
            <a:ext uri="{FF2B5EF4-FFF2-40B4-BE49-F238E27FC236}">
              <a16:creationId xmlns:a16="http://schemas.microsoft.com/office/drawing/2014/main" id="{8AE28EEA-16BC-4951-ADA9-014D34C2A76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03" name="Shape 8">
          <a:extLst>
            <a:ext uri="{FF2B5EF4-FFF2-40B4-BE49-F238E27FC236}">
              <a16:creationId xmlns:a16="http://schemas.microsoft.com/office/drawing/2014/main" id="{A8566282-01DD-4C1F-9529-1BF3EBCF300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04" name="Shape 8">
          <a:extLst>
            <a:ext uri="{FF2B5EF4-FFF2-40B4-BE49-F238E27FC236}">
              <a16:creationId xmlns:a16="http://schemas.microsoft.com/office/drawing/2014/main" id="{6E27D98E-5500-4F3B-8089-F9754226B07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05" name="Shape 8">
          <a:extLst>
            <a:ext uri="{FF2B5EF4-FFF2-40B4-BE49-F238E27FC236}">
              <a16:creationId xmlns:a16="http://schemas.microsoft.com/office/drawing/2014/main" id="{6E976DCD-91E6-4C5D-B013-B1AF101175B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06" name="Shape 8">
          <a:extLst>
            <a:ext uri="{FF2B5EF4-FFF2-40B4-BE49-F238E27FC236}">
              <a16:creationId xmlns:a16="http://schemas.microsoft.com/office/drawing/2014/main" id="{D87C15A2-0DB2-4643-979E-CA8E122AF23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07" name="Shape 8">
          <a:extLst>
            <a:ext uri="{FF2B5EF4-FFF2-40B4-BE49-F238E27FC236}">
              <a16:creationId xmlns:a16="http://schemas.microsoft.com/office/drawing/2014/main" id="{4E381332-78AF-46D3-851F-92A871D8620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08" name="Shape 8">
          <a:extLst>
            <a:ext uri="{FF2B5EF4-FFF2-40B4-BE49-F238E27FC236}">
              <a16:creationId xmlns:a16="http://schemas.microsoft.com/office/drawing/2014/main" id="{A3C76C98-514D-4298-ADD6-7C9B11CBAAB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09" name="Shape 8">
          <a:extLst>
            <a:ext uri="{FF2B5EF4-FFF2-40B4-BE49-F238E27FC236}">
              <a16:creationId xmlns:a16="http://schemas.microsoft.com/office/drawing/2014/main" id="{52408BA0-BF9B-4FE3-877B-7C473A03FA5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10" name="Shape 8">
          <a:extLst>
            <a:ext uri="{FF2B5EF4-FFF2-40B4-BE49-F238E27FC236}">
              <a16:creationId xmlns:a16="http://schemas.microsoft.com/office/drawing/2014/main" id="{C478466C-B54A-4627-97A6-68F3BE8FD69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11" name="Shape 8">
          <a:extLst>
            <a:ext uri="{FF2B5EF4-FFF2-40B4-BE49-F238E27FC236}">
              <a16:creationId xmlns:a16="http://schemas.microsoft.com/office/drawing/2014/main" id="{8DC05774-8DE8-4E88-B355-504061916FC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12" name="Shape 8">
          <a:extLst>
            <a:ext uri="{FF2B5EF4-FFF2-40B4-BE49-F238E27FC236}">
              <a16:creationId xmlns:a16="http://schemas.microsoft.com/office/drawing/2014/main" id="{0D93ED20-AFF8-4820-9F89-80A86D4FD51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13" name="Shape 8">
          <a:extLst>
            <a:ext uri="{FF2B5EF4-FFF2-40B4-BE49-F238E27FC236}">
              <a16:creationId xmlns:a16="http://schemas.microsoft.com/office/drawing/2014/main" id="{C9D2E4DE-7279-4097-A760-6189555A051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14" name="Shape 8">
          <a:extLst>
            <a:ext uri="{FF2B5EF4-FFF2-40B4-BE49-F238E27FC236}">
              <a16:creationId xmlns:a16="http://schemas.microsoft.com/office/drawing/2014/main" id="{93FEFEBA-F0F6-4515-A0B6-F7D5B1F8B77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15" name="Shape 8">
          <a:extLst>
            <a:ext uri="{FF2B5EF4-FFF2-40B4-BE49-F238E27FC236}">
              <a16:creationId xmlns:a16="http://schemas.microsoft.com/office/drawing/2014/main" id="{90DFC464-6181-4179-9A93-A6D00D552EA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16" name="Shape 8">
          <a:extLst>
            <a:ext uri="{FF2B5EF4-FFF2-40B4-BE49-F238E27FC236}">
              <a16:creationId xmlns:a16="http://schemas.microsoft.com/office/drawing/2014/main" id="{0B5FA028-93C4-4730-B3CC-B68B94890E2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17" name="Shape 8">
          <a:extLst>
            <a:ext uri="{FF2B5EF4-FFF2-40B4-BE49-F238E27FC236}">
              <a16:creationId xmlns:a16="http://schemas.microsoft.com/office/drawing/2014/main" id="{0DE4C9EA-4647-445B-86C8-E4BE7F8AE03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18" name="Shape 8">
          <a:extLst>
            <a:ext uri="{FF2B5EF4-FFF2-40B4-BE49-F238E27FC236}">
              <a16:creationId xmlns:a16="http://schemas.microsoft.com/office/drawing/2014/main" id="{FAA08E43-DE9D-4F45-8AB6-C8400D3CCD8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19" name="Shape 8">
          <a:extLst>
            <a:ext uri="{FF2B5EF4-FFF2-40B4-BE49-F238E27FC236}">
              <a16:creationId xmlns:a16="http://schemas.microsoft.com/office/drawing/2014/main" id="{007B83E1-81CA-4A7D-8870-896AE5DC59B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20" name="Shape 8">
          <a:extLst>
            <a:ext uri="{FF2B5EF4-FFF2-40B4-BE49-F238E27FC236}">
              <a16:creationId xmlns:a16="http://schemas.microsoft.com/office/drawing/2014/main" id="{13D466CE-7C0D-4657-BFD5-135AC064D2F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21" name="Shape 8">
          <a:extLst>
            <a:ext uri="{FF2B5EF4-FFF2-40B4-BE49-F238E27FC236}">
              <a16:creationId xmlns:a16="http://schemas.microsoft.com/office/drawing/2014/main" id="{3B089173-7717-41C5-9C06-E6E8895DCB3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22" name="Shape 8">
          <a:extLst>
            <a:ext uri="{FF2B5EF4-FFF2-40B4-BE49-F238E27FC236}">
              <a16:creationId xmlns:a16="http://schemas.microsoft.com/office/drawing/2014/main" id="{FD695AB8-9E80-4762-BA69-1AAB41ED66A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23" name="Shape 8">
          <a:extLst>
            <a:ext uri="{FF2B5EF4-FFF2-40B4-BE49-F238E27FC236}">
              <a16:creationId xmlns:a16="http://schemas.microsoft.com/office/drawing/2014/main" id="{A5D2AD3F-7533-4059-BE6A-C127F52F56E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24" name="Shape 8">
          <a:extLst>
            <a:ext uri="{FF2B5EF4-FFF2-40B4-BE49-F238E27FC236}">
              <a16:creationId xmlns:a16="http://schemas.microsoft.com/office/drawing/2014/main" id="{5A7863FA-08B6-4237-82EB-CFB2728DB6C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25" name="Shape 8">
          <a:extLst>
            <a:ext uri="{FF2B5EF4-FFF2-40B4-BE49-F238E27FC236}">
              <a16:creationId xmlns:a16="http://schemas.microsoft.com/office/drawing/2014/main" id="{597C549B-53BE-4975-AF90-EF4225BA32F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26" name="Shape 8">
          <a:extLst>
            <a:ext uri="{FF2B5EF4-FFF2-40B4-BE49-F238E27FC236}">
              <a16:creationId xmlns:a16="http://schemas.microsoft.com/office/drawing/2014/main" id="{FCE20EA6-8466-404E-9E48-CBC02A48CF3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27" name="Shape 8">
          <a:extLst>
            <a:ext uri="{FF2B5EF4-FFF2-40B4-BE49-F238E27FC236}">
              <a16:creationId xmlns:a16="http://schemas.microsoft.com/office/drawing/2014/main" id="{87C8DBE4-3689-4F1D-9791-ECE11E6C1A9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28" name="Shape 8">
          <a:extLst>
            <a:ext uri="{FF2B5EF4-FFF2-40B4-BE49-F238E27FC236}">
              <a16:creationId xmlns:a16="http://schemas.microsoft.com/office/drawing/2014/main" id="{6A4892AC-E8CC-4814-B8A6-A7D08E3A69C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29" name="Shape 8">
          <a:extLst>
            <a:ext uri="{FF2B5EF4-FFF2-40B4-BE49-F238E27FC236}">
              <a16:creationId xmlns:a16="http://schemas.microsoft.com/office/drawing/2014/main" id="{DB3D75DD-21C6-4B3E-8159-C53563CA2C1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30" name="Shape 8">
          <a:extLst>
            <a:ext uri="{FF2B5EF4-FFF2-40B4-BE49-F238E27FC236}">
              <a16:creationId xmlns:a16="http://schemas.microsoft.com/office/drawing/2014/main" id="{0AFDF4CF-90A1-43FA-9288-FECD566152A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31" name="Shape 8">
          <a:extLst>
            <a:ext uri="{FF2B5EF4-FFF2-40B4-BE49-F238E27FC236}">
              <a16:creationId xmlns:a16="http://schemas.microsoft.com/office/drawing/2014/main" id="{5D9C043B-9BFC-4656-B029-9002FB16E04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32" name="Shape 8">
          <a:extLst>
            <a:ext uri="{FF2B5EF4-FFF2-40B4-BE49-F238E27FC236}">
              <a16:creationId xmlns:a16="http://schemas.microsoft.com/office/drawing/2014/main" id="{66BCAEB2-521E-40F4-B5EA-E0BFA0EEA2E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33" name="Shape 8">
          <a:extLst>
            <a:ext uri="{FF2B5EF4-FFF2-40B4-BE49-F238E27FC236}">
              <a16:creationId xmlns:a16="http://schemas.microsoft.com/office/drawing/2014/main" id="{13A264F9-9D25-43F2-9121-2E839E4ABC6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34" name="Shape 8">
          <a:extLst>
            <a:ext uri="{FF2B5EF4-FFF2-40B4-BE49-F238E27FC236}">
              <a16:creationId xmlns:a16="http://schemas.microsoft.com/office/drawing/2014/main" id="{623F0720-2EB6-4BC4-96B8-D3BC1EE8A5A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35" name="Shape 8">
          <a:extLst>
            <a:ext uri="{FF2B5EF4-FFF2-40B4-BE49-F238E27FC236}">
              <a16:creationId xmlns:a16="http://schemas.microsoft.com/office/drawing/2014/main" id="{643D69EE-B468-4CF3-8F8C-486C1E9758B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36" name="Shape 8">
          <a:extLst>
            <a:ext uri="{FF2B5EF4-FFF2-40B4-BE49-F238E27FC236}">
              <a16:creationId xmlns:a16="http://schemas.microsoft.com/office/drawing/2014/main" id="{3CC2843E-5957-490B-B130-426FB3D53A9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37" name="Shape 8">
          <a:extLst>
            <a:ext uri="{FF2B5EF4-FFF2-40B4-BE49-F238E27FC236}">
              <a16:creationId xmlns:a16="http://schemas.microsoft.com/office/drawing/2014/main" id="{24743505-7F17-43FE-A3EA-20CDB621623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38" name="Shape 8">
          <a:extLst>
            <a:ext uri="{FF2B5EF4-FFF2-40B4-BE49-F238E27FC236}">
              <a16:creationId xmlns:a16="http://schemas.microsoft.com/office/drawing/2014/main" id="{6A57F65B-4365-4F5C-B351-2297721E8C3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39" name="Shape 8">
          <a:extLst>
            <a:ext uri="{FF2B5EF4-FFF2-40B4-BE49-F238E27FC236}">
              <a16:creationId xmlns:a16="http://schemas.microsoft.com/office/drawing/2014/main" id="{A6CC1CFE-F680-4225-BB1D-5C9EBC8560A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40" name="Shape 8">
          <a:extLst>
            <a:ext uri="{FF2B5EF4-FFF2-40B4-BE49-F238E27FC236}">
              <a16:creationId xmlns:a16="http://schemas.microsoft.com/office/drawing/2014/main" id="{DE0DA608-8A3E-4450-9B9E-F1C4461718A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41" name="Shape 8">
          <a:extLst>
            <a:ext uri="{FF2B5EF4-FFF2-40B4-BE49-F238E27FC236}">
              <a16:creationId xmlns:a16="http://schemas.microsoft.com/office/drawing/2014/main" id="{464F5FC4-9EED-4B6E-B145-065711D990D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42" name="Shape 8">
          <a:extLst>
            <a:ext uri="{FF2B5EF4-FFF2-40B4-BE49-F238E27FC236}">
              <a16:creationId xmlns:a16="http://schemas.microsoft.com/office/drawing/2014/main" id="{CF287E3D-C54C-43F0-A050-4748C17F0BE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43" name="Shape 8">
          <a:extLst>
            <a:ext uri="{FF2B5EF4-FFF2-40B4-BE49-F238E27FC236}">
              <a16:creationId xmlns:a16="http://schemas.microsoft.com/office/drawing/2014/main" id="{81F7DE42-A154-45B1-85D5-1C5F7A30AE3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44" name="Shape 8">
          <a:extLst>
            <a:ext uri="{FF2B5EF4-FFF2-40B4-BE49-F238E27FC236}">
              <a16:creationId xmlns:a16="http://schemas.microsoft.com/office/drawing/2014/main" id="{98D6D11D-F9F1-4B3C-8BDD-2C63E15160A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45" name="Shape 8">
          <a:extLst>
            <a:ext uri="{FF2B5EF4-FFF2-40B4-BE49-F238E27FC236}">
              <a16:creationId xmlns:a16="http://schemas.microsoft.com/office/drawing/2014/main" id="{5B3818A2-3E88-4936-A233-BCACEA6523E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46" name="Shape 8">
          <a:extLst>
            <a:ext uri="{FF2B5EF4-FFF2-40B4-BE49-F238E27FC236}">
              <a16:creationId xmlns:a16="http://schemas.microsoft.com/office/drawing/2014/main" id="{895D15C8-1EAC-443F-9312-79313DB865F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47" name="Shape 8">
          <a:extLst>
            <a:ext uri="{FF2B5EF4-FFF2-40B4-BE49-F238E27FC236}">
              <a16:creationId xmlns:a16="http://schemas.microsoft.com/office/drawing/2014/main" id="{94DB99FF-911D-4C0F-93DF-1857572E073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48" name="Shape 8">
          <a:extLst>
            <a:ext uri="{FF2B5EF4-FFF2-40B4-BE49-F238E27FC236}">
              <a16:creationId xmlns:a16="http://schemas.microsoft.com/office/drawing/2014/main" id="{54BA6AC2-19AA-42E5-9820-78309903678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49" name="Shape 8">
          <a:extLst>
            <a:ext uri="{FF2B5EF4-FFF2-40B4-BE49-F238E27FC236}">
              <a16:creationId xmlns:a16="http://schemas.microsoft.com/office/drawing/2014/main" id="{194EA68A-6B7A-4535-9D0F-8F5AF715974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50" name="Shape 8">
          <a:extLst>
            <a:ext uri="{FF2B5EF4-FFF2-40B4-BE49-F238E27FC236}">
              <a16:creationId xmlns:a16="http://schemas.microsoft.com/office/drawing/2014/main" id="{20E8AAFA-04AA-4F5B-8B2F-3412BABFA9B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51" name="Shape 8">
          <a:extLst>
            <a:ext uri="{FF2B5EF4-FFF2-40B4-BE49-F238E27FC236}">
              <a16:creationId xmlns:a16="http://schemas.microsoft.com/office/drawing/2014/main" id="{14B2D86D-31C4-4135-BD5C-9D14092FF94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52" name="Shape 8">
          <a:extLst>
            <a:ext uri="{FF2B5EF4-FFF2-40B4-BE49-F238E27FC236}">
              <a16:creationId xmlns:a16="http://schemas.microsoft.com/office/drawing/2014/main" id="{815766DA-B424-4FD1-95AE-327DC6CE3FE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53" name="Shape 8">
          <a:extLst>
            <a:ext uri="{FF2B5EF4-FFF2-40B4-BE49-F238E27FC236}">
              <a16:creationId xmlns:a16="http://schemas.microsoft.com/office/drawing/2014/main" id="{DA28C949-1849-4D5F-B9FB-73908BCC21E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54" name="Shape 8">
          <a:extLst>
            <a:ext uri="{FF2B5EF4-FFF2-40B4-BE49-F238E27FC236}">
              <a16:creationId xmlns:a16="http://schemas.microsoft.com/office/drawing/2014/main" id="{9D22C87E-7910-4E7C-97C9-DD661348293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55" name="Shape 8">
          <a:extLst>
            <a:ext uri="{FF2B5EF4-FFF2-40B4-BE49-F238E27FC236}">
              <a16:creationId xmlns:a16="http://schemas.microsoft.com/office/drawing/2014/main" id="{06CC7458-7DE9-481A-98AE-AAB5ED95D4C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56" name="Shape 8">
          <a:extLst>
            <a:ext uri="{FF2B5EF4-FFF2-40B4-BE49-F238E27FC236}">
              <a16:creationId xmlns:a16="http://schemas.microsoft.com/office/drawing/2014/main" id="{612AB9B0-8B3F-4295-AA71-F27A28E45EC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57" name="Shape 8">
          <a:extLst>
            <a:ext uri="{FF2B5EF4-FFF2-40B4-BE49-F238E27FC236}">
              <a16:creationId xmlns:a16="http://schemas.microsoft.com/office/drawing/2014/main" id="{CD8213D7-FEFB-4AC8-AF45-AE0D16EDDCA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58" name="Shape 8">
          <a:extLst>
            <a:ext uri="{FF2B5EF4-FFF2-40B4-BE49-F238E27FC236}">
              <a16:creationId xmlns:a16="http://schemas.microsoft.com/office/drawing/2014/main" id="{9F1E2F74-66B9-4AB3-AF34-DF2E8F3BC71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59" name="Shape 8">
          <a:extLst>
            <a:ext uri="{FF2B5EF4-FFF2-40B4-BE49-F238E27FC236}">
              <a16:creationId xmlns:a16="http://schemas.microsoft.com/office/drawing/2014/main" id="{BD69078D-3CC3-4AA5-9A54-921490DC1F0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60" name="Shape 8">
          <a:extLst>
            <a:ext uri="{FF2B5EF4-FFF2-40B4-BE49-F238E27FC236}">
              <a16:creationId xmlns:a16="http://schemas.microsoft.com/office/drawing/2014/main" id="{EC1B1FA9-08C5-497C-9A6F-3257DDF3F61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61" name="Shape 8">
          <a:extLst>
            <a:ext uri="{FF2B5EF4-FFF2-40B4-BE49-F238E27FC236}">
              <a16:creationId xmlns:a16="http://schemas.microsoft.com/office/drawing/2014/main" id="{0D2988BB-B099-4B81-8C5F-F9CBF317E1A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62" name="Shape 8">
          <a:extLst>
            <a:ext uri="{FF2B5EF4-FFF2-40B4-BE49-F238E27FC236}">
              <a16:creationId xmlns:a16="http://schemas.microsoft.com/office/drawing/2014/main" id="{E84240AD-53BA-4601-8345-93357C0D343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63" name="Shape 8">
          <a:extLst>
            <a:ext uri="{FF2B5EF4-FFF2-40B4-BE49-F238E27FC236}">
              <a16:creationId xmlns:a16="http://schemas.microsoft.com/office/drawing/2014/main" id="{AA74AC9C-3786-4F0F-BF81-CF595E1CCD7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64" name="Shape 8">
          <a:extLst>
            <a:ext uri="{FF2B5EF4-FFF2-40B4-BE49-F238E27FC236}">
              <a16:creationId xmlns:a16="http://schemas.microsoft.com/office/drawing/2014/main" id="{642CBEBF-1B5B-4E30-9269-E2D94E8D3C3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65" name="Shape 8">
          <a:extLst>
            <a:ext uri="{FF2B5EF4-FFF2-40B4-BE49-F238E27FC236}">
              <a16:creationId xmlns:a16="http://schemas.microsoft.com/office/drawing/2014/main" id="{E9816D2E-941D-4D5C-A812-62CC331B10A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66" name="Shape 8">
          <a:extLst>
            <a:ext uri="{FF2B5EF4-FFF2-40B4-BE49-F238E27FC236}">
              <a16:creationId xmlns:a16="http://schemas.microsoft.com/office/drawing/2014/main" id="{2100283B-41E2-4467-A90D-0C3DFE23698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67" name="Shape 8">
          <a:extLst>
            <a:ext uri="{FF2B5EF4-FFF2-40B4-BE49-F238E27FC236}">
              <a16:creationId xmlns:a16="http://schemas.microsoft.com/office/drawing/2014/main" id="{063843B3-B7EB-4A4B-98CB-BFCD72586DB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68" name="Shape 8">
          <a:extLst>
            <a:ext uri="{FF2B5EF4-FFF2-40B4-BE49-F238E27FC236}">
              <a16:creationId xmlns:a16="http://schemas.microsoft.com/office/drawing/2014/main" id="{220DFA34-70FF-4B71-95D9-A775AC4A74A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69" name="Shape 8">
          <a:extLst>
            <a:ext uri="{FF2B5EF4-FFF2-40B4-BE49-F238E27FC236}">
              <a16:creationId xmlns:a16="http://schemas.microsoft.com/office/drawing/2014/main" id="{4EBA3841-51EF-46A8-B9D4-308772F6BAD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70" name="Shape 8">
          <a:extLst>
            <a:ext uri="{FF2B5EF4-FFF2-40B4-BE49-F238E27FC236}">
              <a16:creationId xmlns:a16="http://schemas.microsoft.com/office/drawing/2014/main" id="{C18F1180-0041-4196-AABE-5E547922DA0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71" name="Shape 8">
          <a:extLst>
            <a:ext uri="{FF2B5EF4-FFF2-40B4-BE49-F238E27FC236}">
              <a16:creationId xmlns:a16="http://schemas.microsoft.com/office/drawing/2014/main" id="{E6DCF0CA-1891-40EB-A7DF-45FDCAB73B8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72" name="Shape 8">
          <a:extLst>
            <a:ext uri="{FF2B5EF4-FFF2-40B4-BE49-F238E27FC236}">
              <a16:creationId xmlns:a16="http://schemas.microsoft.com/office/drawing/2014/main" id="{E0B32AE0-FA8D-46E3-AF35-51AD4593411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73" name="Shape 8">
          <a:extLst>
            <a:ext uri="{FF2B5EF4-FFF2-40B4-BE49-F238E27FC236}">
              <a16:creationId xmlns:a16="http://schemas.microsoft.com/office/drawing/2014/main" id="{E6E367B5-E04A-4F14-BB75-1FE410C9721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74" name="Shape 8">
          <a:extLst>
            <a:ext uri="{FF2B5EF4-FFF2-40B4-BE49-F238E27FC236}">
              <a16:creationId xmlns:a16="http://schemas.microsoft.com/office/drawing/2014/main" id="{8D32511E-6D38-4B6A-8544-B39E89614EE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75" name="Shape 8">
          <a:extLst>
            <a:ext uri="{FF2B5EF4-FFF2-40B4-BE49-F238E27FC236}">
              <a16:creationId xmlns:a16="http://schemas.microsoft.com/office/drawing/2014/main" id="{C58ACBD4-EEAA-4E15-9A4F-37F92EC7B93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76" name="Shape 8">
          <a:extLst>
            <a:ext uri="{FF2B5EF4-FFF2-40B4-BE49-F238E27FC236}">
              <a16:creationId xmlns:a16="http://schemas.microsoft.com/office/drawing/2014/main" id="{7FAD8512-1D4A-4C63-944A-DAF86B2AE33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77" name="Shape 8">
          <a:extLst>
            <a:ext uri="{FF2B5EF4-FFF2-40B4-BE49-F238E27FC236}">
              <a16:creationId xmlns:a16="http://schemas.microsoft.com/office/drawing/2014/main" id="{A0009F4B-EDF5-4B89-B5CB-0756B374A0C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78" name="Shape 8">
          <a:extLst>
            <a:ext uri="{FF2B5EF4-FFF2-40B4-BE49-F238E27FC236}">
              <a16:creationId xmlns:a16="http://schemas.microsoft.com/office/drawing/2014/main" id="{F947789C-7CC5-4DA2-BCAD-D03523AB95D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79" name="Shape 8">
          <a:extLst>
            <a:ext uri="{FF2B5EF4-FFF2-40B4-BE49-F238E27FC236}">
              <a16:creationId xmlns:a16="http://schemas.microsoft.com/office/drawing/2014/main" id="{30BD97DC-EE8E-4F48-8CAB-31C23A93578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280" name="Shape 7">
          <a:extLst>
            <a:ext uri="{FF2B5EF4-FFF2-40B4-BE49-F238E27FC236}">
              <a16:creationId xmlns:a16="http://schemas.microsoft.com/office/drawing/2014/main" id="{14B8D54C-1DDB-492A-9809-697B971D79FF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281" name="Shape 7">
          <a:extLst>
            <a:ext uri="{FF2B5EF4-FFF2-40B4-BE49-F238E27FC236}">
              <a16:creationId xmlns:a16="http://schemas.microsoft.com/office/drawing/2014/main" id="{8A6CDD9A-B631-47AC-8830-FB83C9756B9A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282" name="Shape 7">
          <a:extLst>
            <a:ext uri="{FF2B5EF4-FFF2-40B4-BE49-F238E27FC236}">
              <a16:creationId xmlns:a16="http://schemas.microsoft.com/office/drawing/2014/main" id="{BF91BE10-D09C-4331-8C09-3C3AFF8690E2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283" name="Shape 7">
          <a:extLst>
            <a:ext uri="{FF2B5EF4-FFF2-40B4-BE49-F238E27FC236}">
              <a16:creationId xmlns:a16="http://schemas.microsoft.com/office/drawing/2014/main" id="{9CB8058F-2EF6-4516-9565-A0365C152226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284" name="Shape 7">
          <a:extLst>
            <a:ext uri="{FF2B5EF4-FFF2-40B4-BE49-F238E27FC236}">
              <a16:creationId xmlns:a16="http://schemas.microsoft.com/office/drawing/2014/main" id="{0354EE68-2CE5-4521-97AE-C4C40A0E64E9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285" name="Shape 7">
          <a:extLst>
            <a:ext uri="{FF2B5EF4-FFF2-40B4-BE49-F238E27FC236}">
              <a16:creationId xmlns:a16="http://schemas.microsoft.com/office/drawing/2014/main" id="{04A6DB0B-2A18-4747-866E-8AB43EC8DCFC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286" name="Shape 7">
          <a:extLst>
            <a:ext uri="{FF2B5EF4-FFF2-40B4-BE49-F238E27FC236}">
              <a16:creationId xmlns:a16="http://schemas.microsoft.com/office/drawing/2014/main" id="{0C70B49F-23EA-4725-BD13-B811DF9287E1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287" name="Shape 7">
          <a:extLst>
            <a:ext uri="{FF2B5EF4-FFF2-40B4-BE49-F238E27FC236}">
              <a16:creationId xmlns:a16="http://schemas.microsoft.com/office/drawing/2014/main" id="{84AD5706-87DC-4FED-9BB3-0AD051139E0C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288" name="Shape 7">
          <a:extLst>
            <a:ext uri="{FF2B5EF4-FFF2-40B4-BE49-F238E27FC236}">
              <a16:creationId xmlns:a16="http://schemas.microsoft.com/office/drawing/2014/main" id="{D3AD65AD-057A-4CD6-B7BF-11C0F564E980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289" name="Shape 7">
          <a:extLst>
            <a:ext uri="{FF2B5EF4-FFF2-40B4-BE49-F238E27FC236}">
              <a16:creationId xmlns:a16="http://schemas.microsoft.com/office/drawing/2014/main" id="{585A0381-1019-4A62-87AF-63425402E55E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290" name="Shape 7">
          <a:extLst>
            <a:ext uri="{FF2B5EF4-FFF2-40B4-BE49-F238E27FC236}">
              <a16:creationId xmlns:a16="http://schemas.microsoft.com/office/drawing/2014/main" id="{92650FE2-CDA1-4273-BCA1-400BB7F32F5F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34</xdr:row>
      <xdr:rowOff>0</xdr:rowOff>
    </xdr:from>
    <xdr:ext cx="190500" cy="266700"/>
    <xdr:sp macro="" textlink="">
      <xdr:nvSpPr>
        <xdr:cNvPr id="291" name="Shape 7">
          <a:extLst>
            <a:ext uri="{FF2B5EF4-FFF2-40B4-BE49-F238E27FC236}">
              <a16:creationId xmlns:a16="http://schemas.microsoft.com/office/drawing/2014/main" id="{97D1B36F-CF4E-4D0F-A59B-FBF17FB4D8F8}"/>
            </a:ext>
          </a:extLst>
        </xdr:cNvPr>
        <xdr:cNvSpPr txBox="1"/>
      </xdr:nvSpPr>
      <xdr:spPr>
        <a:xfrm>
          <a:off x="1094803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34</xdr:row>
      <xdr:rowOff>0</xdr:rowOff>
    </xdr:from>
    <xdr:ext cx="190500" cy="266700"/>
    <xdr:sp macro="" textlink="">
      <xdr:nvSpPr>
        <xdr:cNvPr id="292" name="Shape 7">
          <a:extLst>
            <a:ext uri="{FF2B5EF4-FFF2-40B4-BE49-F238E27FC236}">
              <a16:creationId xmlns:a16="http://schemas.microsoft.com/office/drawing/2014/main" id="{676B228C-B3E4-4C62-9AFC-7F72DA88A46E}"/>
            </a:ext>
          </a:extLst>
        </xdr:cNvPr>
        <xdr:cNvSpPr txBox="1"/>
      </xdr:nvSpPr>
      <xdr:spPr>
        <a:xfrm>
          <a:off x="1094803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93" name="Shape 8">
          <a:extLst>
            <a:ext uri="{FF2B5EF4-FFF2-40B4-BE49-F238E27FC236}">
              <a16:creationId xmlns:a16="http://schemas.microsoft.com/office/drawing/2014/main" id="{EC4226F2-2254-4F6C-BCCE-AB27F1C508D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94" name="Shape 8">
          <a:extLst>
            <a:ext uri="{FF2B5EF4-FFF2-40B4-BE49-F238E27FC236}">
              <a16:creationId xmlns:a16="http://schemas.microsoft.com/office/drawing/2014/main" id="{C885B056-6D44-451E-8275-108761CEB33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95" name="Shape 8">
          <a:extLst>
            <a:ext uri="{FF2B5EF4-FFF2-40B4-BE49-F238E27FC236}">
              <a16:creationId xmlns:a16="http://schemas.microsoft.com/office/drawing/2014/main" id="{28AFC024-C6EE-409F-B919-E407E898B9C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96" name="Shape 8">
          <a:extLst>
            <a:ext uri="{FF2B5EF4-FFF2-40B4-BE49-F238E27FC236}">
              <a16:creationId xmlns:a16="http://schemas.microsoft.com/office/drawing/2014/main" id="{9F44C4DE-0B20-4180-B0ED-7EE89B4FB27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97" name="Shape 8">
          <a:extLst>
            <a:ext uri="{FF2B5EF4-FFF2-40B4-BE49-F238E27FC236}">
              <a16:creationId xmlns:a16="http://schemas.microsoft.com/office/drawing/2014/main" id="{42BA6784-DEC2-497B-8A37-88ED0A032A2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98" name="Shape 8">
          <a:extLst>
            <a:ext uri="{FF2B5EF4-FFF2-40B4-BE49-F238E27FC236}">
              <a16:creationId xmlns:a16="http://schemas.microsoft.com/office/drawing/2014/main" id="{4DF5AF1A-ECB5-4E71-B33C-74838801F4B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299" name="Shape 8">
          <a:extLst>
            <a:ext uri="{FF2B5EF4-FFF2-40B4-BE49-F238E27FC236}">
              <a16:creationId xmlns:a16="http://schemas.microsoft.com/office/drawing/2014/main" id="{442780B9-C70C-4938-A554-914916C6118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00" name="Shape 8">
          <a:extLst>
            <a:ext uri="{FF2B5EF4-FFF2-40B4-BE49-F238E27FC236}">
              <a16:creationId xmlns:a16="http://schemas.microsoft.com/office/drawing/2014/main" id="{C2893359-9D9D-437F-B5EB-9F6EE53198B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01" name="Shape 8">
          <a:extLst>
            <a:ext uri="{FF2B5EF4-FFF2-40B4-BE49-F238E27FC236}">
              <a16:creationId xmlns:a16="http://schemas.microsoft.com/office/drawing/2014/main" id="{FA44EE0B-6B76-44FD-9FD5-664434A9913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02" name="Shape 8">
          <a:extLst>
            <a:ext uri="{FF2B5EF4-FFF2-40B4-BE49-F238E27FC236}">
              <a16:creationId xmlns:a16="http://schemas.microsoft.com/office/drawing/2014/main" id="{4AB75905-C4C0-43FE-B92D-15515691009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03" name="Shape 8">
          <a:extLst>
            <a:ext uri="{FF2B5EF4-FFF2-40B4-BE49-F238E27FC236}">
              <a16:creationId xmlns:a16="http://schemas.microsoft.com/office/drawing/2014/main" id="{EE7A3157-5067-4683-9727-D15CB90C94E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04" name="Shape 8">
          <a:extLst>
            <a:ext uri="{FF2B5EF4-FFF2-40B4-BE49-F238E27FC236}">
              <a16:creationId xmlns:a16="http://schemas.microsoft.com/office/drawing/2014/main" id="{A8B30A40-6CEE-4E71-A36F-6D9DB62FA4A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05" name="Shape 8">
          <a:extLst>
            <a:ext uri="{FF2B5EF4-FFF2-40B4-BE49-F238E27FC236}">
              <a16:creationId xmlns:a16="http://schemas.microsoft.com/office/drawing/2014/main" id="{80E334C2-100C-46ED-9842-C18B466CCD3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06" name="Shape 8">
          <a:extLst>
            <a:ext uri="{FF2B5EF4-FFF2-40B4-BE49-F238E27FC236}">
              <a16:creationId xmlns:a16="http://schemas.microsoft.com/office/drawing/2014/main" id="{AF40D564-DB0D-4CE5-BBA5-CE58C883C92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07" name="Shape 8">
          <a:extLst>
            <a:ext uri="{FF2B5EF4-FFF2-40B4-BE49-F238E27FC236}">
              <a16:creationId xmlns:a16="http://schemas.microsoft.com/office/drawing/2014/main" id="{43BDBA33-EE30-461F-A724-A40AF5E75F8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08" name="Shape 8">
          <a:extLst>
            <a:ext uri="{FF2B5EF4-FFF2-40B4-BE49-F238E27FC236}">
              <a16:creationId xmlns:a16="http://schemas.microsoft.com/office/drawing/2014/main" id="{F8A08685-B178-48D8-9479-0978A2CA406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09" name="Shape 8">
          <a:extLst>
            <a:ext uri="{FF2B5EF4-FFF2-40B4-BE49-F238E27FC236}">
              <a16:creationId xmlns:a16="http://schemas.microsoft.com/office/drawing/2014/main" id="{EF6F19BF-8B0B-4B46-8898-64E6DEB30E9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10" name="Shape 8">
          <a:extLst>
            <a:ext uri="{FF2B5EF4-FFF2-40B4-BE49-F238E27FC236}">
              <a16:creationId xmlns:a16="http://schemas.microsoft.com/office/drawing/2014/main" id="{624376F3-F997-4377-99D6-14E76D705A1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11" name="Shape 8">
          <a:extLst>
            <a:ext uri="{FF2B5EF4-FFF2-40B4-BE49-F238E27FC236}">
              <a16:creationId xmlns:a16="http://schemas.microsoft.com/office/drawing/2014/main" id="{FCE7DF6D-D96B-4D5D-80BF-F4FDD44F893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12" name="Shape 8">
          <a:extLst>
            <a:ext uri="{FF2B5EF4-FFF2-40B4-BE49-F238E27FC236}">
              <a16:creationId xmlns:a16="http://schemas.microsoft.com/office/drawing/2014/main" id="{0A6D5F9A-4E3E-4FA4-B497-B324CC5D1A5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13" name="Shape 8">
          <a:extLst>
            <a:ext uri="{FF2B5EF4-FFF2-40B4-BE49-F238E27FC236}">
              <a16:creationId xmlns:a16="http://schemas.microsoft.com/office/drawing/2014/main" id="{38E6E10A-5ECA-4900-B83A-FFF96A025B2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14" name="Shape 8">
          <a:extLst>
            <a:ext uri="{FF2B5EF4-FFF2-40B4-BE49-F238E27FC236}">
              <a16:creationId xmlns:a16="http://schemas.microsoft.com/office/drawing/2014/main" id="{1A590BEF-79DE-4E46-AD5C-3E181E41C33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15" name="Shape 8">
          <a:extLst>
            <a:ext uri="{FF2B5EF4-FFF2-40B4-BE49-F238E27FC236}">
              <a16:creationId xmlns:a16="http://schemas.microsoft.com/office/drawing/2014/main" id="{7883F5A1-E4C1-43D8-9B22-644DB32CE75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16" name="Shape 8">
          <a:extLst>
            <a:ext uri="{FF2B5EF4-FFF2-40B4-BE49-F238E27FC236}">
              <a16:creationId xmlns:a16="http://schemas.microsoft.com/office/drawing/2014/main" id="{AE152745-121F-400A-9A1E-1D00521B9D8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17" name="Shape 8">
          <a:extLst>
            <a:ext uri="{FF2B5EF4-FFF2-40B4-BE49-F238E27FC236}">
              <a16:creationId xmlns:a16="http://schemas.microsoft.com/office/drawing/2014/main" id="{FAC275DF-3034-45FC-9F7A-5D83C7C94E7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18" name="Shape 8">
          <a:extLst>
            <a:ext uri="{FF2B5EF4-FFF2-40B4-BE49-F238E27FC236}">
              <a16:creationId xmlns:a16="http://schemas.microsoft.com/office/drawing/2014/main" id="{3D7FF66E-B259-4BA1-9E3F-5A749B3F21C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19" name="Shape 8">
          <a:extLst>
            <a:ext uri="{FF2B5EF4-FFF2-40B4-BE49-F238E27FC236}">
              <a16:creationId xmlns:a16="http://schemas.microsoft.com/office/drawing/2014/main" id="{E637C277-11D7-4878-8135-2CB315CD1A2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20" name="Shape 8">
          <a:extLst>
            <a:ext uri="{FF2B5EF4-FFF2-40B4-BE49-F238E27FC236}">
              <a16:creationId xmlns:a16="http://schemas.microsoft.com/office/drawing/2014/main" id="{DB3165D4-011C-450C-9EC3-D3E875B6223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21" name="Shape 8">
          <a:extLst>
            <a:ext uri="{FF2B5EF4-FFF2-40B4-BE49-F238E27FC236}">
              <a16:creationId xmlns:a16="http://schemas.microsoft.com/office/drawing/2014/main" id="{14276DA8-17F7-4F81-B465-9C7F3E0D88B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22" name="Shape 8">
          <a:extLst>
            <a:ext uri="{FF2B5EF4-FFF2-40B4-BE49-F238E27FC236}">
              <a16:creationId xmlns:a16="http://schemas.microsoft.com/office/drawing/2014/main" id="{34D9190D-5805-4888-A7CF-9F2C05064EA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23" name="Shape 8">
          <a:extLst>
            <a:ext uri="{FF2B5EF4-FFF2-40B4-BE49-F238E27FC236}">
              <a16:creationId xmlns:a16="http://schemas.microsoft.com/office/drawing/2014/main" id="{61887A43-70DC-4977-900E-7E046B7DC7E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24" name="Shape 8">
          <a:extLst>
            <a:ext uri="{FF2B5EF4-FFF2-40B4-BE49-F238E27FC236}">
              <a16:creationId xmlns:a16="http://schemas.microsoft.com/office/drawing/2014/main" id="{B9E8E0F9-416D-4999-A6AB-50B0824DD50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25" name="Shape 8">
          <a:extLst>
            <a:ext uri="{FF2B5EF4-FFF2-40B4-BE49-F238E27FC236}">
              <a16:creationId xmlns:a16="http://schemas.microsoft.com/office/drawing/2014/main" id="{F8F2F83B-98BB-4C1B-8AEF-E52D228DF00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26" name="Shape 8">
          <a:extLst>
            <a:ext uri="{FF2B5EF4-FFF2-40B4-BE49-F238E27FC236}">
              <a16:creationId xmlns:a16="http://schemas.microsoft.com/office/drawing/2014/main" id="{555FB0C9-6436-4AEF-91F5-4EFDAA1D8A4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27" name="Shape 8">
          <a:extLst>
            <a:ext uri="{FF2B5EF4-FFF2-40B4-BE49-F238E27FC236}">
              <a16:creationId xmlns:a16="http://schemas.microsoft.com/office/drawing/2014/main" id="{325DF4E3-E0CF-4F2F-BA93-F8368003B68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28" name="Shape 8">
          <a:extLst>
            <a:ext uri="{FF2B5EF4-FFF2-40B4-BE49-F238E27FC236}">
              <a16:creationId xmlns:a16="http://schemas.microsoft.com/office/drawing/2014/main" id="{EB0CBE2B-3332-4527-8BD5-4CA2A0C1A14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29" name="Shape 8">
          <a:extLst>
            <a:ext uri="{FF2B5EF4-FFF2-40B4-BE49-F238E27FC236}">
              <a16:creationId xmlns:a16="http://schemas.microsoft.com/office/drawing/2014/main" id="{EBC78D29-0DB4-4D4E-B8D7-EF92E525652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30" name="Shape 8">
          <a:extLst>
            <a:ext uri="{FF2B5EF4-FFF2-40B4-BE49-F238E27FC236}">
              <a16:creationId xmlns:a16="http://schemas.microsoft.com/office/drawing/2014/main" id="{8AB30C6F-3579-4621-A365-8B0A71591FD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31" name="Shape 8">
          <a:extLst>
            <a:ext uri="{FF2B5EF4-FFF2-40B4-BE49-F238E27FC236}">
              <a16:creationId xmlns:a16="http://schemas.microsoft.com/office/drawing/2014/main" id="{2B4603DD-FB55-4818-B753-7F3FFC88831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32" name="Shape 8">
          <a:extLst>
            <a:ext uri="{FF2B5EF4-FFF2-40B4-BE49-F238E27FC236}">
              <a16:creationId xmlns:a16="http://schemas.microsoft.com/office/drawing/2014/main" id="{FB79E6AB-4CA8-4ECD-9227-C5EE0F8321C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33" name="Shape 8">
          <a:extLst>
            <a:ext uri="{FF2B5EF4-FFF2-40B4-BE49-F238E27FC236}">
              <a16:creationId xmlns:a16="http://schemas.microsoft.com/office/drawing/2014/main" id="{1763C7A9-D2E1-41CF-A8EC-69FC8FEDB9C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34" name="Shape 8">
          <a:extLst>
            <a:ext uri="{FF2B5EF4-FFF2-40B4-BE49-F238E27FC236}">
              <a16:creationId xmlns:a16="http://schemas.microsoft.com/office/drawing/2014/main" id="{651EBDE9-C81E-43DF-9F45-B5E78754697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35" name="Shape 8">
          <a:extLst>
            <a:ext uri="{FF2B5EF4-FFF2-40B4-BE49-F238E27FC236}">
              <a16:creationId xmlns:a16="http://schemas.microsoft.com/office/drawing/2014/main" id="{D4FE9F75-4A7B-4223-8FA5-114E2AB514D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36" name="Shape 8">
          <a:extLst>
            <a:ext uri="{FF2B5EF4-FFF2-40B4-BE49-F238E27FC236}">
              <a16:creationId xmlns:a16="http://schemas.microsoft.com/office/drawing/2014/main" id="{A7967541-0A07-46B0-BF9E-AC3F3972EC0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37" name="Shape 8">
          <a:extLst>
            <a:ext uri="{FF2B5EF4-FFF2-40B4-BE49-F238E27FC236}">
              <a16:creationId xmlns:a16="http://schemas.microsoft.com/office/drawing/2014/main" id="{FE56B3A8-4504-42CC-AB61-7B320A29355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38" name="Shape 8">
          <a:extLst>
            <a:ext uri="{FF2B5EF4-FFF2-40B4-BE49-F238E27FC236}">
              <a16:creationId xmlns:a16="http://schemas.microsoft.com/office/drawing/2014/main" id="{F06B5A0B-94CE-43E7-88F2-27DA462B29F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39" name="Shape 8">
          <a:extLst>
            <a:ext uri="{FF2B5EF4-FFF2-40B4-BE49-F238E27FC236}">
              <a16:creationId xmlns:a16="http://schemas.microsoft.com/office/drawing/2014/main" id="{1692A7A2-BF99-49D4-ACCD-A5E404EFD9C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40" name="Shape 8">
          <a:extLst>
            <a:ext uri="{FF2B5EF4-FFF2-40B4-BE49-F238E27FC236}">
              <a16:creationId xmlns:a16="http://schemas.microsoft.com/office/drawing/2014/main" id="{6A397816-9137-4017-A00D-2E84754AA46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41" name="Shape 8">
          <a:extLst>
            <a:ext uri="{FF2B5EF4-FFF2-40B4-BE49-F238E27FC236}">
              <a16:creationId xmlns:a16="http://schemas.microsoft.com/office/drawing/2014/main" id="{14526BE4-61A5-4027-9188-74A8186351B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42" name="Shape 8">
          <a:extLst>
            <a:ext uri="{FF2B5EF4-FFF2-40B4-BE49-F238E27FC236}">
              <a16:creationId xmlns:a16="http://schemas.microsoft.com/office/drawing/2014/main" id="{21E5AD70-903B-4752-93AF-05D6DB42F5B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43" name="Shape 8">
          <a:extLst>
            <a:ext uri="{FF2B5EF4-FFF2-40B4-BE49-F238E27FC236}">
              <a16:creationId xmlns:a16="http://schemas.microsoft.com/office/drawing/2014/main" id="{A839C2D1-3070-400A-B084-10C75559E5B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44" name="Shape 8">
          <a:extLst>
            <a:ext uri="{FF2B5EF4-FFF2-40B4-BE49-F238E27FC236}">
              <a16:creationId xmlns:a16="http://schemas.microsoft.com/office/drawing/2014/main" id="{DDDBF07D-89EA-46CA-A48D-DB1D1D3BB9F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45" name="Shape 8">
          <a:extLst>
            <a:ext uri="{FF2B5EF4-FFF2-40B4-BE49-F238E27FC236}">
              <a16:creationId xmlns:a16="http://schemas.microsoft.com/office/drawing/2014/main" id="{62C8E325-20A4-4B18-8DC8-C9A149EC279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46" name="Shape 8">
          <a:extLst>
            <a:ext uri="{FF2B5EF4-FFF2-40B4-BE49-F238E27FC236}">
              <a16:creationId xmlns:a16="http://schemas.microsoft.com/office/drawing/2014/main" id="{0C687ADB-9E80-4771-93C7-189F343602F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47" name="Shape 8">
          <a:extLst>
            <a:ext uri="{FF2B5EF4-FFF2-40B4-BE49-F238E27FC236}">
              <a16:creationId xmlns:a16="http://schemas.microsoft.com/office/drawing/2014/main" id="{9FE1A358-81A6-4AC6-A786-210D06D430D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48" name="Shape 8">
          <a:extLst>
            <a:ext uri="{FF2B5EF4-FFF2-40B4-BE49-F238E27FC236}">
              <a16:creationId xmlns:a16="http://schemas.microsoft.com/office/drawing/2014/main" id="{1AC108E6-5412-4644-A0A8-721F2161A6A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49" name="Shape 8">
          <a:extLst>
            <a:ext uri="{FF2B5EF4-FFF2-40B4-BE49-F238E27FC236}">
              <a16:creationId xmlns:a16="http://schemas.microsoft.com/office/drawing/2014/main" id="{3B2F2AE2-B4BA-4CB4-A3FD-88404ABB556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50" name="Shape 8">
          <a:extLst>
            <a:ext uri="{FF2B5EF4-FFF2-40B4-BE49-F238E27FC236}">
              <a16:creationId xmlns:a16="http://schemas.microsoft.com/office/drawing/2014/main" id="{A33B4741-5EBA-4EDE-A174-3CF4BED9B4F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51" name="Shape 8">
          <a:extLst>
            <a:ext uri="{FF2B5EF4-FFF2-40B4-BE49-F238E27FC236}">
              <a16:creationId xmlns:a16="http://schemas.microsoft.com/office/drawing/2014/main" id="{8831EA18-7543-4D77-B013-BA313521E2A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52" name="Shape 8">
          <a:extLst>
            <a:ext uri="{FF2B5EF4-FFF2-40B4-BE49-F238E27FC236}">
              <a16:creationId xmlns:a16="http://schemas.microsoft.com/office/drawing/2014/main" id="{A7CA368D-7DF5-4D30-8D22-A9073F96BFE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53" name="Shape 8">
          <a:extLst>
            <a:ext uri="{FF2B5EF4-FFF2-40B4-BE49-F238E27FC236}">
              <a16:creationId xmlns:a16="http://schemas.microsoft.com/office/drawing/2014/main" id="{CFEE775C-65D3-4E33-AD7B-B5B96A9BBF4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54" name="Shape 8">
          <a:extLst>
            <a:ext uri="{FF2B5EF4-FFF2-40B4-BE49-F238E27FC236}">
              <a16:creationId xmlns:a16="http://schemas.microsoft.com/office/drawing/2014/main" id="{0EAA53DD-5E6B-4EA9-98EF-B6FFC2E2A36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55" name="Shape 8">
          <a:extLst>
            <a:ext uri="{FF2B5EF4-FFF2-40B4-BE49-F238E27FC236}">
              <a16:creationId xmlns:a16="http://schemas.microsoft.com/office/drawing/2014/main" id="{672C7E89-C7E6-4B57-8DF8-B74726F5BA2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56" name="Shape 8">
          <a:extLst>
            <a:ext uri="{FF2B5EF4-FFF2-40B4-BE49-F238E27FC236}">
              <a16:creationId xmlns:a16="http://schemas.microsoft.com/office/drawing/2014/main" id="{6D7D240B-4A3D-4ECA-96FB-5F18ADAAB95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57" name="Shape 8">
          <a:extLst>
            <a:ext uri="{FF2B5EF4-FFF2-40B4-BE49-F238E27FC236}">
              <a16:creationId xmlns:a16="http://schemas.microsoft.com/office/drawing/2014/main" id="{4FD9F004-CC75-4623-878E-F0CDE690C6E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58" name="Shape 8">
          <a:extLst>
            <a:ext uri="{FF2B5EF4-FFF2-40B4-BE49-F238E27FC236}">
              <a16:creationId xmlns:a16="http://schemas.microsoft.com/office/drawing/2014/main" id="{E92CB188-205F-4BFB-935C-8084365A463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59" name="Shape 8">
          <a:extLst>
            <a:ext uri="{FF2B5EF4-FFF2-40B4-BE49-F238E27FC236}">
              <a16:creationId xmlns:a16="http://schemas.microsoft.com/office/drawing/2014/main" id="{36BEEFE6-44AF-454E-91D4-F1CBC494CF0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60" name="Shape 8">
          <a:extLst>
            <a:ext uri="{FF2B5EF4-FFF2-40B4-BE49-F238E27FC236}">
              <a16:creationId xmlns:a16="http://schemas.microsoft.com/office/drawing/2014/main" id="{5F032B4D-C726-4F9E-8553-EB47CA570B6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61" name="Shape 8">
          <a:extLst>
            <a:ext uri="{FF2B5EF4-FFF2-40B4-BE49-F238E27FC236}">
              <a16:creationId xmlns:a16="http://schemas.microsoft.com/office/drawing/2014/main" id="{FD177590-E38F-4D86-AE08-10356D69E47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62" name="Shape 8">
          <a:extLst>
            <a:ext uri="{FF2B5EF4-FFF2-40B4-BE49-F238E27FC236}">
              <a16:creationId xmlns:a16="http://schemas.microsoft.com/office/drawing/2014/main" id="{A76B7B79-2F6B-42BC-9F7B-C5BBE1B952C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63" name="Shape 8">
          <a:extLst>
            <a:ext uri="{FF2B5EF4-FFF2-40B4-BE49-F238E27FC236}">
              <a16:creationId xmlns:a16="http://schemas.microsoft.com/office/drawing/2014/main" id="{C6FE2D9F-9DB0-4B11-81DE-08E911686EC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64" name="Shape 8">
          <a:extLst>
            <a:ext uri="{FF2B5EF4-FFF2-40B4-BE49-F238E27FC236}">
              <a16:creationId xmlns:a16="http://schemas.microsoft.com/office/drawing/2014/main" id="{72C5A4F9-191D-4A97-BA2B-3C389E77847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65" name="Shape 8">
          <a:extLst>
            <a:ext uri="{FF2B5EF4-FFF2-40B4-BE49-F238E27FC236}">
              <a16:creationId xmlns:a16="http://schemas.microsoft.com/office/drawing/2014/main" id="{3AB405C0-A254-4436-B691-32F9FEDBF37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66" name="Shape 8">
          <a:extLst>
            <a:ext uri="{FF2B5EF4-FFF2-40B4-BE49-F238E27FC236}">
              <a16:creationId xmlns:a16="http://schemas.microsoft.com/office/drawing/2014/main" id="{CCA47CE7-CADE-40B9-AEA8-C993E80B97C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67" name="Shape 8">
          <a:extLst>
            <a:ext uri="{FF2B5EF4-FFF2-40B4-BE49-F238E27FC236}">
              <a16:creationId xmlns:a16="http://schemas.microsoft.com/office/drawing/2014/main" id="{583C8F7C-3123-4C0F-8538-AB5068DEE0D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68" name="Shape 7">
          <a:extLst>
            <a:ext uri="{FF2B5EF4-FFF2-40B4-BE49-F238E27FC236}">
              <a16:creationId xmlns:a16="http://schemas.microsoft.com/office/drawing/2014/main" id="{D3752286-41E3-4C29-BA17-4691FB445736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69" name="Shape 7">
          <a:extLst>
            <a:ext uri="{FF2B5EF4-FFF2-40B4-BE49-F238E27FC236}">
              <a16:creationId xmlns:a16="http://schemas.microsoft.com/office/drawing/2014/main" id="{3BE6303E-94D8-447C-BAAD-965D873F5A5E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70" name="Shape 8">
          <a:extLst>
            <a:ext uri="{FF2B5EF4-FFF2-40B4-BE49-F238E27FC236}">
              <a16:creationId xmlns:a16="http://schemas.microsoft.com/office/drawing/2014/main" id="{B3893006-381E-4704-ADB1-1EF8B401A87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71" name="Shape 8">
          <a:extLst>
            <a:ext uri="{FF2B5EF4-FFF2-40B4-BE49-F238E27FC236}">
              <a16:creationId xmlns:a16="http://schemas.microsoft.com/office/drawing/2014/main" id="{7E542576-F0BC-4234-B8A7-3573646D75C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72" name="Shape 7">
          <a:extLst>
            <a:ext uri="{FF2B5EF4-FFF2-40B4-BE49-F238E27FC236}">
              <a16:creationId xmlns:a16="http://schemas.microsoft.com/office/drawing/2014/main" id="{0DC9C82D-69EE-4E86-8AF4-1B1050E87AFB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73" name="Shape 7">
          <a:extLst>
            <a:ext uri="{FF2B5EF4-FFF2-40B4-BE49-F238E27FC236}">
              <a16:creationId xmlns:a16="http://schemas.microsoft.com/office/drawing/2014/main" id="{A345111F-8F08-4E03-A02A-B01A7A4C721B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74" name="Shape 7">
          <a:extLst>
            <a:ext uri="{FF2B5EF4-FFF2-40B4-BE49-F238E27FC236}">
              <a16:creationId xmlns:a16="http://schemas.microsoft.com/office/drawing/2014/main" id="{6A98B3AA-FC22-497E-B43F-FE9BC98817C0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75" name="Shape 7">
          <a:extLst>
            <a:ext uri="{FF2B5EF4-FFF2-40B4-BE49-F238E27FC236}">
              <a16:creationId xmlns:a16="http://schemas.microsoft.com/office/drawing/2014/main" id="{53F64493-1657-4DAF-AD8C-8AEDF13C0BA0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76" name="Shape 7">
          <a:extLst>
            <a:ext uri="{FF2B5EF4-FFF2-40B4-BE49-F238E27FC236}">
              <a16:creationId xmlns:a16="http://schemas.microsoft.com/office/drawing/2014/main" id="{64CCCE89-470B-4563-B3B0-9EC98BA96ED7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77" name="Shape 7">
          <a:extLst>
            <a:ext uri="{FF2B5EF4-FFF2-40B4-BE49-F238E27FC236}">
              <a16:creationId xmlns:a16="http://schemas.microsoft.com/office/drawing/2014/main" id="{1395E9D7-30FB-4BF1-ABCE-324D1993AF74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78" name="Shape 7">
          <a:extLst>
            <a:ext uri="{FF2B5EF4-FFF2-40B4-BE49-F238E27FC236}">
              <a16:creationId xmlns:a16="http://schemas.microsoft.com/office/drawing/2014/main" id="{2E33B165-1EA4-4C78-A448-0AE47869F030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79" name="Shape 7">
          <a:extLst>
            <a:ext uri="{FF2B5EF4-FFF2-40B4-BE49-F238E27FC236}">
              <a16:creationId xmlns:a16="http://schemas.microsoft.com/office/drawing/2014/main" id="{8E6FA1A3-997B-4BE4-8FD7-C87A9CD34FE0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80" name="Shape 7">
          <a:extLst>
            <a:ext uri="{FF2B5EF4-FFF2-40B4-BE49-F238E27FC236}">
              <a16:creationId xmlns:a16="http://schemas.microsoft.com/office/drawing/2014/main" id="{C5054B33-2E25-48A6-9E47-EB70469488E6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81" name="Shape 7">
          <a:extLst>
            <a:ext uri="{FF2B5EF4-FFF2-40B4-BE49-F238E27FC236}">
              <a16:creationId xmlns:a16="http://schemas.microsoft.com/office/drawing/2014/main" id="{C54B85A4-716C-4F6B-9C43-8515D997CE26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82" name="Shape 7">
          <a:extLst>
            <a:ext uri="{FF2B5EF4-FFF2-40B4-BE49-F238E27FC236}">
              <a16:creationId xmlns:a16="http://schemas.microsoft.com/office/drawing/2014/main" id="{3EA5596A-3820-4B0F-A118-7832A172DFB9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83" name="Shape 7">
          <a:extLst>
            <a:ext uri="{FF2B5EF4-FFF2-40B4-BE49-F238E27FC236}">
              <a16:creationId xmlns:a16="http://schemas.microsoft.com/office/drawing/2014/main" id="{CFE769A5-A6B8-4893-A690-817FD8986D50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384" name="Shape 7">
          <a:extLst>
            <a:ext uri="{FF2B5EF4-FFF2-40B4-BE49-F238E27FC236}">
              <a16:creationId xmlns:a16="http://schemas.microsoft.com/office/drawing/2014/main" id="{4E7A74F3-DDD1-4F2D-87B7-694D52B51663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385" name="Shape 7">
          <a:extLst>
            <a:ext uri="{FF2B5EF4-FFF2-40B4-BE49-F238E27FC236}">
              <a16:creationId xmlns:a16="http://schemas.microsoft.com/office/drawing/2014/main" id="{D3718598-3464-47E0-BBF6-F0B39FF00CC2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386" name="Shape 7">
          <a:extLst>
            <a:ext uri="{FF2B5EF4-FFF2-40B4-BE49-F238E27FC236}">
              <a16:creationId xmlns:a16="http://schemas.microsoft.com/office/drawing/2014/main" id="{60428D04-40AD-4577-809C-EE39F638B120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387" name="Shape 7">
          <a:extLst>
            <a:ext uri="{FF2B5EF4-FFF2-40B4-BE49-F238E27FC236}">
              <a16:creationId xmlns:a16="http://schemas.microsoft.com/office/drawing/2014/main" id="{3600121A-0A92-44F0-A61E-54552428346F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88" name="Shape 8">
          <a:extLst>
            <a:ext uri="{FF2B5EF4-FFF2-40B4-BE49-F238E27FC236}">
              <a16:creationId xmlns:a16="http://schemas.microsoft.com/office/drawing/2014/main" id="{61F784A1-CDCA-4236-A43C-F3C1E24D03A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89" name="Shape 8">
          <a:extLst>
            <a:ext uri="{FF2B5EF4-FFF2-40B4-BE49-F238E27FC236}">
              <a16:creationId xmlns:a16="http://schemas.microsoft.com/office/drawing/2014/main" id="{5D45E0CB-B4BD-437C-B6C2-074BE11EE95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90" name="Shape 7">
          <a:extLst>
            <a:ext uri="{FF2B5EF4-FFF2-40B4-BE49-F238E27FC236}">
              <a16:creationId xmlns:a16="http://schemas.microsoft.com/office/drawing/2014/main" id="{F381A645-BC4A-42C8-98B0-68FDA520CA9E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91" name="Shape 7">
          <a:extLst>
            <a:ext uri="{FF2B5EF4-FFF2-40B4-BE49-F238E27FC236}">
              <a16:creationId xmlns:a16="http://schemas.microsoft.com/office/drawing/2014/main" id="{66DB2AF1-1AB5-4589-8D44-0B841B9393D6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392" name="Shape 7">
          <a:extLst>
            <a:ext uri="{FF2B5EF4-FFF2-40B4-BE49-F238E27FC236}">
              <a16:creationId xmlns:a16="http://schemas.microsoft.com/office/drawing/2014/main" id="{101A6E94-AF70-4F59-9244-E278E4E70F90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393" name="Shape 7">
          <a:extLst>
            <a:ext uri="{FF2B5EF4-FFF2-40B4-BE49-F238E27FC236}">
              <a16:creationId xmlns:a16="http://schemas.microsoft.com/office/drawing/2014/main" id="{689CEB7B-41BB-498A-ACE1-D612A588738B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394" name="Shape 7">
          <a:extLst>
            <a:ext uri="{FF2B5EF4-FFF2-40B4-BE49-F238E27FC236}">
              <a16:creationId xmlns:a16="http://schemas.microsoft.com/office/drawing/2014/main" id="{E27A5415-0F21-4E3A-84B6-B5070809CCE4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395" name="Shape 7">
          <a:extLst>
            <a:ext uri="{FF2B5EF4-FFF2-40B4-BE49-F238E27FC236}">
              <a16:creationId xmlns:a16="http://schemas.microsoft.com/office/drawing/2014/main" id="{AB2FA556-BE74-4BA8-ADC7-08C5EFFC6E12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396" name="Shape 7">
          <a:extLst>
            <a:ext uri="{FF2B5EF4-FFF2-40B4-BE49-F238E27FC236}">
              <a16:creationId xmlns:a16="http://schemas.microsoft.com/office/drawing/2014/main" id="{E90DFEF2-4279-47CC-BD40-187E3B78AAA4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97" name="Shape 8">
          <a:extLst>
            <a:ext uri="{FF2B5EF4-FFF2-40B4-BE49-F238E27FC236}">
              <a16:creationId xmlns:a16="http://schemas.microsoft.com/office/drawing/2014/main" id="{5DC7DD16-BE48-409F-9A77-0F3395D7847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98" name="Shape 8">
          <a:extLst>
            <a:ext uri="{FF2B5EF4-FFF2-40B4-BE49-F238E27FC236}">
              <a16:creationId xmlns:a16="http://schemas.microsoft.com/office/drawing/2014/main" id="{CF256443-1892-4C19-A49A-8B46F30474B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399" name="Shape 8">
          <a:extLst>
            <a:ext uri="{FF2B5EF4-FFF2-40B4-BE49-F238E27FC236}">
              <a16:creationId xmlns:a16="http://schemas.microsoft.com/office/drawing/2014/main" id="{3D3058C9-58BD-4EE4-B94E-18939C359F5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00" name="Shape 8">
          <a:extLst>
            <a:ext uri="{FF2B5EF4-FFF2-40B4-BE49-F238E27FC236}">
              <a16:creationId xmlns:a16="http://schemas.microsoft.com/office/drawing/2014/main" id="{22E25A93-6E0C-4326-AAED-D0959879486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01" name="Shape 8">
          <a:extLst>
            <a:ext uri="{FF2B5EF4-FFF2-40B4-BE49-F238E27FC236}">
              <a16:creationId xmlns:a16="http://schemas.microsoft.com/office/drawing/2014/main" id="{7386E5ED-746A-4E88-ABB5-C52F9FC5335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02" name="Shape 8">
          <a:extLst>
            <a:ext uri="{FF2B5EF4-FFF2-40B4-BE49-F238E27FC236}">
              <a16:creationId xmlns:a16="http://schemas.microsoft.com/office/drawing/2014/main" id="{933BCBF2-5872-4273-B23A-CF5BC631B41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03" name="Shape 8">
          <a:extLst>
            <a:ext uri="{FF2B5EF4-FFF2-40B4-BE49-F238E27FC236}">
              <a16:creationId xmlns:a16="http://schemas.microsoft.com/office/drawing/2014/main" id="{49278822-8563-4B84-8B22-B180C8F12FF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04" name="Shape 8">
          <a:extLst>
            <a:ext uri="{FF2B5EF4-FFF2-40B4-BE49-F238E27FC236}">
              <a16:creationId xmlns:a16="http://schemas.microsoft.com/office/drawing/2014/main" id="{CB5FBEE4-3808-4F98-A33E-6A9FDF658B6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05" name="Shape 8">
          <a:extLst>
            <a:ext uri="{FF2B5EF4-FFF2-40B4-BE49-F238E27FC236}">
              <a16:creationId xmlns:a16="http://schemas.microsoft.com/office/drawing/2014/main" id="{6561BCFB-B059-4922-94A5-92EC1AD9B01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06" name="Shape 8">
          <a:extLst>
            <a:ext uri="{FF2B5EF4-FFF2-40B4-BE49-F238E27FC236}">
              <a16:creationId xmlns:a16="http://schemas.microsoft.com/office/drawing/2014/main" id="{19801BF4-7224-4635-B5A0-98A21912F9B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07" name="Shape 8">
          <a:extLst>
            <a:ext uri="{FF2B5EF4-FFF2-40B4-BE49-F238E27FC236}">
              <a16:creationId xmlns:a16="http://schemas.microsoft.com/office/drawing/2014/main" id="{04BFDCD4-49EB-4BEB-848E-7A511F955CF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08" name="Shape 8">
          <a:extLst>
            <a:ext uri="{FF2B5EF4-FFF2-40B4-BE49-F238E27FC236}">
              <a16:creationId xmlns:a16="http://schemas.microsoft.com/office/drawing/2014/main" id="{94D649AE-72CA-4609-A37B-C123BAD50C2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09" name="Shape 8">
          <a:extLst>
            <a:ext uri="{FF2B5EF4-FFF2-40B4-BE49-F238E27FC236}">
              <a16:creationId xmlns:a16="http://schemas.microsoft.com/office/drawing/2014/main" id="{086ABCA8-2772-480A-9A33-0675B0F8D94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10" name="Shape 8">
          <a:extLst>
            <a:ext uri="{FF2B5EF4-FFF2-40B4-BE49-F238E27FC236}">
              <a16:creationId xmlns:a16="http://schemas.microsoft.com/office/drawing/2014/main" id="{20992818-B390-4666-B6A0-21DCA731A9D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11" name="Shape 8">
          <a:extLst>
            <a:ext uri="{FF2B5EF4-FFF2-40B4-BE49-F238E27FC236}">
              <a16:creationId xmlns:a16="http://schemas.microsoft.com/office/drawing/2014/main" id="{5B29DC3B-1D1F-4E76-BC8C-AB2E4B8F65B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12" name="Shape 8">
          <a:extLst>
            <a:ext uri="{FF2B5EF4-FFF2-40B4-BE49-F238E27FC236}">
              <a16:creationId xmlns:a16="http://schemas.microsoft.com/office/drawing/2014/main" id="{CBD2A304-EC94-4CD8-AF71-DDEFCE6E1A5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13" name="Shape 8">
          <a:extLst>
            <a:ext uri="{FF2B5EF4-FFF2-40B4-BE49-F238E27FC236}">
              <a16:creationId xmlns:a16="http://schemas.microsoft.com/office/drawing/2014/main" id="{536D387C-516C-4DA1-9EEB-AFA8AEFA913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14" name="Shape 8">
          <a:extLst>
            <a:ext uri="{FF2B5EF4-FFF2-40B4-BE49-F238E27FC236}">
              <a16:creationId xmlns:a16="http://schemas.microsoft.com/office/drawing/2014/main" id="{7D92A596-7427-4D0C-8CE4-817EFF8734B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15" name="Shape 8">
          <a:extLst>
            <a:ext uri="{FF2B5EF4-FFF2-40B4-BE49-F238E27FC236}">
              <a16:creationId xmlns:a16="http://schemas.microsoft.com/office/drawing/2014/main" id="{FADAF20F-CA80-4E93-AC25-68845A9A210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16" name="Shape 8">
          <a:extLst>
            <a:ext uri="{FF2B5EF4-FFF2-40B4-BE49-F238E27FC236}">
              <a16:creationId xmlns:a16="http://schemas.microsoft.com/office/drawing/2014/main" id="{BDE73A47-411B-4131-A30D-C7FA8A014FD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17" name="Shape 8">
          <a:extLst>
            <a:ext uri="{FF2B5EF4-FFF2-40B4-BE49-F238E27FC236}">
              <a16:creationId xmlns:a16="http://schemas.microsoft.com/office/drawing/2014/main" id="{752EA568-6978-4A4C-A415-265B0438EF8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18" name="Shape 8">
          <a:extLst>
            <a:ext uri="{FF2B5EF4-FFF2-40B4-BE49-F238E27FC236}">
              <a16:creationId xmlns:a16="http://schemas.microsoft.com/office/drawing/2014/main" id="{342339F8-FF79-434A-B913-8D73C92518A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19" name="Shape 8">
          <a:extLst>
            <a:ext uri="{FF2B5EF4-FFF2-40B4-BE49-F238E27FC236}">
              <a16:creationId xmlns:a16="http://schemas.microsoft.com/office/drawing/2014/main" id="{157598F6-1AEF-4006-B0D8-139A54166CB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20" name="Shape 8">
          <a:extLst>
            <a:ext uri="{FF2B5EF4-FFF2-40B4-BE49-F238E27FC236}">
              <a16:creationId xmlns:a16="http://schemas.microsoft.com/office/drawing/2014/main" id="{2AC892DC-16DC-40C8-87E9-993AF93A786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21" name="Shape 8">
          <a:extLst>
            <a:ext uri="{FF2B5EF4-FFF2-40B4-BE49-F238E27FC236}">
              <a16:creationId xmlns:a16="http://schemas.microsoft.com/office/drawing/2014/main" id="{785379A5-23B9-4811-97E0-37735CB6D08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22" name="Shape 8">
          <a:extLst>
            <a:ext uri="{FF2B5EF4-FFF2-40B4-BE49-F238E27FC236}">
              <a16:creationId xmlns:a16="http://schemas.microsoft.com/office/drawing/2014/main" id="{6FCB47AE-FD08-46E2-97D8-77623CEF1D5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23" name="Shape 8">
          <a:extLst>
            <a:ext uri="{FF2B5EF4-FFF2-40B4-BE49-F238E27FC236}">
              <a16:creationId xmlns:a16="http://schemas.microsoft.com/office/drawing/2014/main" id="{0BA7FEC6-CA62-43E4-AB00-123B5F99FFF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24" name="Shape 8">
          <a:extLst>
            <a:ext uri="{FF2B5EF4-FFF2-40B4-BE49-F238E27FC236}">
              <a16:creationId xmlns:a16="http://schemas.microsoft.com/office/drawing/2014/main" id="{E7F1475B-4F50-4F45-8C18-ED1926345DD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25" name="Shape 8">
          <a:extLst>
            <a:ext uri="{FF2B5EF4-FFF2-40B4-BE49-F238E27FC236}">
              <a16:creationId xmlns:a16="http://schemas.microsoft.com/office/drawing/2014/main" id="{A1D13B86-1F42-4881-934A-A613C68A255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26" name="Shape 8">
          <a:extLst>
            <a:ext uri="{FF2B5EF4-FFF2-40B4-BE49-F238E27FC236}">
              <a16:creationId xmlns:a16="http://schemas.microsoft.com/office/drawing/2014/main" id="{56DA4E12-3DBA-4AB3-AAC2-8F303637D1E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27" name="Shape 8">
          <a:extLst>
            <a:ext uri="{FF2B5EF4-FFF2-40B4-BE49-F238E27FC236}">
              <a16:creationId xmlns:a16="http://schemas.microsoft.com/office/drawing/2014/main" id="{F8883740-B862-4F23-80C4-1FC7DEA038D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28" name="Shape 8">
          <a:extLst>
            <a:ext uri="{FF2B5EF4-FFF2-40B4-BE49-F238E27FC236}">
              <a16:creationId xmlns:a16="http://schemas.microsoft.com/office/drawing/2014/main" id="{C6946166-CC63-493F-9C62-A0A2AE37F3B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29" name="Shape 8">
          <a:extLst>
            <a:ext uri="{FF2B5EF4-FFF2-40B4-BE49-F238E27FC236}">
              <a16:creationId xmlns:a16="http://schemas.microsoft.com/office/drawing/2014/main" id="{6CFF93A2-3F7F-4731-B44C-249BBDBD2D2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30" name="Shape 8">
          <a:extLst>
            <a:ext uri="{FF2B5EF4-FFF2-40B4-BE49-F238E27FC236}">
              <a16:creationId xmlns:a16="http://schemas.microsoft.com/office/drawing/2014/main" id="{5571BBD0-AB0F-4ADC-9DCF-B52369B7C35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31" name="Shape 8">
          <a:extLst>
            <a:ext uri="{FF2B5EF4-FFF2-40B4-BE49-F238E27FC236}">
              <a16:creationId xmlns:a16="http://schemas.microsoft.com/office/drawing/2014/main" id="{C05CB26A-A720-4C6E-B1F6-F8B9B562D95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32" name="Shape 8">
          <a:extLst>
            <a:ext uri="{FF2B5EF4-FFF2-40B4-BE49-F238E27FC236}">
              <a16:creationId xmlns:a16="http://schemas.microsoft.com/office/drawing/2014/main" id="{29F84BD3-F103-4FAA-B8B1-0A940EC8AFE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33" name="Shape 8">
          <a:extLst>
            <a:ext uri="{FF2B5EF4-FFF2-40B4-BE49-F238E27FC236}">
              <a16:creationId xmlns:a16="http://schemas.microsoft.com/office/drawing/2014/main" id="{674D55DC-B61A-43DE-A381-BB09E73CED2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34" name="Shape 8">
          <a:extLst>
            <a:ext uri="{FF2B5EF4-FFF2-40B4-BE49-F238E27FC236}">
              <a16:creationId xmlns:a16="http://schemas.microsoft.com/office/drawing/2014/main" id="{05598F83-3E6D-4EFE-B4F7-B605B0B6533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35" name="Shape 8">
          <a:extLst>
            <a:ext uri="{FF2B5EF4-FFF2-40B4-BE49-F238E27FC236}">
              <a16:creationId xmlns:a16="http://schemas.microsoft.com/office/drawing/2014/main" id="{531008D2-22E7-463E-B3C3-0B3AAAA7AB5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36" name="Shape 8">
          <a:extLst>
            <a:ext uri="{FF2B5EF4-FFF2-40B4-BE49-F238E27FC236}">
              <a16:creationId xmlns:a16="http://schemas.microsoft.com/office/drawing/2014/main" id="{0D570C6D-BE9F-416C-ACEF-2B109EF0623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37" name="Shape 8">
          <a:extLst>
            <a:ext uri="{FF2B5EF4-FFF2-40B4-BE49-F238E27FC236}">
              <a16:creationId xmlns:a16="http://schemas.microsoft.com/office/drawing/2014/main" id="{25AF0E3D-0C01-4754-9C96-4A45908D51B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38" name="Shape 8">
          <a:extLst>
            <a:ext uri="{FF2B5EF4-FFF2-40B4-BE49-F238E27FC236}">
              <a16:creationId xmlns:a16="http://schemas.microsoft.com/office/drawing/2014/main" id="{977B1811-2E05-406D-9FC3-1D60A2C7E6F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39" name="Shape 8">
          <a:extLst>
            <a:ext uri="{FF2B5EF4-FFF2-40B4-BE49-F238E27FC236}">
              <a16:creationId xmlns:a16="http://schemas.microsoft.com/office/drawing/2014/main" id="{3384461B-2DDD-4088-AFFF-B1F4EC37A29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40" name="Shape 8">
          <a:extLst>
            <a:ext uri="{FF2B5EF4-FFF2-40B4-BE49-F238E27FC236}">
              <a16:creationId xmlns:a16="http://schemas.microsoft.com/office/drawing/2014/main" id="{5C113EEC-F7A6-49AC-AF03-6D091CFE01E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41" name="Shape 8">
          <a:extLst>
            <a:ext uri="{FF2B5EF4-FFF2-40B4-BE49-F238E27FC236}">
              <a16:creationId xmlns:a16="http://schemas.microsoft.com/office/drawing/2014/main" id="{32C9187D-83B5-406E-895D-8D59F356C9B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42" name="Shape 8">
          <a:extLst>
            <a:ext uri="{FF2B5EF4-FFF2-40B4-BE49-F238E27FC236}">
              <a16:creationId xmlns:a16="http://schemas.microsoft.com/office/drawing/2014/main" id="{5EA41BFD-4784-4D0A-A89A-A0FCC5E049A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43" name="Shape 8">
          <a:extLst>
            <a:ext uri="{FF2B5EF4-FFF2-40B4-BE49-F238E27FC236}">
              <a16:creationId xmlns:a16="http://schemas.microsoft.com/office/drawing/2014/main" id="{87DC65C1-A436-4261-B199-8D8947DFBAC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44" name="Shape 8">
          <a:extLst>
            <a:ext uri="{FF2B5EF4-FFF2-40B4-BE49-F238E27FC236}">
              <a16:creationId xmlns:a16="http://schemas.microsoft.com/office/drawing/2014/main" id="{4BF899EA-8CF5-4ECD-9669-1EE2FC459F0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45" name="Shape 8">
          <a:extLst>
            <a:ext uri="{FF2B5EF4-FFF2-40B4-BE49-F238E27FC236}">
              <a16:creationId xmlns:a16="http://schemas.microsoft.com/office/drawing/2014/main" id="{62727A55-9C63-4D2D-A12A-B4ED864D9CF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46" name="Shape 8">
          <a:extLst>
            <a:ext uri="{FF2B5EF4-FFF2-40B4-BE49-F238E27FC236}">
              <a16:creationId xmlns:a16="http://schemas.microsoft.com/office/drawing/2014/main" id="{90525CDD-2860-4A30-AAA6-D1AADEE7422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47" name="Shape 8">
          <a:extLst>
            <a:ext uri="{FF2B5EF4-FFF2-40B4-BE49-F238E27FC236}">
              <a16:creationId xmlns:a16="http://schemas.microsoft.com/office/drawing/2014/main" id="{6BD9D912-F2EC-4898-88CB-E84D4F543E2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48" name="Shape 8">
          <a:extLst>
            <a:ext uri="{FF2B5EF4-FFF2-40B4-BE49-F238E27FC236}">
              <a16:creationId xmlns:a16="http://schemas.microsoft.com/office/drawing/2014/main" id="{FE8D9C50-DE0B-4888-BD85-7F9A1D95DFC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49" name="Shape 8">
          <a:extLst>
            <a:ext uri="{FF2B5EF4-FFF2-40B4-BE49-F238E27FC236}">
              <a16:creationId xmlns:a16="http://schemas.microsoft.com/office/drawing/2014/main" id="{25B43434-7393-4712-A00E-D0033F70198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50" name="Shape 8">
          <a:extLst>
            <a:ext uri="{FF2B5EF4-FFF2-40B4-BE49-F238E27FC236}">
              <a16:creationId xmlns:a16="http://schemas.microsoft.com/office/drawing/2014/main" id="{0E9E3BFB-2DDC-4547-89FF-237FBBECBE6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51" name="Shape 8">
          <a:extLst>
            <a:ext uri="{FF2B5EF4-FFF2-40B4-BE49-F238E27FC236}">
              <a16:creationId xmlns:a16="http://schemas.microsoft.com/office/drawing/2014/main" id="{DEC4943D-96DD-493B-91A4-90D61F72F51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52" name="Shape 8">
          <a:extLst>
            <a:ext uri="{FF2B5EF4-FFF2-40B4-BE49-F238E27FC236}">
              <a16:creationId xmlns:a16="http://schemas.microsoft.com/office/drawing/2014/main" id="{5766C913-0458-45DF-B664-559E3F90926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53" name="Shape 8">
          <a:extLst>
            <a:ext uri="{FF2B5EF4-FFF2-40B4-BE49-F238E27FC236}">
              <a16:creationId xmlns:a16="http://schemas.microsoft.com/office/drawing/2014/main" id="{FA282C19-833D-40A0-9451-E4B627BC882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54" name="Shape 8">
          <a:extLst>
            <a:ext uri="{FF2B5EF4-FFF2-40B4-BE49-F238E27FC236}">
              <a16:creationId xmlns:a16="http://schemas.microsoft.com/office/drawing/2014/main" id="{83CD45A0-E9FA-4706-9A5E-17B168280A3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55" name="Shape 8">
          <a:extLst>
            <a:ext uri="{FF2B5EF4-FFF2-40B4-BE49-F238E27FC236}">
              <a16:creationId xmlns:a16="http://schemas.microsoft.com/office/drawing/2014/main" id="{F1859F96-0399-4B9E-BD49-F7ADEF4C3E7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56" name="Shape 8">
          <a:extLst>
            <a:ext uri="{FF2B5EF4-FFF2-40B4-BE49-F238E27FC236}">
              <a16:creationId xmlns:a16="http://schemas.microsoft.com/office/drawing/2014/main" id="{7CBAB4E0-DD46-4D2A-BB6F-8137EA20651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57" name="Shape 8">
          <a:extLst>
            <a:ext uri="{FF2B5EF4-FFF2-40B4-BE49-F238E27FC236}">
              <a16:creationId xmlns:a16="http://schemas.microsoft.com/office/drawing/2014/main" id="{10F15A11-5CEE-4C19-A333-D6CA11B9D27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58" name="Shape 8">
          <a:extLst>
            <a:ext uri="{FF2B5EF4-FFF2-40B4-BE49-F238E27FC236}">
              <a16:creationId xmlns:a16="http://schemas.microsoft.com/office/drawing/2014/main" id="{71AFB9C8-4576-400B-8FB4-36280BE67BB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59" name="Shape 8">
          <a:extLst>
            <a:ext uri="{FF2B5EF4-FFF2-40B4-BE49-F238E27FC236}">
              <a16:creationId xmlns:a16="http://schemas.microsoft.com/office/drawing/2014/main" id="{4D310AD1-3ED4-45FF-982F-2D1D40ECD9F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60" name="Shape 8">
          <a:extLst>
            <a:ext uri="{FF2B5EF4-FFF2-40B4-BE49-F238E27FC236}">
              <a16:creationId xmlns:a16="http://schemas.microsoft.com/office/drawing/2014/main" id="{08A948F6-0822-42E2-9A60-9660551BEFB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61" name="Shape 8">
          <a:extLst>
            <a:ext uri="{FF2B5EF4-FFF2-40B4-BE49-F238E27FC236}">
              <a16:creationId xmlns:a16="http://schemas.microsoft.com/office/drawing/2014/main" id="{FFD0E7F9-3BE3-4DED-8991-6865D6D879F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62" name="Shape 8">
          <a:extLst>
            <a:ext uri="{FF2B5EF4-FFF2-40B4-BE49-F238E27FC236}">
              <a16:creationId xmlns:a16="http://schemas.microsoft.com/office/drawing/2014/main" id="{1FB1062F-C70A-42D5-A2C5-B4E34D43ADA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63" name="Shape 8">
          <a:extLst>
            <a:ext uri="{FF2B5EF4-FFF2-40B4-BE49-F238E27FC236}">
              <a16:creationId xmlns:a16="http://schemas.microsoft.com/office/drawing/2014/main" id="{6E2DC2A9-871D-4C0C-AE9D-BEB60EE4D0E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64" name="Shape 8">
          <a:extLst>
            <a:ext uri="{FF2B5EF4-FFF2-40B4-BE49-F238E27FC236}">
              <a16:creationId xmlns:a16="http://schemas.microsoft.com/office/drawing/2014/main" id="{9EE7C23A-B462-41B4-B0E2-4C78AD780D9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65" name="Shape 8">
          <a:extLst>
            <a:ext uri="{FF2B5EF4-FFF2-40B4-BE49-F238E27FC236}">
              <a16:creationId xmlns:a16="http://schemas.microsoft.com/office/drawing/2014/main" id="{EC0AA565-A6BD-4628-8EEB-50624D705C5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66" name="Shape 8">
          <a:extLst>
            <a:ext uri="{FF2B5EF4-FFF2-40B4-BE49-F238E27FC236}">
              <a16:creationId xmlns:a16="http://schemas.microsoft.com/office/drawing/2014/main" id="{096B18E8-7BD4-4B22-8AAE-83DF960B9A7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67" name="Shape 8">
          <a:extLst>
            <a:ext uri="{FF2B5EF4-FFF2-40B4-BE49-F238E27FC236}">
              <a16:creationId xmlns:a16="http://schemas.microsoft.com/office/drawing/2014/main" id="{AF65126D-0459-41E6-9C9F-D2DA865CCF5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68" name="Shape 8">
          <a:extLst>
            <a:ext uri="{FF2B5EF4-FFF2-40B4-BE49-F238E27FC236}">
              <a16:creationId xmlns:a16="http://schemas.microsoft.com/office/drawing/2014/main" id="{AEB26039-110D-4BE0-9BD2-3CAF64C737D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69" name="Shape 8">
          <a:extLst>
            <a:ext uri="{FF2B5EF4-FFF2-40B4-BE49-F238E27FC236}">
              <a16:creationId xmlns:a16="http://schemas.microsoft.com/office/drawing/2014/main" id="{EFF4D8FB-5B6A-4D61-B932-BF913F81033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70" name="Shape 8">
          <a:extLst>
            <a:ext uri="{FF2B5EF4-FFF2-40B4-BE49-F238E27FC236}">
              <a16:creationId xmlns:a16="http://schemas.microsoft.com/office/drawing/2014/main" id="{7C4B6AD0-6C5D-401E-A35C-2E87A3A88EE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71" name="Shape 8">
          <a:extLst>
            <a:ext uri="{FF2B5EF4-FFF2-40B4-BE49-F238E27FC236}">
              <a16:creationId xmlns:a16="http://schemas.microsoft.com/office/drawing/2014/main" id="{42CAEE38-72D9-4304-A2F9-04F614CDC8F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72" name="Shape 8">
          <a:extLst>
            <a:ext uri="{FF2B5EF4-FFF2-40B4-BE49-F238E27FC236}">
              <a16:creationId xmlns:a16="http://schemas.microsoft.com/office/drawing/2014/main" id="{D9E3ECBA-027A-4E90-A110-EB4EC4CDA47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73" name="Shape 8">
          <a:extLst>
            <a:ext uri="{FF2B5EF4-FFF2-40B4-BE49-F238E27FC236}">
              <a16:creationId xmlns:a16="http://schemas.microsoft.com/office/drawing/2014/main" id="{E6B36BAF-7910-430A-9568-2ACC76EC79C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74" name="Shape 7">
          <a:extLst>
            <a:ext uri="{FF2B5EF4-FFF2-40B4-BE49-F238E27FC236}">
              <a16:creationId xmlns:a16="http://schemas.microsoft.com/office/drawing/2014/main" id="{8ABD4CD7-E27C-47C2-9637-DC6ABF97D10A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75" name="Shape 7">
          <a:extLst>
            <a:ext uri="{FF2B5EF4-FFF2-40B4-BE49-F238E27FC236}">
              <a16:creationId xmlns:a16="http://schemas.microsoft.com/office/drawing/2014/main" id="{3BC5B87D-9030-490A-A62D-C0852C1375FB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476" name="Shape 7">
          <a:extLst>
            <a:ext uri="{FF2B5EF4-FFF2-40B4-BE49-F238E27FC236}">
              <a16:creationId xmlns:a16="http://schemas.microsoft.com/office/drawing/2014/main" id="{95DB1DF9-A214-480C-AC71-8FE5CDB18340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477" name="Shape 7">
          <a:extLst>
            <a:ext uri="{FF2B5EF4-FFF2-40B4-BE49-F238E27FC236}">
              <a16:creationId xmlns:a16="http://schemas.microsoft.com/office/drawing/2014/main" id="{A38C58A1-4551-4616-A37E-158B7F7F7EED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78" name="Shape 7">
          <a:extLst>
            <a:ext uri="{FF2B5EF4-FFF2-40B4-BE49-F238E27FC236}">
              <a16:creationId xmlns:a16="http://schemas.microsoft.com/office/drawing/2014/main" id="{302480D1-C3B2-425F-8836-98DE517894B5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79" name="Shape 7">
          <a:extLst>
            <a:ext uri="{FF2B5EF4-FFF2-40B4-BE49-F238E27FC236}">
              <a16:creationId xmlns:a16="http://schemas.microsoft.com/office/drawing/2014/main" id="{1F5AD0F0-C3D4-41D5-8B08-26D4C84F84F8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80" name="Shape 7">
          <a:extLst>
            <a:ext uri="{FF2B5EF4-FFF2-40B4-BE49-F238E27FC236}">
              <a16:creationId xmlns:a16="http://schemas.microsoft.com/office/drawing/2014/main" id="{F4E7F641-BC86-44F9-AF88-690A0BBC69FD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81" name="Shape 7">
          <a:extLst>
            <a:ext uri="{FF2B5EF4-FFF2-40B4-BE49-F238E27FC236}">
              <a16:creationId xmlns:a16="http://schemas.microsoft.com/office/drawing/2014/main" id="{791B0546-397D-4B66-8FFF-79D0C02B1075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82" name="Shape 7">
          <a:extLst>
            <a:ext uri="{FF2B5EF4-FFF2-40B4-BE49-F238E27FC236}">
              <a16:creationId xmlns:a16="http://schemas.microsoft.com/office/drawing/2014/main" id="{A621A6FD-77FC-4F3D-9B31-B4CBEB6E53E9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83" name="Shape 7">
          <a:extLst>
            <a:ext uri="{FF2B5EF4-FFF2-40B4-BE49-F238E27FC236}">
              <a16:creationId xmlns:a16="http://schemas.microsoft.com/office/drawing/2014/main" id="{E1DE1D88-CE55-425B-8903-C28FF79A44EC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84" name="Shape 7">
          <a:extLst>
            <a:ext uri="{FF2B5EF4-FFF2-40B4-BE49-F238E27FC236}">
              <a16:creationId xmlns:a16="http://schemas.microsoft.com/office/drawing/2014/main" id="{53E1F685-9A7C-415C-8902-D12439F22D1D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85" name="Shape 7">
          <a:extLst>
            <a:ext uri="{FF2B5EF4-FFF2-40B4-BE49-F238E27FC236}">
              <a16:creationId xmlns:a16="http://schemas.microsoft.com/office/drawing/2014/main" id="{D04FC772-AF42-42B7-820A-8AAD013E3E25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86" name="Shape 7">
          <a:extLst>
            <a:ext uri="{FF2B5EF4-FFF2-40B4-BE49-F238E27FC236}">
              <a16:creationId xmlns:a16="http://schemas.microsoft.com/office/drawing/2014/main" id="{438C014B-44FA-4647-BA5F-F227CDC09264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87" name="Shape 7">
          <a:extLst>
            <a:ext uri="{FF2B5EF4-FFF2-40B4-BE49-F238E27FC236}">
              <a16:creationId xmlns:a16="http://schemas.microsoft.com/office/drawing/2014/main" id="{0797A476-58EC-4C1B-87B6-7409113627C2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488" name="Shape 7">
          <a:extLst>
            <a:ext uri="{FF2B5EF4-FFF2-40B4-BE49-F238E27FC236}">
              <a16:creationId xmlns:a16="http://schemas.microsoft.com/office/drawing/2014/main" id="{F9784FAA-7B9A-42AA-A69C-376C13D57423}"/>
            </a:ext>
          </a:extLst>
        </xdr:cNvPr>
        <xdr:cNvSpPr txBox="1"/>
      </xdr:nvSpPr>
      <xdr:spPr>
        <a:xfrm>
          <a:off x="274129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489" name="Shape 7">
          <a:extLst>
            <a:ext uri="{FF2B5EF4-FFF2-40B4-BE49-F238E27FC236}">
              <a16:creationId xmlns:a16="http://schemas.microsoft.com/office/drawing/2014/main" id="{0ED1ED5C-F96E-46C2-9BF0-8DEA4CA316AD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490" name="Shape 7">
          <a:extLst>
            <a:ext uri="{FF2B5EF4-FFF2-40B4-BE49-F238E27FC236}">
              <a16:creationId xmlns:a16="http://schemas.microsoft.com/office/drawing/2014/main" id="{E1D9D775-B596-4F19-883B-2205F1CFA57A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491" name="Shape 7">
          <a:extLst>
            <a:ext uri="{FF2B5EF4-FFF2-40B4-BE49-F238E27FC236}">
              <a16:creationId xmlns:a16="http://schemas.microsoft.com/office/drawing/2014/main" id="{8AB96B68-9833-4C65-B250-7B8D7DE28F7A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492" name="Shape 7">
          <a:extLst>
            <a:ext uri="{FF2B5EF4-FFF2-40B4-BE49-F238E27FC236}">
              <a16:creationId xmlns:a16="http://schemas.microsoft.com/office/drawing/2014/main" id="{7C414EDB-5BE7-49AD-A676-1655B20B8560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93" name="Shape 8">
          <a:extLst>
            <a:ext uri="{FF2B5EF4-FFF2-40B4-BE49-F238E27FC236}">
              <a16:creationId xmlns:a16="http://schemas.microsoft.com/office/drawing/2014/main" id="{7E789469-3DCF-4FA3-B8C1-FA0C9A8EA6F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94" name="Shape 8">
          <a:extLst>
            <a:ext uri="{FF2B5EF4-FFF2-40B4-BE49-F238E27FC236}">
              <a16:creationId xmlns:a16="http://schemas.microsoft.com/office/drawing/2014/main" id="{9EE15D59-97C0-474E-ADB3-1361A3C6D56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95" name="Shape 8">
          <a:extLst>
            <a:ext uri="{FF2B5EF4-FFF2-40B4-BE49-F238E27FC236}">
              <a16:creationId xmlns:a16="http://schemas.microsoft.com/office/drawing/2014/main" id="{2DB7C2C2-52BD-4539-AFA5-441F15DE958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96" name="Shape 8">
          <a:extLst>
            <a:ext uri="{FF2B5EF4-FFF2-40B4-BE49-F238E27FC236}">
              <a16:creationId xmlns:a16="http://schemas.microsoft.com/office/drawing/2014/main" id="{33065F32-AFD9-44F1-8E5C-C8BAFCCF16E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97" name="Shape 8">
          <a:extLst>
            <a:ext uri="{FF2B5EF4-FFF2-40B4-BE49-F238E27FC236}">
              <a16:creationId xmlns:a16="http://schemas.microsoft.com/office/drawing/2014/main" id="{5B2F6BC1-572F-460D-981F-CF2C702BF28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98" name="Shape 8">
          <a:extLst>
            <a:ext uri="{FF2B5EF4-FFF2-40B4-BE49-F238E27FC236}">
              <a16:creationId xmlns:a16="http://schemas.microsoft.com/office/drawing/2014/main" id="{49B0B604-C4F4-4AE5-A0DE-D375F399413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499" name="Shape 8">
          <a:extLst>
            <a:ext uri="{FF2B5EF4-FFF2-40B4-BE49-F238E27FC236}">
              <a16:creationId xmlns:a16="http://schemas.microsoft.com/office/drawing/2014/main" id="{433A443A-2ADA-463B-8A57-7B1C8D20368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00" name="Shape 8">
          <a:extLst>
            <a:ext uri="{FF2B5EF4-FFF2-40B4-BE49-F238E27FC236}">
              <a16:creationId xmlns:a16="http://schemas.microsoft.com/office/drawing/2014/main" id="{1AC8E505-3BDA-498E-A140-74C6F41DA0E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01" name="Shape 8">
          <a:extLst>
            <a:ext uri="{FF2B5EF4-FFF2-40B4-BE49-F238E27FC236}">
              <a16:creationId xmlns:a16="http://schemas.microsoft.com/office/drawing/2014/main" id="{CC3B9769-C0D0-4E18-9473-847D45E296E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34</xdr:row>
      <xdr:rowOff>0</xdr:rowOff>
    </xdr:from>
    <xdr:ext cx="190500" cy="266700"/>
    <xdr:sp macro="" textlink="">
      <xdr:nvSpPr>
        <xdr:cNvPr id="502" name="Shape 7">
          <a:extLst>
            <a:ext uri="{FF2B5EF4-FFF2-40B4-BE49-F238E27FC236}">
              <a16:creationId xmlns:a16="http://schemas.microsoft.com/office/drawing/2014/main" id="{B378CCB2-FCD5-4AB0-9830-824AF86AB489}"/>
            </a:ext>
          </a:extLst>
        </xdr:cNvPr>
        <xdr:cNvSpPr txBox="1"/>
      </xdr:nvSpPr>
      <xdr:spPr>
        <a:xfrm>
          <a:off x="1094803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34</xdr:row>
      <xdr:rowOff>0</xdr:rowOff>
    </xdr:from>
    <xdr:ext cx="190500" cy="266700"/>
    <xdr:sp macro="" textlink="">
      <xdr:nvSpPr>
        <xdr:cNvPr id="503" name="Shape 7">
          <a:extLst>
            <a:ext uri="{FF2B5EF4-FFF2-40B4-BE49-F238E27FC236}">
              <a16:creationId xmlns:a16="http://schemas.microsoft.com/office/drawing/2014/main" id="{418DF4E7-4E12-453B-AB9B-B93ACD5A285F}"/>
            </a:ext>
          </a:extLst>
        </xdr:cNvPr>
        <xdr:cNvSpPr txBox="1"/>
      </xdr:nvSpPr>
      <xdr:spPr>
        <a:xfrm>
          <a:off x="1094803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34</xdr:row>
      <xdr:rowOff>0</xdr:rowOff>
    </xdr:from>
    <xdr:ext cx="190500" cy="266700"/>
    <xdr:sp macro="" textlink="">
      <xdr:nvSpPr>
        <xdr:cNvPr id="504" name="Shape 7">
          <a:extLst>
            <a:ext uri="{FF2B5EF4-FFF2-40B4-BE49-F238E27FC236}">
              <a16:creationId xmlns:a16="http://schemas.microsoft.com/office/drawing/2014/main" id="{ABAF729E-A895-4B15-A979-1AAA0916F996}"/>
            </a:ext>
          </a:extLst>
        </xdr:cNvPr>
        <xdr:cNvSpPr txBox="1"/>
      </xdr:nvSpPr>
      <xdr:spPr>
        <a:xfrm>
          <a:off x="1094803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05" name="Shape 8">
          <a:extLst>
            <a:ext uri="{FF2B5EF4-FFF2-40B4-BE49-F238E27FC236}">
              <a16:creationId xmlns:a16="http://schemas.microsoft.com/office/drawing/2014/main" id="{5BE203EA-A48E-4DB2-A3BF-FD125D76796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06" name="Shape 8">
          <a:extLst>
            <a:ext uri="{FF2B5EF4-FFF2-40B4-BE49-F238E27FC236}">
              <a16:creationId xmlns:a16="http://schemas.microsoft.com/office/drawing/2014/main" id="{FA3F789F-8073-418A-8D5B-CE451BBB721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07" name="Shape 8">
          <a:extLst>
            <a:ext uri="{FF2B5EF4-FFF2-40B4-BE49-F238E27FC236}">
              <a16:creationId xmlns:a16="http://schemas.microsoft.com/office/drawing/2014/main" id="{795C1722-99F0-4CBA-B5BE-E34455A9F29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08" name="Shape 8">
          <a:extLst>
            <a:ext uri="{FF2B5EF4-FFF2-40B4-BE49-F238E27FC236}">
              <a16:creationId xmlns:a16="http://schemas.microsoft.com/office/drawing/2014/main" id="{136332ED-162C-495B-AB5D-C8428354D18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09" name="Shape 8">
          <a:extLst>
            <a:ext uri="{FF2B5EF4-FFF2-40B4-BE49-F238E27FC236}">
              <a16:creationId xmlns:a16="http://schemas.microsoft.com/office/drawing/2014/main" id="{CB7C8DE6-9441-4267-9A46-F2749EF16A1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10" name="Shape 8">
          <a:extLst>
            <a:ext uri="{FF2B5EF4-FFF2-40B4-BE49-F238E27FC236}">
              <a16:creationId xmlns:a16="http://schemas.microsoft.com/office/drawing/2014/main" id="{A0ADEE9A-EC49-4126-A203-858CFB5EB61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11" name="Shape 8">
          <a:extLst>
            <a:ext uri="{FF2B5EF4-FFF2-40B4-BE49-F238E27FC236}">
              <a16:creationId xmlns:a16="http://schemas.microsoft.com/office/drawing/2014/main" id="{CD46A5FA-2BED-44A0-BDFC-383AD63635F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34</xdr:row>
      <xdr:rowOff>0</xdr:rowOff>
    </xdr:from>
    <xdr:ext cx="190500" cy="266700"/>
    <xdr:sp macro="" textlink="">
      <xdr:nvSpPr>
        <xdr:cNvPr id="512" name="Shape 7">
          <a:extLst>
            <a:ext uri="{FF2B5EF4-FFF2-40B4-BE49-F238E27FC236}">
              <a16:creationId xmlns:a16="http://schemas.microsoft.com/office/drawing/2014/main" id="{E781ADA5-AE68-4314-8702-E5705F64A709}"/>
            </a:ext>
          </a:extLst>
        </xdr:cNvPr>
        <xdr:cNvSpPr txBox="1"/>
      </xdr:nvSpPr>
      <xdr:spPr>
        <a:xfrm>
          <a:off x="1094803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34</xdr:row>
      <xdr:rowOff>0</xdr:rowOff>
    </xdr:from>
    <xdr:ext cx="190500" cy="266700"/>
    <xdr:sp macro="" textlink="">
      <xdr:nvSpPr>
        <xdr:cNvPr id="513" name="Shape 7">
          <a:extLst>
            <a:ext uri="{FF2B5EF4-FFF2-40B4-BE49-F238E27FC236}">
              <a16:creationId xmlns:a16="http://schemas.microsoft.com/office/drawing/2014/main" id="{7E69E9EB-8046-486E-BBBE-18D3C5BAE93A}"/>
            </a:ext>
          </a:extLst>
        </xdr:cNvPr>
        <xdr:cNvSpPr txBox="1"/>
      </xdr:nvSpPr>
      <xdr:spPr>
        <a:xfrm>
          <a:off x="1094803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34</xdr:row>
      <xdr:rowOff>0</xdr:rowOff>
    </xdr:from>
    <xdr:ext cx="190500" cy="266700"/>
    <xdr:sp macro="" textlink="">
      <xdr:nvSpPr>
        <xdr:cNvPr id="514" name="Shape 7">
          <a:extLst>
            <a:ext uri="{FF2B5EF4-FFF2-40B4-BE49-F238E27FC236}">
              <a16:creationId xmlns:a16="http://schemas.microsoft.com/office/drawing/2014/main" id="{1EC0636C-3C47-4271-AFE6-1F9773AC4485}"/>
            </a:ext>
          </a:extLst>
        </xdr:cNvPr>
        <xdr:cNvSpPr txBox="1"/>
      </xdr:nvSpPr>
      <xdr:spPr>
        <a:xfrm>
          <a:off x="1094803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15" name="Shape 8">
          <a:extLst>
            <a:ext uri="{FF2B5EF4-FFF2-40B4-BE49-F238E27FC236}">
              <a16:creationId xmlns:a16="http://schemas.microsoft.com/office/drawing/2014/main" id="{F292A97D-29CE-488B-ADF6-9433877CE88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16" name="Shape 8">
          <a:extLst>
            <a:ext uri="{FF2B5EF4-FFF2-40B4-BE49-F238E27FC236}">
              <a16:creationId xmlns:a16="http://schemas.microsoft.com/office/drawing/2014/main" id="{3AA0686F-BB07-44A5-901D-F1CD679C6A1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17" name="Shape 8">
          <a:extLst>
            <a:ext uri="{FF2B5EF4-FFF2-40B4-BE49-F238E27FC236}">
              <a16:creationId xmlns:a16="http://schemas.microsoft.com/office/drawing/2014/main" id="{E95FF229-0DCC-4076-BF88-38B0E36D19E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18" name="Shape 8">
          <a:extLst>
            <a:ext uri="{FF2B5EF4-FFF2-40B4-BE49-F238E27FC236}">
              <a16:creationId xmlns:a16="http://schemas.microsoft.com/office/drawing/2014/main" id="{A08E0AA9-B28A-4BFA-BC2C-4E42C4A2792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19" name="Shape 8">
          <a:extLst>
            <a:ext uri="{FF2B5EF4-FFF2-40B4-BE49-F238E27FC236}">
              <a16:creationId xmlns:a16="http://schemas.microsoft.com/office/drawing/2014/main" id="{37042F34-D4D2-4AB3-959D-6AA51397CBA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20" name="Shape 8">
          <a:extLst>
            <a:ext uri="{FF2B5EF4-FFF2-40B4-BE49-F238E27FC236}">
              <a16:creationId xmlns:a16="http://schemas.microsoft.com/office/drawing/2014/main" id="{88927627-CC92-42E0-AAA4-4BA16D08CB4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21" name="Shape 8">
          <a:extLst>
            <a:ext uri="{FF2B5EF4-FFF2-40B4-BE49-F238E27FC236}">
              <a16:creationId xmlns:a16="http://schemas.microsoft.com/office/drawing/2014/main" id="{CA7A1296-4993-4C88-AFF4-D5A36A76C8F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34</xdr:row>
      <xdr:rowOff>0</xdr:rowOff>
    </xdr:from>
    <xdr:ext cx="190500" cy="266700"/>
    <xdr:sp macro="" textlink="">
      <xdr:nvSpPr>
        <xdr:cNvPr id="522" name="Shape 7">
          <a:extLst>
            <a:ext uri="{FF2B5EF4-FFF2-40B4-BE49-F238E27FC236}">
              <a16:creationId xmlns:a16="http://schemas.microsoft.com/office/drawing/2014/main" id="{3C8BB518-0844-44CD-957D-87DE208680F0}"/>
            </a:ext>
          </a:extLst>
        </xdr:cNvPr>
        <xdr:cNvSpPr txBox="1"/>
      </xdr:nvSpPr>
      <xdr:spPr>
        <a:xfrm>
          <a:off x="1094803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34</xdr:row>
      <xdr:rowOff>0</xdr:rowOff>
    </xdr:from>
    <xdr:ext cx="190500" cy="266700"/>
    <xdr:sp macro="" textlink="">
      <xdr:nvSpPr>
        <xdr:cNvPr id="523" name="Shape 7">
          <a:extLst>
            <a:ext uri="{FF2B5EF4-FFF2-40B4-BE49-F238E27FC236}">
              <a16:creationId xmlns:a16="http://schemas.microsoft.com/office/drawing/2014/main" id="{07156B6D-B46A-4B5C-B906-53B3AFCE73AB}"/>
            </a:ext>
          </a:extLst>
        </xdr:cNvPr>
        <xdr:cNvSpPr txBox="1"/>
      </xdr:nvSpPr>
      <xdr:spPr>
        <a:xfrm>
          <a:off x="1094803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981075</xdr:colOff>
      <xdr:row>34</xdr:row>
      <xdr:rowOff>0</xdr:rowOff>
    </xdr:from>
    <xdr:ext cx="190500" cy="266700"/>
    <xdr:sp macro="" textlink="">
      <xdr:nvSpPr>
        <xdr:cNvPr id="524" name="Shape 7">
          <a:extLst>
            <a:ext uri="{FF2B5EF4-FFF2-40B4-BE49-F238E27FC236}">
              <a16:creationId xmlns:a16="http://schemas.microsoft.com/office/drawing/2014/main" id="{63E28A08-3B93-4A8A-8CD3-B243A5D9F701}"/>
            </a:ext>
          </a:extLst>
        </xdr:cNvPr>
        <xdr:cNvSpPr txBox="1"/>
      </xdr:nvSpPr>
      <xdr:spPr>
        <a:xfrm>
          <a:off x="1094803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25" name="Shape 7">
          <a:extLst>
            <a:ext uri="{FF2B5EF4-FFF2-40B4-BE49-F238E27FC236}">
              <a16:creationId xmlns:a16="http://schemas.microsoft.com/office/drawing/2014/main" id="{D1FA41D2-E444-4A53-97D7-B0800B48BA27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26" name="Shape 7">
          <a:extLst>
            <a:ext uri="{FF2B5EF4-FFF2-40B4-BE49-F238E27FC236}">
              <a16:creationId xmlns:a16="http://schemas.microsoft.com/office/drawing/2014/main" id="{C25B5B1F-EA71-4654-9E7A-0A54C6129365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27" name="Shape 7">
          <a:extLst>
            <a:ext uri="{FF2B5EF4-FFF2-40B4-BE49-F238E27FC236}">
              <a16:creationId xmlns:a16="http://schemas.microsoft.com/office/drawing/2014/main" id="{568124E1-4FEB-4708-B4BC-7F62FC2ADDAA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28" name="Shape 7">
          <a:extLst>
            <a:ext uri="{FF2B5EF4-FFF2-40B4-BE49-F238E27FC236}">
              <a16:creationId xmlns:a16="http://schemas.microsoft.com/office/drawing/2014/main" id="{07CA01DC-AEE5-48A5-82C5-282EEE7A965A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29" name="Shape 7">
          <a:extLst>
            <a:ext uri="{FF2B5EF4-FFF2-40B4-BE49-F238E27FC236}">
              <a16:creationId xmlns:a16="http://schemas.microsoft.com/office/drawing/2014/main" id="{860BA698-4169-4B3C-943D-B00AF84F7916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30" name="Shape 7">
          <a:extLst>
            <a:ext uri="{FF2B5EF4-FFF2-40B4-BE49-F238E27FC236}">
              <a16:creationId xmlns:a16="http://schemas.microsoft.com/office/drawing/2014/main" id="{3B646BDF-E9DC-41C3-851E-06C3FEF097A3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31" name="Shape 7">
          <a:extLst>
            <a:ext uri="{FF2B5EF4-FFF2-40B4-BE49-F238E27FC236}">
              <a16:creationId xmlns:a16="http://schemas.microsoft.com/office/drawing/2014/main" id="{0CE4D40F-B545-4B84-9792-DCA801160E1D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32" name="Shape 7">
          <a:extLst>
            <a:ext uri="{FF2B5EF4-FFF2-40B4-BE49-F238E27FC236}">
              <a16:creationId xmlns:a16="http://schemas.microsoft.com/office/drawing/2014/main" id="{F1BFF2D0-FC24-4A6F-9B9B-392D22978C36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33" name="Shape 7">
          <a:extLst>
            <a:ext uri="{FF2B5EF4-FFF2-40B4-BE49-F238E27FC236}">
              <a16:creationId xmlns:a16="http://schemas.microsoft.com/office/drawing/2014/main" id="{D4907955-814B-4DAF-BF43-F5DFCC6519B1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34" name="Shape 7">
          <a:extLst>
            <a:ext uri="{FF2B5EF4-FFF2-40B4-BE49-F238E27FC236}">
              <a16:creationId xmlns:a16="http://schemas.microsoft.com/office/drawing/2014/main" id="{D661D8E1-FEC6-469A-AF93-6A49641F9B29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35" name="Shape 7">
          <a:extLst>
            <a:ext uri="{FF2B5EF4-FFF2-40B4-BE49-F238E27FC236}">
              <a16:creationId xmlns:a16="http://schemas.microsoft.com/office/drawing/2014/main" id="{3C062484-FCA2-478B-94B9-446771C66A3B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36" name="Shape 7">
          <a:extLst>
            <a:ext uri="{FF2B5EF4-FFF2-40B4-BE49-F238E27FC236}">
              <a16:creationId xmlns:a16="http://schemas.microsoft.com/office/drawing/2014/main" id="{6383775E-7950-421D-B898-3772B98DF2AF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37" name="Shape 7">
          <a:extLst>
            <a:ext uri="{FF2B5EF4-FFF2-40B4-BE49-F238E27FC236}">
              <a16:creationId xmlns:a16="http://schemas.microsoft.com/office/drawing/2014/main" id="{4A94A735-F2C0-41E7-8657-124B186D29C0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38" name="Shape 7">
          <a:extLst>
            <a:ext uri="{FF2B5EF4-FFF2-40B4-BE49-F238E27FC236}">
              <a16:creationId xmlns:a16="http://schemas.microsoft.com/office/drawing/2014/main" id="{6F0AFD32-893A-4D03-BC1C-592D398101EB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39" name="Shape 7">
          <a:extLst>
            <a:ext uri="{FF2B5EF4-FFF2-40B4-BE49-F238E27FC236}">
              <a16:creationId xmlns:a16="http://schemas.microsoft.com/office/drawing/2014/main" id="{BFAF7AA4-6FA7-49C3-A4F5-54CA575A5360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40" name="Shape 8">
          <a:extLst>
            <a:ext uri="{FF2B5EF4-FFF2-40B4-BE49-F238E27FC236}">
              <a16:creationId xmlns:a16="http://schemas.microsoft.com/office/drawing/2014/main" id="{BEB5B082-52C7-4B7E-98F1-C53A86F845B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41" name="Shape 8">
          <a:extLst>
            <a:ext uri="{FF2B5EF4-FFF2-40B4-BE49-F238E27FC236}">
              <a16:creationId xmlns:a16="http://schemas.microsoft.com/office/drawing/2014/main" id="{5C35D427-56FF-437A-8E85-F77D0C5492E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42" name="Shape 7">
          <a:extLst>
            <a:ext uri="{FF2B5EF4-FFF2-40B4-BE49-F238E27FC236}">
              <a16:creationId xmlns:a16="http://schemas.microsoft.com/office/drawing/2014/main" id="{AEC5FFAE-B36C-4576-991B-568BFE23FEE0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43" name="Shape 7">
          <a:extLst>
            <a:ext uri="{FF2B5EF4-FFF2-40B4-BE49-F238E27FC236}">
              <a16:creationId xmlns:a16="http://schemas.microsoft.com/office/drawing/2014/main" id="{191EECE7-53A3-4730-BBFF-4289856C1E0E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44" name="Shape 7">
          <a:extLst>
            <a:ext uri="{FF2B5EF4-FFF2-40B4-BE49-F238E27FC236}">
              <a16:creationId xmlns:a16="http://schemas.microsoft.com/office/drawing/2014/main" id="{22132EC3-3B6E-4B3E-9C29-CD0B8E2A7615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45" name="Shape 7">
          <a:extLst>
            <a:ext uri="{FF2B5EF4-FFF2-40B4-BE49-F238E27FC236}">
              <a16:creationId xmlns:a16="http://schemas.microsoft.com/office/drawing/2014/main" id="{4C4F2392-E18E-4E37-992F-34E2A5D9D595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46" name="Shape 7">
          <a:extLst>
            <a:ext uri="{FF2B5EF4-FFF2-40B4-BE49-F238E27FC236}">
              <a16:creationId xmlns:a16="http://schemas.microsoft.com/office/drawing/2014/main" id="{64FF98DA-8EEE-4535-A817-E46F8BCE6BE3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47" name="Shape 7">
          <a:extLst>
            <a:ext uri="{FF2B5EF4-FFF2-40B4-BE49-F238E27FC236}">
              <a16:creationId xmlns:a16="http://schemas.microsoft.com/office/drawing/2014/main" id="{82E20DFA-9018-4D58-A794-B963A8903978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48" name="Shape 8">
          <a:extLst>
            <a:ext uri="{FF2B5EF4-FFF2-40B4-BE49-F238E27FC236}">
              <a16:creationId xmlns:a16="http://schemas.microsoft.com/office/drawing/2014/main" id="{B5D60AA6-3EEA-4D09-A5BC-D5947F5E466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49" name="Shape 8">
          <a:extLst>
            <a:ext uri="{FF2B5EF4-FFF2-40B4-BE49-F238E27FC236}">
              <a16:creationId xmlns:a16="http://schemas.microsoft.com/office/drawing/2014/main" id="{EEC956E9-C102-4336-B4DC-1FE3528ADE3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50" name="Shape 7">
          <a:extLst>
            <a:ext uri="{FF2B5EF4-FFF2-40B4-BE49-F238E27FC236}">
              <a16:creationId xmlns:a16="http://schemas.microsoft.com/office/drawing/2014/main" id="{9FB2C117-7F9B-4445-BB7E-969A90682263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51" name="Shape 7">
          <a:extLst>
            <a:ext uri="{FF2B5EF4-FFF2-40B4-BE49-F238E27FC236}">
              <a16:creationId xmlns:a16="http://schemas.microsoft.com/office/drawing/2014/main" id="{1860BDC9-DCBB-44BE-AC92-30410BDA87A0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52" name="Shape 7">
          <a:extLst>
            <a:ext uri="{FF2B5EF4-FFF2-40B4-BE49-F238E27FC236}">
              <a16:creationId xmlns:a16="http://schemas.microsoft.com/office/drawing/2014/main" id="{0831FCA8-D753-4883-9224-948DC09C7477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553" name="Shape 7">
          <a:extLst>
            <a:ext uri="{FF2B5EF4-FFF2-40B4-BE49-F238E27FC236}">
              <a16:creationId xmlns:a16="http://schemas.microsoft.com/office/drawing/2014/main" id="{10D7BF3C-AC7E-49EE-8418-F3275214ADC7}"/>
            </a:ext>
          </a:extLst>
        </xdr:cNvPr>
        <xdr:cNvSpPr txBox="1"/>
      </xdr:nvSpPr>
      <xdr:spPr>
        <a:xfrm>
          <a:off x="4983480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54" name="Shape 7">
          <a:extLst>
            <a:ext uri="{FF2B5EF4-FFF2-40B4-BE49-F238E27FC236}">
              <a16:creationId xmlns:a16="http://schemas.microsoft.com/office/drawing/2014/main" id="{AB0B5DEC-E281-459F-9742-D4A3E52C8BEF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55" name="Shape 7">
          <a:extLst>
            <a:ext uri="{FF2B5EF4-FFF2-40B4-BE49-F238E27FC236}">
              <a16:creationId xmlns:a16="http://schemas.microsoft.com/office/drawing/2014/main" id="{D61972DB-DEF5-4EAF-BE16-1ABC375DA586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56" name="Shape 7">
          <a:extLst>
            <a:ext uri="{FF2B5EF4-FFF2-40B4-BE49-F238E27FC236}">
              <a16:creationId xmlns:a16="http://schemas.microsoft.com/office/drawing/2014/main" id="{E2D1A0F9-D787-4C0B-80ED-6D1B816C597A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34</xdr:row>
      <xdr:rowOff>0</xdr:rowOff>
    </xdr:from>
    <xdr:ext cx="190500" cy="266700"/>
    <xdr:sp macro="" textlink="">
      <xdr:nvSpPr>
        <xdr:cNvPr id="557" name="Shape 7">
          <a:extLst>
            <a:ext uri="{FF2B5EF4-FFF2-40B4-BE49-F238E27FC236}">
              <a16:creationId xmlns:a16="http://schemas.microsoft.com/office/drawing/2014/main" id="{02CDA74E-B241-476B-9357-8B3927F41CAC}"/>
            </a:ext>
          </a:extLst>
        </xdr:cNvPr>
        <xdr:cNvSpPr txBox="1"/>
      </xdr:nvSpPr>
      <xdr:spPr>
        <a:xfrm>
          <a:off x="596455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58" name="Shape 8">
          <a:extLst>
            <a:ext uri="{FF2B5EF4-FFF2-40B4-BE49-F238E27FC236}">
              <a16:creationId xmlns:a16="http://schemas.microsoft.com/office/drawing/2014/main" id="{9A58CA47-08C1-4594-B364-01562440ED8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559" name="Shape 8">
          <a:extLst>
            <a:ext uri="{FF2B5EF4-FFF2-40B4-BE49-F238E27FC236}">
              <a16:creationId xmlns:a16="http://schemas.microsoft.com/office/drawing/2014/main" id="{0EDB5A66-622C-470A-90EB-00CDC35A5E6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60" name="Shape 8">
          <a:extLst>
            <a:ext uri="{FF2B5EF4-FFF2-40B4-BE49-F238E27FC236}">
              <a16:creationId xmlns:a16="http://schemas.microsoft.com/office/drawing/2014/main" id="{AA2D5126-5BB3-45D7-8CDF-8DBAA2ECC5B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61" name="Shape 8">
          <a:extLst>
            <a:ext uri="{FF2B5EF4-FFF2-40B4-BE49-F238E27FC236}">
              <a16:creationId xmlns:a16="http://schemas.microsoft.com/office/drawing/2014/main" id="{76377EFD-1A0D-40BC-BFBE-DE447B3B9BD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62" name="Shape 8">
          <a:extLst>
            <a:ext uri="{FF2B5EF4-FFF2-40B4-BE49-F238E27FC236}">
              <a16:creationId xmlns:a16="http://schemas.microsoft.com/office/drawing/2014/main" id="{8484ECF9-7F2B-4781-979F-D9BFDFB1859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63" name="Shape 8">
          <a:extLst>
            <a:ext uri="{FF2B5EF4-FFF2-40B4-BE49-F238E27FC236}">
              <a16:creationId xmlns:a16="http://schemas.microsoft.com/office/drawing/2014/main" id="{1B3AF3F7-E2CC-4788-8DCF-56B192EBF54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64" name="Shape 8">
          <a:extLst>
            <a:ext uri="{FF2B5EF4-FFF2-40B4-BE49-F238E27FC236}">
              <a16:creationId xmlns:a16="http://schemas.microsoft.com/office/drawing/2014/main" id="{A746871D-A7B4-4F5F-B326-59E413CD9F36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65" name="Shape 8">
          <a:extLst>
            <a:ext uri="{FF2B5EF4-FFF2-40B4-BE49-F238E27FC236}">
              <a16:creationId xmlns:a16="http://schemas.microsoft.com/office/drawing/2014/main" id="{CE0638B2-CE21-40D6-A5A5-15ABDEDDEEA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66" name="Shape 8">
          <a:extLst>
            <a:ext uri="{FF2B5EF4-FFF2-40B4-BE49-F238E27FC236}">
              <a16:creationId xmlns:a16="http://schemas.microsoft.com/office/drawing/2014/main" id="{B32AC4B4-ED3B-4CED-8C0B-7AA48A601AB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67" name="Shape 8">
          <a:extLst>
            <a:ext uri="{FF2B5EF4-FFF2-40B4-BE49-F238E27FC236}">
              <a16:creationId xmlns:a16="http://schemas.microsoft.com/office/drawing/2014/main" id="{47EDB5AA-F7C2-4781-9F3C-DC1B8C970C7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68" name="Shape 8">
          <a:extLst>
            <a:ext uri="{FF2B5EF4-FFF2-40B4-BE49-F238E27FC236}">
              <a16:creationId xmlns:a16="http://schemas.microsoft.com/office/drawing/2014/main" id="{D9B866DB-898A-43CE-BE45-434CFE5F6A1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69" name="Shape 8">
          <a:extLst>
            <a:ext uri="{FF2B5EF4-FFF2-40B4-BE49-F238E27FC236}">
              <a16:creationId xmlns:a16="http://schemas.microsoft.com/office/drawing/2014/main" id="{096917AE-B9D0-49EA-AB9E-E1CC1A3F41E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70" name="Shape 8">
          <a:extLst>
            <a:ext uri="{FF2B5EF4-FFF2-40B4-BE49-F238E27FC236}">
              <a16:creationId xmlns:a16="http://schemas.microsoft.com/office/drawing/2014/main" id="{1E63561E-1E1B-4496-B261-7081E5673E8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71" name="Shape 8">
          <a:extLst>
            <a:ext uri="{FF2B5EF4-FFF2-40B4-BE49-F238E27FC236}">
              <a16:creationId xmlns:a16="http://schemas.microsoft.com/office/drawing/2014/main" id="{701D4ACE-A8F0-4BCA-B7C4-FF61653B3D3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72" name="Shape 8">
          <a:extLst>
            <a:ext uri="{FF2B5EF4-FFF2-40B4-BE49-F238E27FC236}">
              <a16:creationId xmlns:a16="http://schemas.microsoft.com/office/drawing/2014/main" id="{2CF0F895-109C-4643-8BF6-2D64F8703EC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73" name="Shape 8">
          <a:extLst>
            <a:ext uri="{FF2B5EF4-FFF2-40B4-BE49-F238E27FC236}">
              <a16:creationId xmlns:a16="http://schemas.microsoft.com/office/drawing/2014/main" id="{D504CA97-E973-46A9-BB95-D3B0AABC9CB0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74" name="Shape 8">
          <a:extLst>
            <a:ext uri="{FF2B5EF4-FFF2-40B4-BE49-F238E27FC236}">
              <a16:creationId xmlns:a16="http://schemas.microsoft.com/office/drawing/2014/main" id="{3662B4C7-6CC5-4ECF-9C64-2D0A20D33B9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75" name="Shape 8">
          <a:extLst>
            <a:ext uri="{FF2B5EF4-FFF2-40B4-BE49-F238E27FC236}">
              <a16:creationId xmlns:a16="http://schemas.microsoft.com/office/drawing/2014/main" id="{34616C18-DB9F-4F6B-883F-30B68FF9F75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76" name="Shape 8">
          <a:extLst>
            <a:ext uri="{FF2B5EF4-FFF2-40B4-BE49-F238E27FC236}">
              <a16:creationId xmlns:a16="http://schemas.microsoft.com/office/drawing/2014/main" id="{E3927D95-BC97-4B02-9B76-DC911FEDF17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77" name="Shape 8">
          <a:extLst>
            <a:ext uri="{FF2B5EF4-FFF2-40B4-BE49-F238E27FC236}">
              <a16:creationId xmlns:a16="http://schemas.microsoft.com/office/drawing/2014/main" id="{42670100-C56A-41E0-BC2A-2B4256DFC017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78" name="Shape 8">
          <a:extLst>
            <a:ext uri="{FF2B5EF4-FFF2-40B4-BE49-F238E27FC236}">
              <a16:creationId xmlns:a16="http://schemas.microsoft.com/office/drawing/2014/main" id="{DF3CA1DF-2036-431E-8892-BF78B10528A2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79" name="Shape 8">
          <a:extLst>
            <a:ext uri="{FF2B5EF4-FFF2-40B4-BE49-F238E27FC236}">
              <a16:creationId xmlns:a16="http://schemas.microsoft.com/office/drawing/2014/main" id="{2E4C4970-25FA-4ABC-903D-D5A00B9F8E3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80" name="Shape 8">
          <a:extLst>
            <a:ext uri="{FF2B5EF4-FFF2-40B4-BE49-F238E27FC236}">
              <a16:creationId xmlns:a16="http://schemas.microsoft.com/office/drawing/2014/main" id="{5F896ECE-D1CF-4FB5-AF05-9C0D8AEB924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81" name="Shape 8">
          <a:extLst>
            <a:ext uri="{FF2B5EF4-FFF2-40B4-BE49-F238E27FC236}">
              <a16:creationId xmlns:a16="http://schemas.microsoft.com/office/drawing/2014/main" id="{59DE4D46-12E5-41A5-9E0C-3BC4073BC0C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82" name="Shape 8">
          <a:extLst>
            <a:ext uri="{FF2B5EF4-FFF2-40B4-BE49-F238E27FC236}">
              <a16:creationId xmlns:a16="http://schemas.microsoft.com/office/drawing/2014/main" id="{216F6954-1937-480A-BA82-454E1B42EEE9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83" name="Shape 8">
          <a:extLst>
            <a:ext uri="{FF2B5EF4-FFF2-40B4-BE49-F238E27FC236}">
              <a16:creationId xmlns:a16="http://schemas.microsoft.com/office/drawing/2014/main" id="{BA5B47DB-A58B-4894-8DF7-32E80E6C7CE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84" name="Shape 8">
          <a:extLst>
            <a:ext uri="{FF2B5EF4-FFF2-40B4-BE49-F238E27FC236}">
              <a16:creationId xmlns:a16="http://schemas.microsoft.com/office/drawing/2014/main" id="{A7C506AA-2F81-4802-BCE0-76C2BE235BB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85" name="Shape 8">
          <a:extLst>
            <a:ext uri="{FF2B5EF4-FFF2-40B4-BE49-F238E27FC236}">
              <a16:creationId xmlns:a16="http://schemas.microsoft.com/office/drawing/2014/main" id="{E03AF31F-3DD5-4ED6-9665-38A10D01D272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86" name="Shape 8">
          <a:extLst>
            <a:ext uri="{FF2B5EF4-FFF2-40B4-BE49-F238E27FC236}">
              <a16:creationId xmlns:a16="http://schemas.microsoft.com/office/drawing/2014/main" id="{18770A38-762D-46F3-A215-DB49CDEE5B4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87" name="Shape 8">
          <a:extLst>
            <a:ext uri="{FF2B5EF4-FFF2-40B4-BE49-F238E27FC236}">
              <a16:creationId xmlns:a16="http://schemas.microsoft.com/office/drawing/2014/main" id="{FA07889F-60F3-430D-B312-D4C6CE6FFC5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88" name="Shape 8">
          <a:extLst>
            <a:ext uri="{FF2B5EF4-FFF2-40B4-BE49-F238E27FC236}">
              <a16:creationId xmlns:a16="http://schemas.microsoft.com/office/drawing/2014/main" id="{58EC72FD-70BC-401E-84B8-8654D41B0EE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89" name="Shape 8">
          <a:extLst>
            <a:ext uri="{FF2B5EF4-FFF2-40B4-BE49-F238E27FC236}">
              <a16:creationId xmlns:a16="http://schemas.microsoft.com/office/drawing/2014/main" id="{E2F37E4F-3ECB-46A1-811E-6C286501EA8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90" name="Shape 8">
          <a:extLst>
            <a:ext uri="{FF2B5EF4-FFF2-40B4-BE49-F238E27FC236}">
              <a16:creationId xmlns:a16="http://schemas.microsoft.com/office/drawing/2014/main" id="{8D766806-1CDF-4ACA-9968-299C27E0905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91" name="Shape 8">
          <a:extLst>
            <a:ext uri="{FF2B5EF4-FFF2-40B4-BE49-F238E27FC236}">
              <a16:creationId xmlns:a16="http://schemas.microsoft.com/office/drawing/2014/main" id="{E07752C0-7592-407B-B4A7-F5F8A99D606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92" name="Shape 8">
          <a:extLst>
            <a:ext uri="{FF2B5EF4-FFF2-40B4-BE49-F238E27FC236}">
              <a16:creationId xmlns:a16="http://schemas.microsoft.com/office/drawing/2014/main" id="{EA68CDC7-EB62-408D-AEBC-993D949AB426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93" name="Shape 8">
          <a:extLst>
            <a:ext uri="{FF2B5EF4-FFF2-40B4-BE49-F238E27FC236}">
              <a16:creationId xmlns:a16="http://schemas.microsoft.com/office/drawing/2014/main" id="{6AA38FAA-E7FD-442A-AE10-5FD62B29B95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94" name="Shape 8">
          <a:extLst>
            <a:ext uri="{FF2B5EF4-FFF2-40B4-BE49-F238E27FC236}">
              <a16:creationId xmlns:a16="http://schemas.microsoft.com/office/drawing/2014/main" id="{1163B2E7-C18E-479B-8432-BBE9651D402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95" name="Shape 8">
          <a:extLst>
            <a:ext uri="{FF2B5EF4-FFF2-40B4-BE49-F238E27FC236}">
              <a16:creationId xmlns:a16="http://schemas.microsoft.com/office/drawing/2014/main" id="{BCA8EBB0-313B-4100-9C91-42B05E92920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96" name="Shape 8">
          <a:extLst>
            <a:ext uri="{FF2B5EF4-FFF2-40B4-BE49-F238E27FC236}">
              <a16:creationId xmlns:a16="http://schemas.microsoft.com/office/drawing/2014/main" id="{09BEBDB9-B45A-44C3-B46E-B6509CEB62D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97" name="Shape 8">
          <a:extLst>
            <a:ext uri="{FF2B5EF4-FFF2-40B4-BE49-F238E27FC236}">
              <a16:creationId xmlns:a16="http://schemas.microsoft.com/office/drawing/2014/main" id="{6A8BDF46-C390-4AC5-97D2-3F3D92425FA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98" name="Shape 8">
          <a:extLst>
            <a:ext uri="{FF2B5EF4-FFF2-40B4-BE49-F238E27FC236}">
              <a16:creationId xmlns:a16="http://schemas.microsoft.com/office/drawing/2014/main" id="{808010ED-C296-423B-B1D9-71A95D45F8C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599" name="Shape 8">
          <a:extLst>
            <a:ext uri="{FF2B5EF4-FFF2-40B4-BE49-F238E27FC236}">
              <a16:creationId xmlns:a16="http://schemas.microsoft.com/office/drawing/2014/main" id="{F18AB952-D9C2-4C32-84F6-7BC3C0EC3D9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00" name="Shape 8">
          <a:extLst>
            <a:ext uri="{FF2B5EF4-FFF2-40B4-BE49-F238E27FC236}">
              <a16:creationId xmlns:a16="http://schemas.microsoft.com/office/drawing/2014/main" id="{9D328873-879F-42C1-A901-38A5623D207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01" name="Shape 8">
          <a:extLst>
            <a:ext uri="{FF2B5EF4-FFF2-40B4-BE49-F238E27FC236}">
              <a16:creationId xmlns:a16="http://schemas.microsoft.com/office/drawing/2014/main" id="{9A5C470A-E808-4148-AF45-CEF8CB9CA5F2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02" name="Shape 8">
          <a:extLst>
            <a:ext uri="{FF2B5EF4-FFF2-40B4-BE49-F238E27FC236}">
              <a16:creationId xmlns:a16="http://schemas.microsoft.com/office/drawing/2014/main" id="{EEE84153-66BB-4152-AD6D-75FF6861A9D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03" name="Shape 8">
          <a:extLst>
            <a:ext uri="{FF2B5EF4-FFF2-40B4-BE49-F238E27FC236}">
              <a16:creationId xmlns:a16="http://schemas.microsoft.com/office/drawing/2014/main" id="{CAE3D17C-1137-4C05-9A48-DBC9D32D4546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04" name="Shape 8">
          <a:extLst>
            <a:ext uri="{FF2B5EF4-FFF2-40B4-BE49-F238E27FC236}">
              <a16:creationId xmlns:a16="http://schemas.microsoft.com/office/drawing/2014/main" id="{7CEDA69B-F4B2-4968-8AD4-2E546DB14C2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05" name="Shape 8">
          <a:extLst>
            <a:ext uri="{FF2B5EF4-FFF2-40B4-BE49-F238E27FC236}">
              <a16:creationId xmlns:a16="http://schemas.microsoft.com/office/drawing/2014/main" id="{91399926-71F5-4BE0-A50E-B90F9BF908C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06" name="Shape 8">
          <a:extLst>
            <a:ext uri="{FF2B5EF4-FFF2-40B4-BE49-F238E27FC236}">
              <a16:creationId xmlns:a16="http://schemas.microsoft.com/office/drawing/2014/main" id="{1D4DF568-1F8C-41C3-805C-C48E75BE32B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07" name="Shape 8">
          <a:extLst>
            <a:ext uri="{FF2B5EF4-FFF2-40B4-BE49-F238E27FC236}">
              <a16:creationId xmlns:a16="http://schemas.microsoft.com/office/drawing/2014/main" id="{E051478C-C733-4C3F-BA2D-5BA239F07D9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08" name="Shape 8">
          <a:extLst>
            <a:ext uri="{FF2B5EF4-FFF2-40B4-BE49-F238E27FC236}">
              <a16:creationId xmlns:a16="http://schemas.microsoft.com/office/drawing/2014/main" id="{85033EA7-0330-43D3-B705-B4EA1F03D6E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09" name="Shape 8">
          <a:extLst>
            <a:ext uri="{FF2B5EF4-FFF2-40B4-BE49-F238E27FC236}">
              <a16:creationId xmlns:a16="http://schemas.microsoft.com/office/drawing/2014/main" id="{E24E02BF-4E64-4739-AB71-DF0D14E7B2C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10" name="Shape 8">
          <a:extLst>
            <a:ext uri="{FF2B5EF4-FFF2-40B4-BE49-F238E27FC236}">
              <a16:creationId xmlns:a16="http://schemas.microsoft.com/office/drawing/2014/main" id="{1BB6FD5B-052F-41B6-BA1B-EDC722BE082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11" name="Shape 8">
          <a:extLst>
            <a:ext uri="{FF2B5EF4-FFF2-40B4-BE49-F238E27FC236}">
              <a16:creationId xmlns:a16="http://schemas.microsoft.com/office/drawing/2014/main" id="{D48C9C23-3736-4C74-A653-85D9E4E6711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12" name="Shape 8">
          <a:extLst>
            <a:ext uri="{FF2B5EF4-FFF2-40B4-BE49-F238E27FC236}">
              <a16:creationId xmlns:a16="http://schemas.microsoft.com/office/drawing/2014/main" id="{49B48FE8-C613-459D-8895-E0B9A3A06AD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13" name="Shape 8">
          <a:extLst>
            <a:ext uri="{FF2B5EF4-FFF2-40B4-BE49-F238E27FC236}">
              <a16:creationId xmlns:a16="http://schemas.microsoft.com/office/drawing/2014/main" id="{C8A7053C-CFC9-4F59-9A0F-13D5E81F590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14" name="Shape 8">
          <a:extLst>
            <a:ext uri="{FF2B5EF4-FFF2-40B4-BE49-F238E27FC236}">
              <a16:creationId xmlns:a16="http://schemas.microsoft.com/office/drawing/2014/main" id="{0AC51E14-5177-4E41-B0C0-4948C356688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15" name="Shape 8">
          <a:extLst>
            <a:ext uri="{FF2B5EF4-FFF2-40B4-BE49-F238E27FC236}">
              <a16:creationId xmlns:a16="http://schemas.microsoft.com/office/drawing/2014/main" id="{1B30FE05-DBBE-4042-A559-202DA09A0B56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16" name="Shape 8">
          <a:extLst>
            <a:ext uri="{FF2B5EF4-FFF2-40B4-BE49-F238E27FC236}">
              <a16:creationId xmlns:a16="http://schemas.microsoft.com/office/drawing/2014/main" id="{BBB66859-9C00-4E38-9D85-11D6305FE6B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17" name="Shape 8">
          <a:extLst>
            <a:ext uri="{FF2B5EF4-FFF2-40B4-BE49-F238E27FC236}">
              <a16:creationId xmlns:a16="http://schemas.microsoft.com/office/drawing/2014/main" id="{A60D139D-54A3-46A7-BF22-9CCA0D04447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18" name="Shape 8">
          <a:extLst>
            <a:ext uri="{FF2B5EF4-FFF2-40B4-BE49-F238E27FC236}">
              <a16:creationId xmlns:a16="http://schemas.microsoft.com/office/drawing/2014/main" id="{B91DBC25-4ECA-458C-B1D3-42A42F08284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19" name="Shape 8">
          <a:extLst>
            <a:ext uri="{FF2B5EF4-FFF2-40B4-BE49-F238E27FC236}">
              <a16:creationId xmlns:a16="http://schemas.microsoft.com/office/drawing/2014/main" id="{2F6002D0-2032-41CE-9238-0F722168ABC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20" name="Shape 8">
          <a:extLst>
            <a:ext uri="{FF2B5EF4-FFF2-40B4-BE49-F238E27FC236}">
              <a16:creationId xmlns:a16="http://schemas.microsoft.com/office/drawing/2014/main" id="{3BD7E38E-8B20-4314-BDA5-421E1126D86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21" name="Shape 8">
          <a:extLst>
            <a:ext uri="{FF2B5EF4-FFF2-40B4-BE49-F238E27FC236}">
              <a16:creationId xmlns:a16="http://schemas.microsoft.com/office/drawing/2014/main" id="{83C2D64D-0C8B-481E-9426-18865154E9F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22" name="Shape 8">
          <a:extLst>
            <a:ext uri="{FF2B5EF4-FFF2-40B4-BE49-F238E27FC236}">
              <a16:creationId xmlns:a16="http://schemas.microsoft.com/office/drawing/2014/main" id="{A9CC763B-F300-4F75-B1E3-D94836EB164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23" name="Shape 8">
          <a:extLst>
            <a:ext uri="{FF2B5EF4-FFF2-40B4-BE49-F238E27FC236}">
              <a16:creationId xmlns:a16="http://schemas.microsoft.com/office/drawing/2014/main" id="{3C4C1969-F532-494E-A7EA-2EB6C6F628F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24" name="Shape 8">
          <a:extLst>
            <a:ext uri="{FF2B5EF4-FFF2-40B4-BE49-F238E27FC236}">
              <a16:creationId xmlns:a16="http://schemas.microsoft.com/office/drawing/2014/main" id="{29BEEFAC-9E76-494F-A3DC-D3170D116FF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25" name="Shape 8">
          <a:extLst>
            <a:ext uri="{FF2B5EF4-FFF2-40B4-BE49-F238E27FC236}">
              <a16:creationId xmlns:a16="http://schemas.microsoft.com/office/drawing/2014/main" id="{DEB405E5-F7DC-46FA-9186-305F0ACC545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26" name="Shape 8">
          <a:extLst>
            <a:ext uri="{FF2B5EF4-FFF2-40B4-BE49-F238E27FC236}">
              <a16:creationId xmlns:a16="http://schemas.microsoft.com/office/drawing/2014/main" id="{A031F476-C5EF-4F75-8B59-B4FA12798B7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27" name="Shape 8">
          <a:extLst>
            <a:ext uri="{FF2B5EF4-FFF2-40B4-BE49-F238E27FC236}">
              <a16:creationId xmlns:a16="http://schemas.microsoft.com/office/drawing/2014/main" id="{DF0546B5-ACA8-41CC-A77D-1A46CF15BE2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28" name="Shape 8">
          <a:extLst>
            <a:ext uri="{FF2B5EF4-FFF2-40B4-BE49-F238E27FC236}">
              <a16:creationId xmlns:a16="http://schemas.microsoft.com/office/drawing/2014/main" id="{6F876FE1-1D4B-4DA0-95F1-94284AC00DA9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29" name="Shape 8">
          <a:extLst>
            <a:ext uri="{FF2B5EF4-FFF2-40B4-BE49-F238E27FC236}">
              <a16:creationId xmlns:a16="http://schemas.microsoft.com/office/drawing/2014/main" id="{F468AFC3-A16B-467B-BCCF-20207C489C07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30" name="Shape 8">
          <a:extLst>
            <a:ext uri="{FF2B5EF4-FFF2-40B4-BE49-F238E27FC236}">
              <a16:creationId xmlns:a16="http://schemas.microsoft.com/office/drawing/2014/main" id="{E358CF82-ED3B-4283-90BF-4A24D0D7576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31" name="Shape 8">
          <a:extLst>
            <a:ext uri="{FF2B5EF4-FFF2-40B4-BE49-F238E27FC236}">
              <a16:creationId xmlns:a16="http://schemas.microsoft.com/office/drawing/2014/main" id="{CEBA8157-104B-47C2-B47C-BB8FA1F90B0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32" name="Shape 8">
          <a:extLst>
            <a:ext uri="{FF2B5EF4-FFF2-40B4-BE49-F238E27FC236}">
              <a16:creationId xmlns:a16="http://schemas.microsoft.com/office/drawing/2014/main" id="{81D3A3CE-64E5-4FF4-AA67-6D3142815267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633" name="Shape 8">
          <a:extLst>
            <a:ext uri="{FF2B5EF4-FFF2-40B4-BE49-F238E27FC236}">
              <a16:creationId xmlns:a16="http://schemas.microsoft.com/office/drawing/2014/main" id="{158FC39E-8450-445D-BDBE-C8E94A99EB8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34" name="Shape 8">
          <a:extLst>
            <a:ext uri="{FF2B5EF4-FFF2-40B4-BE49-F238E27FC236}">
              <a16:creationId xmlns:a16="http://schemas.microsoft.com/office/drawing/2014/main" id="{BF1C1F50-C930-47A3-8A90-2A3B5E4E6E9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35" name="Shape 8">
          <a:extLst>
            <a:ext uri="{FF2B5EF4-FFF2-40B4-BE49-F238E27FC236}">
              <a16:creationId xmlns:a16="http://schemas.microsoft.com/office/drawing/2014/main" id="{2032FE63-C5AF-428A-A2C7-A395F055E15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36" name="Shape 8">
          <a:extLst>
            <a:ext uri="{FF2B5EF4-FFF2-40B4-BE49-F238E27FC236}">
              <a16:creationId xmlns:a16="http://schemas.microsoft.com/office/drawing/2014/main" id="{699E0A2A-4596-46E5-9E6F-EC63A89AC53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37" name="Shape 8">
          <a:extLst>
            <a:ext uri="{FF2B5EF4-FFF2-40B4-BE49-F238E27FC236}">
              <a16:creationId xmlns:a16="http://schemas.microsoft.com/office/drawing/2014/main" id="{E897D89E-B208-4896-9FCB-0CC4A9415BA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38" name="Shape 8">
          <a:extLst>
            <a:ext uri="{FF2B5EF4-FFF2-40B4-BE49-F238E27FC236}">
              <a16:creationId xmlns:a16="http://schemas.microsoft.com/office/drawing/2014/main" id="{98C9B445-19BD-4FAA-BAAF-AEA93460622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39" name="Shape 8">
          <a:extLst>
            <a:ext uri="{FF2B5EF4-FFF2-40B4-BE49-F238E27FC236}">
              <a16:creationId xmlns:a16="http://schemas.microsoft.com/office/drawing/2014/main" id="{00313858-65F0-4E26-BED7-E5A56635864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40" name="Shape 8">
          <a:extLst>
            <a:ext uri="{FF2B5EF4-FFF2-40B4-BE49-F238E27FC236}">
              <a16:creationId xmlns:a16="http://schemas.microsoft.com/office/drawing/2014/main" id="{1FC89C4E-061D-486B-A4C4-C27798D6EA5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41" name="Shape 8">
          <a:extLst>
            <a:ext uri="{FF2B5EF4-FFF2-40B4-BE49-F238E27FC236}">
              <a16:creationId xmlns:a16="http://schemas.microsoft.com/office/drawing/2014/main" id="{24D77EB8-85B6-4465-8EE7-5C73CC6B778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42" name="Shape 8">
          <a:extLst>
            <a:ext uri="{FF2B5EF4-FFF2-40B4-BE49-F238E27FC236}">
              <a16:creationId xmlns:a16="http://schemas.microsoft.com/office/drawing/2014/main" id="{6C669821-0DCD-4B29-8E99-82786F19F11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43" name="Shape 8">
          <a:extLst>
            <a:ext uri="{FF2B5EF4-FFF2-40B4-BE49-F238E27FC236}">
              <a16:creationId xmlns:a16="http://schemas.microsoft.com/office/drawing/2014/main" id="{E619A64B-8612-4C25-8020-03150E12374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44" name="Shape 8">
          <a:extLst>
            <a:ext uri="{FF2B5EF4-FFF2-40B4-BE49-F238E27FC236}">
              <a16:creationId xmlns:a16="http://schemas.microsoft.com/office/drawing/2014/main" id="{79F6CE1E-AC7E-4971-9BA7-FBD1CF96754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45" name="Shape 8">
          <a:extLst>
            <a:ext uri="{FF2B5EF4-FFF2-40B4-BE49-F238E27FC236}">
              <a16:creationId xmlns:a16="http://schemas.microsoft.com/office/drawing/2014/main" id="{75CEDA31-5C20-4C63-BF7A-BE2A6FD27EA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46" name="Shape 8">
          <a:extLst>
            <a:ext uri="{FF2B5EF4-FFF2-40B4-BE49-F238E27FC236}">
              <a16:creationId xmlns:a16="http://schemas.microsoft.com/office/drawing/2014/main" id="{75736A68-BCF4-4937-9DF7-FAB8FD4DDD4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47" name="Shape 8">
          <a:extLst>
            <a:ext uri="{FF2B5EF4-FFF2-40B4-BE49-F238E27FC236}">
              <a16:creationId xmlns:a16="http://schemas.microsoft.com/office/drawing/2014/main" id="{0A0BCFE0-68BB-47FC-BA0E-4D3CBAC95C6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48" name="Shape 8">
          <a:extLst>
            <a:ext uri="{FF2B5EF4-FFF2-40B4-BE49-F238E27FC236}">
              <a16:creationId xmlns:a16="http://schemas.microsoft.com/office/drawing/2014/main" id="{291023AE-FE83-4C52-B1E8-13263AB2530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49" name="Shape 8">
          <a:extLst>
            <a:ext uri="{FF2B5EF4-FFF2-40B4-BE49-F238E27FC236}">
              <a16:creationId xmlns:a16="http://schemas.microsoft.com/office/drawing/2014/main" id="{BB060996-4832-4266-9F85-6220AA1E8C2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50" name="Shape 8">
          <a:extLst>
            <a:ext uri="{FF2B5EF4-FFF2-40B4-BE49-F238E27FC236}">
              <a16:creationId xmlns:a16="http://schemas.microsoft.com/office/drawing/2014/main" id="{0B1850B6-0F42-46FA-AE90-671D8B501F2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51" name="Shape 8">
          <a:extLst>
            <a:ext uri="{FF2B5EF4-FFF2-40B4-BE49-F238E27FC236}">
              <a16:creationId xmlns:a16="http://schemas.microsoft.com/office/drawing/2014/main" id="{A9967F15-B2B0-4C65-9903-63F0BEB90B5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52" name="Shape 8">
          <a:extLst>
            <a:ext uri="{FF2B5EF4-FFF2-40B4-BE49-F238E27FC236}">
              <a16:creationId xmlns:a16="http://schemas.microsoft.com/office/drawing/2014/main" id="{0A9270A4-C7ED-47F8-AE79-77BD236D5D3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53" name="Shape 8">
          <a:extLst>
            <a:ext uri="{FF2B5EF4-FFF2-40B4-BE49-F238E27FC236}">
              <a16:creationId xmlns:a16="http://schemas.microsoft.com/office/drawing/2014/main" id="{A391AFF5-DD8C-4F92-BA22-39410DFED3F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54" name="Shape 8">
          <a:extLst>
            <a:ext uri="{FF2B5EF4-FFF2-40B4-BE49-F238E27FC236}">
              <a16:creationId xmlns:a16="http://schemas.microsoft.com/office/drawing/2014/main" id="{6F4C5FB5-9C6D-4595-B0DE-3EBE4B3FC04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55" name="Shape 8">
          <a:extLst>
            <a:ext uri="{FF2B5EF4-FFF2-40B4-BE49-F238E27FC236}">
              <a16:creationId xmlns:a16="http://schemas.microsoft.com/office/drawing/2014/main" id="{55E14760-AF4F-49CC-B0B3-1501F1D3A7A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56" name="Shape 8">
          <a:extLst>
            <a:ext uri="{FF2B5EF4-FFF2-40B4-BE49-F238E27FC236}">
              <a16:creationId xmlns:a16="http://schemas.microsoft.com/office/drawing/2014/main" id="{5437299E-45D1-4360-A3BC-9B85D235178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57" name="Shape 8">
          <a:extLst>
            <a:ext uri="{FF2B5EF4-FFF2-40B4-BE49-F238E27FC236}">
              <a16:creationId xmlns:a16="http://schemas.microsoft.com/office/drawing/2014/main" id="{B47883BE-69E4-40EA-B948-3FC7D834236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58" name="Shape 8">
          <a:extLst>
            <a:ext uri="{FF2B5EF4-FFF2-40B4-BE49-F238E27FC236}">
              <a16:creationId xmlns:a16="http://schemas.microsoft.com/office/drawing/2014/main" id="{B101E4D8-E9ED-42C8-9DD0-BE5A4F670FF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59" name="Shape 8">
          <a:extLst>
            <a:ext uri="{FF2B5EF4-FFF2-40B4-BE49-F238E27FC236}">
              <a16:creationId xmlns:a16="http://schemas.microsoft.com/office/drawing/2014/main" id="{03087B48-A9B2-4887-A00B-A0087FE350F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60" name="Shape 8">
          <a:extLst>
            <a:ext uri="{FF2B5EF4-FFF2-40B4-BE49-F238E27FC236}">
              <a16:creationId xmlns:a16="http://schemas.microsoft.com/office/drawing/2014/main" id="{94E43866-69E1-4115-9654-AD8FB00541F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61" name="Shape 8">
          <a:extLst>
            <a:ext uri="{FF2B5EF4-FFF2-40B4-BE49-F238E27FC236}">
              <a16:creationId xmlns:a16="http://schemas.microsoft.com/office/drawing/2014/main" id="{AB0817EA-1B61-4BA6-980D-533BF496E54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62" name="Shape 8">
          <a:extLst>
            <a:ext uri="{FF2B5EF4-FFF2-40B4-BE49-F238E27FC236}">
              <a16:creationId xmlns:a16="http://schemas.microsoft.com/office/drawing/2014/main" id="{22F59730-FEFA-48A5-AEC8-AA8824DF096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63" name="Shape 8">
          <a:extLst>
            <a:ext uri="{FF2B5EF4-FFF2-40B4-BE49-F238E27FC236}">
              <a16:creationId xmlns:a16="http://schemas.microsoft.com/office/drawing/2014/main" id="{14F8729A-FAD2-4462-9705-71FB8E06216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64" name="Shape 8">
          <a:extLst>
            <a:ext uri="{FF2B5EF4-FFF2-40B4-BE49-F238E27FC236}">
              <a16:creationId xmlns:a16="http://schemas.microsoft.com/office/drawing/2014/main" id="{18646D9C-65CC-4CA3-B8DF-105D812E120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65" name="Shape 8">
          <a:extLst>
            <a:ext uri="{FF2B5EF4-FFF2-40B4-BE49-F238E27FC236}">
              <a16:creationId xmlns:a16="http://schemas.microsoft.com/office/drawing/2014/main" id="{462EA0B9-0FBD-4DF1-A848-34083C27452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66" name="Shape 8">
          <a:extLst>
            <a:ext uri="{FF2B5EF4-FFF2-40B4-BE49-F238E27FC236}">
              <a16:creationId xmlns:a16="http://schemas.microsoft.com/office/drawing/2014/main" id="{770E2224-8C3D-4827-92DB-1653FF97ED0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67" name="Shape 8">
          <a:extLst>
            <a:ext uri="{FF2B5EF4-FFF2-40B4-BE49-F238E27FC236}">
              <a16:creationId xmlns:a16="http://schemas.microsoft.com/office/drawing/2014/main" id="{C3DC51A4-F8D5-4C3A-B824-D9C9BE6DF9A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68" name="Shape 8">
          <a:extLst>
            <a:ext uri="{FF2B5EF4-FFF2-40B4-BE49-F238E27FC236}">
              <a16:creationId xmlns:a16="http://schemas.microsoft.com/office/drawing/2014/main" id="{52DFEB43-6BE0-4D31-B69F-1797D42EA30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69" name="Shape 8">
          <a:extLst>
            <a:ext uri="{FF2B5EF4-FFF2-40B4-BE49-F238E27FC236}">
              <a16:creationId xmlns:a16="http://schemas.microsoft.com/office/drawing/2014/main" id="{1BA26395-59A2-4BF2-A81A-DF52C77BB96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70" name="Shape 8">
          <a:extLst>
            <a:ext uri="{FF2B5EF4-FFF2-40B4-BE49-F238E27FC236}">
              <a16:creationId xmlns:a16="http://schemas.microsoft.com/office/drawing/2014/main" id="{76E78B80-61F3-4AAB-ADA7-35366215FF3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71" name="Shape 8">
          <a:extLst>
            <a:ext uri="{FF2B5EF4-FFF2-40B4-BE49-F238E27FC236}">
              <a16:creationId xmlns:a16="http://schemas.microsoft.com/office/drawing/2014/main" id="{2E6FB5FB-3D07-4D40-A3E1-691F35FE413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72" name="Shape 8">
          <a:extLst>
            <a:ext uri="{FF2B5EF4-FFF2-40B4-BE49-F238E27FC236}">
              <a16:creationId xmlns:a16="http://schemas.microsoft.com/office/drawing/2014/main" id="{29B8AE5E-08A9-4AF5-8802-72C56CB6E25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73" name="Shape 8">
          <a:extLst>
            <a:ext uri="{FF2B5EF4-FFF2-40B4-BE49-F238E27FC236}">
              <a16:creationId xmlns:a16="http://schemas.microsoft.com/office/drawing/2014/main" id="{A1F84146-5BAF-47BC-BBD1-79BAFF6CD6C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74" name="Shape 8">
          <a:extLst>
            <a:ext uri="{FF2B5EF4-FFF2-40B4-BE49-F238E27FC236}">
              <a16:creationId xmlns:a16="http://schemas.microsoft.com/office/drawing/2014/main" id="{0DFC7D1A-2E39-49C2-9829-2AD2FB8536D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75" name="Shape 8">
          <a:extLst>
            <a:ext uri="{FF2B5EF4-FFF2-40B4-BE49-F238E27FC236}">
              <a16:creationId xmlns:a16="http://schemas.microsoft.com/office/drawing/2014/main" id="{2206B005-CE23-4A9C-A3BE-A294B2607FD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76" name="Shape 8">
          <a:extLst>
            <a:ext uri="{FF2B5EF4-FFF2-40B4-BE49-F238E27FC236}">
              <a16:creationId xmlns:a16="http://schemas.microsoft.com/office/drawing/2014/main" id="{FB187D74-4CAE-4FD7-BFBB-9A77BE72906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77" name="Shape 8">
          <a:extLst>
            <a:ext uri="{FF2B5EF4-FFF2-40B4-BE49-F238E27FC236}">
              <a16:creationId xmlns:a16="http://schemas.microsoft.com/office/drawing/2014/main" id="{D88EF01E-59AF-4EC3-90FD-F0D302000C1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78" name="Shape 8">
          <a:extLst>
            <a:ext uri="{FF2B5EF4-FFF2-40B4-BE49-F238E27FC236}">
              <a16:creationId xmlns:a16="http://schemas.microsoft.com/office/drawing/2014/main" id="{90B1BFAC-D8FF-4166-AA89-6B08832A470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79" name="Shape 8">
          <a:extLst>
            <a:ext uri="{FF2B5EF4-FFF2-40B4-BE49-F238E27FC236}">
              <a16:creationId xmlns:a16="http://schemas.microsoft.com/office/drawing/2014/main" id="{01C3A994-19BF-4C3C-BE8C-FD475D60930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80" name="Shape 8">
          <a:extLst>
            <a:ext uri="{FF2B5EF4-FFF2-40B4-BE49-F238E27FC236}">
              <a16:creationId xmlns:a16="http://schemas.microsoft.com/office/drawing/2014/main" id="{0386D588-FD6B-4862-9B45-937EE5364B2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81" name="Shape 8">
          <a:extLst>
            <a:ext uri="{FF2B5EF4-FFF2-40B4-BE49-F238E27FC236}">
              <a16:creationId xmlns:a16="http://schemas.microsoft.com/office/drawing/2014/main" id="{91A358F4-EA05-406C-B75C-50FF1E10A15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82" name="Shape 8">
          <a:extLst>
            <a:ext uri="{FF2B5EF4-FFF2-40B4-BE49-F238E27FC236}">
              <a16:creationId xmlns:a16="http://schemas.microsoft.com/office/drawing/2014/main" id="{89F98D2D-FD77-4650-9B9E-58F76520C39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83" name="Shape 8">
          <a:extLst>
            <a:ext uri="{FF2B5EF4-FFF2-40B4-BE49-F238E27FC236}">
              <a16:creationId xmlns:a16="http://schemas.microsoft.com/office/drawing/2014/main" id="{213C7731-76DE-4A83-8D2A-3F5EDFCFA72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84" name="Shape 8">
          <a:extLst>
            <a:ext uri="{FF2B5EF4-FFF2-40B4-BE49-F238E27FC236}">
              <a16:creationId xmlns:a16="http://schemas.microsoft.com/office/drawing/2014/main" id="{1523D655-6BE8-4341-8187-5EF9DE310A2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85" name="Shape 8">
          <a:extLst>
            <a:ext uri="{FF2B5EF4-FFF2-40B4-BE49-F238E27FC236}">
              <a16:creationId xmlns:a16="http://schemas.microsoft.com/office/drawing/2014/main" id="{D2FE6468-C447-4DB7-A92D-12F81B40B25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86" name="Shape 8">
          <a:extLst>
            <a:ext uri="{FF2B5EF4-FFF2-40B4-BE49-F238E27FC236}">
              <a16:creationId xmlns:a16="http://schemas.microsoft.com/office/drawing/2014/main" id="{BF3A0379-81A9-469A-95D0-58C5897F7F7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87" name="Shape 8">
          <a:extLst>
            <a:ext uri="{FF2B5EF4-FFF2-40B4-BE49-F238E27FC236}">
              <a16:creationId xmlns:a16="http://schemas.microsoft.com/office/drawing/2014/main" id="{25C91517-3C1B-4AAD-806C-379F7916691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88" name="Shape 8">
          <a:extLst>
            <a:ext uri="{FF2B5EF4-FFF2-40B4-BE49-F238E27FC236}">
              <a16:creationId xmlns:a16="http://schemas.microsoft.com/office/drawing/2014/main" id="{E2876A5F-588A-4037-9987-8232F4DBE89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89" name="Shape 8">
          <a:extLst>
            <a:ext uri="{FF2B5EF4-FFF2-40B4-BE49-F238E27FC236}">
              <a16:creationId xmlns:a16="http://schemas.microsoft.com/office/drawing/2014/main" id="{A841B854-5063-4980-A70C-01D0472D55B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90" name="Shape 8">
          <a:extLst>
            <a:ext uri="{FF2B5EF4-FFF2-40B4-BE49-F238E27FC236}">
              <a16:creationId xmlns:a16="http://schemas.microsoft.com/office/drawing/2014/main" id="{C843C27E-6488-4225-B5C8-12BAD46E5B5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91" name="Shape 8">
          <a:extLst>
            <a:ext uri="{FF2B5EF4-FFF2-40B4-BE49-F238E27FC236}">
              <a16:creationId xmlns:a16="http://schemas.microsoft.com/office/drawing/2014/main" id="{EE5E72EC-708A-4B7A-B772-FDCE99FA8CB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92" name="Shape 8">
          <a:extLst>
            <a:ext uri="{FF2B5EF4-FFF2-40B4-BE49-F238E27FC236}">
              <a16:creationId xmlns:a16="http://schemas.microsoft.com/office/drawing/2014/main" id="{45FED3A8-7D41-4FCB-AB31-7DBD8997FB9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93" name="Shape 8">
          <a:extLst>
            <a:ext uri="{FF2B5EF4-FFF2-40B4-BE49-F238E27FC236}">
              <a16:creationId xmlns:a16="http://schemas.microsoft.com/office/drawing/2014/main" id="{D77FA198-8253-40C1-817F-8A2D0D8233A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94" name="Shape 8">
          <a:extLst>
            <a:ext uri="{FF2B5EF4-FFF2-40B4-BE49-F238E27FC236}">
              <a16:creationId xmlns:a16="http://schemas.microsoft.com/office/drawing/2014/main" id="{E4315A06-625E-4639-A51C-6E56E9F26E7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95" name="Shape 8">
          <a:extLst>
            <a:ext uri="{FF2B5EF4-FFF2-40B4-BE49-F238E27FC236}">
              <a16:creationId xmlns:a16="http://schemas.microsoft.com/office/drawing/2014/main" id="{BD9596DA-CCB8-4B8E-B5B9-AADBEDA258F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96" name="Shape 8">
          <a:extLst>
            <a:ext uri="{FF2B5EF4-FFF2-40B4-BE49-F238E27FC236}">
              <a16:creationId xmlns:a16="http://schemas.microsoft.com/office/drawing/2014/main" id="{59108415-DFDC-4E8E-9FAE-803FE35A333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97" name="Shape 8">
          <a:extLst>
            <a:ext uri="{FF2B5EF4-FFF2-40B4-BE49-F238E27FC236}">
              <a16:creationId xmlns:a16="http://schemas.microsoft.com/office/drawing/2014/main" id="{17372E8C-A0F4-4138-88DE-F9D5906309A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98" name="Shape 8">
          <a:extLst>
            <a:ext uri="{FF2B5EF4-FFF2-40B4-BE49-F238E27FC236}">
              <a16:creationId xmlns:a16="http://schemas.microsoft.com/office/drawing/2014/main" id="{513E4BA1-E967-47EF-A3D6-D347D80B947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699" name="Shape 8">
          <a:extLst>
            <a:ext uri="{FF2B5EF4-FFF2-40B4-BE49-F238E27FC236}">
              <a16:creationId xmlns:a16="http://schemas.microsoft.com/office/drawing/2014/main" id="{031B839E-4841-47AE-978A-925CB8A7D09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00" name="Shape 8">
          <a:extLst>
            <a:ext uri="{FF2B5EF4-FFF2-40B4-BE49-F238E27FC236}">
              <a16:creationId xmlns:a16="http://schemas.microsoft.com/office/drawing/2014/main" id="{CCCDCA5C-6462-44B6-B912-C111071DB34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01" name="Shape 8">
          <a:extLst>
            <a:ext uri="{FF2B5EF4-FFF2-40B4-BE49-F238E27FC236}">
              <a16:creationId xmlns:a16="http://schemas.microsoft.com/office/drawing/2014/main" id="{0BC0B40E-5217-4C13-81D3-E1E4113DF7B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02" name="Shape 8">
          <a:extLst>
            <a:ext uri="{FF2B5EF4-FFF2-40B4-BE49-F238E27FC236}">
              <a16:creationId xmlns:a16="http://schemas.microsoft.com/office/drawing/2014/main" id="{BE6F9A41-0BEF-4DC3-A00C-54E1ED16453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03" name="Shape 8">
          <a:extLst>
            <a:ext uri="{FF2B5EF4-FFF2-40B4-BE49-F238E27FC236}">
              <a16:creationId xmlns:a16="http://schemas.microsoft.com/office/drawing/2014/main" id="{F73864FF-D2F0-467B-AA50-9F8C452137B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04" name="Shape 8">
          <a:extLst>
            <a:ext uri="{FF2B5EF4-FFF2-40B4-BE49-F238E27FC236}">
              <a16:creationId xmlns:a16="http://schemas.microsoft.com/office/drawing/2014/main" id="{A174DCA8-EAEF-4217-AFC2-AA3B3452335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05" name="Shape 8">
          <a:extLst>
            <a:ext uri="{FF2B5EF4-FFF2-40B4-BE49-F238E27FC236}">
              <a16:creationId xmlns:a16="http://schemas.microsoft.com/office/drawing/2014/main" id="{4DB85C89-10C2-4E78-B8A3-783F8FF1403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06" name="Shape 8">
          <a:extLst>
            <a:ext uri="{FF2B5EF4-FFF2-40B4-BE49-F238E27FC236}">
              <a16:creationId xmlns:a16="http://schemas.microsoft.com/office/drawing/2014/main" id="{EACBD412-3348-4390-949E-42C8929BFA3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07" name="Shape 8">
          <a:extLst>
            <a:ext uri="{FF2B5EF4-FFF2-40B4-BE49-F238E27FC236}">
              <a16:creationId xmlns:a16="http://schemas.microsoft.com/office/drawing/2014/main" id="{85CC1AFB-13EA-4D42-8901-0035DEF30AD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08" name="Shape 8">
          <a:extLst>
            <a:ext uri="{FF2B5EF4-FFF2-40B4-BE49-F238E27FC236}">
              <a16:creationId xmlns:a16="http://schemas.microsoft.com/office/drawing/2014/main" id="{A9813E94-6343-44EC-BB41-2AEB2C8833E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09" name="Shape 8">
          <a:extLst>
            <a:ext uri="{FF2B5EF4-FFF2-40B4-BE49-F238E27FC236}">
              <a16:creationId xmlns:a16="http://schemas.microsoft.com/office/drawing/2014/main" id="{24F70CC6-A107-423F-96FD-EC8C0193A43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10" name="Shape 8">
          <a:extLst>
            <a:ext uri="{FF2B5EF4-FFF2-40B4-BE49-F238E27FC236}">
              <a16:creationId xmlns:a16="http://schemas.microsoft.com/office/drawing/2014/main" id="{270F7F6C-90C4-450C-AF03-EBA8D66D51D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11" name="Shape 8">
          <a:extLst>
            <a:ext uri="{FF2B5EF4-FFF2-40B4-BE49-F238E27FC236}">
              <a16:creationId xmlns:a16="http://schemas.microsoft.com/office/drawing/2014/main" id="{889385C0-E110-49C4-B3EC-FBFCE492CFC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12" name="Shape 8">
          <a:extLst>
            <a:ext uri="{FF2B5EF4-FFF2-40B4-BE49-F238E27FC236}">
              <a16:creationId xmlns:a16="http://schemas.microsoft.com/office/drawing/2014/main" id="{91374B30-F94A-4980-99B7-1FBF15565C4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13" name="Shape 8">
          <a:extLst>
            <a:ext uri="{FF2B5EF4-FFF2-40B4-BE49-F238E27FC236}">
              <a16:creationId xmlns:a16="http://schemas.microsoft.com/office/drawing/2014/main" id="{4CFA65A9-BB1C-4B2D-9C2F-26A3C75F817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14" name="Shape 8">
          <a:extLst>
            <a:ext uri="{FF2B5EF4-FFF2-40B4-BE49-F238E27FC236}">
              <a16:creationId xmlns:a16="http://schemas.microsoft.com/office/drawing/2014/main" id="{66B26C76-13DC-44C5-989C-E75DA8051A5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15" name="Shape 8">
          <a:extLst>
            <a:ext uri="{FF2B5EF4-FFF2-40B4-BE49-F238E27FC236}">
              <a16:creationId xmlns:a16="http://schemas.microsoft.com/office/drawing/2014/main" id="{B4D57F45-B751-4C84-9930-DA87E7BCDC2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16" name="Shape 8">
          <a:extLst>
            <a:ext uri="{FF2B5EF4-FFF2-40B4-BE49-F238E27FC236}">
              <a16:creationId xmlns:a16="http://schemas.microsoft.com/office/drawing/2014/main" id="{7F601976-510B-482A-9156-B8650A92129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17" name="Shape 8">
          <a:extLst>
            <a:ext uri="{FF2B5EF4-FFF2-40B4-BE49-F238E27FC236}">
              <a16:creationId xmlns:a16="http://schemas.microsoft.com/office/drawing/2014/main" id="{F1C463FA-59C7-4C19-BF91-AA9C1D87E9BF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18" name="Shape 8">
          <a:extLst>
            <a:ext uri="{FF2B5EF4-FFF2-40B4-BE49-F238E27FC236}">
              <a16:creationId xmlns:a16="http://schemas.microsoft.com/office/drawing/2014/main" id="{EEF56061-2768-4515-8CA4-C6E7818BBF6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19" name="Shape 8">
          <a:extLst>
            <a:ext uri="{FF2B5EF4-FFF2-40B4-BE49-F238E27FC236}">
              <a16:creationId xmlns:a16="http://schemas.microsoft.com/office/drawing/2014/main" id="{F238A61E-DA62-44F4-A221-CCF121E7DEA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20" name="Shape 8">
          <a:extLst>
            <a:ext uri="{FF2B5EF4-FFF2-40B4-BE49-F238E27FC236}">
              <a16:creationId xmlns:a16="http://schemas.microsoft.com/office/drawing/2014/main" id="{3AACF484-4C02-440A-A55A-10149168B63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21" name="Shape 8">
          <a:extLst>
            <a:ext uri="{FF2B5EF4-FFF2-40B4-BE49-F238E27FC236}">
              <a16:creationId xmlns:a16="http://schemas.microsoft.com/office/drawing/2014/main" id="{29874A1F-E0AE-46AA-9C9B-BFDD790A18D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22" name="Shape 8">
          <a:extLst>
            <a:ext uri="{FF2B5EF4-FFF2-40B4-BE49-F238E27FC236}">
              <a16:creationId xmlns:a16="http://schemas.microsoft.com/office/drawing/2014/main" id="{A9486CF2-6F2C-42AB-951D-AD47640C181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23" name="Shape 8">
          <a:extLst>
            <a:ext uri="{FF2B5EF4-FFF2-40B4-BE49-F238E27FC236}">
              <a16:creationId xmlns:a16="http://schemas.microsoft.com/office/drawing/2014/main" id="{5EF252B4-5E4F-4A50-BFAF-8D8F7EABE95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24" name="Shape 8">
          <a:extLst>
            <a:ext uri="{FF2B5EF4-FFF2-40B4-BE49-F238E27FC236}">
              <a16:creationId xmlns:a16="http://schemas.microsoft.com/office/drawing/2014/main" id="{DCD9746C-3C37-4ABE-8E06-9785C5CF518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25" name="Shape 8">
          <a:extLst>
            <a:ext uri="{FF2B5EF4-FFF2-40B4-BE49-F238E27FC236}">
              <a16:creationId xmlns:a16="http://schemas.microsoft.com/office/drawing/2014/main" id="{F0530999-CDCB-48DF-8F2C-2668F0DE8F3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26" name="Shape 8">
          <a:extLst>
            <a:ext uri="{FF2B5EF4-FFF2-40B4-BE49-F238E27FC236}">
              <a16:creationId xmlns:a16="http://schemas.microsoft.com/office/drawing/2014/main" id="{05B0944D-0117-4000-AC5F-3BA99F411AC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27" name="Shape 8">
          <a:extLst>
            <a:ext uri="{FF2B5EF4-FFF2-40B4-BE49-F238E27FC236}">
              <a16:creationId xmlns:a16="http://schemas.microsoft.com/office/drawing/2014/main" id="{8F64E711-893F-4F09-99C3-6E358EA08D9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28" name="Shape 8">
          <a:extLst>
            <a:ext uri="{FF2B5EF4-FFF2-40B4-BE49-F238E27FC236}">
              <a16:creationId xmlns:a16="http://schemas.microsoft.com/office/drawing/2014/main" id="{418F0D5C-E672-4363-A09C-A20A92FB77E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29" name="Shape 8">
          <a:extLst>
            <a:ext uri="{FF2B5EF4-FFF2-40B4-BE49-F238E27FC236}">
              <a16:creationId xmlns:a16="http://schemas.microsoft.com/office/drawing/2014/main" id="{11F84BFF-E310-43C2-AB8C-0DA5AFA87B6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30" name="Shape 8">
          <a:extLst>
            <a:ext uri="{FF2B5EF4-FFF2-40B4-BE49-F238E27FC236}">
              <a16:creationId xmlns:a16="http://schemas.microsoft.com/office/drawing/2014/main" id="{C0B10410-758B-4C1E-A745-B69A4F540DE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31" name="Shape 8">
          <a:extLst>
            <a:ext uri="{FF2B5EF4-FFF2-40B4-BE49-F238E27FC236}">
              <a16:creationId xmlns:a16="http://schemas.microsoft.com/office/drawing/2014/main" id="{F9AD445A-89BE-4314-BA55-CD19B8C4518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32" name="Shape 8">
          <a:extLst>
            <a:ext uri="{FF2B5EF4-FFF2-40B4-BE49-F238E27FC236}">
              <a16:creationId xmlns:a16="http://schemas.microsoft.com/office/drawing/2014/main" id="{44D0C921-756C-423C-BB42-04A45CA43FA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33" name="Shape 8">
          <a:extLst>
            <a:ext uri="{FF2B5EF4-FFF2-40B4-BE49-F238E27FC236}">
              <a16:creationId xmlns:a16="http://schemas.microsoft.com/office/drawing/2014/main" id="{AA4A536E-F9AD-4F56-981F-362BD2A8A01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34" name="Shape 8">
          <a:extLst>
            <a:ext uri="{FF2B5EF4-FFF2-40B4-BE49-F238E27FC236}">
              <a16:creationId xmlns:a16="http://schemas.microsoft.com/office/drawing/2014/main" id="{247FE790-A69A-457D-AA80-56C521BFDB4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35" name="Shape 8">
          <a:extLst>
            <a:ext uri="{FF2B5EF4-FFF2-40B4-BE49-F238E27FC236}">
              <a16:creationId xmlns:a16="http://schemas.microsoft.com/office/drawing/2014/main" id="{261051CC-D907-4D71-9D8C-FD8B6E76271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36" name="Shape 8">
          <a:extLst>
            <a:ext uri="{FF2B5EF4-FFF2-40B4-BE49-F238E27FC236}">
              <a16:creationId xmlns:a16="http://schemas.microsoft.com/office/drawing/2014/main" id="{590FC972-B250-46FB-B23D-9F6B8B5819D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37" name="Shape 8">
          <a:extLst>
            <a:ext uri="{FF2B5EF4-FFF2-40B4-BE49-F238E27FC236}">
              <a16:creationId xmlns:a16="http://schemas.microsoft.com/office/drawing/2014/main" id="{CC86E594-2C6E-4E7B-BDF0-578F396BB11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38" name="Shape 8">
          <a:extLst>
            <a:ext uri="{FF2B5EF4-FFF2-40B4-BE49-F238E27FC236}">
              <a16:creationId xmlns:a16="http://schemas.microsoft.com/office/drawing/2014/main" id="{E5A1B487-CDBA-4B0B-BE1C-153F369D961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39" name="Shape 8">
          <a:extLst>
            <a:ext uri="{FF2B5EF4-FFF2-40B4-BE49-F238E27FC236}">
              <a16:creationId xmlns:a16="http://schemas.microsoft.com/office/drawing/2014/main" id="{9F35E161-FC25-45A8-84DF-4A3D3547F5A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40" name="Shape 8">
          <a:extLst>
            <a:ext uri="{FF2B5EF4-FFF2-40B4-BE49-F238E27FC236}">
              <a16:creationId xmlns:a16="http://schemas.microsoft.com/office/drawing/2014/main" id="{1CE62FB9-1F85-4E59-A326-758F7D61389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41" name="Shape 8">
          <a:extLst>
            <a:ext uri="{FF2B5EF4-FFF2-40B4-BE49-F238E27FC236}">
              <a16:creationId xmlns:a16="http://schemas.microsoft.com/office/drawing/2014/main" id="{663CC021-264D-45CD-9FD5-C21A7EA3658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42" name="Shape 8">
          <a:extLst>
            <a:ext uri="{FF2B5EF4-FFF2-40B4-BE49-F238E27FC236}">
              <a16:creationId xmlns:a16="http://schemas.microsoft.com/office/drawing/2014/main" id="{0940E234-3009-40BE-B8AD-DED36D2D8A3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43" name="Shape 8">
          <a:extLst>
            <a:ext uri="{FF2B5EF4-FFF2-40B4-BE49-F238E27FC236}">
              <a16:creationId xmlns:a16="http://schemas.microsoft.com/office/drawing/2014/main" id="{1879FFE7-AFFD-42B9-83AC-F833B5EDB7F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44" name="Shape 8">
          <a:extLst>
            <a:ext uri="{FF2B5EF4-FFF2-40B4-BE49-F238E27FC236}">
              <a16:creationId xmlns:a16="http://schemas.microsoft.com/office/drawing/2014/main" id="{039EECF4-8CBF-4332-9FE3-51D1E868D23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45" name="Shape 8">
          <a:extLst>
            <a:ext uri="{FF2B5EF4-FFF2-40B4-BE49-F238E27FC236}">
              <a16:creationId xmlns:a16="http://schemas.microsoft.com/office/drawing/2014/main" id="{C745A24A-B0EE-45C9-85AB-FD0C120D708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46" name="Shape 8">
          <a:extLst>
            <a:ext uri="{FF2B5EF4-FFF2-40B4-BE49-F238E27FC236}">
              <a16:creationId xmlns:a16="http://schemas.microsoft.com/office/drawing/2014/main" id="{FDAB3681-73B7-4433-A3B3-5FF110E7920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47" name="Shape 8">
          <a:extLst>
            <a:ext uri="{FF2B5EF4-FFF2-40B4-BE49-F238E27FC236}">
              <a16:creationId xmlns:a16="http://schemas.microsoft.com/office/drawing/2014/main" id="{03623D7B-1D33-46DE-B128-811954A79FD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48" name="Shape 8">
          <a:extLst>
            <a:ext uri="{FF2B5EF4-FFF2-40B4-BE49-F238E27FC236}">
              <a16:creationId xmlns:a16="http://schemas.microsoft.com/office/drawing/2014/main" id="{BCC76834-2FF8-474A-A5F6-0A967B3EC60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49" name="Shape 8">
          <a:extLst>
            <a:ext uri="{FF2B5EF4-FFF2-40B4-BE49-F238E27FC236}">
              <a16:creationId xmlns:a16="http://schemas.microsoft.com/office/drawing/2014/main" id="{21459AE1-841A-4A34-BF02-D58D9FB554E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50" name="Shape 8">
          <a:extLst>
            <a:ext uri="{FF2B5EF4-FFF2-40B4-BE49-F238E27FC236}">
              <a16:creationId xmlns:a16="http://schemas.microsoft.com/office/drawing/2014/main" id="{89E3ABAD-A332-4A6A-B516-3B5985F6558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51" name="Shape 8">
          <a:extLst>
            <a:ext uri="{FF2B5EF4-FFF2-40B4-BE49-F238E27FC236}">
              <a16:creationId xmlns:a16="http://schemas.microsoft.com/office/drawing/2014/main" id="{CF9523EF-FCA3-4B20-91D4-DAEE9D10C70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52" name="Shape 8">
          <a:extLst>
            <a:ext uri="{FF2B5EF4-FFF2-40B4-BE49-F238E27FC236}">
              <a16:creationId xmlns:a16="http://schemas.microsoft.com/office/drawing/2014/main" id="{82DE7BC2-85FE-4A0C-BFCB-4BECCEDC13D6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53" name="Shape 8">
          <a:extLst>
            <a:ext uri="{FF2B5EF4-FFF2-40B4-BE49-F238E27FC236}">
              <a16:creationId xmlns:a16="http://schemas.microsoft.com/office/drawing/2014/main" id="{0624025E-B48F-424D-9F0D-5387694A9B0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54" name="Shape 8">
          <a:extLst>
            <a:ext uri="{FF2B5EF4-FFF2-40B4-BE49-F238E27FC236}">
              <a16:creationId xmlns:a16="http://schemas.microsoft.com/office/drawing/2014/main" id="{F7019939-80F9-4012-A9AE-F5B36A85A08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55" name="Shape 8">
          <a:extLst>
            <a:ext uri="{FF2B5EF4-FFF2-40B4-BE49-F238E27FC236}">
              <a16:creationId xmlns:a16="http://schemas.microsoft.com/office/drawing/2014/main" id="{BBDC987F-F53C-42D2-B103-4B441BEA37A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56" name="Shape 8">
          <a:extLst>
            <a:ext uri="{FF2B5EF4-FFF2-40B4-BE49-F238E27FC236}">
              <a16:creationId xmlns:a16="http://schemas.microsoft.com/office/drawing/2014/main" id="{0CC9701C-B7D5-478C-ADB1-8FE16C99BB31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57" name="Shape 8">
          <a:extLst>
            <a:ext uri="{FF2B5EF4-FFF2-40B4-BE49-F238E27FC236}">
              <a16:creationId xmlns:a16="http://schemas.microsoft.com/office/drawing/2014/main" id="{F3C43565-2C51-4B3A-8C26-B6DDADCE34C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58" name="Shape 8">
          <a:extLst>
            <a:ext uri="{FF2B5EF4-FFF2-40B4-BE49-F238E27FC236}">
              <a16:creationId xmlns:a16="http://schemas.microsoft.com/office/drawing/2014/main" id="{9C94D2BF-7F99-4460-8B2B-CA93044CC76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59" name="Shape 8">
          <a:extLst>
            <a:ext uri="{FF2B5EF4-FFF2-40B4-BE49-F238E27FC236}">
              <a16:creationId xmlns:a16="http://schemas.microsoft.com/office/drawing/2014/main" id="{F7875798-959F-4B72-9A5D-9E2A6B40687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60" name="Shape 8">
          <a:extLst>
            <a:ext uri="{FF2B5EF4-FFF2-40B4-BE49-F238E27FC236}">
              <a16:creationId xmlns:a16="http://schemas.microsoft.com/office/drawing/2014/main" id="{551CBBFE-F2B8-491B-8071-C8BFC687F56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61" name="Shape 8">
          <a:extLst>
            <a:ext uri="{FF2B5EF4-FFF2-40B4-BE49-F238E27FC236}">
              <a16:creationId xmlns:a16="http://schemas.microsoft.com/office/drawing/2014/main" id="{9664D42E-4203-486C-845C-3CDBD9AE32FB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62" name="Shape 8">
          <a:extLst>
            <a:ext uri="{FF2B5EF4-FFF2-40B4-BE49-F238E27FC236}">
              <a16:creationId xmlns:a16="http://schemas.microsoft.com/office/drawing/2014/main" id="{CDEBD1C3-0DBB-49A9-AE8F-E8084B128F6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63" name="Shape 8">
          <a:extLst>
            <a:ext uri="{FF2B5EF4-FFF2-40B4-BE49-F238E27FC236}">
              <a16:creationId xmlns:a16="http://schemas.microsoft.com/office/drawing/2014/main" id="{8C284D20-CE06-47DF-8C46-506A80E18A3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64" name="Shape 8">
          <a:extLst>
            <a:ext uri="{FF2B5EF4-FFF2-40B4-BE49-F238E27FC236}">
              <a16:creationId xmlns:a16="http://schemas.microsoft.com/office/drawing/2014/main" id="{151B07CB-2AE9-48A4-B1E7-4391826D7F4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65" name="Shape 8">
          <a:extLst>
            <a:ext uri="{FF2B5EF4-FFF2-40B4-BE49-F238E27FC236}">
              <a16:creationId xmlns:a16="http://schemas.microsoft.com/office/drawing/2014/main" id="{37102E4C-6186-4E4B-8BBD-04D2604A4E89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66" name="Shape 8">
          <a:extLst>
            <a:ext uri="{FF2B5EF4-FFF2-40B4-BE49-F238E27FC236}">
              <a16:creationId xmlns:a16="http://schemas.microsoft.com/office/drawing/2014/main" id="{6EFD0241-0DC2-4C24-95F6-0C6872C2A5F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67" name="Shape 8">
          <a:extLst>
            <a:ext uri="{FF2B5EF4-FFF2-40B4-BE49-F238E27FC236}">
              <a16:creationId xmlns:a16="http://schemas.microsoft.com/office/drawing/2014/main" id="{C315E7AE-6113-4574-AC38-E7230759424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68" name="Shape 8">
          <a:extLst>
            <a:ext uri="{FF2B5EF4-FFF2-40B4-BE49-F238E27FC236}">
              <a16:creationId xmlns:a16="http://schemas.microsoft.com/office/drawing/2014/main" id="{22D593C1-9409-4E70-8642-956BB2C91B75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69" name="Shape 8">
          <a:extLst>
            <a:ext uri="{FF2B5EF4-FFF2-40B4-BE49-F238E27FC236}">
              <a16:creationId xmlns:a16="http://schemas.microsoft.com/office/drawing/2014/main" id="{C99D1F65-44AD-4AA7-A2BE-8B358D2F639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70" name="Shape 8">
          <a:extLst>
            <a:ext uri="{FF2B5EF4-FFF2-40B4-BE49-F238E27FC236}">
              <a16:creationId xmlns:a16="http://schemas.microsoft.com/office/drawing/2014/main" id="{A7A33445-D828-4B86-B88A-4B7FE5D3458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71" name="Shape 8">
          <a:extLst>
            <a:ext uri="{FF2B5EF4-FFF2-40B4-BE49-F238E27FC236}">
              <a16:creationId xmlns:a16="http://schemas.microsoft.com/office/drawing/2014/main" id="{5934574C-083C-4E37-9F6F-4E7C981FD77D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72" name="Shape 8">
          <a:extLst>
            <a:ext uri="{FF2B5EF4-FFF2-40B4-BE49-F238E27FC236}">
              <a16:creationId xmlns:a16="http://schemas.microsoft.com/office/drawing/2014/main" id="{E7AECD6F-25D4-4954-8F6D-37CB5106B88E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73" name="Shape 8">
          <a:extLst>
            <a:ext uri="{FF2B5EF4-FFF2-40B4-BE49-F238E27FC236}">
              <a16:creationId xmlns:a16="http://schemas.microsoft.com/office/drawing/2014/main" id="{609D1CA9-BC70-4BC4-A423-3A66C19DB444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74" name="Shape 8">
          <a:extLst>
            <a:ext uri="{FF2B5EF4-FFF2-40B4-BE49-F238E27FC236}">
              <a16:creationId xmlns:a16="http://schemas.microsoft.com/office/drawing/2014/main" id="{377255BE-5513-418D-88F1-8EB31DF94F1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75" name="Shape 8">
          <a:extLst>
            <a:ext uri="{FF2B5EF4-FFF2-40B4-BE49-F238E27FC236}">
              <a16:creationId xmlns:a16="http://schemas.microsoft.com/office/drawing/2014/main" id="{38243879-EC0C-4061-8807-A6FDE9F0338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76" name="Shape 8">
          <a:extLst>
            <a:ext uri="{FF2B5EF4-FFF2-40B4-BE49-F238E27FC236}">
              <a16:creationId xmlns:a16="http://schemas.microsoft.com/office/drawing/2014/main" id="{E3C61370-FA28-4198-97A6-8D9F74FC074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77" name="Shape 8">
          <a:extLst>
            <a:ext uri="{FF2B5EF4-FFF2-40B4-BE49-F238E27FC236}">
              <a16:creationId xmlns:a16="http://schemas.microsoft.com/office/drawing/2014/main" id="{F6C66E2A-1516-4632-9D1F-079591806F37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78" name="Shape 8">
          <a:extLst>
            <a:ext uri="{FF2B5EF4-FFF2-40B4-BE49-F238E27FC236}">
              <a16:creationId xmlns:a16="http://schemas.microsoft.com/office/drawing/2014/main" id="{36275AC5-805A-410D-B715-24568BDFA433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79" name="Shape 8">
          <a:extLst>
            <a:ext uri="{FF2B5EF4-FFF2-40B4-BE49-F238E27FC236}">
              <a16:creationId xmlns:a16="http://schemas.microsoft.com/office/drawing/2014/main" id="{868C538D-A6E8-4C2E-A185-B3440AEC982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80" name="Shape 8">
          <a:extLst>
            <a:ext uri="{FF2B5EF4-FFF2-40B4-BE49-F238E27FC236}">
              <a16:creationId xmlns:a16="http://schemas.microsoft.com/office/drawing/2014/main" id="{8BD310A0-F699-4826-AF01-7F2AD4EB8EF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81" name="Shape 8">
          <a:extLst>
            <a:ext uri="{FF2B5EF4-FFF2-40B4-BE49-F238E27FC236}">
              <a16:creationId xmlns:a16="http://schemas.microsoft.com/office/drawing/2014/main" id="{7552799B-25D5-4E78-BF91-DA8C48888448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782" name="Shape 12">
          <a:extLst>
            <a:ext uri="{FF2B5EF4-FFF2-40B4-BE49-F238E27FC236}">
              <a16:creationId xmlns:a16="http://schemas.microsoft.com/office/drawing/2014/main" id="{909C268D-2A6D-4CD9-9552-A178EE68A9D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783" name="Shape 12">
          <a:extLst>
            <a:ext uri="{FF2B5EF4-FFF2-40B4-BE49-F238E27FC236}">
              <a16:creationId xmlns:a16="http://schemas.microsoft.com/office/drawing/2014/main" id="{E2A72E96-A078-4A3A-B05F-16A89C69552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84" name="Shape 8">
          <a:extLst>
            <a:ext uri="{FF2B5EF4-FFF2-40B4-BE49-F238E27FC236}">
              <a16:creationId xmlns:a16="http://schemas.microsoft.com/office/drawing/2014/main" id="{DA78B884-8497-4EF3-B66B-3B74AEDB7780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85" name="Shape 8">
          <a:extLst>
            <a:ext uri="{FF2B5EF4-FFF2-40B4-BE49-F238E27FC236}">
              <a16:creationId xmlns:a16="http://schemas.microsoft.com/office/drawing/2014/main" id="{D926D286-CECF-4E13-BCCD-637A9F94F472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86" name="Shape 8">
          <a:extLst>
            <a:ext uri="{FF2B5EF4-FFF2-40B4-BE49-F238E27FC236}">
              <a16:creationId xmlns:a16="http://schemas.microsoft.com/office/drawing/2014/main" id="{1707182B-5BDE-4533-96EF-460EC830F74C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34</xdr:row>
      <xdr:rowOff>0</xdr:rowOff>
    </xdr:from>
    <xdr:ext cx="190500" cy="266700"/>
    <xdr:sp macro="" textlink="">
      <xdr:nvSpPr>
        <xdr:cNvPr id="787" name="Shape 8">
          <a:extLst>
            <a:ext uri="{FF2B5EF4-FFF2-40B4-BE49-F238E27FC236}">
              <a16:creationId xmlns:a16="http://schemas.microsoft.com/office/drawing/2014/main" id="{7F11BDC1-2ECC-4779-BC8C-7E732504508A}"/>
            </a:ext>
          </a:extLst>
        </xdr:cNvPr>
        <xdr:cNvSpPr txBox="1"/>
      </xdr:nvSpPr>
      <xdr:spPr>
        <a:xfrm>
          <a:off x="762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788" name="Shape 7">
          <a:extLst>
            <a:ext uri="{FF2B5EF4-FFF2-40B4-BE49-F238E27FC236}">
              <a16:creationId xmlns:a16="http://schemas.microsoft.com/office/drawing/2014/main" id="{8F7472D1-7E72-4398-868A-1E6D52B7E91D}"/>
            </a:ext>
          </a:extLst>
        </xdr:cNvPr>
        <xdr:cNvSpPr txBox="1"/>
      </xdr:nvSpPr>
      <xdr:spPr>
        <a:xfrm>
          <a:off x="381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34</xdr:row>
      <xdr:rowOff>0</xdr:rowOff>
    </xdr:from>
    <xdr:ext cx="190500" cy="266700"/>
    <xdr:sp macro="" textlink="">
      <xdr:nvSpPr>
        <xdr:cNvPr id="789" name="Shape 7">
          <a:extLst>
            <a:ext uri="{FF2B5EF4-FFF2-40B4-BE49-F238E27FC236}">
              <a16:creationId xmlns:a16="http://schemas.microsoft.com/office/drawing/2014/main" id="{6F028EAD-DC27-4BA2-9484-25D3ABEA5447}"/>
            </a:ext>
          </a:extLst>
        </xdr:cNvPr>
        <xdr:cNvSpPr txBox="1"/>
      </xdr:nvSpPr>
      <xdr:spPr>
        <a:xfrm>
          <a:off x="3815715" y="3797808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12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F4CB1745-8426-4A2F-8E04-4BFB37F23BD0}"/>
            </a:ext>
          </a:extLst>
        </xdr:cNvPr>
        <xdr:cNvSpPr txBox="1"/>
      </xdr:nvSpPr>
      <xdr:spPr>
        <a:xfrm>
          <a:off x="1427035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12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A9547784-71D0-4B51-8AB4-B9C33C7E3E1F}"/>
            </a:ext>
          </a:extLst>
        </xdr:cNvPr>
        <xdr:cNvSpPr txBox="1"/>
      </xdr:nvSpPr>
      <xdr:spPr>
        <a:xfrm>
          <a:off x="1427035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792" name="Shape 11">
          <a:extLst>
            <a:ext uri="{FF2B5EF4-FFF2-40B4-BE49-F238E27FC236}">
              <a16:creationId xmlns:a16="http://schemas.microsoft.com/office/drawing/2014/main" id="{D809947D-BD7C-46F9-A8D0-835E513EF329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793" name="Shape 11">
          <a:extLst>
            <a:ext uri="{FF2B5EF4-FFF2-40B4-BE49-F238E27FC236}">
              <a16:creationId xmlns:a16="http://schemas.microsoft.com/office/drawing/2014/main" id="{7532F29C-D980-4139-BE18-B7525F3B34F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794" name="Shape 11">
          <a:extLst>
            <a:ext uri="{FF2B5EF4-FFF2-40B4-BE49-F238E27FC236}">
              <a16:creationId xmlns:a16="http://schemas.microsoft.com/office/drawing/2014/main" id="{82457670-2559-4F87-BFCF-CC03FF8273A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795" name="Shape 11">
          <a:extLst>
            <a:ext uri="{FF2B5EF4-FFF2-40B4-BE49-F238E27FC236}">
              <a16:creationId xmlns:a16="http://schemas.microsoft.com/office/drawing/2014/main" id="{B00831B8-B03D-43D7-8198-CEE8D68B090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796" name="Shape 11">
          <a:extLst>
            <a:ext uri="{FF2B5EF4-FFF2-40B4-BE49-F238E27FC236}">
              <a16:creationId xmlns:a16="http://schemas.microsoft.com/office/drawing/2014/main" id="{C1D4065B-75B4-4996-AB03-F59C8AC3122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797" name="Shape 11">
          <a:extLst>
            <a:ext uri="{FF2B5EF4-FFF2-40B4-BE49-F238E27FC236}">
              <a16:creationId xmlns:a16="http://schemas.microsoft.com/office/drawing/2014/main" id="{4B023BFD-D715-4999-BDF4-7A1D2521EA2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798" name="Shape 11">
          <a:extLst>
            <a:ext uri="{FF2B5EF4-FFF2-40B4-BE49-F238E27FC236}">
              <a16:creationId xmlns:a16="http://schemas.microsoft.com/office/drawing/2014/main" id="{16971ED3-B564-4BDA-BC9C-05206B2C3F2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799" name="Shape 11">
          <a:extLst>
            <a:ext uri="{FF2B5EF4-FFF2-40B4-BE49-F238E27FC236}">
              <a16:creationId xmlns:a16="http://schemas.microsoft.com/office/drawing/2014/main" id="{2260C9AE-42C2-4451-877E-68973FC1624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00" name="Shape 8">
          <a:extLst>
            <a:ext uri="{FF2B5EF4-FFF2-40B4-BE49-F238E27FC236}">
              <a16:creationId xmlns:a16="http://schemas.microsoft.com/office/drawing/2014/main" id="{89D51F5A-B86C-4689-AFBC-3F5F107EBF4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01" name="Shape 11">
          <a:extLst>
            <a:ext uri="{FF2B5EF4-FFF2-40B4-BE49-F238E27FC236}">
              <a16:creationId xmlns:a16="http://schemas.microsoft.com/office/drawing/2014/main" id="{E58F57D3-F568-407C-B2A3-C73EE7E59CB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02" name="Shape 11">
          <a:extLst>
            <a:ext uri="{FF2B5EF4-FFF2-40B4-BE49-F238E27FC236}">
              <a16:creationId xmlns:a16="http://schemas.microsoft.com/office/drawing/2014/main" id="{F46749D2-5B02-4667-A7BF-100BBC785A0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03" name="Shape 11">
          <a:extLst>
            <a:ext uri="{FF2B5EF4-FFF2-40B4-BE49-F238E27FC236}">
              <a16:creationId xmlns:a16="http://schemas.microsoft.com/office/drawing/2014/main" id="{67A75963-2D6B-4F57-AA0A-FEC6E0556649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04" name="Shape 11">
          <a:extLst>
            <a:ext uri="{FF2B5EF4-FFF2-40B4-BE49-F238E27FC236}">
              <a16:creationId xmlns:a16="http://schemas.microsoft.com/office/drawing/2014/main" id="{A0405AF3-5021-4246-8996-188F04B77FB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05" name="Shape 8">
          <a:extLst>
            <a:ext uri="{FF2B5EF4-FFF2-40B4-BE49-F238E27FC236}">
              <a16:creationId xmlns:a16="http://schemas.microsoft.com/office/drawing/2014/main" id="{4EB4020A-43C3-4FE1-8020-01945526FD49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06" name="Shape 11">
          <a:extLst>
            <a:ext uri="{FF2B5EF4-FFF2-40B4-BE49-F238E27FC236}">
              <a16:creationId xmlns:a16="http://schemas.microsoft.com/office/drawing/2014/main" id="{8639799A-F21B-4FD2-B213-6ED13608430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07" name="Shape 11">
          <a:extLst>
            <a:ext uri="{FF2B5EF4-FFF2-40B4-BE49-F238E27FC236}">
              <a16:creationId xmlns:a16="http://schemas.microsoft.com/office/drawing/2014/main" id="{63A1EC1C-16F0-4CAF-B10F-E9D930AD587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08" name="Shape 11">
          <a:extLst>
            <a:ext uri="{FF2B5EF4-FFF2-40B4-BE49-F238E27FC236}">
              <a16:creationId xmlns:a16="http://schemas.microsoft.com/office/drawing/2014/main" id="{4281CFBE-A415-467A-BC21-A7C066D13F6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09" name="Shape 11">
          <a:extLst>
            <a:ext uri="{FF2B5EF4-FFF2-40B4-BE49-F238E27FC236}">
              <a16:creationId xmlns:a16="http://schemas.microsoft.com/office/drawing/2014/main" id="{8D92B56C-C78D-42E6-82F5-CDDE240394D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10" name="Shape 8">
          <a:extLst>
            <a:ext uri="{FF2B5EF4-FFF2-40B4-BE49-F238E27FC236}">
              <a16:creationId xmlns:a16="http://schemas.microsoft.com/office/drawing/2014/main" id="{25FC079C-0522-4BF4-971D-516EF1C4D9F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11" name="Shape 11">
          <a:extLst>
            <a:ext uri="{FF2B5EF4-FFF2-40B4-BE49-F238E27FC236}">
              <a16:creationId xmlns:a16="http://schemas.microsoft.com/office/drawing/2014/main" id="{6F496D5E-2CF6-420E-A1A2-6FBF4C2B436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12" name="Shape 11">
          <a:extLst>
            <a:ext uri="{FF2B5EF4-FFF2-40B4-BE49-F238E27FC236}">
              <a16:creationId xmlns:a16="http://schemas.microsoft.com/office/drawing/2014/main" id="{83A77927-08A6-4588-8731-F07303D787D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13" name="Shape 11">
          <a:extLst>
            <a:ext uri="{FF2B5EF4-FFF2-40B4-BE49-F238E27FC236}">
              <a16:creationId xmlns:a16="http://schemas.microsoft.com/office/drawing/2014/main" id="{D9E3AAED-3D92-431A-82A1-8ED452C35A0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14" name="Shape 11">
          <a:extLst>
            <a:ext uri="{FF2B5EF4-FFF2-40B4-BE49-F238E27FC236}">
              <a16:creationId xmlns:a16="http://schemas.microsoft.com/office/drawing/2014/main" id="{327D7D56-48A5-4068-9D95-9DE707E4B67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15" name="Shape 11">
          <a:extLst>
            <a:ext uri="{FF2B5EF4-FFF2-40B4-BE49-F238E27FC236}">
              <a16:creationId xmlns:a16="http://schemas.microsoft.com/office/drawing/2014/main" id="{F75CD2A0-5AF4-45ED-B5D0-108EF9613A6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16" name="Shape 11">
          <a:extLst>
            <a:ext uri="{FF2B5EF4-FFF2-40B4-BE49-F238E27FC236}">
              <a16:creationId xmlns:a16="http://schemas.microsoft.com/office/drawing/2014/main" id="{74997F80-DF09-4D9F-9DAF-4B24AA7B154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17" name="Shape 11">
          <a:extLst>
            <a:ext uri="{FF2B5EF4-FFF2-40B4-BE49-F238E27FC236}">
              <a16:creationId xmlns:a16="http://schemas.microsoft.com/office/drawing/2014/main" id="{D4B5C6E7-D662-4F92-ADB9-926875FF268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18" name="Shape 11">
          <a:extLst>
            <a:ext uri="{FF2B5EF4-FFF2-40B4-BE49-F238E27FC236}">
              <a16:creationId xmlns:a16="http://schemas.microsoft.com/office/drawing/2014/main" id="{621CB5AB-F9BC-41DC-824B-3529762E007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19" name="Shape 11">
          <a:extLst>
            <a:ext uri="{FF2B5EF4-FFF2-40B4-BE49-F238E27FC236}">
              <a16:creationId xmlns:a16="http://schemas.microsoft.com/office/drawing/2014/main" id="{EB6FC269-3180-444E-8D0E-8214ABB3A53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20" name="Shape 13">
          <a:extLst>
            <a:ext uri="{FF2B5EF4-FFF2-40B4-BE49-F238E27FC236}">
              <a16:creationId xmlns:a16="http://schemas.microsoft.com/office/drawing/2014/main" id="{DC7212DD-6063-413C-BD91-5E674932580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21" name="Shape 8">
          <a:extLst>
            <a:ext uri="{FF2B5EF4-FFF2-40B4-BE49-F238E27FC236}">
              <a16:creationId xmlns:a16="http://schemas.microsoft.com/office/drawing/2014/main" id="{2581F783-5A5B-4B33-9393-D2EF96381856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22" name="Shape 8">
          <a:extLst>
            <a:ext uri="{FF2B5EF4-FFF2-40B4-BE49-F238E27FC236}">
              <a16:creationId xmlns:a16="http://schemas.microsoft.com/office/drawing/2014/main" id="{82FF6FEA-666A-49FC-BD60-284D76313FB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23" name="Shape 8">
          <a:extLst>
            <a:ext uri="{FF2B5EF4-FFF2-40B4-BE49-F238E27FC236}">
              <a16:creationId xmlns:a16="http://schemas.microsoft.com/office/drawing/2014/main" id="{9D2D0A3C-4D04-4859-8F3F-5E1A133EC917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24" name="Shape 8">
          <a:extLst>
            <a:ext uri="{FF2B5EF4-FFF2-40B4-BE49-F238E27FC236}">
              <a16:creationId xmlns:a16="http://schemas.microsoft.com/office/drawing/2014/main" id="{14F2E3CB-C50F-4832-8BC6-4003C3CF514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25" name="Shape 8">
          <a:extLst>
            <a:ext uri="{FF2B5EF4-FFF2-40B4-BE49-F238E27FC236}">
              <a16:creationId xmlns:a16="http://schemas.microsoft.com/office/drawing/2014/main" id="{48A2AE8B-F1F0-4D97-8EA3-94666870B69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26" name="Shape 13">
          <a:extLst>
            <a:ext uri="{FF2B5EF4-FFF2-40B4-BE49-F238E27FC236}">
              <a16:creationId xmlns:a16="http://schemas.microsoft.com/office/drawing/2014/main" id="{1222500E-D1E4-4C23-B523-878F9646D9B6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27" name="Shape 13">
          <a:extLst>
            <a:ext uri="{FF2B5EF4-FFF2-40B4-BE49-F238E27FC236}">
              <a16:creationId xmlns:a16="http://schemas.microsoft.com/office/drawing/2014/main" id="{46BD06D5-3570-400C-9C2E-F3C6BB3B7BB7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28" name="Shape 13">
          <a:extLst>
            <a:ext uri="{FF2B5EF4-FFF2-40B4-BE49-F238E27FC236}">
              <a16:creationId xmlns:a16="http://schemas.microsoft.com/office/drawing/2014/main" id="{22694008-BE3F-444D-A6C7-E0D5A6249FE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29" name="Shape 13">
          <a:extLst>
            <a:ext uri="{FF2B5EF4-FFF2-40B4-BE49-F238E27FC236}">
              <a16:creationId xmlns:a16="http://schemas.microsoft.com/office/drawing/2014/main" id="{A94AC826-1F14-43C7-B9B3-EC44AB58492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30" name="Shape 8">
          <a:extLst>
            <a:ext uri="{FF2B5EF4-FFF2-40B4-BE49-F238E27FC236}">
              <a16:creationId xmlns:a16="http://schemas.microsoft.com/office/drawing/2014/main" id="{7AF42FAF-274C-47D2-B662-FF9F363BFFD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31" name="Shape 13">
          <a:extLst>
            <a:ext uri="{FF2B5EF4-FFF2-40B4-BE49-F238E27FC236}">
              <a16:creationId xmlns:a16="http://schemas.microsoft.com/office/drawing/2014/main" id="{ED1E79E9-9D38-411E-A94C-D6D28AC45AB0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32" name="Shape 13">
          <a:extLst>
            <a:ext uri="{FF2B5EF4-FFF2-40B4-BE49-F238E27FC236}">
              <a16:creationId xmlns:a16="http://schemas.microsoft.com/office/drawing/2014/main" id="{3A68679F-D432-408E-AF72-CBF46780169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33" name="Shape 13">
          <a:extLst>
            <a:ext uri="{FF2B5EF4-FFF2-40B4-BE49-F238E27FC236}">
              <a16:creationId xmlns:a16="http://schemas.microsoft.com/office/drawing/2014/main" id="{B9136AF7-BED5-44F8-903D-A28A99608130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34" name="Shape 13">
          <a:extLst>
            <a:ext uri="{FF2B5EF4-FFF2-40B4-BE49-F238E27FC236}">
              <a16:creationId xmlns:a16="http://schemas.microsoft.com/office/drawing/2014/main" id="{3F09F8BC-4E50-4D81-932C-B5B673C777F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35" name="Shape 8">
          <a:extLst>
            <a:ext uri="{FF2B5EF4-FFF2-40B4-BE49-F238E27FC236}">
              <a16:creationId xmlns:a16="http://schemas.microsoft.com/office/drawing/2014/main" id="{2158526D-AC98-48F6-9013-64379739BC3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36" name="Shape 13">
          <a:extLst>
            <a:ext uri="{FF2B5EF4-FFF2-40B4-BE49-F238E27FC236}">
              <a16:creationId xmlns:a16="http://schemas.microsoft.com/office/drawing/2014/main" id="{1F427B4A-3D56-4846-A97F-75492094F12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37" name="Shape 13">
          <a:extLst>
            <a:ext uri="{FF2B5EF4-FFF2-40B4-BE49-F238E27FC236}">
              <a16:creationId xmlns:a16="http://schemas.microsoft.com/office/drawing/2014/main" id="{DBABE1CE-9591-45B9-91D7-8BACF5707C0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38" name="Shape 13">
          <a:extLst>
            <a:ext uri="{FF2B5EF4-FFF2-40B4-BE49-F238E27FC236}">
              <a16:creationId xmlns:a16="http://schemas.microsoft.com/office/drawing/2014/main" id="{A06084AE-8A39-42DF-8121-3A1217A066C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39" name="Shape 13">
          <a:extLst>
            <a:ext uri="{FF2B5EF4-FFF2-40B4-BE49-F238E27FC236}">
              <a16:creationId xmlns:a16="http://schemas.microsoft.com/office/drawing/2014/main" id="{B6949AF2-9851-43D9-803F-AC9C1957C3C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40" name="Shape 12">
          <a:extLst>
            <a:ext uri="{FF2B5EF4-FFF2-40B4-BE49-F238E27FC236}">
              <a16:creationId xmlns:a16="http://schemas.microsoft.com/office/drawing/2014/main" id="{80AC78CF-77B2-4265-B5C2-365E2E64D7E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41" name="Shape 12">
          <a:extLst>
            <a:ext uri="{FF2B5EF4-FFF2-40B4-BE49-F238E27FC236}">
              <a16:creationId xmlns:a16="http://schemas.microsoft.com/office/drawing/2014/main" id="{AC71B037-FB7A-48FC-9509-9798CD70652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42" name="Shape 12">
          <a:extLst>
            <a:ext uri="{FF2B5EF4-FFF2-40B4-BE49-F238E27FC236}">
              <a16:creationId xmlns:a16="http://schemas.microsoft.com/office/drawing/2014/main" id="{96D0D96E-129A-4C9D-95B4-8685B02653E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43" name="Shape 12">
          <a:extLst>
            <a:ext uri="{FF2B5EF4-FFF2-40B4-BE49-F238E27FC236}">
              <a16:creationId xmlns:a16="http://schemas.microsoft.com/office/drawing/2014/main" id="{6D237C13-E4FB-494C-9727-FED0B52EB5F9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44" name="Shape 11">
          <a:extLst>
            <a:ext uri="{FF2B5EF4-FFF2-40B4-BE49-F238E27FC236}">
              <a16:creationId xmlns:a16="http://schemas.microsoft.com/office/drawing/2014/main" id="{BFC2C1E4-0828-4150-AB2D-3B38178052B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45" name="Shape 11">
          <a:extLst>
            <a:ext uri="{FF2B5EF4-FFF2-40B4-BE49-F238E27FC236}">
              <a16:creationId xmlns:a16="http://schemas.microsoft.com/office/drawing/2014/main" id="{9BD2CC17-A08F-4827-8FD4-AC3BCA96A7E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46" name="Shape 11">
          <a:extLst>
            <a:ext uri="{FF2B5EF4-FFF2-40B4-BE49-F238E27FC236}">
              <a16:creationId xmlns:a16="http://schemas.microsoft.com/office/drawing/2014/main" id="{71A78685-0E85-45CE-84AD-23C982F9924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47" name="Shape 11">
          <a:extLst>
            <a:ext uri="{FF2B5EF4-FFF2-40B4-BE49-F238E27FC236}">
              <a16:creationId xmlns:a16="http://schemas.microsoft.com/office/drawing/2014/main" id="{EBF3F981-90E4-4801-93C6-BDD32BC87D2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48" name="Shape 11">
          <a:extLst>
            <a:ext uri="{FF2B5EF4-FFF2-40B4-BE49-F238E27FC236}">
              <a16:creationId xmlns:a16="http://schemas.microsoft.com/office/drawing/2014/main" id="{D94F377A-DE6E-4FF8-99E2-AB458CF235B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49" name="Shape 11">
          <a:extLst>
            <a:ext uri="{FF2B5EF4-FFF2-40B4-BE49-F238E27FC236}">
              <a16:creationId xmlns:a16="http://schemas.microsoft.com/office/drawing/2014/main" id="{4B15E9E7-FF4C-4159-BF07-AFD92777AAD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50" name="Shape 11">
          <a:extLst>
            <a:ext uri="{FF2B5EF4-FFF2-40B4-BE49-F238E27FC236}">
              <a16:creationId xmlns:a16="http://schemas.microsoft.com/office/drawing/2014/main" id="{C7F986CD-47E0-4AB5-8EB2-7DFF29C01C5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51" name="Shape 11">
          <a:extLst>
            <a:ext uri="{FF2B5EF4-FFF2-40B4-BE49-F238E27FC236}">
              <a16:creationId xmlns:a16="http://schemas.microsoft.com/office/drawing/2014/main" id="{564648FD-40CF-44DD-83AE-1099E9C17B5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52" name="Shape 11">
          <a:extLst>
            <a:ext uri="{FF2B5EF4-FFF2-40B4-BE49-F238E27FC236}">
              <a16:creationId xmlns:a16="http://schemas.microsoft.com/office/drawing/2014/main" id="{9B5D3E16-BC02-4EBB-B9FE-F2911661F32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53" name="Shape 11">
          <a:extLst>
            <a:ext uri="{FF2B5EF4-FFF2-40B4-BE49-F238E27FC236}">
              <a16:creationId xmlns:a16="http://schemas.microsoft.com/office/drawing/2014/main" id="{A0C1621D-98ED-4855-B2A9-ACBBE872357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54" name="Shape 11">
          <a:extLst>
            <a:ext uri="{FF2B5EF4-FFF2-40B4-BE49-F238E27FC236}">
              <a16:creationId xmlns:a16="http://schemas.microsoft.com/office/drawing/2014/main" id="{A9F7C01E-AD8C-4DD1-8C7E-3126B1767CE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55" name="Shape 11">
          <a:extLst>
            <a:ext uri="{FF2B5EF4-FFF2-40B4-BE49-F238E27FC236}">
              <a16:creationId xmlns:a16="http://schemas.microsoft.com/office/drawing/2014/main" id="{374D3DF9-865C-42CD-8A80-953E4F5DFBC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56" name="Shape 11">
          <a:extLst>
            <a:ext uri="{FF2B5EF4-FFF2-40B4-BE49-F238E27FC236}">
              <a16:creationId xmlns:a16="http://schemas.microsoft.com/office/drawing/2014/main" id="{800CCA4E-C58E-4DE3-827B-6F5B1A7717B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857" name="Shape 11">
          <a:extLst>
            <a:ext uri="{FF2B5EF4-FFF2-40B4-BE49-F238E27FC236}">
              <a16:creationId xmlns:a16="http://schemas.microsoft.com/office/drawing/2014/main" id="{1A3E8F70-50F2-4CC5-8026-005D7A0CFB8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58" name="Shape 8">
          <a:extLst>
            <a:ext uri="{FF2B5EF4-FFF2-40B4-BE49-F238E27FC236}">
              <a16:creationId xmlns:a16="http://schemas.microsoft.com/office/drawing/2014/main" id="{98969943-0C5A-45C6-8BFA-01BC11DA013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59" name="Shape 11">
          <a:extLst>
            <a:ext uri="{FF2B5EF4-FFF2-40B4-BE49-F238E27FC236}">
              <a16:creationId xmlns:a16="http://schemas.microsoft.com/office/drawing/2014/main" id="{17438D62-DF90-467D-9805-172D9E8F629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60" name="Shape 11">
          <a:extLst>
            <a:ext uri="{FF2B5EF4-FFF2-40B4-BE49-F238E27FC236}">
              <a16:creationId xmlns:a16="http://schemas.microsoft.com/office/drawing/2014/main" id="{BA1E5B94-58A2-4493-8426-039F58FE9390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61" name="Shape 11">
          <a:extLst>
            <a:ext uri="{FF2B5EF4-FFF2-40B4-BE49-F238E27FC236}">
              <a16:creationId xmlns:a16="http://schemas.microsoft.com/office/drawing/2014/main" id="{0FBB1A38-24B7-4319-B607-4E223439F58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62" name="Shape 11">
          <a:extLst>
            <a:ext uri="{FF2B5EF4-FFF2-40B4-BE49-F238E27FC236}">
              <a16:creationId xmlns:a16="http://schemas.microsoft.com/office/drawing/2014/main" id="{37FAC088-7032-4CBB-8CAC-9B61F785F52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63" name="Shape 8">
          <a:extLst>
            <a:ext uri="{FF2B5EF4-FFF2-40B4-BE49-F238E27FC236}">
              <a16:creationId xmlns:a16="http://schemas.microsoft.com/office/drawing/2014/main" id="{6EFB291A-B6DB-4B68-BC13-76FA79D42E5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64" name="Shape 11">
          <a:extLst>
            <a:ext uri="{FF2B5EF4-FFF2-40B4-BE49-F238E27FC236}">
              <a16:creationId xmlns:a16="http://schemas.microsoft.com/office/drawing/2014/main" id="{1957D9F9-47EE-49C2-A310-71BC65608ED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65" name="Shape 11">
          <a:extLst>
            <a:ext uri="{FF2B5EF4-FFF2-40B4-BE49-F238E27FC236}">
              <a16:creationId xmlns:a16="http://schemas.microsoft.com/office/drawing/2014/main" id="{EDC6AB8C-8776-40F3-88D3-E3A8C1BC1246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66" name="Shape 11">
          <a:extLst>
            <a:ext uri="{FF2B5EF4-FFF2-40B4-BE49-F238E27FC236}">
              <a16:creationId xmlns:a16="http://schemas.microsoft.com/office/drawing/2014/main" id="{FDC48F16-E41D-4273-B764-5D34EC92F80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67" name="Shape 11">
          <a:extLst>
            <a:ext uri="{FF2B5EF4-FFF2-40B4-BE49-F238E27FC236}">
              <a16:creationId xmlns:a16="http://schemas.microsoft.com/office/drawing/2014/main" id="{71D771FA-6FDB-45EA-8FB9-3ECE5278787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68" name="Shape 11">
          <a:extLst>
            <a:ext uri="{FF2B5EF4-FFF2-40B4-BE49-F238E27FC236}">
              <a16:creationId xmlns:a16="http://schemas.microsoft.com/office/drawing/2014/main" id="{E8F3BC40-5392-405E-A6A0-1433D64E25B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69" name="Shape 11">
          <a:extLst>
            <a:ext uri="{FF2B5EF4-FFF2-40B4-BE49-F238E27FC236}">
              <a16:creationId xmlns:a16="http://schemas.microsoft.com/office/drawing/2014/main" id="{20F42510-06F6-4D94-BE8E-C089104CA8C0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70" name="Shape 8">
          <a:extLst>
            <a:ext uri="{FF2B5EF4-FFF2-40B4-BE49-F238E27FC236}">
              <a16:creationId xmlns:a16="http://schemas.microsoft.com/office/drawing/2014/main" id="{F7CF4B8E-8E7E-4E3B-B621-E1CF5D5D3A4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71" name="Shape 11">
          <a:extLst>
            <a:ext uri="{FF2B5EF4-FFF2-40B4-BE49-F238E27FC236}">
              <a16:creationId xmlns:a16="http://schemas.microsoft.com/office/drawing/2014/main" id="{A45E65E4-37BE-489E-BD36-E2706498DA12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72" name="Shape 11">
          <a:extLst>
            <a:ext uri="{FF2B5EF4-FFF2-40B4-BE49-F238E27FC236}">
              <a16:creationId xmlns:a16="http://schemas.microsoft.com/office/drawing/2014/main" id="{C2E033AA-C1A9-4043-AC40-523C1CBCF63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73" name="Shape 11">
          <a:extLst>
            <a:ext uri="{FF2B5EF4-FFF2-40B4-BE49-F238E27FC236}">
              <a16:creationId xmlns:a16="http://schemas.microsoft.com/office/drawing/2014/main" id="{661E6A5C-C74F-4FD1-A631-ABC534A6A8C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74" name="Shape 11">
          <a:extLst>
            <a:ext uri="{FF2B5EF4-FFF2-40B4-BE49-F238E27FC236}">
              <a16:creationId xmlns:a16="http://schemas.microsoft.com/office/drawing/2014/main" id="{52FF0E68-E8A3-476B-A3C4-117ABEFB55C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75" name="Shape 8">
          <a:extLst>
            <a:ext uri="{FF2B5EF4-FFF2-40B4-BE49-F238E27FC236}">
              <a16:creationId xmlns:a16="http://schemas.microsoft.com/office/drawing/2014/main" id="{80ADB8D9-B48A-4291-9697-F060FC531AF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76" name="Shape 11">
          <a:extLst>
            <a:ext uri="{FF2B5EF4-FFF2-40B4-BE49-F238E27FC236}">
              <a16:creationId xmlns:a16="http://schemas.microsoft.com/office/drawing/2014/main" id="{36F12E13-FF66-4C74-BA41-BA13E550255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77" name="Shape 11">
          <a:extLst>
            <a:ext uri="{FF2B5EF4-FFF2-40B4-BE49-F238E27FC236}">
              <a16:creationId xmlns:a16="http://schemas.microsoft.com/office/drawing/2014/main" id="{B79C8FC0-9854-45A5-B726-545E3CF551A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78" name="Shape 11">
          <a:extLst>
            <a:ext uri="{FF2B5EF4-FFF2-40B4-BE49-F238E27FC236}">
              <a16:creationId xmlns:a16="http://schemas.microsoft.com/office/drawing/2014/main" id="{198C2894-255C-4764-BCA1-4A3115658CE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79" name="Shape 11">
          <a:extLst>
            <a:ext uri="{FF2B5EF4-FFF2-40B4-BE49-F238E27FC236}">
              <a16:creationId xmlns:a16="http://schemas.microsoft.com/office/drawing/2014/main" id="{AD1BE03B-CB6A-4335-A7A8-27549BDB6F0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80" name="Shape 11">
          <a:extLst>
            <a:ext uri="{FF2B5EF4-FFF2-40B4-BE49-F238E27FC236}">
              <a16:creationId xmlns:a16="http://schemas.microsoft.com/office/drawing/2014/main" id="{36304A48-FE92-4F53-ADDC-C36B51EBE119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81" name="Shape 11">
          <a:extLst>
            <a:ext uri="{FF2B5EF4-FFF2-40B4-BE49-F238E27FC236}">
              <a16:creationId xmlns:a16="http://schemas.microsoft.com/office/drawing/2014/main" id="{B7776B73-E443-478A-B3D0-CD7D5A4AD8C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82" name="Shape 8">
          <a:extLst>
            <a:ext uri="{FF2B5EF4-FFF2-40B4-BE49-F238E27FC236}">
              <a16:creationId xmlns:a16="http://schemas.microsoft.com/office/drawing/2014/main" id="{5F5E090B-8E49-4531-A5AD-0753C97C85CB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83" name="Shape 11">
          <a:extLst>
            <a:ext uri="{FF2B5EF4-FFF2-40B4-BE49-F238E27FC236}">
              <a16:creationId xmlns:a16="http://schemas.microsoft.com/office/drawing/2014/main" id="{5E66BDF8-8E20-49B9-B1B8-E04891900ED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84" name="Shape 11">
          <a:extLst>
            <a:ext uri="{FF2B5EF4-FFF2-40B4-BE49-F238E27FC236}">
              <a16:creationId xmlns:a16="http://schemas.microsoft.com/office/drawing/2014/main" id="{DFC2F4B0-BC61-46D4-B46B-A166C4A7AE8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85" name="Shape 11">
          <a:extLst>
            <a:ext uri="{FF2B5EF4-FFF2-40B4-BE49-F238E27FC236}">
              <a16:creationId xmlns:a16="http://schemas.microsoft.com/office/drawing/2014/main" id="{1ECAE05C-7A66-4345-8FFA-1F73AC132AF7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86" name="Shape 11">
          <a:extLst>
            <a:ext uri="{FF2B5EF4-FFF2-40B4-BE49-F238E27FC236}">
              <a16:creationId xmlns:a16="http://schemas.microsoft.com/office/drawing/2014/main" id="{5F0F751F-4BF2-47A9-AED5-BE4592E0C88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87" name="Shape 8">
          <a:extLst>
            <a:ext uri="{FF2B5EF4-FFF2-40B4-BE49-F238E27FC236}">
              <a16:creationId xmlns:a16="http://schemas.microsoft.com/office/drawing/2014/main" id="{76E753FF-04FB-43EF-93C5-AC1136EFD80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88" name="Shape 11">
          <a:extLst>
            <a:ext uri="{FF2B5EF4-FFF2-40B4-BE49-F238E27FC236}">
              <a16:creationId xmlns:a16="http://schemas.microsoft.com/office/drawing/2014/main" id="{BFA567E0-65C0-4BAE-9157-0F693D9B7AF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89" name="Shape 11">
          <a:extLst>
            <a:ext uri="{FF2B5EF4-FFF2-40B4-BE49-F238E27FC236}">
              <a16:creationId xmlns:a16="http://schemas.microsoft.com/office/drawing/2014/main" id="{DED7A265-F736-4B03-8828-DC1A4542AFF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90" name="Shape 11">
          <a:extLst>
            <a:ext uri="{FF2B5EF4-FFF2-40B4-BE49-F238E27FC236}">
              <a16:creationId xmlns:a16="http://schemas.microsoft.com/office/drawing/2014/main" id="{157676F1-F97A-4425-A496-1626E5CDB1C0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91" name="Shape 11">
          <a:extLst>
            <a:ext uri="{FF2B5EF4-FFF2-40B4-BE49-F238E27FC236}">
              <a16:creationId xmlns:a16="http://schemas.microsoft.com/office/drawing/2014/main" id="{243819EA-2F0F-4264-B8F6-D5FAB76779D2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92" name="Shape 11">
          <a:extLst>
            <a:ext uri="{FF2B5EF4-FFF2-40B4-BE49-F238E27FC236}">
              <a16:creationId xmlns:a16="http://schemas.microsoft.com/office/drawing/2014/main" id="{145E575D-4A01-4A84-8B1D-0FC756D70EE2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93" name="Shape 11">
          <a:extLst>
            <a:ext uri="{FF2B5EF4-FFF2-40B4-BE49-F238E27FC236}">
              <a16:creationId xmlns:a16="http://schemas.microsoft.com/office/drawing/2014/main" id="{7E58D423-85FE-4780-8DC8-DBC2C4005B39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94" name="Shape 8">
          <a:extLst>
            <a:ext uri="{FF2B5EF4-FFF2-40B4-BE49-F238E27FC236}">
              <a16:creationId xmlns:a16="http://schemas.microsoft.com/office/drawing/2014/main" id="{EF31FC2B-04D6-445C-9A4F-ACB6A8D8027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95" name="Shape 11">
          <a:extLst>
            <a:ext uri="{FF2B5EF4-FFF2-40B4-BE49-F238E27FC236}">
              <a16:creationId xmlns:a16="http://schemas.microsoft.com/office/drawing/2014/main" id="{3DA4071F-ED25-47A4-B87B-00964B3AEBC9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96" name="Shape 11">
          <a:extLst>
            <a:ext uri="{FF2B5EF4-FFF2-40B4-BE49-F238E27FC236}">
              <a16:creationId xmlns:a16="http://schemas.microsoft.com/office/drawing/2014/main" id="{8D7C1E9D-3AE4-41EB-821C-A324E593195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97" name="Shape 11">
          <a:extLst>
            <a:ext uri="{FF2B5EF4-FFF2-40B4-BE49-F238E27FC236}">
              <a16:creationId xmlns:a16="http://schemas.microsoft.com/office/drawing/2014/main" id="{2C1607A9-1FA0-4516-8641-4BBB3E6691F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98" name="Shape 11">
          <a:extLst>
            <a:ext uri="{FF2B5EF4-FFF2-40B4-BE49-F238E27FC236}">
              <a16:creationId xmlns:a16="http://schemas.microsoft.com/office/drawing/2014/main" id="{F268E9D4-A2E7-443C-BABD-503348175AD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899" name="Shape 8">
          <a:extLst>
            <a:ext uri="{FF2B5EF4-FFF2-40B4-BE49-F238E27FC236}">
              <a16:creationId xmlns:a16="http://schemas.microsoft.com/office/drawing/2014/main" id="{A1AFA55B-4EC7-41CA-BA53-44AAF9946AD7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00" name="Shape 11">
          <a:extLst>
            <a:ext uri="{FF2B5EF4-FFF2-40B4-BE49-F238E27FC236}">
              <a16:creationId xmlns:a16="http://schemas.microsoft.com/office/drawing/2014/main" id="{1FF7D9D6-299C-4B29-A877-82C9B4E8890C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01" name="Shape 11">
          <a:extLst>
            <a:ext uri="{FF2B5EF4-FFF2-40B4-BE49-F238E27FC236}">
              <a16:creationId xmlns:a16="http://schemas.microsoft.com/office/drawing/2014/main" id="{FCE8F1DD-E4AF-4CF2-9C81-D78A572E49B8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02" name="Shape 11">
          <a:extLst>
            <a:ext uri="{FF2B5EF4-FFF2-40B4-BE49-F238E27FC236}">
              <a16:creationId xmlns:a16="http://schemas.microsoft.com/office/drawing/2014/main" id="{04FDCAFA-3249-4831-80AB-13A5CF4FF80D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03" name="Shape 11">
          <a:extLst>
            <a:ext uri="{FF2B5EF4-FFF2-40B4-BE49-F238E27FC236}">
              <a16:creationId xmlns:a16="http://schemas.microsoft.com/office/drawing/2014/main" id="{24BB2438-4A6A-4588-9452-2E307AEC859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04" name="Shape 11">
          <a:extLst>
            <a:ext uri="{FF2B5EF4-FFF2-40B4-BE49-F238E27FC236}">
              <a16:creationId xmlns:a16="http://schemas.microsoft.com/office/drawing/2014/main" id="{0BF020E4-E837-41FC-B870-C4E7E6B8F90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05" name="Shape 11">
          <a:extLst>
            <a:ext uri="{FF2B5EF4-FFF2-40B4-BE49-F238E27FC236}">
              <a16:creationId xmlns:a16="http://schemas.microsoft.com/office/drawing/2014/main" id="{26097D74-A46E-4102-BE55-D15BBC06D97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06" name="Shape 8">
          <a:extLst>
            <a:ext uri="{FF2B5EF4-FFF2-40B4-BE49-F238E27FC236}">
              <a16:creationId xmlns:a16="http://schemas.microsoft.com/office/drawing/2014/main" id="{87B40710-3A79-4E74-919E-163E7443C4F5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07" name="Shape 11">
          <a:extLst>
            <a:ext uri="{FF2B5EF4-FFF2-40B4-BE49-F238E27FC236}">
              <a16:creationId xmlns:a16="http://schemas.microsoft.com/office/drawing/2014/main" id="{B7D5E8D3-95CC-44F0-8DAE-9723AF9C913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08" name="Shape 11">
          <a:extLst>
            <a:ext uri="{FF2B5EF4-FFF2-40B4-BE49-F238E27FC236}">
              <a16:creationId xmlns:a16="http://schemas.microsoft.com/office/drawing/2014/main" id="{2A42EB4B-EC17-4DEF-9B2A-1B90D3F0FC6E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09" name="Shape 11">
          <a:extLst>
            <a:ext uri="{FF2B5EF4-FFF2-40B4-BE49-F238E27FC236}">
              <a16:creationId xmlns:a16="http://schemas.microsoft.com/office/drawing/2014/main" id="{63722704-E88F-44DE-B41A-49FC69D7BCC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10" name="Shape 11">
          <a:extLst>
            <a:ext uri="{FF2B5EF4-FFF2-40B4-BE49-F238E27FC236}">
              <a16:creationId xmlns:a16="http://schemas.microsoft.com/office/drawing/2014/main" id="{DC35BBFD-41C5-4145-8D1A-5D81A2D7D091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11" name="Shape 8">
          <a:extLst>
            <a:ext uri="{FF2B5EF4-FFF2-40B4-BE49-F238E27FC236}">
              <a16:creationId xmlns:a16="http://schemas.microsoft.com/office/drawing/2014/main" id="{78075B4C-F1A8-4675-B8F6-AA1C6D656F8A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12" name="Shape 11">
          <a:extLst>
            <a:ext uri="{FF2B5EF4-FFF2-40B4-BE49-F238E27FC236}">
              <a16:creationId xmlns:a16="http://schemas.microsoft.com/office/drawing/2014/main" id="{BE1681A5-D575-4876-9EBE-033C7C57FA2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13" name="Shape 11">
          <a:extLst>
            <a:ext uri="{FF2B5EF4-FFF2-40B4-BE49-F238E27FC236}">
              <a16:creationId xmlns:a16="http://schemas.microsoft.com/office/drawing/2014/main" id="{29B539FF-6789-4F13-8BAF-3436BA528B3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14" name="Shape 11">
          <a:extLst>
            <a:ext uri="{FF2B5EF4-FFF2-40B4-BE49-F238E27FC236}">
              <a16:creationId xmlns:a16="http://schemas.microsoft.com/office/drawing/2014/main" id="{80C8D5DC-AA64-4F61-8226-A5F4AF805310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15" name="Shape 11">
          <a:extLst>
            <a:ext uri="{FF2B5EF4-FFF2-40B4-BE49-F238E27FC236}">
              <a16:creationId xmlns:a16="http://schemas.microsoft.com/office/drawing/2014/main" id="{47474BB2-2B06-4128-8D1A-B6AF00AEE6E4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16" name="Shape 11">
          <a:extLst>
            <a:ext uri="{FF2B5EF4-FFF2-40B4-BE49-F238E27FC236}">
              <a16:creationId xmlns:a16="http://schemas.microsoft.com/office/drawing/2014/main" id="{7629F296-03F4-4383-8D87-1187D84603DF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30</xdr:row>
      <xdr:rowOff>0</xdr:rowOff>
    </xdr:from>
    <xdr:ext cx="190500" cy="266700"/>
    <xdr:sp macro="" textlink="">
      <xdr:nvSpPr>
        <xdr:cNvPr id="917" name="Shape 11">
          <a:extLst>
            <a:ext uri="{FF2B5EF4-FFF2-40B4-BE49-F238E27FC236}">
              <a16:creationId xmlns:a16="http://schemas.microsoft.com/office/drawing/2014/main" id="{B3AF3E76-F5FE-4092-BA0F-23A6D4C88F23}"/>
            </a:ext>
          </a:extLst>
        </xdr:cNvPr>
        <xdr:cNvSpPr txBox="1"/>
      </xdr:nvSpPr>
      <xdr:spPr>
        <a:xfrm>
          <a:off x="762571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533400</xdr:colOff>
      <xdr:row>31</xdr:row>
      <xdr:rowOff>95250</xdr:rowOff>
    </xdr:from>
    <xdr:ext cx="800100" cy="314325"/>
    <xdr:pic>
      <xdr:nvPicPr>
        <xdr:cNvPr id="918" name="image3.png">
          <a:extLst>
            <a:ext uri="{FF2B5EF4-FFF2-40B4-BE49-F238E27FC236}">
              <a16:creationId xmlns:a16="http://schemas.microsoft.com/office/drawing/2014/main" id="{34FFD389-4CEB-4F87-B44C-279B0831A08F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822680" y="37501830"/>
          <a:ext cx="800100" cy="314325"/>
        </a:xfrm>
        <a:prstGeom prst="rect">
          <a:avLst/>
        </a:prstGeom>
        <a:noFill/>
      </xdr:spPr>
    </xdr:pic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19" name="Shape 11">
          <a:extLst>
            <a:ext uri="{FF2B5EF4-FFF2-40B4-BE49-F238E27FC236}">
              <a16:creationId xmlns:a16="http://schemas.microsoft.com/office/drawing/2014/main" id="{58637D7C-1A25-4CCF-976B-92D84A94DC6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20" name="Shape 11">
          <a:extLst>
            <a:ext uri="{FF2B5EF4-FFF2-40B4-BE49-F238E27FC236}">
              <a16:creationId xmlns:a16="http://schemas.microsoft.com/office/drawing/2014/main" id="{AC42A62D-8736-4D49-81A8-59351A754AF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21" name="Shape 11">
          <a:extLst>
            <a:ext uri="{FF2B5EF4-FFF2-40B4-BE49-F238E27FC236}">
              <a16:creationId xmlns:a16="http://schemas.microsoft.com/office/drawing/2014/main" id="{EBA1B54D-4CB3-44DD-B21E-D3FD547F43C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22" name="Shape 12">
          <a:extLst>
            <a:ext uri="{FF2B5EF4-FFF2-40B4-BE49-F238E27FC236}">
              <a16:creationId xmlns:a16="http://schemas.microsoft.com/office/drawing/2014/main" id="{281EED63-9480-42A2-9E7F-27ACD6BE97B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23" name="Shape 12">
          <a:extLst>
            <a:ext uri="{FF2B5EF4-FFF2-40B4-BE49-F238E27FC236}">
              <a16:creationId xmlns:a16="http://schemas.microsoft.com/office/drawing/2014/main" id="{4FBFCD2D-C332-4446-8B99-DCBC90FE7EF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24" name="Shape 11">
          <a:extLst>
            <a:ext uri="{FF2B5EF4-FFF2-40B4-BE49-F238E27FC236}">
              <a16:creationId xmlns:a16="http://schemas.microsoft.com/office/drawing/2014/main" id="{D6E0287B-0927-432F-AA72-FB4877D3F06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25" name="Shape 11">
          <a:extLst>
            <a:ext uri="{FF2B5EF4-FFF2-40B4-BE49-F238E27FC236}">
              <a16:creationId xmlns:a16="http://schemas.microsoft.com/office/drawing/2014/main" id="{7C33894D-A346-4E72-B272-53866B48CFC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26" name="Shape 11">
          <a:extLst>
            <a:ext uri="{FF2B5EF4-FFF2-40B4-BE49-F238E27FC236}">
              <a16:creationId xmlns:a16="http://schemas.microsoft.com/office/drawing/2014/main" id="{2A948FD0-B778-4479-B6A2-D711014C0E4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27" name="Shape 11">
          <a:extLst>
            <a:ext uri="{FF2B5EF4-FFF2-40B4-BE49-F238E27FC236}">
              <a16:creationId xmlns:a16="http://schemas.microsoft.com/office/drawing/2014/main" id="{473F731D-1ADD-48B0-9E9B-17DBBC83876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28" name="Shape 11">
          <a:extLst>
            <a:ext uri="{FF2B5EF4-FFF2-40B4-BE49-F238E27FC236}">
              <a16:creationId xmlns:a16="http://schemas.microsoft.com/office/drawing/2014/main" id="{53C6C4FA-7420-483F-BE50-DF8F617E02E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29" name="Shape 11">
          <a:extLst>
            <a:ext uri="{FF2B5EF4-FFF2-40B4-BE49-F238E27FC236}">
              <a16:creationId xmlns:a16="http://schemas.microsoft.com/office/drawing/2014/main" id="{317BA071-CF44-48B3-831E-E3EFD81A1E8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30" name="Shape 11">
          <a:extLst>
            <a:ext uri="{FF2B5EF4-FFF2-40B4-BE49-F238E27FC236}">
              <a16:creationId xmlns:a16="http://schemas.microsoft.com/office/drawing/2014/main" id="{9D66D3FD-B28C-4CF0-AEE1-93B8EA7B77A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31" name="Shape 11">
          <a:extLst>
            <a:ext uri="{FF2B5EF4-FFF2-40B4-BE49-F238E27FC236}">
              <a16:creationId xmlns:a16="http://schemas.microsoft.com/office/drawing/2014/main" id="{C649E706-E594-4494-808D-EEA840B5015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32" name="Shape 8">
          <a:extLst>
            <a:ext uri="{FF2B5EF4-FFF2-40B4-BE49-F238E27FC236}">
              <a16:creationId xmlns:a16="http://schemas.microsoft.com/office/drawing/2014/main" id="{C8E7F278-792E-46EF-B853-D96BD96EE8E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33" name="Shape 11">
          <a:extLst>
            <a:ext uri="{FF2B5EF4-FFF2-40B4-BE49-F238E27FC236}">
              <a16:creationId xmlns:a16="http://schemas.microsoft.com/office/drawing/2014/main" id="{8A4A90D3-0AC3-4FF4-AC8B-305BE414B6A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34" name="Shape 11">
          <a:extLst>
            <a:ext uri="{FF2B5EF4-FFF2-40B4-BE49-F238E27FC236}">
              <a16:creationId xmlns:a16="http://schemas.microsoft.com/office/drawing/2014/main" id="{5D7D10C9-9FE3-4EDA-B4D7-8786680A5A1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35" name="Shape 11">
          <a:extLst>
            <a:ext uri="{FF2B5EF4-FFF2-40B4-BE49-F238E27FC236}">
              <a16:creationId xmlns:a16="http://schemas.microsoft.com/office/drawing/2014/main" id="{AFCAEFE4-3658-480A-822C-69E25532FE2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36" name="Shape 11">
          <a:extLst>
            <a:ext uri="{FF2B5EF4-FFF2-40B4-BE49-F238E27FC236}">
              <a16:creationId xmlns:a16="http://schemas.microsoft.com/office/drawing/2014/main" id="{54828BF2-C4D3-48C3-89B0-3DAFF700D5A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37" name="Shape 8">
          <a:extLst>
            <a:ext uri="{FF2B5EF4-FFF2-40B4-BE49-F238E27FC236}">
              <a16:creationId xmlns:a16="http://schemas.microsoft.com/office/drawing/2014/main" id="{23123AF7-340F-433B-B481-AB28A7BB848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38" name="Shape 11">
          <a:extLst>
            <a:ext uri="{FF2B5EF4-FFF2-40B4-BE49-F238E27FC236}">
              <a16:creationId xmlns:a16="http://schemas.microsoft.com/office/drawing/2014/main" id="{962B5106-B263-4A50-9050-F30240EE982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39" name="Shape 11">
          <a:extLst>
            <a:ext uri="{FF2B5EF4-FFF2-40B4-BE49-F238E27FC236}">
              <a16:creationId xmlns:a16="http://schemas.microsoft.com/office/drawing/2014/main" id="{33E16B99-7D85-4FC3-9169-96029911564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40" name="Shape 11">
          <a:extLst>
            <a:ext uri="{FF2B5EF4-FFF2-40B4-BE49-F238E27FC236}">
              <a16:creationId xmlns:a16="http://schemas.microsoft.com/office/drawing/2014/main" id="{47876013-08CA-4A1D-B995-5D34BE34948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41" name="Shape 11">
          <a:extLst>
            <a:ext uri="{FF2B5EF4-FFF2-40B4-BE49-F238E27FC236}">
              <a16:creationId xmlns:a16="http://schemas.microsoft.com/office/drawing/2014/main" id="{FE6E8084-19F3-4F04-82B9-BAFB35ACA0B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42" name="Shape 8">
          <a:extLst>
            <a:ext uri="{FF2B5EF4-FFF2-40B4-BE49-F238E27FC236}">
              <a16:creationId xmlns:a16="http://schemas.microsoft.com/office/drawing/2014/main" id="{E2266AED-C333-4EFD-BEFE-5300BCBC8A2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43" name="Shape 11">
          <a:extLst>
            <a:ext uri="{FF2B5EF4-FFF2-40B4-BE49-F238E27FC236}">
              <a16:creationId xmlns:a16="http://schemas.microsoft.com/office/drawing/2014/main" id="{521C947E-0EA4-4B6E-94DA-8861650346E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44" name="Shape 11">
          <a:extLst>
            <a:ext uri="{FF2B5EF4-FFF2-40B4-BE49-F238E27FC236}">
              <a16:creationId xmlns:a16="http://schemas.microsoft.com/office/drawing/2014/main" id="{2F209674-6B71-466C-ACA6-C52649EF1E3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45" name="Shape 11">
          <a:extLst>
            <a:ext uri="{FF2B5EF4-FFF2-40B4-BE49-F238E27FC236}">
              <a16:creationId xmlns:a16="http://schemas.microsoft.com/office/drawing/2014/main" id="{84C5E403-CD21-454C-BB8B-08B963B8296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46" name="Shape 11">
          <a:extLst>
            <a:ext uri="{FF2B5EF4-FFF2-40B4-BE49-F238E27FC236}">
              <a16:creationId xmlns:a16="http://schemas.microsoft.com/office/drawing/2014/main" id="{9C1B0C76-F08F-4A3F-BCAD-FFA247E865E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47" name="Shape 11">
          <a:extLst>
            <a:ext uri="{FF2B5EF4-FFF2-40B4-BE49-F238E27FC236}">
              <a16:creationId xmlns:a16="http://schemas.microsoft.com/office/drawing/2014/main" id="{AE7CB61E-9D8A-46DE-B31A-9839A3A86E5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48" name="Shape 11">
          <a:extLst>
            <a:ext uri="{FF2B5EF4-FFF2-40B4-BE49-F238E27FC236}">
              <a16:creationId xmlns:a16="http://schemas.microsoft.com/office/drawing/2014/main" id="{A6EB5701-7419-431D-A928-5B50D7B9877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49" name="Shape 11">
          <a:extLst>
            <a:ext uri="{FF2B5EF4-FFF2-40B4-BE49-F238E27FC236}">
              <a16:creationId xmlns:a16="http://schemas.microsoft.com/office/drawing/2014/main" id="{7593E928-FE83-42EB-90E5-A60B41E4C30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50" name="Shape 11">
          <a:extLst>
            <a:ext uri="{FF2B5EF4-FFF2-40B4-BE49-F238E27FC236}">
              <a16:creationId xmlns:a16="http://schemas.microsoft.com/office/drawing/2014/main" id="{252F3271-BC9F-41A4-AAEE-F72B2375ADB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51" name="Shape 11">
          <a:extLst>
            <a:ext uri="{FF2B5EF4-FFF2-40B4-BE49-F238E27FC236}">
              <a16:creationId xmlns:a16="http://schemas.microsoft.com/office/drawing/2014/main" id="{2B9109C4-67D8-4B53-BBD5-6739C69ED4D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52" name="Shape 13">
          <a:extLst>
            <a:ext uri="{FF2B5EF4-FFF2-40B4-BE49-F238E27FC236}">
              <a16:creationId xmlns:a16="http://schemas.microsoft.com/office/drawing/2014/main" id="{EF50BA41-1AD2-4820-9C4A-6B19E1D6FC1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53" name="Shape 8">
          <a:extLst>
            <a:ext uri="{FF2B5EF4-FFF2-40B4-BE49-F238E27FC236}">
              <a16:creationId xmlns:a16="http://schemas.microsoft.com/office/drawing/2014/main" id="{923AD513-36D1-4054-9071-D193A207017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54" name="Shape 8">
          <a:extLst>
            <a:ext uri="{FF2B5EF4-FFF2-40B4-BE49-F238E27FC236}">
              <a16:creationId xmlns:a16="http://schemas.microsoft.com/office/drawing/2014/main" id="{3B054B7D-C439-46F3-B87E-467AA6DF4DC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55" name="Shape 8">
          <a:extLst>
            <a:ext uri="{FF2B5EF4-FFF2-40B4-BE49-F238E27FC236}">
              <a16:creationId xmlns:a16="http://schemas.microsoft.com/office/drawing/2014/main" id="{6D6BE802-16DD-4C26-B5D3-7E53885BBFB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56" name="Shape 8">
          <a:extLst>
            <a:ext uri="{FF2B5EF4-FFF2-40B4-BE49-F238E27FC236}">
              <a16:creationId xmlns:a16="http://schemas.microsoft.com/office/drawing/2014/main" id="{BEC771AD-2D84-4637-8034-03D99657F98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57" name="Shape 8">
          <a:extLst>
            <a:ext uri="{FF2B5EF4-FFF2-40B4-BE49-F238E27FC236}">
              <a16:creationId xmlns:a16="http://schemas.microsoft.com/office/drawing/2014/main" id="{8467C4D9-C0AE-4C35-83D9-3E545A1B5549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58" name="Shape 13">
          <a:extLst>
            <a:ext uri="{FF2B5EF4-FFF2-40B4-BE49-F238E27FC236}">
              <a16:creationId xmlns:a16="http://schemas.microsoft.com/office/drawing/2014/main" id="{7A702278-750A-4A0C-A303-7AA8A0BB460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59" name="Shape 13">
          <a:extLst>
            <a:ext uri="{FF2B5EF4-FFF2-40B4-BE49-F238E27FC236}">
              <a16:creationId xmlns:a16="http://schemas.microsoft.com/office/drawing/2014/main" id="{2520DD3E-09BC-41C4-89C3-D25274BA106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60" name="Shape 13">
          <a:extLst>
            <a:ext uri="{FF2B5EF4-FFF2-40B4-BE49-F238E27FC236}">
              <a16:creationId xmlns:a16="http://schemas.microsoft.com/office/drawing/2014/main" id="{F1281E8E-02AD-490A-B560-BC7730CD5FD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61" name="Shape 13">
          <a:extLst>
            <a:ext uri="{FF2B5EF4-FFF2-40B4-BE49-F238E27FC236}">
              <a16:creationId xmlns:a16="http://schemas.microsoft.com/office/drawing/2014/main" id="{941E1111-8528-4381-A64E-A22C8169634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62" name="Shape 8">
          <a:extLst>
            <a:ext uri="{FF2B5EF4-FFF2-40B4-BE49-F238E27FC236}">
              <a16:creationId xmlns:a16="http://schemas.microsoft.com/office/drawing/2014/main" id="{EE1739DE-5AA6-46B1-8E1D-58FB3A4EC70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63" name="Shape 13">
          <a:extLst>
            <a:ext uri="{FF2B5EF4-FFF2-40B4-BE49-F238E27FC236}">
              <a16:creationId xmlns:a16="http://schemas.microsoft.com/office/drawing/2014/main" id="{2A0E647D-3F1C-4B06-81BE-33F29757F19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64" name="Shape 13">
          <a:extLst>
            <a:ext uri="{FF2B5EF4-FFF2-40B4-BE49-F238E27FC236}">
              <a16:creationId xmlns:a16="http://schemas.microsoft.com/office/drawing/2014/main" id="{0664561B-26CD-4B9C-BA68-9FE85585B92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65" name="Shape 13">
          <a:extLst>
            <a:ext uri="{FF2B5EF4-FFF2-40B4-BE49-F238E27FC236}">
              <a16:creationId xmlns:a16="http://schemas.microsoft.com/office/drawing/2014/main" id="{A920FC09-984C-469D-B899-7AA6EE7CA74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66" name="Shape 13">
          <a:extLst>
            <a:ext uri="{FF2B5EF4-FFF2-40B4-BE49-F238E27FC236}">
              <a16:creationId xmlns:a16="http://schemas.microsoft.com/office/drawing/2014/main" id="{8D1B9A83-C94F-41F1-8BFF-8E1E8EEC1E3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67" name="Shape 8">
          <a:extLst>
            <a:ext uri="{FF2B5EF4-FFF2-40B4-BE49-F238E27FC236}">
              <a16:creationId xmlns:a16="http://schemas.microsoft.com/office/drawing/2014/main" id="{AE5800A1-FA13-4632-B420-6F9AAF51A81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68" name="Shape 13">
          <a:extLst>
            <a:ext uri="{FF2B5EF4-FFF2-40B4-BE49-F238E27FC236}">
              <a16:creationId xmlns:a16="http://schemas.microsoft.com/office/drawing/2014/main" id="{578AE586-CABE-44AF-AEEC-5224AFE6FD3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69" name="Shape 13">
          <a:extLst>
            <a:ext uri="{FF2B5EF4-FFF2-40B4-BE49-F238E27FC236}">
              <a16:creationId xmlns:a16="http://schemas.microsoft.com/office/drawing/2014/main" id="{F5B88E1D-12B6-4777-8691-AD8F0A47067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70" name="Shape 13">
          <a:extLst>
            <a:ext uri="{FF2B5EF4-FFF2-40B4-BE49-F238E27FC236}">
              <a16:creationId xmlns:a16="http://schemas.microsoft.com/office/drawing/2014/main" id="{AB0C79D2-2979-4A58-BAB9-7BC668F2C43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71" name="Shape 13">
          <a:extLst>
            <a:ext uri="{FF2B5EF4-FFF2-40B4-BE49-F238E27FC236}">
              <a16:creationId xmlns:a16="http://schemas.microsoft.com/office/drawing/2014/main" id="{149E0927-8F0E-4A0E-9FAC-5BB011208B2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72" name="Shape 12">
          <a:extLst>
            <a:ext uri="{FF2B5EF4-FFF2-40B4-BE49-F238E27FC236}">
              <a16:creationId xmlns:a16="http://schemas.microsoft.com/office/drawing/2014/main" id="{1471FEF1-3DF2-496E-A637-94780C33DEA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73" name="Shape 12">
          <a:extLst>
            <a:ext uri="{FF2B5EF4-FFF2-40B4-BE49-F238E27FC236}">
              <a16:creationId xmlns:a16="http://schemas.microsoft.com/office/drawing/2014/main" id="{FAFF2B0E-9BD2-43B7-80F2-41A19FD2969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74" name="Shape 12">
          <a:extLst>
            <a:ext uri="{FF2B5EF4-FFF2-40B4-BE49-F238E27FC236}">
              <a16:creationId xmlns:a16="http://schemas.microsoft.com/office/drawing/2014/main" id="{D80124E0-3127-45CD-9D5D-459CCC38086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75" name="Shape 12">
          <a:extLst>
            <a:ext uri="{FF2B5EF4-FFF2-40B4-BE49-F238E27FC236}">
              <a16:creationId xmlns:a16="http://schemas.microsoft.com/office/drawing/2014/main" id="{F474512F-18EF-48F9-898B-C19A3B1D4B3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76" name="Shape 11">
          <a:extLst>
            <a:ext uri="{FF2B5EF4-FFF2-40B4-BE49-F238E27FC236}">
              <a16:creationId xmlns:a16="http://schemas.microsoft.com/office/drawing/2014/main" id="{664D94B4-B3E5-4E33-992F-0BA71F535AC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77" name="Shape 11">
          <a:extLst>
            <a:ext uri="{FF2B5EF4-FFF2-40B4-BE49-F238E27FC236}">
              <a16:creationId xmlns:a16="http://schemas.microsoft.com/office/drawing/2014/main" id="{B8C99F04-CF30-4C0E-9D14-A32F768CB94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78" name="Shape 11">
          <a:extLst>
            <a:ext uri="{FF2B5EF4-FFF2-40B4-BE49-F238E27FC236}">
              <a16:creationId xmlns:a16="http://schemas.microsoft.com/office/drawing/2014/main" id="{065F6444-8C80-4EFA-BCB7-A9C589157299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79" name="Shape 11">
          <a:extLst>
            <a:ext uri="{FF2B5EF4-FFF2-40B4-BE49-F238E27FC236}">
              <a16:creationId xmlns:a16="http://schemas.microsoft.com/office/drawing/2014/main" id="{68C49055-C179-4EF4-8375-4EBD7A1D895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80" name="Shape 11">
          <a:extLst>
            <a:ext uri="{FF2B5EF4-FFF2-40B4-BE49-F238E27FC236}">
              <a16:creationId xmlns:a16="http://schemas.microsoft.com/office/drawing/2014/main" id="{820DB0C9-9B3C-4E30-B367-DA05C3380F3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81" name="Shape 11">
          <a:extLst>
            <a:ext uri="{FF2B5EF4-FFF2-40B4-BE49-F238E27FC236}">
              <a16:creationId xmlns:a16="http://schemas.microsoft.com/office/drawing/2014/main" id="{7268A858-470A-499A-BE11-255DF72AAD0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82" name="Shape 11">
          <a:extLst>
            <a:ext uri="{FF2B5EF4-FFF2-40B4-BE49-F238E27FC236}">
              <a16:creationId xmlns:a16="http://schemas.microsoft.com/office/drawing/2014/main" id="{761F4161-9C18-46D7-B8C1-DD4A68D0510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83" name="Shape 11">
          <a:extLst>
            <a:ext uri="{FF2B5EF4-FFF2-40B4-BE49-F238E27FC236}">
              <a16:creationId xmlns:a16="http://schemas.microsoft.com/office/drawing/2014/main" id="{A7A04A09-4F94-40E6-ADEE-3B3B1F247A2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84" name="Shape 11">
          <a:extLst>
            <a:ext uri="{FF2B5EF4-FFF2-40B4-BE49-F238E27FC236}">
              <a16:creationId xmlns:a16="http://schemas.microsoft.com/office/drawing/2014/main" id="{C6A95AB1-63F3-4912-A020-D8AE3D84388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85" name="Shape 11">
          <a:extLst>
            <a:ext uri="{FF2B5EF4-FFF2-40B4-BE49-F238E27FC236}">
              <a16:creationId xmlns:a16="http://schemas.microsoft.com/office/drawing/2014/main" id="{7C71DEA6-B38B-43D8-A0CE-9CB4DDE38F3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86" name="Shape 11">
          <a:extLst>
            <a:ext uri="{FF2B5EF4-FFF2-40B4-BE49-F238E27FC236}">
              <a16:creationId xmlns:a16="http://schemas.microsoft.com/office/drawing/2014/main" id="{84467DD8-A93D-4E1E-B466-25BA5E7415E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87" name="Shape 11">
          <a:extLst>
            <a:ext uri="{FF2B5EF4-FFF2-40B4-BE49-F238E27FC236}">
              <a16:creationId xmlns:a16="http://schemas.microsoft.com/office/drawing/2014/main" id="{20D769D2-14DE-4AC2-80CC-96698E186819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88" name="Shape 11">
          <a:extLst>
            <a:ext uri="{FF2B5EF4-FFF2-40B4-BE49-F238E27FC236}">
              <a16:creationId xmlns:a16="http://schemas.microsoft.com/office/drawing/2014/main" id="{0C4F7401-62F5-4AAF-BB1A-E3FBC86A000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89" name="Shape 11">
          <a:extLst>
            <a:ext uri="{FF2B5EF4-FFF2-40B4-BE49-F238E27FC236}">
              <a16:creationId xmlns:a16="http://schemas.microsoft.com/office/drawing/2014/main" id="{1E9CEE73-8DC1-4D18-9CC4-4187A08E9DD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90" name="Shape 8">
          <a:extLst>
            <a:ext uri="{FF2B5EF4-FFF2-40B4-BE49-F238E27FC236}">
              <a16:creationId xmlns:a16="http://schemas.microsoft.com/office/drawing/2014/main" id="{724527BE-4745-4E74-B479-82EEE209843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91" name="Shape 11">
          <a:extLst>
            <a:ext uri="{FF2B5EF4-FFF2-40B4-BE49-F238E27FC236}">
              <a16:creationId xmlns:a16="http://schemas.microsoft.com/office/drawing/2014/main" id="{27313CC8-6292-460C-AF83-0DCEA8ACBD0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92" name="Shape 11">
          <a:extLst>
            <a:ext uri="{FF2B5EF4-FFF2-40B4-BE49-F238E27FC236}">
              <a16:creationId xmlns:a16="http://schemas.microsoft.com/office/drawing/2014/main" id="{FD126C0D-21C5-47DF-A3AB-4248929FF80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93" name="Shape 11">
          <a:extLst>
            <a:ext uri="{FF2B5EF4-FFF2-40B4-BE49-F238E27FC236}">
              <a16:creationId xmlns:a16="http://schemas.microsoft.com/office/drawing/2014/main" id="{45362E8E-084E-400D-AE6E-FF12A926F4E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94" name="Shape 11">
          <a:extLst>
            <a:ext uri="{FF2B5EF4-FFF2-40B4-BE49-F238E27FC236}">
              <a16:creationId xmlns:a16="http://schemas.microsoft.com/office/drawing/2014/main" id="{95150948-1C23-48BB-B797-59E3402ABEE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95" name="Shape 8">
          <a:extLst>
            <a:ext uri="{FF2B5EF4-FFF2-40B4-BE49-F238E27FC236}">
              <a16:creationId xmlns:a16="http://schemas.microsoft.com/office/drawing/2014/main" id="{F7496DB6-ABDA-4F26-95B5-DC325DD1183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96" name="Shape 11">
          <a:extLst>
            <a:ext uri="{FF2B5EF4-FFF2-40B4-BE49-F238E27FC236}">
              <a16:creationId xmlns:a16="http://schemas.microsoft.com/office/drawing/2014/main" id="{51825297-D773-4CF0-BFB1-F85A6344E97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97" name="Shape 11">
          <a:extLst>
            <a:ext uri="{FF2B5EF4-FFF2-40B4-BE49-F238E27FC236}">
              <a16:creationId xmlns:a16="http://schemas.microsoft.com/office/drawing/2014/main" id="{B2071254-B592-43B9-BE6F-2F08E42B4C9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98" name="Shape 11">
          <a:extLst>
            <a:ext uri="{FF2B5EF4-FFF2-40B4-BE49-F238E27FC236}">
              <a16:creationId xmlns:a16="http://schemas.microsoft.com/office/drawing/2014/main" id="{0483D011-C355-4E94-A8DF-06550E69E20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999" name="Shape 11">
          <a:extLst>
            <a:ext uri="{FF2B5EF4-FFF2-40B4-BE49-F238E27FC236}">
              <a16:creationId xmlns:a16="http://schemas.microsoft.com/office/drawing/2014/main" id="{3A3F83E7-FBB6-4AFD-BC2E-E362FE08E19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00" name="Shape 11">
          <a:extLst>
            <a:ext uri="{FF2B5EF4-FFF2-40B4-BE49-F238E27FC236}">
              <a16:creationId xmlns:a16="http://schemas.microsoft.com/office/drawing/2014/main" id="{757BF7E7-D73A-4A5A-9FD4-3EAA9E96B0B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01" name="Shape 11">
          <a:extLst>
            <a:ext uri="{FF2B5EF4-FFF2-40B4-BE49-F238E27FC236}">
              <a16:creationId xmlns:a16="http://schemas.microsoft.com/office/drawing/2014/main" id="{2F42D381-8236-4502-8BA5-D3CA625A6E1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02" name="Shape 8">
          <a:extLst>
            <a:ext uri="{FF2B5EF4-FFF2-40B4-BE49-F238E27FC236}">
              <a16:creationId xmlns:a16="http://schemas.microsoft.com/office/drawing/2014/main" id="{AB8505C5-2602-4B4E-B41F-83DA7109576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03" name="Shape 11">
          <a:extLst>
            <a:ext uri="{FF2B5EF4-FFF2-40B4-BE49-F238E27FC236}">
              <a16:creationId xmlns:a16="http://schemas.microsoft.com/office/drawing/2014/main" id="{844FDB3A-C34D-493F-97E3-2DF634DA2D7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04" name="Shape 11">
          <a:extLst>
            <a:ext uri="{FF2B5EF4-FFF2-40B4-BE49-F238E27FC236}">
              <a16:creationId xmlns:a16="http://schemas.microsoft.com/office/drawing/2014/main" id="{0768D232-53C4-4CC4-9310-264EB5EF4B2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05" name="Shape 11">
          <a:extLst>
            <a:ext uri="{FF2B5EF4-FFF2-40B4-BE49-F238E27FC236}">
              <a16:creationId xmlns:a16="http://schemas.microsoft.com/office/drawing/2014/main" id="{C2ABF455-D2EB-443E-A70A-6A0B0CBB078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06" name="Shape 11">
          <a:extLst>
            <a:ext uri="{FF2B5EF4-FFF2-40B4-BE49-F238E27FC236}">
              <a16:creationId xmlns:a16="http://schemas.microsoft.com/office/drawing/2014/main" id="{38149500-C1F7-4F19-BF2F-67BCF5108DF9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07" name="Shape 8">
          <a:extLst>
            <a:ext uri="{FF2B5EF4-FFF2-40B4-BE49-F238E27FC236}">
              <a16:creationId xmlns:a16="http://schemas.microsoft.com/office/drawing/2014/main" id="{25A336B6-5C1C-4105-B539-D25C6A57465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08" name="Shape 11">
          <a:extLst>
            <a:ext uri="{FF2B5EF4-FFF2-40B4-BE49-F238E27FC236}">
              <a16:creationId xmlns:a16="http://schemas.microsoft.com/office/drawing/2014/main" id="{93A72165-FD47-4D69-9B19-623A1B036C5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09" name="Shape 11">
          <a:extLst>
            <a:ext uri="{FF2B5EF4-FFF2-40B4-BE49-F238E27FC236}">
              <a16:creationId xmlns:a16="http://schemas.microsoft.com/office/drawing/2014/main" id="{7A9464A6-CFB5-4CD3-9267-D59FDE9CECB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10" name="Shape 11">
          <a:extLst>
            <a:ext uri="{FF2B5EF4-FFF2-40B4-BE49-F238E27FC236}">
              <a16:creationId xmlns:a16="http://schemas.microsoft.com/office/drawing/2014/main" id="{011CD129-FC40-4020-B627-986416AE45B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11" name="Shape 11">
          <a:extLst>
            <a:ext uri="{FF2B5EF4-FFF2-40B4-BE49-F238E27FC236}">
              <a16:creationId xmlns:a16="http://schemas.microsoft.com/office/drawing/2014/main" id="{854DB85D-AABF-48FE-ADD4-6A312E95907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12" name="Shape 11">
          <a:extLst>
            <a:ext uri="{FF2B5EF4-FFF2-40B4-BE49-F238E27FC236}">
              <a16:creationId xmlns:a16="http://schemas.microsoft.com/office/drawing/2014/main" id="{83ECCD33-0BA9-4082-BF63-23FD0450573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13" name="Shape 11">
          <a:extLst>
            <a:ext uri="{FF2B5EF4-FFF2-40B4-BE49-F238E27FC236}">
              <a16:creationId xmlns:a16="http://schemas.microsoft.com/office/drawing/2014/main" id="{C9A1FD53-B140-4F51-93B6-2E663C929C9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14" name="Shape 8">
          <a:extLst>
            <a:ext uri="{FF2B5EF4-FFF2-40B4-BE49-F238E27FC236}">
              <a16:creationId xmlns:a16="http://schemas.microsoft.com/office/drawing/2014/main" id="{CE7A53CC-BE87-44DB-9871-4E4FCEC141F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15" name="Shape 11">
          <a:extLst>
            <a:ext uri="{FF2B5EF4-FFF2-40B4-BE49-F238E27FC236}">
              <a16:creationId xmlns:a16="http://schemas.microsoft.com/office/drawing/2014/main" id="{23EFFF5D-2A5A-4631-B31D-BFAB1B86D55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16" name="Shape 11">
          <a:extLst>
            <a:ext uri="{FF2B5EF4-FFF2-40B4-BE49-F238E27FC236}">
              <a16:creationId xmlns:a16="http://schemas.microsoft.com/office/drawing/2014/main" id="{F2D395C7-F914-4F07-AA89-7A4AFC1EAF9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17" name="Shape 11">
          <a:extLst>
            <a:ext uri="{FF2B5EF4-FFF2-40B4-BE49-F238E27FC236}">
              <a16:creationId xmlns:a16="http://schemas.microsoft.com/office/drawing/2014/main" id="{9E114105-ED72-485A-BC2B-A2EBD18C4FC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18" name="Shape 11">
          <a:extLst>
            <a:ext uri="{FF2B5EF4-FFF2-40B4-BE49-F238E27FC236}">
              <a16:creationId xmlns:a16="http://schemas.microsoft.com/office/drawing/2014/main" id="{6D4F8ED2-75CB-4A83-B92B-108A86CED0F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19" name="Shape 8">
          <a:extLst>
            <a:ext uri="{FF2B5EF4-FFF2-40B4-BE49-F238E27FC236}">
              <a16:creationId xmlns:a16="http://schemas.microsoft.com/office/drawing/2014/main" id="{C5058620-C648-4196-B503-CAF669871C4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20" name="Shape 11">
          <a:extLst>
            <a:ext uri="{FF2B5EF4-FFF2-40B4-BE49-F238E27FC236}">
              <a16:creationId xmlns:a16="http://schemas.microsoft.com/office/drawing/2014/main" id="{BFF31F8B-AF7D-4E4B-80B3-C0F9D88B196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21" name="Shape 11">
          <a:extLst>
            <a:ext uri="{FF2B5EF4-FFF2-40B4-BE49-F238E27FC236}">
              <a16:creationId xmlns:a16="http://schemas.microsoft.com/office/drawing/2014/main" id="{3C1E4A0B-B3C6-4F67-8335-022E9437B57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22" name="Shape 11">
          <a:extLst>
            <a:ext uri="{FF2B5EF4-FFF2-40B4-BE49-F238E27FC236}">
              <a16:creationId xmlns:a16="http://schemas.microsoft.com/office/drawing/2014/main" id="{7A17DA90-A24B-4389-8F6D-51DF8F083E2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23" name="Shape 11">
          <a:extLst>
            <a:ext uri="{FF2B5EF4-FFF2-40B4-BE49-F238E27FC236}">
              <a16:creationId xmlns:a16="http://schemas.microsoft.com/office/drawing/2014/main" id="{6912B83D-504B-46AC-A9EC-705B3362C5D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24" name="Shape 11">
          <a:extLst>
            <a:ext uri="{FF2B5EF4-FFF2-40B4-BE49-F238E27FC236}">
              <a16:creationId xmlns:a16="http://schemas.microsoft.com/office/drawing/2014/main" id="{19CD12D3-8D54-446F-BD09-1D5A2DEA30E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25" name="Shape 11">
          <a:extLst>
            <a:ext uri="{FF2B5EF4-FFF2-40B4-BE49-F238E27FC236}">
              <a16:creationId xmlns:a16="http://schemas.microsoft.com/office/drawing/2014/main" id="{6E05350D-6E83-4790-83F3-DAC883483B8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26" name="Shape 8">
          <a:extLst>
            <a:ext uri="{FF2B5EF4-FFF2-40B4-BE49-F238E27FC236}">
              <a16:creationId xmlns:a16="http://schemas.microsoft.com/office/drawing/2014/main" id="{7889A55B-FF59-4531-BEF6-182E4BE89B3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27" name="Shape 11">
          <a:extLst>
            <a:ext uri="{FF2B5EF4-FFF2-40B4-BE49-F238E27FC236}">
              <a16:creationId xmlns:a16="http://schemas.microsoft.com/office/drawing/2014/main" id="{CB8BF44F-1422-46F9-BEC6-AEF6B9D848B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28" name="Shape 11">
          <a:extLst>
            <a:ext uri="{FF2B5EF4-FFF2-40B4-BE49-F238E27FC236}">
              <a16:creationId xmlns:a16="http://schemas.microsoft.com/office/drawing/2014/main" id="{C204D9BE-98CB-4A77-8203-8E77593394D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29" name="Shape 11">
          <a:extLst>
            <a:ext uri="{FF2B5EF4-FFF2-40B4-BE49-F238E27FC236}">
              <a16:creationId xmlns:a16="http://schemas.microsoft.com/office/drawing/2014/main" id="{1F3A5913-CBFF-4D4E-897B-232F71C9024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30" name="Shape 11">
          <a:extLst>
            <a:ext uri="{FF2B5EF4-FFF2-40B4-BE49-F238E27FC236}">
              <a16:creationId xmlns:a16="http://schemas.microsoft.com/office/drawing/2014/main" id="{0528F347-1997-4809-8537-3F34BF74647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31" name="Shape 8">
          <a:extLst>
            <a:ext uri="{FF2B5EF4-FFF2-40B4-BE49-F238E27FC236}">
              <a16:creationId xmlns:a16="http://schemas.microsoft.com/office/drawing/2014/main" id="{E2D660B7-4706-478C-AA47-E0F691BBE6C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32" name="Shape 11">
          <a:extLst>
            <a:ext uri="{FF2B5EF4-FFF2-40B4-BE49-F238E27FC236}">
              <a16:creationId xmlns:a16="http://schemas.microsoft.com/office/drawing/2014/main" id="{CF8996E8-780D-4EC2-81B5-3DF664883DC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33" name="Shape 11">
          <a:extLst>
            <a:ext uri="{FF2B5EF4-FFF2-40B4-BE49-F238E27FC236}">
              <a16:creationId xmlns:a16="http://schemas.microsoft.com/office/drawing/2014/main" id="{D9ABAFCC-D09F-4D4B-844C-EA45482BDE8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34" name="Shape 11">
          <a:extLst>
            <a:ext uri="{FF2B5EF4-FFF2-40B4-BE49-F238E27FC236}">
              <a16:creationId xmlns:a16="http://schemas.microsoft.com/office/drawing/2014/main" id="{ECFD3459-8F97-45DE-B7A5-E4DF5DCBE13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35" name="Shape 11">
          <a:extLst>
            <a:ext uri="{FF2B5EF4-FFF2-40B4-BE49-F238E27FC236}">
              <a16:creationId xmlns:a16="http://schemas.microsoft.com/office/drawing/2014/main" id="{7DEC452F-3367-41E1-A0A8-C8281556BFA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36" name="Shape 11">
          <a:extLst>
            <a:ext uri="{FF2B5EF4-FFF2-40B4-BE49-F238E27FC236}">
              <a16:creationId xmlns:a16="http://schemas.microsoft.com/office/drawing/2014/main" id="{09679A03-D189-4805-8863-DB5AC91F770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37" name="Shape 11">
          <a:extLst>
            <a:ext uri="{FF2B5EF4-FFF2-40B4-BE49-F238E27FC236}">
              <a16:creationId xmlns:a16="http://schemas.microsoft.com/office/drawing/2014/main" id="{0E9ED047-DD81-4273-849D-DFC7DBAF46F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38" name="Shape 8">
          <a:extLst>
            <a:ext uri="{FF2B5EF4-FFF2-40B4-BE49-F238E27FC236}">
              <a16:creationId xmlns:a16="http://schemas.microsoft.com/office/drawing/2014/main" id="{9A6EB4C7-02ED-404B-B4E7-EC7114DBA40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39" name="Shape 11">
          <a:extLst>
            <a:ext uri="{FF2B5EF4-FFF2-40B4-BE49-F238E27FC236}">
              <a16:creationId xmlns:a16="http://schemas.microsoft.com/office/drawing/2014/main" id="{95759276-8701-458C-AF78-FE02499D70A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40" name="Shape 11">
          <a:extLst>
            <a:ext uri="{FF2B5EF4-FFF2-40B4-BE49-F238E27FC236}">
              <a16:creationId xmlns:a16="http://schemas.microsoft.com/office/drawing/2014/main" id="{E4E9C6DA-B540-4B67-A56E-25AE2C671EE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41" name="Shape 11">
          <a:extLst>
            <a:ext uri="{FF2B5EF4-FFF2-40B4-BE49-F238E27FC236}">
              <a16:creationId xmlns:a16="http://schemas.microsoft.com/office/drawing/2014/main" id="{91D54B51-07E9-4304-BB87-AA6899B8496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42" name="Shape 11">
          <a:extLst>
            <a:ext uri="{FF2B5EF4-FFF2-40B4-BE49-F238E27FC236}">
              <a16:creationId xmlns:a16="http://schemas.microsoft.com/office/drawing/2014/main" id="{72FD88B8-7879-47D0-B943-99684C375E4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43" name="Shape 8">
          <a:extLst>
            <a:ext uri="{FF2B5EF4-FFF2-40B4-BE49-F238E27FC236}">
              <a16:creationId xmlns:a16="http://schemas.microsoft.com/office/drawing/2014/main" id="{E6832B72-3403-4762-997C-C1765979D28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44" name="Shape 11">
          <a:extLst>
            <a:ext uri="{FF2B5EF4-FFF2-40B4-BE49-F238E27FC236}">
              <a16:creationId xmlns:a16="http://schemas.microsoft.com/office/drawing/2014/main" id="{5959D5EE-23C2-4F7B-AFA3-CEEC1DACDC4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45" name="Shape 11">
          <a:extLst>
            <a:ext uri="{FF2B5EF4-FFF2-40B4-BE49-F238E27FC236}">
              <a16:creationId xmlns:a16="http://schemas.microsoft.com/office/drawing/2014/main" id="{B71A2975-0668-4E9C-B5AD-AC65EE3525F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46" name="Shape 11">
          <a:extLst>
            <a:ext uri="{FF2B5EF4-FFF2-40B4-BE49-F238E27FC236}">
              <a16:creationId xmlns:a16="http://schemas.microsoft.com/office/drawing/2014/main" id="{7B270925-960A-4631-AB0A-065C542947A7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47" name="Shape 11">
          <a:extLst>
            <a:ext uri="{FF2B5EF4-FFF2-40B4-BE49-F238E27FC236}">
              <a16:creationId xmlns:a16="http://schemas.microsoft.com/office/drawing/2014/main" id="{3A75ADE4-3029-4AA4-B8F7-37D763EA73F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48" name="Shape 11">
          <a:extLst>
            <a:ext uri="{FF2B5EF4-FFF2-40B4-BE49-F238E27FC236}">
              <a16:creationId xmlns:a16="http://schemas.microsoft.com/office/drawing/2014/main" id="{494AB57D-2978-4645-BB1A-46282F30848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49" name="Shape 11">
          <a:extLst>
            <a:ext uri="{FF2B5EF4-FFF2-40B4-BE49-F238E27FC236}">
              <a16:creationId xmlns:a16="http://schemas.microsoft.com/office/drawing/2014/main" id="{72C8DA22-BC48-4E93-A68E-468BA9BC810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50" name="Shape 12">
          <a:extLst>
            <a:ext uri="{FF2B5EF4-FFF2-40B4-BE49-F238E27FC236}">
              <a16:creationId xmlns:a16="http://schemas.microsoft.com/office/drawing/2014/main" id="{56EB5143-DE80-44FA-B969-FD527ADE8B69}"/>
            </a:ext>
          </a:extLst>
        </xdr:cNvPr>
        <xdr:cNvSpPr txBox="1"/>
      </xdr:nvSpPr>
      <xdr:spPr>
        <a:xfrm>
          <a:off x="23086695" y="170459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51" name="Shape 12">
          <a:extLst>
            <a:ext uri="{FF2B5EF4-FFF2-40B4-BE49-F238E27FC236}">
              <a16:creationId xmlns:a16="http://schemas.microsoft.com/office/drawing/2014/main" id="{0BFE702B-06E7-4DD8-AACD-CAE6D70B40AC}"/>
            </a:ext>
          </a:extLst>
        </xdr:cNvPr>
        <xdr:cNvSpPr txBox="1"/>
      </xdr:nvSpPr>
      <xdr:spPr>
        <a:xfrm>
          <a:off x="23086695" y="170459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52" name="Shape 12">
          <a:extLst>
            <a:ext uri="{FF2B5EF4-FFF2-40B4-BE49-F238E27FC236}">
              <a16:creationId xmlns:a16="http://schemas.microsoft.com/office/drawing/2014/main" id="{0D7BE3E0-F89A-4990-87D4-9DF232B2096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53" name="Shape 12">
          <a:extLst>
            <a:ext uri="{FF2B5EF4-FFF2-40B4-BE49-F238E27FC236}">
              <a16:creationId xmlns:a16="http://schemas.microsoft.com/office/drawing/2014/main" id="{5F503693-AA38-4B3E-A050-26F96FC6B71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54" name="Shape 12">
          <a:extLst>
            <a:ext uri="{FF2B5EF4-FFF2-40B4-BE49-F238E27FC236}">
              <a16:creationId xmlns:a16="http://schemas.microsoft.com/office/drawing/2014/main" id="{1B90E31B-9A9C-43E8-B9A0-B43462A7C11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55" name="Shape 12">
          <a:extLst>
            <a:ext uri="{FF2B5EF4-FFF2-40B4-BE49-F238E27FC236}">
              <a16:creationId xmlns:a16="http://schemas.microsoft.com/office/drawing/2014/main" id="{A89DFCEF-D870-4431-AFD2-56D312D83CB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56" name="Shape 11">
          <a:extLst>
            <a:ext uri="{FF2B5EF4-FFF2-40B4-BE49-F238E27FC236}">
              <a16:creationId xmlns:a16="http://schemas.microsoft.com/office/drawing/2014/main" id="{424F0711-4511-48F0-ACC5-5AE07477048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57" name="Shape 11">
          <a:extLst>
            <a:ext uri="{FF2B5EF4-FFF2-40B4-BE49-F238E27FC236}">
              <a16:creationId xmlns:a16="http://schemas.microsoft.com/office/drawing/2014/main" id="{9485AD47-06D8-406C-87AC-6ACE004FC98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58" name="Shape 11">
          <a:extLst>
            <a:ext uri="{FF2B5EF4-FFF2-40B4-BE49-F238E27FC236}">
              <a16:creationId xmlns:a16="http://schemas.microsoft.com/office/drawing/2014/main" id="{37B75A3F-BE3F-420B-A487-7489F1F340F9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59" name="Shape 11">
          <a:extLst>
            <a:ext uri="{FF2B5EF4-FFF2-40B4-BE49-F238E27FC236}">
              <a16:creationId xmlns:a16="http://schemas.microsoft.com/office/drawing/2014/main" id="{ED47508F-8F3E-4054-B896-4BB4F6F1F90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60" name="Shape 11">
          <a:extLst>
            <a:ext uri="{FF2B5EF4-FFF2-40B4-BE49-F238E27FC236}">
              <a16:creationId xmlns:a16="http://schemas.microsoft.com/office/drawing/2014/main" id="{CEF4FF53-933A-444B-8D16-208E05B03E4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13</xdr:row>
      <xdr:rowOff>38100</xdr:rowOff>
    </xdr:from>
    <xdr:ext cx="190500" cy="266700"/>
    <xdr:sp macro="" textlink="">
      <xdr:nvSpPr>
        <xdr:cNvPr id="1061" name="Shape 8">
          <a:extLst>
            <a:ext uri="{FF2B5EF4-FFF2-40B4-BE49-F238E27FC236}">
              <a16:creationId xmlns:a16="http://schemas.microsoft.com/office/drawing/2014/main" id="{233262CC-7CFD-4A9D-8A35-04A32B24C5D3}"/>
            </a:ext>
          </a:extLst>
        </xdr:cNvPr>
        <xdr:cNvSpPr txBox="1"/>
      </xdr:nvSpPr>
      <xdr:spPr>
        <a:xfrm>
          <a:off x="230866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13</xdr:row>
      <xdr:rowOff>0</xdr:rowOff>
    </xdr:from>
    <xdr:ext cx="190500" cy="266700"/>
    <xdr:sp macro="" textlink="">
      <xdr:nvSpPr>
        <xdr:cNvPr id="1062" name="Shape 11">
          <a:extLst>
            <a:ext uri="{FF2B5EF4-FFF2-40B4-BE49-F238E27FC236}">
              <a16:creationId xmlns:a16="http://schemas.microsoft.com/office/drawing/2014/main" id="{AD1468EA-420B-4F7F-B3F8-31A8BF71AD2E}"/>
            </a:ext>
          </a:extLst>
        </xdr:cNvPr>
        <xdr:cNvSpPr txBox="1"/>
      </xdr:nvSpPr>
      <xdr:spPr>
        <a:xfrm>
          <a:off x="230866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13</xdr:row>
      <xdr:rowOff>0</xdr:rowOff>
    </xdr:from>
    <xdr:ext cx="190500" cy="266700"/>
    <xdr:sp macro="" textlink="">
      <xdr:nvSpPr>
        <xdr:cNvPr id="1063" name="Shape 11">
          <a:extLst>
            <a:ext uri="{FF2B5EF4-FFF2-40B4-BE49-F238E27FC236}">
              <a16:creationId xmlns:a16="http://schemas.microsoft.com/office/drawing/2014/main" id="{9686FF4F-4E94-4951-8E8D-EE7E42BEB828}"/>
            </a:ext>
          </a:extLst>
        </xdr:cNvPr>
        <xdr:cNvSpPr txBox="1"/>
      </xdr:nvSpPr>
      <xdr:spPr>
        <a:xfrm>
          <a:off x="230866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13</xdr:row>
      <xdr:rowOff>0</xdr:rowOff>
    </xdr:from>
    <xdr:ext cx="190500" cy="266700"/>
    <xdr:sp macro="" textlink="">
      <xdr:nvSpPr>
        <xdr:cNvPr id="1064" name="Shape 11">
          <a:extLst>
            <a:ext uri="{FF2B5EF4-FFF2-40B4-BE49-F238E27FC236}">
              <a16:creationId xmlns:a16="http://schemas.microsoft.com/office/drawing/2014/main" id="{BE72E7ED-B4EA-46ED-B124-CE5EF50EA773}"/>
            </a:ext>
          </a:extLst>
        </xdr:cNvPr>
        <xdr:cNvSpPr txBox="1"/>
      </xdr:nvSpPr>
      <xdr:spPr>
        <a:xfrm>
          <a:off x="230866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13</xdr:row>
      <xdr:rowOff>0</xdr:rowOff>
    </xdr:from>
    <xdr:ext cx="190500" cy="266700"/>
    <xdr:sp macro="" textlink="">
      <xdr:nvSpPr>
        <xdr:cNvPr id="1065" name="Shape 11">
          <a:extLst>
            <a:ext uri="{FF2B5EF4-FFF2-40B4-BE49-F238E27FC236}">
              <a16:creationId xmlns:a16="http://schemas.microsoft.com/office/drawing/2014/main" id="{478D5101-3B16-451F-AE1F-F61FAC3BF2E5}"/>
            </a:ext>
          </a:extLst>
        </xdr:cNvPr>
        <xdr:cNvSpPr txBox="1"/>
      </xdr:nvSpPr>
      <xdr:spPr>
        <a:xfrm>
          <a:off x="2308669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66" name="Shape 8">
          <a:extLst>
            <a:ext uri="{FF2B5EF4-FFF2-40B4-BE49-F238E27FC236}">
              <a16:creationId xmlns:a16="http://schemas.microsoft.com/office/drawing/2014/main" id="{61EDE958-947B-4657-8F16-597F4AB58BC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67" name="Shape 11">
          <a:extLst>
            <a:ext uri="{FF2B5EF4-FFF2-40B4-BE49-F238E27FC236}">
              <a16:creationId xmlns:a16="http://schemas.microsoft.com/office/drawing/2014/main" id="{C719DBA2-9156-4A14-BBE2-8A7B7A8AC6A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68" name="Shape 11">
          <a:extLst>
            <a:ext uri="{FF2B5EF4-FFF2-40B4-BE49-F238E27FC236}">
              <a16:creationId xmlns:a16="http://schemas.microsoft.com/office/drawing/2014/main" id="{0C51BA0B-BC28-4FBC-9AFE-E7F2FBD940C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69" name="Shape 11">
          <a:extLst>
            <a:ext uri="{FF2B5EF4-FFF2-40B4-BE49-F238E27FC236}">
              <a16:creationId xmlns:a16="http://schemas.microsoft.com/office/drawing/2014/main" id="{FE46A255-6D10-4AED-ABF0-C878FAC6DD8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70" name="Shape 11">
          <a:extLst>
            <a:ext uri="{FF2B5EF4-FFF2-40B4-BE49-F238E27FC236}">
              <a16:creationId xmlns:a16="http://schemas.microsoft.com/office/drawing/2014/main" id="{958CB834-7714-462A-AB5B-AB791C1B7B5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71" name="Shape 8">
          <a:extLst>
            <a:ext uri="{FF2B5EF4-FFF2-40B4-BE49-F238E27FC236}">
              <a16:creationId xmlns:a16="http://schemas.microsoft.com/office/drawing/2014/main" id="{6A5F916D-C656-4865-9788-ACF2372B9F4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72" name="Shape 11">
          <a:extLst>
            <a:ext uri="{FF2B5EF4-FFF2-40B4-BE49-F238E27FC236}">
              <a16:creationId xmlns:a16="http://schemas.microsoft.com/office/drawing/2014/main" id="{0D231C90-F501-46E3-B59B-72FF41555A0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73" name="Shape 11">
          <a:extLst>
            <a:ext uri="{FF2B5EF4-FFF2-40B4-BE49-F238E27FC236}">
              <a16:creationId xmlns:a16="http://schemas.microsoft.com/office/drawing/2014/main" id="{D1B3A286-9C55-4903-A9DB-0FDB6B194E2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74" name="Shape 11">
          <a:extLst>
            <a:ext uri="{FF2B5EF4-FFF2-40B4-BE49-F238E27FC236}">
              <a16:creationId xmlns:a16="http://schemas.microsoft.com/office/drawing/2014/main" id="{C5366744-D128-4718-B0B2-76BB3C745EE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75" name="Shape 11">
          <a:extLst>
            <a:ext uri="{FF2B5EF4-FFF2-40B4-BE49-F238E27FC236}">
              <a16:creationId xmlns:a16="http://schemas.microsoft.com/office/drawing/2014/main" id="{E93A6539-7358-441D-91B8-D226AB67A0F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76" name="Shape 11">
          <a:extLst>
            <a:ext uri="{FF2B5EF4-FFF2-40B4-BE49-F238E27FC236}">
              <a16:creationId xmlns:a16="http://schemas.microsoft.com/office/drawing/2014/main" id="{9C3EEAA1-0087-4F91-B920-C2B9F7D6004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77" name="Shape 11">
          <a:extLst>
            <a:ext uri="{FF2B5EF4-FFF2-40B4-BE49-F238E27FC236}">
              <a16:creationId xmlns:a16="http://schemas.microsoft.com/office/drawing/2014/main" id="{068F28EB-CF97-4437-A34D-14832B0A466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78" name="Shape 11">
          <a:extLst>
            <a:ext uri="{FF2B5EF4-FFF2-40B4-BE49-F238E27FC236}">
              <a16:creationId xmlns:a16="http://schemas.microsoft.com/office/drawing/2014/main" id="{9CE6B198-854F-4EED-83FB-8154BBB3097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79" name="Shape 11">
          <a:extLst>
            <a:ext uri="{FF2B5EF4-FFF2-40B4-BE49-F238E27FC236}">
              <a16:creationId xmlns:a16="http://schemas.microsoft.com/office/drawing/2014/main" id="{5505A91D-2A04-4D6A-84C2-F2FA274AD39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80" name="Shape 11">
          <a:extLst>
            <a:ext uri="{FF2B5EF4-FFF2-40B4-BE49-F238E27FC236}">
              <a16:creationId xmlns:a16="http://schemas.microsoft.com/office/drawing/2014/main" id="{7797A454-D621-45A4-A3F0-81362333226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81" name="Shape 11">
          <a:extLst>
            <a:ext uri="{FF2B5EF4-FFF2-40B4-BE49-F238E27FC236}">
              <a16:creationId xmlns:a16="http://schemas.microsoft.com/office/drawing/2014/main" id="{C862D69C-2E78-4C27-9B69-62BF693E503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82" name="Shape 11">
          <a:extLst>
            <a:ext uri="{FF2B5EF4-FFF2-40B4-BE49-F238E27FC236}">
              <a16:creationId xmlns:a16="http://schemas.microsoft.com/office/drawing/2014/main" id="{35DE2EA7-5EBC-4784-B48E-D7CF0BE8914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83" name="Shape 11">
          <a:extLst>
            <a:ext uri="{FF2B5EF4-FFF2-40B4-BE49-F238E27FC236}">
              <a16:creationId xmlns:a16="http://schemas.microsoft.com/office/drawing/2014/main" id="{41BFFBCC-7890-42D1-94E0-A40598AFD43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84" name="Shape 11">
          <a:extLst>
            <a:ext uri="{FF2B5EF4-FFF2-40B4-BE49-F238E27FC236}">
              <a16:creationId xmlns:a16="http://schemas.microsoft.com/office/drawing/2014/main" id="{4DEFA475-D701-4C36-A403-01FD5474923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85" name="Shape 11">
          <a:extLst>
            <a:ext uri="{FF2B5EF4-FFF2-40B4-BE49-F238E27FC236}">
              <a16:creationId xmlns:a16="http://schemas.microsoft.com/office/drawing/2014/main" id="{F01ED33C-3C88-403F-969E-C493085F6B5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86" name="Shape 11">
          <a:extLst>
            <a:ext uri="{FF2B5EF4-FFF2-40B4-BE49-F238E27FC236}">
              <a16:creationId xmlns:a16="http://schemas.microsoft.com/office/drawing/2014/main" id="{359BAA07-5D12-4F3D-9885-54A8F7CE24C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87" name="Shape 11">
          <a:extLst>
            <a:ext uri="{FF2B5EF4-FFF2-40B4-BE49-F238E27FC236}">
              <a16:creationId xmlns:a16="http://schemas.microsoft.com/office/drawing/2014/main" id="{E102BEAE-EDE2-4823-871A-22A031D80A5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88" name="Shape 11">
          <a:extLst>
            <a:ext uri="{FF2B5EF4-FFF2-40B4-BE49-F238E27FC236}">
              <a16:creationId xmlns:a16="http://schemas.microsoft.com/office/drawing/2014/main" id="{4845D75A-46C1-4091-B576-0778820A8029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89" name="Shape 11">
          <a:extLst>
            <a:ext uri="{FF2B5EF4-FFF2-40B4-BE49-F238E27FC236}">
              <a16:creationId xmlns:a16="http://schemas.microsoft.com/office/drawing/2014/main" id="{63EF9602-4EE1-4F6C-B639-D15A03D4076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90" name="Shape 11">
          <a:extLst>
            <a:ext uri="{FF2B5EF4-FFF2-40B4-BE49-F238E27FC236}">
              <a16:creationId xmlns:a16="http://schemas.microsoft.com/office/drawing/2014/main" id="{607F9026-2860-47D0-A43F-561FAD0209B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91" name="Shape 11">
          <a:extLst>
            <a:ext uri="{FF2B5EF4-FFF2-40B4-BE49-F238E27FC236}">
              <a16:creationId xmlns:a16="http://schemas.microsoft.com/office/drawing/2014/main" id="{3B201F32-3C41-4349-AF8F-1398B13DA13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92" name="Shape 11">
          <a:extLst>
            <a:ext uri="{FF2B5EF4-FFF2-40B4-BE49-F238E27FC236}">
              <a16:creationId xmlns:a16="http://schemas.microsoft.com/office/drawing/2014/main" id="{ED3D3E13-94C4-4D5D-BB2E-9A064C8D901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93" name="Shape 11">
          <a:extLst>
            <a:ext uri="{FF2B5EF4-FFF2-40B4-BE49-F238E27FC236}">
              <a16:creationId xmlns:a16="http://schemas.microsoft.com/office/drawing/2014/main" id="{5F2585FB-B663-48E4-8E9D-56EC93A434F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94" name="Shape 11">
          <a:extLst>
            <a:ext uri="{FF2B5EF4-FFF2-40B4-BE49-F238E27FC236}">
              <a16:creationId xmlns:a16="http://schemas.microsoft.com/office/drawing/2014/main" id="{D21C741E-95E9-4CE9-A603-4DD4115C4CE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95" name="Shape 11">
          <a:extLst>
            <a:ext uri="{FF2B5EF4-FFF2-40B4-BE49-F238E27FC236}">
              <a16:creationId xmlns:a16="http://schemas.microsoft.com/office/drawing/2014/main" id="{D73720AA-7C1E-4E6A-BEAD-56E05E31E98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96" name="Shape 11">
          <a:extLst>
            <a:ext uri="{FF2B5EF4-FFF2-40B4-BE49-F238E27FC236}">
              <a16:creationId xmlns:a16="http://schemas.microsoft.com/office/drawing/2014/main" id="{A226FAC0-EE9B-47F8-AF6E-E1BB501C7CF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97" name="Shape 11">
          <a:extLst>
            <a:ext uri="{FF2B5EF4-FFF2-40B4-BE49-F238E27FC236}">
              <a16:creationId xmlns:a16="http://schemas.microsoft.com/office/drawing/2014/main" id="{09AF0A16-4D49-4A72-B42F-2C287755CD1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98" name="Shape 11">
          <a:extLst>
            <a:ext uri="{FF2B5EF4-FFF2-40B4-BE49-F238E27FC236}">
              <a16:creationId xmlns:a16="http://schemas.microsoft.com/office/drawing/2014/main" id="{5D734331-ECF9-48AF-B545-4A22F392E24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099" name="Shape 11">
          <a:extLst>
            <a:ext uri="{FF2B5EF4-FFF2-40B4-BE49-F238E27FC236}">
              <a16:creationId xmlns:a16="http://schemas.microsoft.com/office/drawing/2014/main" id="{D6BF1EEB-B9D0-471D-BF33-138CF1218E6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00" name="Shape 11">
          <a:extLst>
            <a:ext uri="{FF2B5EF4-FFF2-40B4-BE49-F238E27FC236}">
              <a16:creationId xmlns:a16="http://schemas.microsoft.com/office/drawing/2014/main" id="{49264814-8579-4DD4-AEA2-6A58ACB32A76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01" name="Shape 11">
          <a:extLst>
            <a:ext uri="{FF2B5EF4-FFF2-40B4-BE49-F238E27FC236}">
              <a16:creationId xmlns:a16="http://schemas.microsoft.com/office/drawing/2014/main" id="{197E8C8F-46FA-401C-99F3-558624F96C2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02" name="Shape 11">
          <a:extLst>
            <a:ext uri="{FF2B5EF4-FFF2-40B4-BE49-F238E27FC236}">
              <a16:creationId xmlns:a16="http://schemas.microsoft.com/office/drawing/2014/main" id="{E5978FD9-3EA2-44E3-AB05-B7C0BA4DB1B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03" name="Shape 11">
          <a:extLst>
            <a:ext uri="{FF2B5EF4-FFF2-40B4-BE49-F238E27FC236}">
              <a16:creationId xmlns:a16="http://schemas.microsoft.com/office/drawing/2014/main" id="{F4F8E957-6886-44B5-9317-60C4424560A5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04" name="Shape 11">
          <a:extLst>
            <a:ext uri="{FF2B5EF4-FFF2-40B4-BE49-F238E27FC236}">
              <a16:creationId xmlns:a16="http://schemas.microsoft.com/office/drawing/2014/main" id="{0BB57BA5-2892-4A6B-9E26-571A59757BA8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05" name="Shape 11">
          <a:extLst>
            <a:ext uri="{FF2B5EF4-FFF2-40B4-BE49-F238E27FC236}">
              <a16:creationId xmlns:a16="http://schemas.microsoft.com/office/drawing/2014/main" id="{2EDB0911-D4EE-466A-93C5-B347996F732B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06" name="Shape 11">
          <a:extLst>
            <a:ext uri="{FF2B5EF4-FFF2-40B4-BE49-F238E27FC236}">
              <a16:creationId xmlns:a16="http://schemas.microsoft.com/office/drawing/2014/main" id="{B37C8094-8E31-42ED-B75B-6A4B2CF8C02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07" name="Shape 11">
          <a:extLst>
            <a:ext uri="{FF2B5EF4-FFF2-40B4-BE49-F238E27FC236}">
              <a16:creationId xmlns:a16="http://schemas.microsoft.com/office/drawing/2014/main" id="{83ABC3FA-8FC1-4DA6-9973-0B2C73A458C4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08" name="Shape 11">
          <a:extLst>
            <a:ext uri="{FF2B5EF4-FFF2-40B4-BE49-F238E27FC236}">
              <a16:creationId xmlns:a16="http://schemas.microsoft.com/office/drawing/2014/main" id="{91E282D2-0B68-4846-867E-F50BA8F883E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09" name="Shape 8">
          <a:extLst>
            <a:ext uri="{FF2B5EF4-FFF2-40B4-BE49-F238E27FC236}">
              <a16:creationId xmlns:a16="http://schemas.microsoft.com/office/drawing/2014/main" id="{57F75C8C-9F89-4931-814E-F7D8221E422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10" name="Shape 11">
          <a:extLst>
            <a:ext uri="{FF2B5EF4-FFF2-40B4-BE49-F238E27FC236}">
              <a16:creationId xmlns:a16="http://schemas.microsoft.com/office/drawing/2014/main" id="{203BE95E-D72D-4EEE-990C-AB77C7C6FAA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11" name="Shape 11">
          <a:extLst>
            <a:ext uri="{FF2B5EF4-FFF2-40B4-BE49-F238E27FC236}">
              <a16:creationId xmlns:a16="http://schemas.microsoft.com/office/drawing/2014/main" id="{14B1CE5E-811C-4BCD-BA40-D87B679601D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12" name="Shape 11">
          <a:extLst>
            <a:ext uri="{FF2B5EF4-FFF2-40B4-BE49-F238E27FC236}">
              <a16:creationId xmlns:a16="http://schemas.microsoft.com/office/drawing/2014/main" id="{BDFA481B-F301-4235-882D-9B6FBD7AC9C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13" name="Shape 11">
          <a:extLst>
            <a:ext uri="{FF2B5EF4-FFF2-40B4-BE49-F238E27FC236}">
              <a16:creationId xmlns:a16="http://schemas.microsoft.com/office/drawing/2014/main" id="{2CEC1BE6-1234-46AD-99B6-922371F883C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14" name="Shape 8">
          <a:extLst>
            <a:ext uri="{FF2B5EF4-FFF2-40B4-BE49-F238E27FC236}">
              <a16:creationId xmlns:a16="http://schemas.microsoft.com/office/drawing/2014/main" id="{D41CCEE0-CAA1-4EF6-9FD8-9913690E102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15" name="Shape 11">
          <a:extLst>
            <a:ext uri="{FF2B5EF4-FFF2-40B4-BE49-F238E27FC236}">
              <a16:creationId xmlns:a16="http://schemas.microsoft.com/office/drawing/2014/main" id="{8EB4881D-B8F8-4B12-A442-8A214221CB2F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16" name="Shape 11">
          <a:extLst>
            <a:ext uri="{FF2B5EF4-FFF2-40B4-BE49-F238E27FC236}">
              <a16:creationId xmlns:a16="http://schemas.microsoft.com/office/drawing/2014/main" id="{EF2151CB-48C2-4802-BA02-29017A8750DD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17" name="Shape 11">
          <a:extLst>
            <a:ext uri="{FF2B5EF4-FFF2-40B4-BE49-F238E27FC236}">
              <a16:creationId xmlns:a16="http://schemas.microsoft.com/office/drawing/2014/main" id="{5283B3F0-A8CB-482B-ACCA-C9DDA062977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18" name="Shape 11">
          <a:extLst>
            <a:ext uri="{FF2B5EF4-FFF2-40B4-BE49-F238E27FC236}">
              <a16:creationId xmlns:a16="http://schemas.microsoft.com/office/drawing/2014/main" id="{757956B1-32B4-45E8-89A4-3D2B0B2B0EEE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19" name="Shape 11">
          <a:extLst>
            <a:ext uri="{FF2B5EF4-FFF2-40B4-BE49-F238E27FC236}">
              <a16:creationId xmlns:a16="http://schemas.microsoft.com/office/drawing/2014/main" id="{E2AA3CAC-E0CD-4702-B34D-FF597E9772C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20" name="Shape 11">
          <a:extLst>
            <a:ext uri="{FF2B5EF4-FFF2-40B4-BE49-F238E27FC236}">
              <a16:creationId xmlns:a16="http://schemas.microsoft.com/office/drawing/2014/main" id="{AA1362E1-B01C-402C-B80D-A866AC5082B3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21" name="Shape 11">
          <a:extLst>
            <a:ext uri="{FF2B5EF4-FFF2-40B4-BE49-F238E27FC236}">
              <a16:creationId xmlns:a16="http://schemas.microsoft.com/office/drawing/2014/main" id="{257A02C1-F7AD-4302-8952-90A09263869C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22" name="Shape 11">
          <a:extLst>
            <a:ext uri="{FF2B5EF4-FFF2-40B4-BE49-F238E27FC236}">
              <a16:creationId xmlns:a16="http://schemas.microsoft.com/office/drawing/2014/main" id="{1BC8F2E8-AAC4-4468-B812-5AFBD85A130A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23" name="Shape 11">
          <a:extLst>
            <a:ext uri="{FF2B5EF4-FFF2-40B4-BE49-F238E27FC236}">
              <a16:creationId xmlns:a16="http://schemas.microsoft.com/office/drawing/2014/main" id="{3762557C-E988-4B23-8FB8-E2A0815EDA12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24" name="Shape 11">
          <a:extLst>
            <a:ext uri="{FF2B5EF4-FFF2-40B4-BE49-F238E27FC236}">
              <a16:creationId xmlns:a16="http://schemas.microsoft.com/office/drawing/2014/main" id="{CBBC7D5E-2B80-4A8C-81D6-61EBF2DE3551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25</xdr:col>
      <xdr:colOff>981075</xdr:colOff>
      <xdr:row>30</xdr:row>
      <xdr:rowOff>0</xdr:rowOff>
    </xdr:from>
    <xdr:ext cx="190500" cy="266700"/>
    <xdr:sp macro="" textlink="">
      <xdr:nvSpPr>
        <xdr:cNvPr id="1125" name="Shape 11">
          <a:extLst>
            <a:ext uri="{FF2B5EF4-FFF2-40B4-BE49-F238E27FC236}">
              <a16:creationId xmlns:a16="http://schemas.microsoft.com/office/drawing/2014/main" id="{F2F4FE20-7FA6-4C84-9942-1867CC5DF300}"/>
            </a:ext>
          </a:extLst>
        </xdr:cNvPr>
        <xdr:cNvSpPr txBox="1"/>
      </xdr:nvSpPr>
      <xdr:spPr>
        <a:xfrm>
          <a:off x="23086695" y="37132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 macro="" textlink="">
      <xdr:nvSpPr>
        <xdr:cNvPr id="1126" name="Shape 3">
          <a:extLst>
            <a:ext uri="{FF2B5EF4-FFF2-40B4-BE49-F238E27FC236}">
              <a16:creationId xmlns:a16="http://schemas.microsoft.com/office/drawing/2014/main" id="{4FD4CB9A-E59B-49EB-9297-D53FD3F08231}"/>
            </a:ext>
          </a:extLst>
        </xdr:cNvPr>
        <xdr:cNvSpPr txBox="1"/>
      </xdr:nvSpPr>
      <xdr:spPr>
        <a:xfrm>
          <a:off x="4983480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 macro="" textlink="">
      <xdr:nvSpPr>
        <xdr:cNvPr id="1127" name="Shape 3">
          <a:extLst>
            <a:ext uri="{FF2B5EF4-FFF2-40B4-BE49-F238E27FC236}">
              <a16:creationId xmlns:a16="http://schemas.microsoft.com/office/drawing/2014/main" id="{0F779F73-C46E-4C31-BF24-FA9B9BE7FEB6}"/>
            </a:ext>
          </a:extLst>
        </xdr:cNvPr>
        <xdr:cNvSpPr txBox="1"/>
      </xdr:nvSpPr>
      <xdr:spPr>
        <a:xfrm>
          <a:off x="4983480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12</xdr:row>
      <xdr:rowOff>0</xdr:rowOff>
    </xdr:from>
    <xdr:ext cx="190500" cy="266700"/>
    <xdr:sp macro="" textlink="">
      <xdr:nvSpPr>
        <xdr:cNvPr id="1128" name="Shape 10">
          <a:extLst>
            <a:ext uri="{FF2B5EF4-FFF2-40B4-BE49-F238E27FC236}">
              <a16:creationId xmlns:a16="http://schemas.microsoft.com/office/drawing/2014/main" id="{855AC22C-D5E0-43C0-AC6D-AFD57140557A}"/>
            </a:ext>
          </a:extLst>
        </xdr:cNvPr>
        <xdr:cNvSpPr txBox="1"/>
      </xdr:nvSpPr>
      <xdr:spPr>
        <a:xfrm>
          <a:off x="1427035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12</xdr:row>
      <xdr:rowOff>0</xdr:rowOff>
    </xdr:from>
    <xdr:ext cx="190500" cy="266700"/>
    <xdr:sp macro="" textlink="">
      <xdr:nvSpPr>
        <xdr:cNvPr id="1129" name="Shape 10">
          <a:extLst>
            <a:ext uri="{FF2B5EF4-FFF2-40B4-BE49-F238E27FC236}">
              <a16:creationId xmlns:a16="http://schemas.microsoft.com/office/drawing/2014/main" id="{AF23F13F-A64D-4565-9E4E-F1FA2C85983D}"/>
            </a:ext>
          </a:extLst>
        </xdr:cNvPr>
        <xdr:cNvSpPr txBox="1"/>
      </xdr:nvSpPr>
      <xdr:spPr>
        <a:xfrm>
          <a:off x="1427035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12</xdr:row>
      <xdr:rowOff>0</xdr:rowOff>
    </xdr:from>
    <xdr:ext cx="190500" cy="266700"/>
    <xdr:sp macro="" textlink="">
      <xdr:nvSpPr>
        <xdr:cNvPr id="1130" name="Shape 10">
          <a:extLst>
            <a:ext uri="{FF2B5EF4-FFF2-40B4-BE49-F238E27FC236}">
              <a16:creationId xmlns:a16="http://schemas.microsoft.com/office/drawing/2014/main" id="{9DCE5CF6-8064-4179-B4CE-0F335C220844}"/>
            </a:ext>
          </a:extLst>
        </xdr:cNvPr>
        <xdr:cNvSpPr txBox="1"/>
      </xdr:nvSpPr>
      <xdr:spPr>
        <a:xfrm>
          <a:off x="1427035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12</xdr:row>
      <xdr:rowOff>0</xdr:rowOff>
    </xdr:from>
    <xdr:ext cx="190500" cy="266700"/>
    <xdr:sp macro="" textlink="">
      <xdr:nvSpPr>
        <xdr:cNvPr id="1131" name="Shape 10">
          <a:extLst>
            <a:ext uri="{FF2B5EF4-FFF2-40B4-BE49-F238E27FC236}">
              <a16:creationId xmlns:a16="http://schemas.microsoft.com/office/drawing/2014/main" id="{3788F7AF-8427-4A56-863A-510F01E36F04}"/>
            </a:ext>
          </a:extLst>
        </xdr:cNvPr>
        <xdr:cNvSpPr txBox="1"/>
      </xdr:nvSpPr>
      <xdr:spPr>
        <a:xfrm>
          <a:off x="1427035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12</xdr:row>
      <xdr:rowOff>0</xdr:rowOff>
    </xdr:from>
    <xdr:ext cx="190500" cy="266700"/>
    <xdr:sp macro="" textlink="">
      <xdr:nvSpPr>
        <xdr:cNvPr id="1132" name="Shape 3">
          <a:extLst>
            <a:ext uri="{FF2B5EF4-FFF2-40B4-BE49-F238E27FC236}">
              <a16:creationId xmlns:a16="http://schemas.microsoft.com/office/drawing/2014/main" id="{5B7F2AB2-0BF3-443A-82B4-7571EA7D6073}"/>
            </a:ext>
          </a:extLst>
        </xdr:cNvPr>
        <xdr:cNvSpPr txBox="1"/>
      </xdr:nvSpPr>
      <xdr:spPr>
        <a:xfrm>
          <a:off x="1427035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12</xdr:row>
      <xdr:rowOff>0</xdr:rowOff>
    </xdr:from>
    <xdr:ext cx="190500" cy="266700"/>
    <xdr:sp macro="" textlink="">
      <xdr:nvSpPr>
        <xdr:cNvPr id="1133" name="Shape 3">
          <a:extLst>
            <a:ext uri="{FF2B5EF4-FFF2-40B4-BE49-F238E27FC236}">
              <a16:creationId xmlns:a16="http://schemas.microsoft.com/office/drawing/2014/main" id="{3B10E09C-1866-4A2D-AD95-1B5029ED4D64}"/>
            </a:ext>
          </a:extLst>
        </xdr:cNvPr>
        <xdr:cNvSpPr txBox="1"/>
      </xdr:nvSpPr>
      <xdr:spPr>
        <a:xfrm>
          <a:off x="14270355" y="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</xdr:col>
      <xdr:colOff>206749</xdr:colOff>
      <xdr:row>31</xdr:row>
      <xdr:rowOff>36418</xdr:rowOff>
    </xdr:from>
    <xdr:ext cx="336176" cy="477931"/>
    <xdr:pic>
      <xdr:nvPicPr>
        <xdr:cNvPr id="1134" name="image1.png">
          <a:extLst>
            <a:ext uri="{FF2B5EF4-FFF2-40B4-BE49-F238E27FC236}">
              <a16:creationId xmlns:a16="http://schemas.microsoft.com/office/drawing/2014/main" id="{34214E8E-6388-490D-B74B-10541173BFFE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2" cstate="print"/>
        <a:srcRect r="59211" b="-589"/>
        <a:stretch>
          <a:fillRect/>
        </a:stretch>
      </xdr:blipFill>
      <xdr:spPr>
        <a:xfrm>
          <a:off x="435349" y="37442998"/>
          <a:ext cx="336176" cy="477931"/>
        </a:xfrm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2" name="Shape 11">
          <a:extLst>
            <a:ext uri="{FF2B5EF4-FFF2-40B4-BE49-F238E27FC236}">
              <a16:creationId xmlns:a16="http://schemas.microsoft.com/office/drawing/2014/main" id="{D258C853-1160-4381-A49F-A84B4D812B0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1</xdr:row>
      <xdr:rowOff>0</xdr:rowOff>
    </xdr:from>
    <xdr:ext cx="190500" cy="266700"/>
    <xdr:sp macro="" textlink="">
      <xdr:nvSpPr>
        <xdr:cNvPr id="3" name="Shape 5">
          <a:extLst>
            <a:ext uri="{FF2B5EF4-FFF2-40B4-BE49-F238E27FC236}">
              <a16:creationId xmlns:a16="http://schemas.microsoft.com/office/drawing/2014/main" id="{E1FEBCF5-1D90-478A-BB54-388A18DB2FCE}"/>
            </a:ext>
          </a:extLst>
        </xdr:cNvPr>
        <xdr:cNvSpPr txBox="1"/>
      </xdr:nvSpPr>
      <xdr:spPr>
        <a:xfrm>
          <a:off x="762571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</xdr:row>
      <xdr:rowOff>0</xdr:rowOff>
    </xdr:from>
    <xdr:ext cx="190500" cy="266700"/>
    <xdr:sp macro="" textlink="">
      <xdr:nvSpPr>
        <xdr:cNvPr id="4" name="Shape 5">
          <a:extLst>
            <a:ext uri="{FF2B5EF4-FFF2-40B4-BE49-F238E27FC236}">
              <a16:creationId xmlns:a16="http://schemas.microsoft.com/office/drawing/2014/main" id="{50040573-8092-40D0-B58A-B689DF54D6F7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</xdr:row>
      <xdr:rowOff>0</xdr:rowOff>
    </xdr:from>
    <xdr:ext cx="190500" cy="2667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64043D6C-05B4-46F9-8DE3-EC9BCBB95391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</xdr:row>
      <xdr:rowOff>0</xdr:rowOff>
    </xdr:from>
    <xdr:ext cx="190500" cy="266700"/>
    <xdr:sp macro="" textlink="">
      <xdr:nvSpPr>
        <xdr:cNvPr id="6" name="Shape 5">
          <a:extLst>
            <a:ext uri="{FF2B5EF4-FFF2-40B4-BE49-F238E27FC236}">
              <a16:creationId xmlns:a16="http://schemas.microsoft.com/office/drawing/2014/main" id="{8767C3F2-7069-4B1A-BE03-A8413EB4BA4E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</xdr:row>
      <xdr:rowOff>0</xdr:rowOff>
    </xdr:from>
    <xdr:ext cx="190500" cy="266700"/>
    <xdr:sp macro="" textlink="">
      <xdr:nvSpPr>
        <xdr:cNvPr id="7" name="Shape 5">
          <a:extLst>
            <a:ext uri="{FF2B5EF4-FFF2-40B4-BE49-F238E27FC236}">
              <a16:creationId xmlns:a16="http://schemas.microsoft.com/office/drawing/2014/main" id="{359575D7-7DDF-4FA4-8CCA-351A1C3F97AE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</xdr:row>
      <xdr:rowOff>0</xdr:rowOff>
    </xdr:from>
    <xdr:ext cx="190500" cy="266700"/>
    <xdr:sp macro="" textlink="">
      <xdr:nvSpPr>
        <xdr:cNvPr id="8" name="Shape 5">
          <a:extLst>
            <a:ext uri="{FF2B5EF4-FFF2-40B4-BE49-F238E27FC236}">
              <a16:creationId xmlns:a16="http://schemas.microsoft.com/office/drawing/2014/main" id="{B5674014-2749-4B8F-BDDB-4164CDB25A45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</xdr:row>
      <xdr:rowOff>0</xdr:rowOff>
    </xdr:from>
    <xdr:ext cx="190500" cy="266700"/>
    <xdr:sp macro="" textlink="">
      <xdr:nvSpPr>
        <xdr:cNvPr id="9" name="Shape 5">
          <a:extLst>
            <a:ext uri="{FF2B5EF4-FFF2-40B4-BE49-F238E27FC236}">
              <a16:creationId xmlns:a16="http://schemas.microsoft.com/office/drawing/2014/main" id="{FD095C64-F3ED-45ED-B8EF-F0F557B23772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</xdr:row>
      <xdr:rowOff>0</xdr:rowOff>
    </xdr:from>
    <xdr:ext cx="190500" cy="266700"/>
    <xdr:sp macro="" textlink="">
      <xdr:nvSpPr>
        <xdr:cNvPr id="10" name="Shape 5">
          <a:extLst>
            <a:ext uri="{FF2B5EF4-FFF2-40B4-BE49-F238E27FC236}">
              <a16:creationId xmlns:a16="http://schemas.microsoft.com/office/drawing/2014/main" id="{30C04643-0259-4F43-AE46-7C895EC1468B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</xdr:row>
      <xdr:rowOff>0</xdr:rowOff>
    </xdr:from>
    <xdr:ext cx="190500" cy="266700"/>
    <xdr:sp macro="" textlink="">
      <xdr:nvSpPr>
        <xdr:cNvPr id="11" name="Shape 5">
          <a:extLst>
            <a:ext uri="{FF2B5EF4-FFF2-40B4-BE49-F238E27FC236}">
              <a16:creationId xmlns:a16="http://schemas.microsoft.com/office/drawing/2014/main" id="{D55ACD4C-ACF3-4F27-A719-95EE49ECEC10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</xdr:row>
      <xdr:rowOff>0</xdr:rowOff>
    </xdr:from>
    <xdr:ext cx="190500" cy="266700"/>
    <xdr:sp macro="" textlink="">
      <xdr:nvSpPr>
        <xdr:cNvPr id="12" name="Shape 5">
          <a:extLst>
            <a:ext uri="{FF2B5EF4-FFF2-40B4-BE49-F238E27FC236}">
              <a16:creationId xmlns:a16="http://schemas.microsoft.com/office/drawing/2014/main" id="{B25C219A-26E3-4276-BC76-53F2F75BBFC2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</xdr:row>
      <xdr:rowOff>0</xdr:rowOff>
    </xdr:from>
    <xdr:ext cx="190500" cy="266700"/>
    <xdr:sp macro="" textlink="">
      <xdr:nvSpPr>
        <xdr:cNvPr id="13" name="Shape 5">
          <a:extLst>
            <a:ext uri="{FF2B5EF4-FFF2-40B4-BE49-F238E27FC236}">
              <a16:creationId xmlns:a16="http://schemas.microsoft.com/office/drawing/2014/main" id="{4CCC2C1E-8283-4997-BE54-05945B80EEBC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</xdr:row>
      <xdr:rowOff>0</xdr:rowOff>
    </xdr:from>
    <xdr:ext cx="190500" cy="266700"/>
    <xdr:sp macro="" textlink="">
      <xdr:nvSpPr>
        <xdr:cNvPr id="14" name="Shape 5">
          <a:extLst>
            <a:ext uri="{FF2B5EF4-FFF2-40B4-BE49-F238E27FC236}">
              <a16:creationId xmlns:a16="http://schemas.microsoft.com/office/drawing/2014/main" id="{6AEA933F-E6D7-4C76-9B15-B4D8EB2D4D99}"/>
            </a:ext>
          </a:extLst>
        </xdr:cNvPr>
        <xdr:cNvSpPr txBox="1"/>
      </xdr:nvSpPr>
      <xdr:spPr>
        <a:xfrm>
          <a:off x="27412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15" name="Shape 5">
          <a:extLst>
            <a:ext uri="{FF2B5EF4-FFF2-40B4-BE49-F238E27FC236}">
              <a16:creationId xmlns:a16="http://schemas.microsoft.com/office/drawing/2014/main" id="{707C0BC7-5BBC-4C0B-8559-A4B9AF270982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16" name="Shape 5">
          <a:extLst>
            <a:ext uri="{FF2B5EF4-FFF2-40B4-BE49-F238E27FC236}">
              <a16:creationId xmlns:a16="http://schemas.microsoft.com/office/drawing/2014/main" id="{92761E37-D1C1-4BD5-9F44-D76DC2447503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17" name="Shape 5">
          <a:extLst>
            <a:ext uri="{FF2B5EF4-FFF2-40B4-BE49-F238E27FC236}">
              <a16:creationId xmlns:a16="http://schemas.microsoft.com/office/drawing/2014/main" id="{82F78FF8-B9DF-40B7-AB7C-5DC6569C185C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18" name="Shape 5">
          <a:extLst>
            <a:ext uri="{FF2B5EF4-FFF2-40B4-BE49-F238E27FC236}">
              <a16:creationId xmlns:a16="http://schemas.microsoft.com/office/drawing/2014/main" id="{BA432C1D-73AD-4D92-A738-8EE46B5D4D51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19" name="Shape 5">
          <a:extLst>
            <a:ext uri="{FF2B5EF4-FFF2-40B4-BE49-F238E27FC236}">
              <a16:creationId xmlns:a16="http://schemas.microsoft.com/office/drawing/2014/main" id="{B3DB7BA7-881B-4D9E-B076-91CE77E0F45B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20" name="Shape 5">
          <a:extLst>
            <a:ext uri="{FF2B5EF4-FFF2-40B4-BE49-F238E27FC236}">
              <a16:creationId xmlns:a16="http://schemas.microsoft.com/office/drawing/2014/main" id="{B2A815D3-2A44-4DC8-9E08-BE34BCABD033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21" name="Shape 5">
          <a:extLst>
            <a:ext uri="{FF2B5EF4-FFF2-40B4-BE49-F238E27FC236}">
              <a16:creationId xmlns:a16="http://schemas.microsoft.com/office/drawing/2014/main" id="{10874B83-EBED-4F40-A172-8A5F261A9633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22" name="Shape 5">
          <a:extLst>
            <a:ext uri="{FF2B5EF4-FFF2-40B4-BE49-F238E27FC236}">
              <a16:creationId xmlns:a16="http://schemas.microsoft.com/office/drawing/2014/main" id="{F27B58EE-AF05-4A2A-B08D-0D4F0A4C1F14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23" name="Shape 5">
          <a:extLst>
            <a:ext uri="{FF2B5EF4-FFF2-40B4-BE49-F238E27FC236}">
              <a16:creationId xmlns:a16="http://schemas.microsoft.com/office/drawing/2014/main" id="{26884152-5F04-42A0-B09C-C2DE72EC97DB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24" name="Shape 5">
          <a:extLst>
            <a:ext uri="{FF2B5EF4-FFF2-40B4-BE49-F238E27FC236}">
              <a16:creationId xmlns:a16="http://schemas.microsoft.com/office/drawing/2014/main" id="{962EFED6-4C6F-4003-BF0F-29ECF8841629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25" name="Shape 5">
          <a:extLst>
            <a:ext uri="{FF2B5EF4-FFF2-40B4-BE49-F238E27FC236}">
              <a16:creationId xmlns:a16="http://schemas.microsoft.com/office/drawing/2014/main" id="{BB3E542A-3B34-4E92-AB42-F335C154890A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26" name="Shape 5">
          <a:extLst>
            <a:ext uri="{FF2B5EF4-FFF2-40B4-BE49-F238E27FC236}">
              <a16:creationId xmlns:a16="http://schemas.microsoft.com/office/drawing/2014/main" id="{530B86F3-48B3-401F-9029-47B86C0733CB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27" name="Shape 5">
          <a:extLst>
            <a:ext uri="{FF2B5EF4-FFF2-40B4-BE49-F238E27FC236}">
              <a16:creationId xmlns:a16="http://schemas.microsoft.com/office/drawing/2014/main" id="{B494918B-C456-465C-87AE-F1D69E40BD23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28" name="Shape 5">
          <a:extLst>
            <a:ext uri="{FF2B5EF4-FFF2-40B4-BE49-F238E27FC236}">
              <a16:creationId xmlns:a16="http://schemas.microsoft.com/office/drawing/2014/main" id="{BF6454B7-1A5B-4B30-B9AD-11B09C2531FA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29" name="Shape 5">
          <a:extLst>
            <a:ext uri="{FF2B5EF4-FFF2-40B4-BE49-F238E27FC236}">
              <a16:creationId xmlns:a16="http://schemas.microsoft.com/office/drawing/2014/main" id="{414C940A-F899-4503-8B32-EBA8555E8E80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30" name="Shape 5">
          <a:extLst>
            <a:ext uri="{FF2B5EF4-FFF2-40B4-BE49-F238E27FC236}">
              <a16:creationId xmlns:a16="http://schemas.microsoft.com/office/drawing/2014/main" id="{71BAC8CB-FAC0-47CA-91C5-097DE46FFFF4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31" name="Shape 5">
          <a:extLst>
            <a:ext uri="{FF2B5EF4-FFF2-40B4-BE49-F238E27FC236}">
              <a16:creationId xmlns:a16="http://schemas.microsoft.com/office/drawing/2014/main" id="{273DABB8-B752-4450-BCCE-FC70AC633BE3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32" name="Shape 5">
          <a:extLst>
            <a:ext uri="{FF2B5EF4-FFF2-40B4-BE49-F238E27FC236}">
              <a16:creationId xmlns:a16="http://schemas.microsoft.com/office/drawing/2014/main" id="{0E35967C-82A2-429A-8BAD-199627B5424C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33" name="Shape 5">
          <a:extLst>
            <a:ext uri="{FF2B5EF4-FFF2-40B4-BE49-F238E27FC236}">
              <a16:creationId xmlns:a16="http://schemas.microsoft.com/office/drawing/2014/main" id="{1B32C1D7-1C5C-404D-9B8A-657B9EB68AB1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34" name="Shape 5">
          <a:extLst>
            <a:ext uri="{FF2B5EF4-FFF2-40B4-BE49-F238E27FC236}">
              <a16:creationId xmlns:a16="http://schemas.microsoft.com/office/drawing/2014/main" id="{79B8FE7B-0AAD-47B4-A619-D10A152563FA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35" name="Shape 5">
          <a:extLst>
            <a:ext uri="{FF2B5EF4-FFF2-40B4-BE49-F238E27FC236}">
              <a16:creationId xmlns:a16="http://schemas.microsoft.com/office/drawing/2014/main" id="{4A127828-997E-44FE-9251-2BC739C403F8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36" name="Shape 5">
          <a:extLst>
            <a:ext uri="{FF2B5EF4-FFF2-40B4-BE49-F238E27FC236}">
              <a16:creationId xmlns:a16="http://schemas.microsoft.com/office/drawing/2014/main" id="{608823E9-3CDE-40FA-A2A4-685609646FE8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37" name="Shape 5">
          <a:extLst>
            <a:ext uri="{FF2B5EF4-FFF2-40B4-BE49-F238E27FC236}">
              <a16:creationId xmlns:a16="http://schemas.microsoft.com/office/drawing/2014/main" id="{266B8772-E461-427A-B667-745FBE0E80F2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38" name="Shape 5">
          <a:extLst>
            <a:ext uri="{FF2B5EF4-FFF2-40B4-BE49-F238E27FC236}">
              <a16:creationId xmlns:a16="http://schemas.microsoft.com/office/drawing/2014/main" id="{B4707129-79FE-4B27-B184-0BB70C995A67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39" name="Shape 5">
          <a:extLst>
            <a:ext uri="{FF2B5EF4-FFF2-40B4-BE49-F238E27FC236}">
              <a16:creationId xmlns:a16="http://schemas.microsoft.com/office/drawing/2014/main" id="{647FF6D3-61DE-4EA2-8E3C-00484CF429E7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40" name="Shape 5">
          <a:extLst>
            <a:ext uri="{FF2B5EF4-FFF2-40B4-BE49-F238E27FC236}">
              <a16:creationId xmlns:a16="http://schemas.microsoft.com/office/drawing/2014/main" id="{EFA54F15-AB28-4A82-B25D-6EC844CB02EC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41" name="Shape 5">
          <a:extLst>
            <a:ext uri="{FF2B5EF4-FFF2-40B4-BE49-F238E27FC236}">
              <a16:creationId xmlns:a16="http://schemas.microsoft.com/office/drawing/2014/main" id="{E1CC5B1A-4020-485B-8240-342A31DF5E11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42" name="Shape 5">
          <a:extLst>
            <a:ext uri="{FF2B5EF4-FFF2-40B4-BE49-F238E27FC236}">
              <a16:creationId xmlns:a16="http://schemas.microsoft.com/office/drawing/2014/main" id="{33169751-1F86-4D0B-875D-3441F7D39EA5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43" name="Shape 5">
          <a:extLst>
            <a:ext uri="{FF2B5EF4-FFF2-40B4-BE49-F238E27FC236}">
              <a16:creationId xmlns:a16="http://schemas.microsoft.com/office/drawing/2014/main" id="{DADEB698-AB36-43DE-9001-F5289E7CB3F9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44" name="Shape 5">
          <a:extLst>
            <a:ext uri="{FF2B5EF4-FFF2-40B4-BE49-F238E27FC236}">
              <a16:creationId xmlns:a16="http://schemas.microsoft.com/office/drawing/2014/main" id="{6A5B806E-0D87-40B6-BE9C-A7DA09008FFA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45" name="Shape 5">
          <a:extLst>
            <a:ext uri="{FF2B5EF4-FFF2-40B4-BE49-F238E27FC236}">
              <a16:creationId xmlns:a16="http://schemas.microsoft.com/office/drawing/2014/main" id="{71FE60B4-83A5-43AB-A4B4-65494997D8A5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46" name="Shape 5">
          <a:extLst>
            <a:ext uri="{FF2B5EF4-FFF2-40B4-BE49-F238E27FC236}">
              <a16:creationId xmlns:a16="http://schemas.microsoft.com/office/drawing/2014/main" id="{0EABCD3F-EFE9-4ECE-9B01-73D026442253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47" name="Shape 5">
          <a:extLst>
            <a:ext uri="{FF2B5EF4-FFF2-40B4-BE49-F238E27FC236}">
              <a16:creationId xmlns:a16="http://schemas.microsoft.com/office/drawing/2014/main" id="{0EEE4B8F-08E6-4711-AB15-2E10E9D7F39B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48" name="Shape 5">
          <a:extLst>
            <a:ext uri="{FF2B5EF4-FFF2-40B4-BE49-F238E27FC236}">
              <a16:creationId xmlns:a16="http://schemas.microsoft.com/office/drawing/2014/main" id="{5104161C-2132-4BB5-9966-6B7300C2DEC1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49" name="Shape 5">
          <a:extLst>
            <a:ext uri="{FF2B5EF4-FFF2-40B4-BE49-F238E27FC236}">
              <a16:creationId xmlns:a16="http://schemas.microsoft.com/office/drawing/2014/main" id="{AA1A5F95-B89B-44E2-A85C-919598DC1BB9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50" name="Shape 5">
          <a:extLst>
            <a:ext uri="{FF2B5EF4-FFF2-40B4-BE49-F238E27FC236}">
              <a16:creationId xmlns:a16="http://schemas.microsoft.com/office/drawing/2014/main" id="{3612F693-D64E-466B-BF35-AF24A7C640B5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51" name="Shape 5">
          <a:extLst>
            <a:ext uri="{FF2B5EF4-FFF2-40B4-BE49-F238E27FC236}">
              <a16:creationId xmlns:a16="http://schemas.microsoft.com/office/drawing/2014/main" id="{29568CE9-E19D-43F8-AE2B-A1D51A1AA44D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52" name="Shape 5">
          <a:extLst>
            <a:ext uri="{FF2B5EF4-FFF2-40B4-BE49-F238E27FC236}">
              <a16:creationId xmlns:a16="http://schemas.microsoft.com/office/drawing/2014/main" id="{5C0B56EB-5D72-42B7-9895-61E72E269CA6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53" name="Shape 5">
          <a:extLst>
            <a:ext uri="{FF2B5EF4-FFF2-40B4-BE49-F238E27FC236}">
              <a16:creationId xmlns:a16="http://schemas.microsoft.com/office/drawing/2014/main" id="{CD8DAD10-7DCC-4F67-BCB8-357F4C9AF4BE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54" name="Shape 5">
          <a:extLst>
            <a:ext uri="{FF2B5EF4-FFF2-40B4-BE49-F238E27FC236}">
              <a16:creationId xmlns:a16="http://schemas.microsoft.com/office/drawing/2014/main" id="{2B73D70E-D238-495B-923D-93DBE673FCC6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55" name="Shape 5">
          <a:extLst>
            <a:ext uri="{FF2B5EF4-FFF2-40B4-BE49-F238E27FC236}">
              <a16:creationId xmlns:a16="http://schemas.microsoft.com/office/drawing/2014/main" id="{29BBCCE3-9127-4152-BD0E-44C83A20C3D6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56" name="Shape 5">
          <a:extLst>
            <a:ext uri="{FF2B5EF4-FFF2-40B4-BE49-F238E27FC236}">
              <a16:creationId xmlns:a16="http://schemas.microsoft.com/office/drawing/2014/main" id="{E994E741-32D0-4C19-8DD9-A2E1EFE545DF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57" name="Shape 5">
          <a:extLst>
            <a:ext uri="{FF2B5EF4-FFF2-40B4-BE49-F238E27FC236}">
              <a16:creationId xmlns:a16="http://schemas.microsoft.com/office/drawing/2014/main" id="{06C95DF4-4942-4194-97BC-6E0372BAB405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58" name="Shape 5">
          <a:extLst>
            <a:ext uri="{FF2B5EF4-FFF2-40B4-BE49-F238E27FC236}">
              <a16:creationId xmlns:a16="http://schemas.microsoft.com/office/drawing/2014/main" id="{EAA9ABBD-88E9-465D-BC3E-524DEB5FE10E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59" name="Shape 5">
          <a:extLst>
            <a:ext uri="{FF2B5EF4-FFF2-40B4-BE49-F238E27FC236}">
              <a16:creationId xmlns:a16="http://schemas.microsoft.com/office/drawing/2014/main" id="{5F5FC73A-9ED0-4052-AB99-8327ABE053ED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60" name="Shape 5">
          <a:extLst>
            <a:ext uri="{FF2B5EF4-FFF2-40B4-BE49-F238E27FC236}">
              <a16:creationId xmlns:a16="http://schemas.microsoft.com/office/drawing/2014/main" id="{4D27D23C-8951-4C16-BF47-38E8F0F68D0F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61" name="Shape 5">
          <a:extLst>
            <a:ext uri="{FF2B5EF4-FFF2-40B4-BE49-F238E27FC236}">
              <a16:creationId xmlns:a16="http://schemas.microsoft.com/office/drawing/2014/main" id="{1509C603-1891-4B1A-B9D8-833882C34932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62" name="Shape 5">
          <a:extLst>
            <a:ext uri="{FF2B5EF4-FFF2-40B4-BE49-F238E27FC236}">
              <a16:creationId xmlns:a16="http://schemas.microsoft.com/office/drawing/2014/main" id="{594DFBF8-23B4-4287-A71E-5C4CF5E86181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63" name="Shape 5">
          <a:extLst>
            <a:ext uri="{FF2B5EF4-FFF2-40B4-BE49-F238E27FC236}">
              <a16:creationId xmlns:a16="http://schemas.microsoft.com/office/drawing/2014/main" id="{99CBCF8A-3474-4406-8704-F798C9B4803D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64" name="Shape 5">
          <a:extLst>
            <a:ext uri="{FF2B5EF4-FFF2-40B4-BE49-F238E27FC236}">
              <a16:creationId xmlns:a16="http://schemas.microsoft.com/office/drawing/2014/main" id="{6ABE4D63-9512-4B9C-8FA3-C1388BCDF2B2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65" name="Shape 5">
          <a:extLst>
            <a:ext uri="{FF2B5EF4-FFF2-40B4-BE49-F238E27FC236}">
              <a16:creationId xmlns:a16="http://schemas.microsoft.com/office/drawing/2014/main" id="{A00BE82E-92FC-4842-B243-BF3BE6DB539A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66" name="Shape 5">
          <a:extLst>
            <a:ext uri="{FF2B5EF4-FFF2-40B4-BE49-F238E27FC236}">
              <a16:creationId xmlns:a16="http://schemas.microsoft.com/office/drawing/2014/main" id="{DD027EEA-4AB3-40C0-B1A1-DBF8A2A3445E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67" name="Shape 5">
          <a:extLst>
            <a:ext uri="{FF2B5EF4-FFF2-40B4-BE49-F238E27FC236}">
              <a16:creationId xmlns:a16="http://schemas.microsoft.com/office/drawing/2014/main" id="{7D03E1DF-9950-4889-946C-7647231265C8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68" name="Shape 5">
          <a:extLst>
            <a:ext uri="{FF2B5EF4-FFF2-40B4-BE49-F238E27FC236}">
              <a16:creationId xmlns:a16="http://schemas.microsoft.com/office/drawing/2014/main" id="{72FBF824-B9DB-47F2-9672-CCA939110A56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69" name="Shape 5">
          <a:extLst>
            <a:ext uri="{FF2B5EF4-FFF2-40B4-BE49-F238E27FC236}">
              <a16:creationId xmlns:a16="http://schemas.microsoft.com/office/drawing/2014/main" id="{64B1AA3D-8432-47E1-A433-388F557DE699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70" name="Shape 5">
          <a:extLst>
            <a:ext uri="{FF2B5EF4-FFF2-40B4-BE49-F238E27FC236}">
              <a16:creationId xmlns:a16="http://schemas.microsoft.com/office/drawing/2014/main" id="{605D35DF-8EB1-4D8E-83A8-BABF7881D643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71" name="Shape 5">
          <a:extLst>
            <a:ext uri="{FF2B5EF4-FFF2-40B4-BE49-F238E27FC236}">
              <a16:creationId xmlns:a16="http://schemas.microsoft.com/office/drawing/2014/main" id="{27BC90BC-016B-4D18-8AFA-A708DBE8D4DD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72" name="Shape 5">
          <a:extLst>
            <a:ext uri="{FF2B5EF4-FFF2-40B4-BE49-F238E27FC236}">
              <a16:creationId xmlns:a16="http://schemas.microsoft.com/office/drawing/2014/main" id="{33E07F38-B9A1-4FC9-AD01-085F065EABE5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73" name="Shape 5">
          <a:extLst>
            <a:ext uri="{FF2B5EF4-FFF2-40B4-BE49-F238E27FC236}">
              <a16:creationId xmlns:a16="http://schemas.microsoft.com/office/drawing/2014/main" id="{E2EDDCEA-B69A-4860-B8E6-262BAF7E7709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74" name="Shape 5">
          <a:extLst>
            <a:ext uri="{FF2B5EF4-FFF2-40B4-BE49-F238E27FC236}">
              <a16:creationId xmlns:a16="http://schemas.microsoft.com/office/drawing/2014/main" id="{D12B637F-CE43-40AE-9334-77B27CF045C1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75" name="Shape 5">
          <a:extLst>
            <a:ext uri="{FF2B5EF4-FFF2-40B4-BE49-F238E27FC236}">
              <a16:creationId xmlns:a16="http://schemas.microsoft.com/office/drawing/2014/main" id="{5C02ECD9-D3A0-4C08-9BB0-2C605762DACA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76" name="Shape 5">
          <a:extLst>
            <a:ext uri="{FF2B5EF4-FFF2-40B4-BE49-F238E27FC236}">
              <a16:creationId xmlns:a16="http://schemas.microsoft.com/office/drawing/2014/main" id="{B83D768F-1D2F-4BB6-A51F-1230C29DE538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77" name="Shape 5">
          <a:extLst>
            <a:ext uri="{FF2B5EF4-FFF2-40B4-BE49-F238E27FC236}">
              <a16:creationId xmlns:a16="http://schemas.microsoft.com/office/drawing/2014/main" id="{E6EF15E3-733E-46C6-BAB2-261E10A706EC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78" name="Shape 5">
          <a:extLst>
            <a:ext uri="{FF2B5EF4-FFF2-40B4-BE49-F238E27FC236}">
              <a16:creationId xmlns:a16="http://schemas.microsoft.com/office/drawing/2014/main" id="{5388407A-E1A9-4076-A972-1B07F0CA4DD8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79" name="Shape 5">
          <a:extLst>
            <a:ext uri="{FF2B5EF4-FFF2-40B4-BE49-F238E27FC236}">
              <a16:creationId xmlns:a16="http://schemas.microsoft.com/office/drawing/2014/main" id="{0E1CCB3B-C203-4779-B353-7FB75E1B9B3B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80" name="Shape 5">
          <a:extLst>
            <a:ext uri="{FF2B5EF4-FFF2-40B4-BE49-F238E27FC236}">
              <a16:creationId xmlns:a16="http://schemas.microsoft.com/office/drawing/2014/main" id="{BAE995D3-3D66-4D16-8282-4581B7880EF4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81" name="Shape 5">
          <a:extLst>
            <a:ext uri="{FF2B5EF4-FFF2-40B4-BE49-F238E27FC236}">
              <a16:creationId xmlns:a16="http://schemas.microsoft.com/office/drawing/2014/main" id="{CA17C642-2228-4FA2-A3C0-F43C40047CCA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82" name="Shape 5">
          <a:extLst>
            <a:ext uri="{FF2B5EF4-FFF2-40B4-BE49-F238E27FC236}">
              <a16:creationId xmlns:a16="http://schemas.microsoft.com/office/drawing/2014/main" id="{01C6EC74-D765-47DC-9C1D-A2D65E05980F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83" name="Shape 5">
          <a:extLst>
            <a:ext uri="{FF2B5EF4-FFF2-40B4-BE49-F238E27FC236}">
              <a16:creationId xmlns:a16="http://schemas.microsoft.com/office/drawing/2014/main" id="{22658E61-1218-409C-8BA8-DB2F875E55EC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84" name="Shape 5">
          <a:extLst>
            <a:ext uri="{FF2B5EF4-FFF2-40B4-BE49-F238E27FC236}">
              <a16:creationId xmlns:a16="http://schemas.microsoft.com/office/drawing/2014/main" id="{26A2E2A3-D1CF-4DE2-92A9-E9D4F347E991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85" name="Shape 5">
          <a:extLst>
            <a:ext uri="{FF2B5EF4-FFF2-40B4-BE49-F238E27FC236}">
              <a16:creationId xmlns:a16="http://schemas.microsoft.com/office/drawing/2014/main" id="{A5BDC34C-53C9-4AF8-9F75-17D92DDBBDDC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86" name="Shape 5">
          <a:extLst>
            <a:ext uri="{FF2B5EF4-FFF2-40B4-BE49-F238E27FC236}">
              <a16:creationId xmlns:a16="http://schemas.microsoft.com/office/drawing/2014/main" id="{E407B315-5C29-4580-8AE1-1D17B275F172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8</xdr:row>
      <xdr:rowOff>0</xdr:rowOff>
    </xdr:from>
    <xdr:ext cx="190500" cy="266700"/>
    <xdr:sp macro="" textlink="">
      <xdr:nvSpPr>
        <xdr:cNvPr id="87" name="Shape 5">
          <a:extLst>
            <a:ext uri="{FF2B5EF4-FFF2-40B4-BE49-F238E27FC236}">
              <a16:creationId xmlns:a16="http://schemas.microsoft.com/office/drawing/2014/main" id="{3EE7065D-4513-47E4-9927-F7DADC250DD8}"/>
            </a:ext>
          </a:extLst>
        </xdr:cNvPr>
        <xdr:cNvSpPr txBox="1"/>
      </xdr:nvSpPr>
      <xdr:spPr>
        <a:xfrm>
          <a:off x="7625715" y="12268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22</xdr:row>
      <xdr:rowOff>0</xdr:rowOff>
    </xdr:from>
    <xdr:ext cx="190500" cy="266700"/>
    <xdr:sp macro="" textlink="">
      <xdr:nvSpPr>
        <xdr:cNvPr id="88" name="Shape 10">
          <a:extLst>
            <a:ext uri="{FF2B5EF4-FFF2-40B4-BE49-F238E27FC236}">
              <a16:creationId xmlns:a16="http://schemas.microsoft.com/office/drawing/2014/main" id="{6156568E-F480-48E0-8076-EE8F802423FA}"/>
            </a:ext>
          </a:extLst>
        </xdr:cNvPr>
        <xdr:cNvSpPr txBox="1"/>
      </xdr:nvSpPr>
      <xdr:spPr>
        <a:xfrm>
          <a:off x="4983480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22</xdr:row>
      <xdr:rowOff>0</xdr:rowOff>
    </xdr:from>
    <xdr:ext cx="190500" cy="266700"/>
    <xdr:sp macro="" textlink="">
      <xdr:nvSpPr>
        <xdr:cNvPr id="89" name="Shape 10">
          <a:extLst>
            <a:ext uri="{FF2B5EF4-FFF2-40B4-BE49-F238E27FC236}">
              <a16:creationId xmlns:a16="http://schemas.microsoft.com/office/drawing/2014/main" id="{4B68FE56-2973-4513-BC4F-08E59DE0AD33}"/>
            </a:ext>
          </a:extLst>
        </xdr:cNvPr>
        <xdr:cNvSpPr txBox="1"/>
      </xdr:nvSpPr>
      <xdr:spPr>
        <a:xfrm>
          <a:off x="4983480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0" name="Shape 11">
          <a:extLst>
            <a:ext uri="{FF2B5EF4-FFF2-40B4-BE49-F238E27FC236}">
              <a16:creationId xmlns:a16="http://schemas.microsoft.com/office/drawing/2014/main" id="{2B6F2BEC-C0B4-4DF0-B220-6556C7CA27C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1" name="Shape 11">
          <a:extLst>
            <a:ext uri="{FF2B5EF4-FFF2-40B4-BE49-F238E27FC236}">
              <a16:creationId xmlns:a16="http://schemas.microsoft.com/office/drawing/2014/main" id="{45B55515-6FBD-4FB9-A0A2-E9411E06788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43</xdr:row>
      <xdr:rowOff>0</xdr:rowOff>
    </xdr:from>
    <xdr:ext cx="190500" cy="266700"/>
    <xdr:sp macro="" textlink="">
      <xdr:nvSpPr>
        <xdr:cNvPr id="92" name="Shape 7">
          <a:extLst>
            <a:ext uri="{FF2B5EF4-FFF2-40B4-BE49-F238E27FC236}">
              <a16:creationId xmlns:a16="http://schemas.microsoft.com/office/drawing/2014/main" id="{71A2E111-D5EF-4B33-BCAC-20DF6F39A5FF}"/>
            </a:ext>
          </a:extLst>
        </xdr:cNvPr>
        <xdr:cNvSpPr txBox="1"/>
      </xdr:nvSpPr>
      <xdr:spPr>
        <a:xfrm>
          <a:off x="27412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43</xdr:row>
      <xdr:rowOff>0</xdr:rowOff>
    </xdr:from>
    <xdr:ext cx="190500" cy="266700"/>
    <xdr:sp macro="" textlink="">
      <xdr:nvSpPr>
        <xdr:cNvPr id="93" name="Shape 7">
          <a:extLst>
            <a:ext uri="{FF2B5EF4-FFF2-40B4-BE49-F238E27FC236}">
              <a16:creationId xmlns:a16="http://schemas.microsoft.com/office/drawing/2014/main" id="{49674250-089E-46E0-9893-766977C18AC0}"/>
            </a:ext>
          </a:extLst>
        </xdr:cNvPr>
        <xdr:cNvSpPr txBox="1"/>
      </xdr:nvSpPr>
      <xdr:spPr>
        <a:xfrm>
          <a:off x="27412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43</xdr:row>
      <xdr:rowOff>0</xdr:rowOff>
    </xdr:from>
    <xdr:ext cx="190500" cy="266700"/>
    <xdr:sp macro="" textlink="">
      <xdr:nvSpPr>
        <xdr:cNvPr id="94" name="Shape 7">
          <a:extLst>
            <a:ext uri="{FF2B5EF4-FFF2-40B4-BE49-F238E27FC236}">
              <a16:creationId xmlns:a16="http://schemas.microsoft.com/office/drawing/2014/main" id="{50D24750-F8A8-4A47-971C-B0904400F1BA}"/>
            </a:ext>
          </a:extLst>
        </xdr:cNvPr>
        <xdr:cNvSpPr txBox="1"/>
      </xdr:nvSpPr>
      <xdr:spPr>
        <a:xfrm>
          <a:off x="27412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43</xdr:row>
      <xdr:rowOff>0</xdr:rowOff>
    </xdr:from>
    <xdr:ext cx="190500" cy="266700"/>
    <xdr:sp macro="" textlink="">
      <xdr:nvSpPr>
        <xdr:cNvPr id="95" name="Shape 7">
          <a:extLst>
            <a:ext uri="{FF2B5EF4-FFF2-40B4-BE49-F238E27FC236}">
              <a16:creationId xmlns:a16="http://schemas.microsoft.com/office/drawing/2014/main" id="{06C5B37C-4BD6-48BF-A433-5D1A3508912B}"/>
            </a:ext>
          </a:extLst>
        </xdr:cNvPr>
        <xdr:cNvSpPr txBox="1"/>
      </xdr:nvSpPr>
      <xdr:spPr>
        <a:xfrm>
          <a:off x="27412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43</xdr:row>
      <xdr:rowOff>0</xdr:rowOff>
    </xdr:from>
    <xdr:ext cx="190500" cy="266700"/>
    <xdr:sp macro="" textlink="">
      <xdr:nvSpPr>
        <xdr:cNvPr id="96" name="Shape 7">
          <a:extLst>
            <a:ext uri="{FF2B5EF4-FFF2-40B4-BE49-F238E27FC236}">
              <a16:creationId xmlns:a16="http://schemas.microsoft.com/office/drawing/2014/main" id="{98746790-5806-4EDC-8280-11BD9E280395}"/>
            </a:ext>
          </a:extLst>
        </xdr:cNvPr>
        <xdr:cNvSpPr txBox="1"/>
      </xdr:nvSpPr>
      <xdr:spPr>
        <a:xfrm>
          <a:off x="27412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43</xdr:row>
      <xdr:rowOff>0</xdr:rowOff>
    </xdr:from>
    <xdr:ext cx="190500" cy="266700"/>
    <xdr:sp macro="" textlink="">
      <xdr:nvSpPr>
        <xdr:cNvPr id="97" name="Shape 7">
          <a:extLst>
            <a:ext uri="{FF2B5EF4-FFF2-40B4-BE49-F238E27FC236}">
              <a16:creationId xmlns:a16="http://schemas.microsoft.com/office/drawing/2014/main" id="{5446E7EC-08AC-4C97-AC9C-2B5D4CFD7E24}"/>
            </a:ext>
          </a:extLst>
        </xdr:cNvPr>
        <xdr:cNvSpPr txBox="1"/>
      </xdr:nvSpPr>
      <xdr:spPr>
        <a:xfrm>
          <a:off x="27412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43</xdr:row>
      <xdr:rowOff>0</xdr:rowOff>
    </xdr:from>
    <xdr:ext cx="190500" cy="266700"/>
    <xdr:sp macro="" textlink="">
      <xdr:nvSpPr>
        <xdr:cNvPr id="98" name="Shape 7">
          <a:extLst>
            <a:ext uri="{FF2B5EF4-FFF2-40B4-BE49-F238E27FC236}">
              <a16:creationId xmlns:a16="http://schemas.microsoft.com/office/drawing/2014/main" id="{1B295A4A-1EA2-495A-84C6-97D05427C531}"/>
            </a:ext>
          </a:extLst>
        </xdr:cNvPr>
        <xdr:cNvSpPr txBox="1"/>
      </xdr:nvSpPr>
      <xdr:spPr>
        <a:xfrm>
          <a:off x="27412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43</xdr:row>
      <xdr:rowOff>0</xdr:rowOff>
    </xdr:from>
    <xdr:ext cx="190500" cy="266700"/>
    <xdr:sp macro="" textlink="">
      <xdr:nvSpPr>
        <xdr:cNvPr id="99" name="Shape 7">
          <a:extLst>
            <a:ext uri="{FF2B5EF4-FFF2-40B4-BE49-F238E27FC236}">
              <a16:creationId xmlns:a16="http://schemas.microsoft.com/office/drawing/2014/main" id="{80C5F132-22F9-4C85-B529-13239C24FA1F}"/>
            </a:ext>
          </a:extLst>
        </xdr:cNvPr>
        <xdr:cNvSpPr txBox="1"/>
      </xdr:nvSpPr>
      <xdr:spPr>
        <a:xfrm>
          <a:off x="27412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43</xdr:row>
      <xdr:rowOff>0</xdr:rowOff>
    </xdr:from>
    <xdr:ext cx="190500" cy="266700"/>
    <xdr:sp macro="" textlink="">
      <xdr:nvSpPr>
        <xdr:cNvPr id="100" name="Shape 7">
          <a:extLst>
            <a:ext uri="{FF2B5EF4-FFF2-40B4-BE49-F238E27FC236}">
              <a16:creationId xmlns:a16="http://schemas.microsoft.com/office/drawing/2014/main" id="{74DA89BC-EF28-4310-8BD2-85432A9BC28C}"/>
            </a:ext>
          </a:extLst>
        </xdr:cNvPr>
        <xdr:cNvSpPr txBox="1"/>
      </xdr:nvSpPr>
      <xdr:spPr>
        <a:xfrm>
          <a:off x="27412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43</xdr:row>
      <xdr:rowOff>0</xdr:rowOff>
    </xdr:from>
    <xdr:ext cx="190500" cy="266700"/>
    <xdr:sp macro="" textlink="">
      <xdr:nvSpPr>
        <xdr:cNvPr id="101" name="Shape 7">
          <a:extLst>
            <a:ext uri="{FF2B5EF4-FFF2-40B4-BE49-F238E27FC236}">
              <a16:creationId xmlns:a16="http://schemas.microsoft.com/office/drawing/2014/main" id="{ED6399F7-587F-47C9-978A-CF775DCC03F2}"/>
            </a:ext>
          </a:extLst>
        </xdr:cNvPr>
        <xdr:cNvSpPr txBox="1"/>
      </xdr:nvSpPr>
      <xdr:spPr>
        <a:xfrm>
          <a:off x="27412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43</xdr:row>
      <xdr:rowOff>0</xdr:rowOff>
    </xdr:from>
    <xdr:ext cx="190500" cy="266700"/>
    <xdr:sp macro="" textlink="">
      <xdr:nvSpPr>
        <xdr:cNvPr id="102" name="Shape 7">
          <a:extLst>
            <a:ext uri="{FF2B5EF4-FFF2-40B4-BE49-F238E27FC236}">
              <a16:creationId xmlns:a16="http://schemas.microsoft.com/office/drawing/2014/main" id="{FA91BDED-4A48-4B9A-8089-057A4D972DFE}"/>
            </a:ext>
          </a:extLst>
        </xdr:cNvPr>
        <xdr:cNvSpPr txBox="1"/>
      </xdr:nvSpPr>
      <xdr:spPr>
        <a:xfrm>
          <a:off x="27412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03" name="Shape 8">
          <a:extLst>
            <a:ext uri="{FF2B5EF4-FFF2-40B4-BE49-F238E27FC236}">
              <a16:creationId xmlns:a16="http://schemas.microsoft.com/office/drawing/2014/main" id="{D5A47BB9-7E0E-41A4-B113-CAE0518452C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04" name="Shape 8">
          <a:extLst>
            <a:ext uri="{FF2B5EF4-FFF2-40B4-BE49-F238E27FC236}">
              <a16:creationId xmlns:a16="http://schemas.microsoft.com/office/drawing/2014/main" id="{306D4404-CFFE-4137-B435-8C7F77F84E8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05" name="Shape 8">
          <a:extLst>
            <a:ext uri="{FF2B5EF4-FFF2-40B4-BE49-F238E27FC236}">
              <a16:creationId xmlns:a16="http://schemas.microsoft.com/office/drawing/2014/main" id="{4828AB29-5869-454D-A437-53B7753BBF4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06" name="Shape 8">
          <a:extLst>
            <a:ext uri="{FF2B5EF4-FFF2-40B4-BE49-F238E27FC236}">
              <a16:creationId xmlns:a16="http://schemas.microsoft.com/office/drawing/2014/main" id="{D1C9F055-0BC4-43F8-BBBD-C35D46334CF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07" name="Shape 8">
          <a:extLst>
            <a:ext uri="{FF2B5EF4-FFF2-40B4-BE49-F238E27FC236}">
              <a16:creationId xmlns:a16="http://schemas.microsoft.com/office/drawing/2014/main" id="{E7F02EE5-D866-4AD1-9014-22ACFD5FFA66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08" name="Shape 8">
          <a:extLst>
            <a:ext uri="{FF2B5EF4-FFF2-40B4-BE49-F238E27FC236}">
              <a16:creationId xmlns:a16="http://schemas.microsoft.com/office/drawing/2014/main" id="{386742CC-F57F-45FF-B9C7-3616A1039B4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09" name="Shape 8">
          <a:extLst>
            <a:ext uri="{FF2B5EF4-FFF2-40B4-BE49-F238E27FC236}">
              <a16:creationId xmlns:a16="http://schemas.microsoft.com/office/drawing/2014/main" id="{EAA574FD-E2DA-4EBD-80E2-43E0D4FA276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10" name="Shape 8">
          <a:extLst>
            <a:ext uri="{FF2B5EF4-FFF2-40B4-BE49-F238E27FC236}">
              <a16:creationId xmlns:a16="http://schemas.microsoft.com/office/drawing/2014/main" id="{6E726602-3995-425E-AA17-61D8BD88BA3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11" name="Shape 8">
          <a:extLst>
            <a:ext uri="{FF2B5EF4-FFF2-40B4-BE49-F238E27FC236}">
              <a16:creationId xmlns:a16="http://schemas.microsoft.com/office/drawing/2014/main" id="{7870B333-3C27-49F8-AEA8-1E9119091BA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12" name="Shape 8">
          <a:extLst>
            <a:ext uri="{FF2B5EF4-FFF2-40B4-BE49-F238E27FC236}">
              <a16:creationId xmlns:a16="http://schemas.microsoft.com/office/drawing/2014/main" id="{D8FF7B56-7C8F-4B5F-A0B2-C1A533656B2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13" name="Shape 8">
          <a:extLst>
            <a:ext uri="{FF2B5EF4-FFF2-40B4-BE49-F238E27FC236}">
              <a16:creationId xmlns:a16="http://schemas.microsoft.com/office/drawing/2014/main" id="{2903999E-621F-4B86-B72F-C7F3FED83FD6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14" name="Shape 8">
          <a:extLst>
            <a:ext uri="{FF2B5EF4-FFF2-40B4-BE49-F238E27FC236}">
              <a16:creationId xmlns:a16="http://schemas.microsoft.com/office/drawing/2014/main" id="{87050CC2-BF5E-4203-B8A9-441EEE970E71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15" name="Shape 8">
          <a:extLst>
            <a:ext uri="{FF2B5EF4-FFF2-40B4-BE49-F238E27FC236}">
              <a16:creationId xmlns:a16="http://schemas.microsoft.com/office/drawing/2014/main" id="{4E99EB2C-CE4C-4D5B-A380-4A8FD7D40AC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16" name="Shape 8">
          <a:extLst>
            <a:ext uri="{FF2B5EF4-FFF2-40B4-BE49-F238E27FC236}">
              <a16:creationId xmlns:a16="http://schemas.microsoft.com/office/drawing/2014/main" id="{033AF803-C488-496A-93FC-FA2A9A82316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17" name="Shape 8">
          <a:extLst>
            <a:ext uri="{FF2B5EF4-FFF2-40B4-BE49-F238E27FC236}">
              <a16:creationId xmlns:a16="http://schemas.microsoft.com/office/drawing/2014/main" id="{11D1C22D-EDA9-4D76-919B-E1205295DF7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18" name="Shape 8">
          <a:extLst>
            <a:ext uri="{FF2B5EF4-FFF2-40B4-BE49-F238E27FC236}">
              <a16:creationId xmlns:a16="http://schemas.microsoft.com/office/drawing/2014/main" id="{D3A8D616-6FB8-4502-97DA-F09BDECD6EBF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19" name="Shape 8">
          <a:extLst>
            <a:ext uri="{FF2B5EF4-FFF2-40B4-BE49-F238E27FC236}">
              <a16:creationId xmlns:a16="http://schemas.microsoft.com/office/drawing/2014/main" id="{A9C8DD1C-0169-4CD6-AB24-BA5BB541F93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20" name="Shape 8">
          <a:extLst>
            <a:ext uri="{FF2B5EF4-FFF2-40B4-BE49-F238E27FC236}">
              <a16:creationId xmlns:a16="http://schemas.microsoft.com/office/drawing/2014/main" id="{02BC94B1-6A68-4747-8123-77A90523071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21" name="Shape 8">
          <a:extLst>
            <a:ext uri="{FF2B5EF4-FFF2-40B4-BE49-F238E27FC236}">
              <a16:creationId xmlns:a16="http://schemas.microsoft.com/office/drawing/2014/main" id="{0C9B8FD1-C32D-4F68-9444-2E4DADCE300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22" name="Shape 8">
          <a:extLst>
            <a:ext uri="{FF2B5EF4-FFF2-40B4-BE49-F238E27FC236}">
              <a16:creationId xmlns:a16="http://schemas.microsoft.com/office/drawing/2014/main" id="{6F4ECCBE-34E4-429D-A23B-920654EE361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23" name="Shape 8">
          <a:extLst>
            <a:ext uri="{FF2B5EF4-FFF2-40B4-BE49-F238E27FC236}">
              <a16:creationId xmlns:a16="http://schemas.microsoft.com/office/drawing/2014/main" id="{B75A865B-6115-4791-9B9B-43D3011F2DE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24" name="Shape 8">
          <a:extLst>
            <a:ext uri="{FF2B5EF4-FFF2-40B4-BE49-F238E27FC236}">
              <a16:creationId xmlns:a16="http://schemas.microsoft.com/office/drawing/2014/main" id="{5F5C88C7-A662-4106-979F-9E8640D3248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25" name="Shape 8">
          <a:extLst>
            <a:ext uri="{FF2B5EF4-FFF2-40B4-BE49-F238E27FC236}">
              <a16:creationId xmlns:a16="http://schemas.microsoft.com/office/drawing/2014/main" id="{B1711A2A-54F0-4FE6-8F75-1C19D0B4E641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26" name="Shape 8">
          <a:extLst>
            <a:ext uri="{FF2B5EF4-FFF2-40B4-BE49-F238E27FC236}">
              <a16:creationId xmlns:a16="http://schemas.microsoft.com/office/drawing/2014/main" id="{620C0EE8-255D-47B3-A81E-880FEDB3076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27" name="Shape 8">
          <a:extLst>
            <a:ext uri="{FF2B5EF4-FFF2-40B4-BE49-F238E27FC236}">
              <a16:creationId xmlns:a16="http://schemas.microsoft.com/office/drawing/2014/main" id="{F7CEEF0A-CE56-4576-AA51-0F23CCCD186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28" name="Shape 8">
          <a:extLst>
            <a:ext uri="{FF2B5EF4-FFF2-40B4-BE49-F238E27FC236}">
              <a16:creationId xmlns:a16="http://schemas.microsoft.com/office/drawing/2014/main" id="{FECF8087-9CA1-40BE-84DE-FFC1B857EBC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29" name="Shape 8">
          <a:extLst>
            <a:ext uri="{FF2B5EF4-FFF2-40B4-BE49-F238E27FC236}">
              <a16:creationId xmlns:a16="http://schemas.microsoft.com/office/drawing/2014/main" id="{18EA944D-B2FD-4D5D-A5DD-673D303C49B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30" name="Shape 8">
          <a:extLst>
            <a:ext uri="{FF2B5EF4-FFF2-40B4-BE49-F238E27FC236}">
              <a16:creationId xmlns:a16="http://schemas.microsoft.com/office/drawing/2014/main" id="{10819F29-CB1C-40B8-A061-4E6FCE0CB7F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31" name="Shape 8">
          <a:extLst>
            <a:ext uri="{FF2B5EF4-FFF2-40B4-BE49-F238E27FC236}">
              <a16:creationId xmlns:a16="http://schemas.microsoft.com/office/drawing/2014/main" id="{572CF4A3-8A1A-40D3-A79A-9CE5A9350B6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32" name="Shape 8">
          <a:extLst>
            <a:ext uri="{FF2B5EF4-FFF2-40B4-BE49-F238E27FC236}">
              <a16:creationId xmlns:a16="http://schemas.microsoft.com/office/drawing/2014/main" id="{9A36CAFA-C97C-452C-97B7-6E56B3A12971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33" name="Shape 8">
          <a:extLst>
            <a:ext uri="{FF2B5EF4-FFF2-40B4-BE49-F238E27FC236}">
              <a16:creationId xmlns:a16="http://schemas.microsoft.com/office/drawing/2014/main" id="{9F01E4F9-43DE-48F1-84A4-DBFCD2F581F6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34" name="Shape 8">
          <a:extLst>
            <a:ext uri="{FF2B5EF4-FFF2-40B4-BE49-F238E27FC236}">
              <a16:creationId xmlns:a16="http://schemas.microsoft.com/office/drawing/2014/main" id="{81EC7769-592A-4823-B68F-8DD59ADA85B6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35" name="Shape 8">
          <a:extLst>
            <a:ext uri="{FF2B5EF4-FFF2-40B4-BE49-F238E27FC236}">
              <a16:creationId xmlns:a16="http://schemas.microsoft.com/office/drawing/2014/main" id="{74EE30E1-DB7B-4F99-BD04-B218AF84901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36" name="Shape 8">
          <a:extLst>
            <a:ext uri="{FF2B5EF4-FFF2-40B4-BE49-F238E27FC236}">
              <a16:creationId xmlns:a16="http://schemas.microsoft.com/office/drawing/2014/main" id="{0F298E9A-81E8-4A38-AB65-5DC910C0DBF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37" name="Shape 8">
          <a:extLst>
            <a:ext uri="{FF2B5EF4-FFF2-40B4-BE49-F238E27FC236}">
              <a16:creationId xmlns:a16="http://schemas.microsoft.com/office/drawing/2014/main" id="{13980FE4-DD53-4628-B8E2-18E389F8A97F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38" name="Shape 8">
          <a:extLst>
            <a:ext uri="{FF2B5EF4-FFF2-40B4-BE49-F238E27FC236}">
              <a16:creationId xmlns:a16="http://schemas.microsoft.com/office/drawing/2014/main" id="{F1E45F07-9E58-481A-9417-F4FF019D720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39" name="Shape 8">
          <a:extLst>
            <a:ext uri="{FF2B5EF4-FFF2-40B4-BE49-F238E27FC236}">
              <a16:creationId xmlns:a16="http://schemas.microsoft.com/office/drawing/2014/main" id="{93E3CA6F-7F5D-4E91-BAE3-4433097741F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40" name="Shape 8">
          <a:extLst>
            <a:ext uri="{FF2B5EF4-FFF2-40B4-BE49-F238E27FC236}">
              <a16:creationId xmlns:a16="http://schemas.microsoft.com/office/drawing/2014/main" id="{5DF79E3E-9E11-4BE9-B063-FD01DD9A4D1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41" name="Shape 8">
          <a:extLst>
            <a:ext uri="{FF2B5EF4-FFF2-40B4-BE49-F238E27FC236}">
              <a16:creationId xmlns:a16="http://schemas.microsoft.com/office/drawing/2014/main" id="{3E54914F-B3FD-4B2D-A3A5-EA782B6DAE8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42" name="Shape 8">
          <a:extLst>
            <a:ext uri="{FF2B5EF4-FFF2-40B4-BE49-F238E27FC236}">
              <a16:creationId xmlns:a16="http://schemas.microsoft.com/office/drawing/2014/main" id="{B668C514-7E59-497C-83E7-C2077086222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43" name="Shape 8">
          <a:extLst>
            <a:ext uri="{FF2B5EF4-FFF2-40B4-BE49-F238E27FC236}">
              <a16:creationId xmlns:a16="http://schemas.microsoft.com/office/drawing/2014/main" id="{02554E9C-A4A8-4FFA-BA63-3E5EA228709F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44" name="Shape 8">
          <a:extLst>
            <a:ext uri="{FF2B5EF4-FFF2-40B4-BE49-F238E27FC236}">
              <a16:creationId xmlns:a16="http://schemas.microsoft.com/office/drawing/2014/main" id="{12E9B4DB-5718-4AD0-992E-73DA0484A2A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45" name="Shape 8">
          <a:extLst>
            <a:ext uri="{FF2B5EF4-FFF2-40B4-BE49-F238E27FC236}">
              <a16:creationId xmlns:a16="http://schemas.microsoft.com/office/drawing/2014/main" id="{A8F125D5-0ED5-4BC7-A33E-C5155FA5550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46" name="Shape 8">
          <a:extLst>
            <a:ext uri="{FF2B5EF4-FFF2-40B4-BE49-F238E27FC236}">
              <a16:creationId xmlns:a16="http://schemas.microsoft.com/office/drawing/2014/main" id="{833509D5-11F9-415E-B394-317DC85A07E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47" name="Shape 8">
          <a:extLst>
            <a:ext uri="{FF2B5EF4-FFF2-40B4-BE49-F238E27FC236}">
              <a16:creationId xmlns:a16="http://schemas.microsoft.com/office/drawing/2014/main" id="{C868B29E-2732-4935-B21C-BC71FD19CCD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48" name="Shape 8">
          <a:extLst>
            <a:ext uri="{FF2B5EF4-FFF2-40B4-BE49-F238E27FC236}">
              <a16:creationId xmlns:a16="http://schemas.microsoft.com/office/drawing/2014/main" id="{FEBD9A59-6BBC-4038-99E0-C17C3AC2274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49" name="Shape 8">
          <a:extLst>
            <a:ext uri="{FF2B5EF4-FFF2-40B4-BE49-F238E27FC236}">
              <a16:creationId xmlns:a16="http://schemas.microsoft.com/office/drawing/2014/main" id="{6E80FA2D-5C42-4DED-9BAF-894ED3F1CDA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50" name="Shape 8">
          <a:extLst>
            <a:ext uri="{FF2B5EF4-FFF2-40B4-BE49-F238E27FC236}">
              <a16:creationId xmlns:a16="http://schemas.microsoft.com/office/drawing/2014/main" id="{6C2B26AD-E1E7-423C-95E0-E029593DDC3F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51" name="Shape 8">
          <a:extLst>
            <a:ext uri="{FF2B5EF4-FFF2-40B4-BE49-F238E27FC236}">
              <a16:creationId xmlns:a16="http://schemas.microsoft.com/office/drawing/2014/main" id="{43C9E2E2-A3AB-40DE-A86D-0AFE2CEE775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52" name="Shape 8">
          <a:extLst>
            <a:ext uri="{FF2B5EF4-FFF2-40B4-BE49-F238E27FC236}">
              <a16:creationId xmlns:a16="http://schemas.microsoft.com/office/drawing/2014/main" id="{E9B77CB3-405B-410D-B82F-B94DC1F544D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53" name="Shape 8">
          <a:extLst>
            <a:ext uri="{FF2B5EF4-FFF2-40B4-BE49-F238E27FC236}">
              <a16:creationId xmlns:a16="http://schemas.microsoft.com/office/drawing/2014/main" id="{C2E21C03-46DE-4849-97C4-D741D3E6327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54" name="Shape 8">
          <a:extLst>
            <a:ext uri="{FF2B5EF4-FFF2-40B4-BE49-F238E27FC236}">
              <a16:creationId xmlns:a16="http://schemas.microsoft.com/office/drawing/2014/main" id="{8361D6E2-228B-4009-A4B3-48E8437C5DA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55" name="Shape 8">
          <a:extLst>
            <a:ext uri="{FF2B5EF4-FFF2-40B4-BE49-F238E27FC236}">
              <a16:creationId xmlns:a16="http://schemas.microsoft.com/office/drawing/2014/main" id="{58A0F7EC-DABF-4D6B-B141-8747FC53A52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56" name="Shape 8">
          <a:extLst>
            <a:ext uri="{FF2B5EF4-FFF2-40B4-BE49-F238E27FC236}">
              <a16:creationId xmlns:a16="http://schemas.microsoft.com/office/drawing/2014/main" id="{7ACBDFCD-1273-443A-A031-83A6DE1F8A6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57" name="Shape 8">
          <a:extLst>
            <a:ext uri="{FF2B5EF4-FFF2-40B4-BE49-F238E27FC236}">
              <a16:creationId xmlns:a16="http://schemas.microsoft.com/office/drawing/2014/main" id="{94825209-148B-433A-95BB-587E9ACA43D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58" name="Shape 8">
          <a:extLst>
            <a:ext uri="{FF2B5EF4-FFF2-40B4-BE49-F238E27FC236}">
              <a16:creationId xmlns:a16="http://schemas.microsoft.com/office/drawing/2014/main" id="{4C2D7F06-EB11-46F0-8181-57E4761D240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59" name="Shape 8">
          <a:extLst>
            <a:ext uri="{FF2B5EF4-FFF2-40B4-BE49-F238E27FC236}">
              <a16:creationId xmlns:a16="http://schemas.microsoft.com/office/drawing/2014/main" id="{46DE35DC-E683-467A-8CBA-50AF6AF7F971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60" name="Shape 8">
          <a:extLst>
            <a:ext uri="{FF2B5EF4-FFF2-40B4-BE49-F238E27FC236}">
              <a16:creationId xmlns:a16="http://schemas.microsoft.com/office/drawing/2014/main" id="{EEEAF0C3-077A-492B-96EE-7926815CC31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61" name="Shape 8">
          <a:extLst>
            <a:ext uri="{FF2B5EF4-FFF2-40B4-BE49-F238E27FC236}">
              <a16:creationId xmlns:a16="http://schemas.microsoft.com/office/drawing/2014/main" id="{22CE9780-22C9-4D2E-B0C1-943457FE169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62" name="Shape 8">
          <a:extLst>
            <a:ext uri="{FF2B5EF4-FFF2-40B4-BE49-F238E27FC236}">
              <a16:creationId xmlns:a16="http://schemas.microsoft.com/office/drawing/2014/main" id="{F38EDF23-38D0-4A68-B7BD-56C5F3C996A1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63" name="Shape 8">
          <a:extLst>
            <a:ext uri="{FF2B5EF4-FFF2-40B4-BE49-F238E27FC236}">
              <a16:creationId xmlns:a16="http://schemas.microsoft.com/office/drawing/2014/main" id="{09F09DBC-78D9-4DE4-898F-A253A0FACBE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64" name="Shape 8">
          <a:extLst>
            <a:ext uri="{FF2B5EF4-FFF2-40B4-BE49-F238E27FC236}">
              <a16:creationId xmlns:a16="http://schemas.microsoft.com/office/drawing/2014/main" id="{20AB2DA3-DACB-4DB7-ADEA-834473C56F0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65" name="Shape 8">
          <a:extLst>
            <a:ext uri="{FF2B5EF4-FFF2-40B4-BE49-F238E27FC236}">
              <a16:creationId xmlns:a16="http://schemas.microsoft.com/office/drawing/2014/main" id="{1F5DDE4B-F9F9-4376-A64F-A5955C33DEFF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66" name="Shape 8">
          <a:extLst>
            <a:ext uri="{FF2B5EF4-FFF2-40B4-BE49-F238E27FC236}">
              <a16:creationId xmlns:a16="http://schemas.microsoft.com/office/drawing/2014/main" id="{B161C8B7-1DA8-4652-A38A-2718A404202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67" name="Shape 8">
          <a:extLst>
            <a:ext uri="{FF2B5EF4-FFF2-40B4-BE49-F238E27FC236}">
              <a16:creationId xmlns:a16="http://schemas.microsoft.com/office/drawing/2014/main" id="{A003B198-708A-4DC7-AD28-A3CDCE4D67D1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68" name="Shape 8">
          <a:extLst>
            <a:ext uri="{FF2B5EF4-FFF2-40B4-BE49-F238E27FC236}">
              <a16:creationId xmlns:a16="http://schemas.microsoft.com/office/drawing/2014/main" id="{94E23085-2408-483D-A78B-68FF2EB4F036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69" name="Shape 8">
          <a:extLst>
            <a:ext uri="{FF2B5EF4-FFF2-40B4-BE49-F238E27FC236}">
              <a16:creationId xmlns:a16="http://schemas.microsoft.com/office/drawing/2014/main" id="{3B1B7B2B-B8CA-44FC-8074-C1A9F1DB4F11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70" name="Shape 8">
          <a:extLst>
            <a:ext uri="{FF2B5EF4-FFF2-40B4-BE49-F238E27FC236}">
              <a16:creationId xmlns:a16="http://schemas.microsoft.com/office/drawing/2014/main" id="{F01F9AFA-6528-410A-9492-7A73A3A7BCC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71" name="Shape 8">
          <a:extLst>
            <a:ext uri="{FF2B5EF4-FFF2-40B4-BE49-F238E27FC236}">
              <a16:creationId xmlns:a16="http://schemas.microsoft.com/office/drawing/2014/main" id="{7B353C5E-0063-4FF2-B2FD-454F5ADED1CF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72" name="Shape 8">
          <a:extLst>
            <a:ext uri="{FF2B5EF4-FFF2-40B4-BE49-F238E27FC236}">
              <a16:creationId xmlns:a16="http://schemas.microsoft.com/office/drawing/2014/main" id="{29A0E750-EF35-41AC-BFBE-234E5E398C6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73" name="Shape 8">
          <a:extLst>
            <a:ext uri="{FF2B5EF4-FFF2-40B4-BE49-F238E27FC236}">
              <a16:creationId xmlns:a16="http://schemas.microsoft.com/office/drawing/2014/main" id="{0CBDDAEE-A576-44C6-93B7-8A4A9ACE622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74" name="Shape 8">
          <a:extLst>
            <a:ext uri="{FF2B5EF4-FFF2-40B4-BE49-F238E27FC236}">
              <a16:creationId xmlns:a16="http://schemas.microsoft.com/office/drawing/2014/main" id="{77386BA8-278C-40C7-A5B0-77AA4689554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75" name="Shape 8">
          <a:extLst>
            <a:ext uri="{FF2B5EF4-FFF2-40B4-BE49-F238E27FC236}">
              <a16:creationId xmlns:a16="http://schemas.microsoft.com/office/drawing/2014/main" id="{0B501AE6-955C-48DF-926E-3B18844C3B8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76" name="Shape 8">
          <a:extLst>
            <a:ext uri="{FF2B5EF4-FFF2-40B4-BE49-F238E27FC236}">
              <a16:creationId xmlns:a16="http://schemas.microsoft.com/office/drawing/2014/main" id="{AFEA74EA-BDA3-4908-87CE-641098C2342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77" name="Shape 8">
          <a:extLst>
            <a:ext uri="{FF2B5EF4-FFF2-40B4-BE49-F238E27FC236}">
              <a16:creationId xmlns:a16="http://schemas.microsoft.com/office/drawing/2014/main" id="{85D3E86B-C3FC-4B83-A5F0-E0EDA2555A9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78" name="Shape 8">
          <a:extLst>
            <a:ext uri="{FF2B5EF4-FFF2-40B4-BE49-F238E27FC236}">
              <a16:creationId xmlns:a16="http://schemas.microsoft.com/office/drawing/2014/main" id="{39BB13F6-C1DD-47D9-A996-7109E014BD3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79" name="Shape 8">
          <a:extLst>
            <a:ext uri="{FF2B5EF4-FFF2-40B4-BE49-F238E27FC236}">
              <a16:creationId xmlns:a16="http://schemas.microsoft.com/office/drawing/2014/main" id="{D6188F33-4EB0-425A-A014-36CE706CF32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80" name="Shape 8">
          <a:extLst>
            <a:ext uri="{FF2B5EF4-FFF2-40B4-BE49-F238E27FC236}">
              <a16:creationId xmlns:a16="http://schemas.microsoft.com/office/drawing/2014/main" id="{8EB33D47-5A12-43BA-B4FD-CB8B940E5DA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81" name="Shape 8">
          <a:extLst>
            <a:ext uri="{FF2B5EF4-FFF2-40B4-BE49-F238E27FC236}">
              <a16:creationId xmlns:a16="http://schemas.microsoft.com/office/drawing/2014/main" id="{57D8E917-2BB4-42BD-BBE5-88E56FEBD3B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45</xdr:row>
      <xdr:rowOff>0</xdr:rowOff>
    </xdr:from>
    <xdr:ext cx="190500" cy="266700"/>
    <xdr:sp macro="" textlink="">
      <xdr:nvSpPr>
        <xdr:cNvPr id="182" name="Shape 7">
          <a:extLst>
            <a:ext uri="{FF2B5EF4-FFF2-40B4-BE49-F238E27FC236}">
              <a16:creationId xmlns:a16="http://schemas.microsoft.com/office/drawing/2014/main" id="{0A1753C6-61FD-4B24-8512-06AE11104D10}"/>
            </a:ext>
          </a:extLst>
        </xdr:cNvPr>
        <xdr:cNvSpPr txBox="1"/>
      </xdr:nvSpPr>
      <xdr:spPr>
        <a:xfrm>
          <a:off x="2741295" y="39867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45</xdr:row>
      <xdr:rowOff>0</xdr:rowOff>
    </xdr:from>
    <xdr:ext cx="190500" cy="266700"/>
    <xdr:sp macro="" textlink="">
      <xdr:nvSpPr>
        <xdr:cNvPr id="183" name="Shape 7">
          <a:extLst>
            <a:ext uri="{FF2B5EF4-FFF2-40B4-BE49-F238E27FC236}">
              <a16:creationId xmlns:a16="http://schemas.microsoft.com/office/drawing/2014/main" id="{48E72D82-2B14-4965-B40A-30F5150C137C}"/>
            </a:ext>
          </a:extLst>
        </xdr:cNvPr>
        <xdr:cNvSpPr txBox="1"/>
      </xdr:nvSpPr>
      <xdr:spPr>
        <a:xfrm>
          <a:off x="2741295" y="39867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45</xdr:row>
      <xdr:rowOff>0</xdr:rowOff>
    </xdr:from>
    <xdr:ext cx="190500" cy="266700"/>
    <xdr:sp macro="" textlink="">
      <xdr:nvSpPr>
        <xdr:cNvPr id="184" name="Shape 7">
          <a:extLst>
            <a:ext uri="{FF2B5EF4-FFF2-40B4-BE49-F238E27FC236}">
              <a16:creationId xmlns:a16="http://schemas.microsoft.com/office/drawing/2014/main" id="{0831FB13-E763-4271-881D-B5BCEC1464F5}"/>
            </a:ext>
          </a:extLst>
        </xdr:cNvPr>
        <xdr:cNvSpPr txBox="1"/>
      </xdr:nvSpPr>
      <xdr:spPr>
        <a:xfrm>
          <a:off x="2741295" y="39867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45</xdr:row>
      <xdr:rowOff>0</xdr:rowOff>
    </xdr:from>
    <xdr:ext cx="190500" cy="266700"/>
    <xdr:sp macro="" textlink="">
      <xdr:nvSpPr>
        <xdr:cNvPr id="185" name="Shape 7">
          <a:extLst>
            <a:ext uri="{FF2B5EF4-FFF2-40B4-BE49-F238E27FC236}">
              <a16:creationId xmlns:a16="http://schemas.microsoft.com/office/drawing/2014/main" id="{8A1E529D-5117-48D1-8BA0-5AF4EB893BEE}"/>
            </a:ext>
          </a:extLst>
        </xdr:cNvPr>
        <xdr:cNvSpPr txBox="1"/>
      </xdr:nvSpPr>
      <xdr:spPr>
        <a:xfrm>
          <a:off x="2741295" y="39867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45</xdr:row>
      <xdr:rowOff>0</xdr:rowOff>
    </xdr:from>
    <xdr:ext cx="190500" cy="266700"/>
    <xdr:sp macro="" textlink="">
      <xdr:nvSpPr>
        <xdr:cNvPr id="186" name="Shape 7">
          <a:extLst>
            <a:ext uri="{FF2B5EF4-FFF2-40B4-BE49-F238E27FC236}">
              <a16:creationId xmlns:a16="http://schemas.microsoft.com/office/drawing/2014/main" id="{10DB54FB-B5E8-4B5E-990F-65316EBA1A53}"/>
            </a:ext>
          </a:extLst>
        </xdr:cNvPr>
        <xdr:cNvSpPr txBox="1"/>
      </xdr:nvSpPr>
      <xdr:spPr>
        <a:xfrm>
          <a:off x="2741295" y="39867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45</xdr:row>
      <xdr:rowOff>0</xdr:rowOff>
    </xdr:from>
    <xdr:ext cx="190500" cy="266700"/>
    <xdr:sp macro="" textlink="">
      <xdr:nvSpPr>
        <xdr:cNvPr id="187" name="Shape 7">
          <a:extLst>
            <a:ext uri="{FF2B5EF4-FFF2-40B4-BE49-F238E27FC236}">
              <a16:creationId xmlns:a16="http://schemas.microsoft.com/office/drawing/2014/main" id="{9BFD9ED6-876D-4ED0-99BB-E94B9C487DC4}"/>
            </a:ext>
          </a:extLst>
        </xdr:cNvPr>
        <xdr:cNvSpPr txBox="1"/>
      </xdr:nvSpPr>
      <xdr:spPr>
        <a:xfrm>
          <a:off x="2741295" y="39867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45</xdr:row>
      <xdr:rowOff>0</xdr:rowOff>
    </xdr:from>
    <xdr:ext cx="190500" cy="266700"/>
    <xdr:sp macro="" textlink="">
      <xdr:nvSpPr>
        <xdr:cNvPr id="188" name="Shape 7">
          <a:extLst>
            <a:ext uri="{FF2B5EF4-FFF2-40B4-BE49-F238E27FC236}">
              <a16:creationId xmlns:a16="http://schemas.microsoft.com/office/drawing/2014/main" id="{BDECA3EB-5A58-4906-8396-CE6EFD1E4187}"/>
            </a:ext>
          </a:extLst>
        </xdr:cNvPr>
        <xdr:cNvSpPr txBox="1"/>
      </xdr:nvSpPr>
      <xdr:spPr>
        <a:xfrm>
          <a:off x="2741295" y="39867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45</xdr:row>
      <xdr:rowOff>0</xdr:rowOff>
    </xdr:from>
    <xdr:ext cx="190500" cy="266700"/>
    <xdr:sp macro="" textlink="">
      <xdr:nvSpPr>
        <xdr:cNvPr id="189" name="Shape 7">
          <a:extLst>
            <a:ext uri="{FF2B5EF4-FFF2-40B4-BE49-F238E27FC236}">
              <a16:creationId xmlns:a16="http://schemas.microsoft.com/office/drawing/2014/main" id="{EF090784-2C56-4031-9D8B-EE33C0BBC767}"/>
            </a:ext>
          </a:extLst>
        </xdr:cNvPr>
        <xdr:cNvSpPr txBox="1"/>
      </xdr:nvSpPr>
      <xdr:spPr>
        <a:xfrm>
          <a:off x="2741295" y="39867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45</xdr:row>
      <xdr:rowOff>0</xdr:rowOff>
    </xdr:from>
    <xdr:ext cx="190500" cy="266700"/>
    <xdr:sp macro="" textlink="">
      <xdr:nvSpPr>
        <xdr:cNvPr id="190" name="Shape 7">
          <a:extLst>
            <a:ext uri="{FF2B5EF4-FFF2-40B4-BE49-F238E27FC236}">
              <a16:creationId xmlns:a16="http://schemas.microsoft.com/office/drawing/2014/main" id="{34750AAA-180C-4F06-A2FD-89C18CB9D3E0}"/>
            </a:ext>
          </a:extLst>
        </xdr:cNvPr>
        <xdr:cNvSpPr txBox="1"/>
      </xdr:nvSpPr>
      <xdr:spPr>
        <a:xfrm>
          <a:off x="2741295" y="39867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45</xdr:row>
      <xdr:rowOff>0</xdr:rowOff>
    </xdr:from>
    <xdr:ext cx="190500" cy="266700"/>
    <xdr:sp macro="" textlink="">
      <xdr:nvSpPr>
        <xdr:cNvPr id="191" name="Shape 7">
          <a:extLst>
            <a:ext uri="{FF2B5EF4-FFF2-40B4-BE49-F238E27FC236}">
              <a16:creationId xmlns:a16="http://schemas.microsoft.com/office/drawing/2014/main" id="{A5F6AF12-548B-43A1-8142-53D9E989BABE}"/>
            </a:ext>
          </a:extLst>
        </xdr:cNvPr>
        <xdr:cNvSpPr txBox="1"/>
      </xdr:nvSpPr>
      <xdr:spPr>
        <a:xfrm>
          <a:off x="2741295" y="39867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45</xdr:row>
      <xdr:rowOff>0</xdr:rowOff>
    </xdr:from>
    <xdr:ext cx="190500" cy="266700"/>
    <xdr:sp macro="" textlink="">
      <xdr:nvSpPr>
        <xdr:cNvPr id="192" name="Shape 7">
          <a:extLst>
            <a:ext uri="{FF2B5EF4-FFF2-40B4-BE49-F238E27FC236}">
              <a16:creationId xmlns:a16="http://schemas.microsoft.com/office/drawing/2014/main" id="{1BDF67E7-9836-4191-8E7C-817CF87784E1}"/>
            </a:ext>
          </a:extLst>
        </xdr:cNvPr>
        <xdr:cNvSpPr txBox="1"/>
      </xdr:nvSpPr>
      <xdr:spPr>
        <a:xfrm>
          <a:off x="2741295" y="39867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1</xdr:row>
      <xdr:rowOff>0</xdr:rowOff>
    </xdr:from>
    <xdr:ext cx="190500" cy="266700"/>
    <xdr:sp macro="" textlink="">
      <xdr:nvSpPr>
        <xdr:cNvPr id="193" name="Shape 5">
          <a:extLst>
            <a:ext uri="{FF2B5EF4-FFF2-40B4-BE49-F238E27FC236}">
              <a16:creationId xmlns:a16="http://schemas.microsoft.com/office/drawing/2014/main" id="{C7D1E269-3A36-49B0-A491-CA3360FC5F18}"/>
            </a:ext>
          </a:extLst>
        </xdr:cNvPr>
        <xdr:cNvSpPr txBox="1"/>
      </xdr:nvSpPr>
      <xdr:spPr>
        <a:xfrm>
          <a:off x="1094803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1</xdr:row>
      <xdr:rowOff>0</xdr:rowOff>
    </xdr:from>
    <xdr:ext cx="190500" cy="266700"/>
    <xdr:sp macro="" textlink="">
      <xdr:nvSpPr>
        <xdr:cNvPr id="194" name="Shape 5">
          <a:extLst>
            <a:ext uri="{FF2B5EF4-FFF2-40B4-BE49-F238E27FC236}">
              <a16:creationId xmlns:a16="http://schemas.microsoft.com/office/drawing/2014/main" id="{A819E082-E3C8-4BD6-8814-62F1BDD7D935}"/>
            </a:ext>
          </a:extLst>
        </xdr:cNvPr>
        <xdr:cNvSpPr txBox="1"/>
      </xdr:nvSpPr>
      <xdr:spPr>
        <a:xfrm>
          <a:off x="1094803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1</xdr:row>
      <xdr:rowOff>0</xdr:rowOff>
    </xdr:from>
    <xdr:ext cx="190500" cy="266700"/>
    <xdr:sp macro="" textlink="">
      <xdr:nvSpPr>
        <xdr:cNvPr id="195" name="Shape 5">
          <a:extLst>
            <a:ext uri="{FF2B5EF4-FFF2-40B4-BE49-F238E27FC236}">
              <a16:creationId xmlns:a16="http://schemas.microsoft.com/office/drawing/2014/main" id="{D1447E69-8D0A-4766-B88A-F6F4E89BE5F2}"/>
            </a:ext>
          </a:extLst>
        </xdr:cNvPr>
        <xdr:cNvSpPr txBox="1"/>
      </xdr:nvSpPr>
      <xdr:spPr>
        <a:xfrm>
          <a:off x="1094803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1</xdr:row>
      <xdr:rowOff>0</xdr:rowOff>
    </xdr:from>
    <xdr:ext cx="190500" cy="266700"/>
    <xdr:sp macro="" textlink="">
      <xdr:nvSpPr>
        <xdr:cNvPr id="196" name="Shape 5">
          <a:extLst>
            <a:ext uri="{FF2B5EF4-FFF2-40B4-BE49-F238E27FC236}">
              <a16:creationId xmlns:a16="http://schemas.microsoft.com/office/drawing/2014/main" id="{7317EC5B-AEAD-44AC-A0F2-934463F62F51}"/>
            </a:ext>
          </a:extLst>
        </xdr:cNvPr>
        <xdr:cNvSpPr txBox="1"/>
      </xdr:nvSpPr>
      <xdr:spPr>
        <a:xfrm>
          <a:off x="1094803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1</xdr:row>
      <xdr:rowOff>0</xdr:rowOff>
    </xdr:from>
    <xdr:ext cx="190500" cy="266700"/>
    <xdr:sp macro="" textlink="">
      <xdr:nvSpPr>
        <xdr:cNvPr id="197" name="Shape 5">
          <a:extLst>
            <a:ext uri="{FF2B5EF4-FFF2-40B4-BE49-F238E27FC236}">
              <a16:creationId xmlns:a16="http://schemas.microsoft.com/office/drawing/2014/main" id="{7D0F94F5-7971-47A3-8E0D-6E54785FECC9}"/>
            </a:ext>
          </a:extLst>
        </xdr:cNvPr>
        <xdr:cNvSpPr txBox="1"/>
      </xdr:nvSpPr>
      <xdr:spPr>
        <a:xfrm>
          <a:off x="126091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1</xdr:row>
      <xdr:rowOff>0</xdr:rowOff>
    </xdr:from>
    <xdr:ext cx="190500" cy="266700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8CC7EE79-7C64-411C-A651-1DBE7D192A6B}"/>
            </a:ext>
          </a:extLst>
        </xdr:cNvPr>
        <xdr:cNvSpPr txBox="1"/>
      </xdr:nvSpPr>
      <xdr:spPr>
        <a:xfrm>
          <a:off x="12609195" y="1905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199" name="Shape 8">
          <a:extLst>
            <a:ext uri="{FF2B5EF4-FFF2-40B4-BE49-F238E27FC236}">
              <a16:creationId xmlns:a16="http://schemas.microsoft.com/office/drawing/2014/main" id="{886C2948-EC96-4240-80CA-1821601ED9E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200" name="Shape 8">
          <a:extLst>
            <a:ext uri="{FF2B5EF4-FFF2-40B4-BE49-F238E27FC236}">
              <a16:creationId xmlns:a16="http://schemas.microsoft.com/office/drawing/2014/main" id="{39D29392-036C-4F51-9C0A-F1C2C66719B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01" name="Shape 8">
          <a:extLst>
            <a:ext uri="{FF2B5EF4-FFF2-40B4-BE49-F238E27FC236}">
              <a16:creationId xmlns:a16="http://schemas.microsoft.com/office/drawing/2014/main" id="{B70CE789-2E50-4797-B474-3C4149E047B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02" name="Shape 8">
          <a:extLst>
            <a:ext uri="{FF2B5EF4-FFF2-40B4-BE49-F238E27FC236}">
              <a16:creationId xmlns:a16="http://schemas.microsoft.com/office/drawing/2014/main" id="{8A6CBB75-F92B-4109-AD47-08371E03EF5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03" name="Shape 8">
          <a:extLst>
            <a:ext uri="{FF2B5EF4-FFF2-40B4-BE49-F238E27FC236}">
              <a16:creationId xmlns:a16="http://schemas.microsoft.com/office/drawing/2014/main" id="{FDFB8A74-2857-45C9-81A3-F55F8DFB4E8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04" name="Shape 8">
          <a:extLst>
            <a:ext uri="{FF2B5EF4-FFF2-40B4-BE49-F238E27FC236}">
              <a16:creationId xmlns:a16="http://schemas.microsoft.com/office/drawing/2014/main" id="{373E1AAE-E091-43E7-86F9-4285204742A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05" name="Shape 8">
          <a:extLst>
            <a:ext uri="{FF2B5EF4-FFF2-40B4-BE49-F238E27FC236}">
              <a16:creationId xmlns:a16="http://schemas.microsoft.com/office/drawing/2014/main" id="{CBD66271-AA4B-44C3-A557-C528FE0F9BD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06" name="Shape 8">
          <a:extLst>
            <a:ext uri="{FF2B5EF4-FFF2-40B4-BE49-F238E27FC236}">
              <a16:creationId xmlns:a16="http://schemas.microsoft.com/office/drawing/2014/main" id="{132092D0-098A-48B0-BCE9-D4A390EBBC4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07" name="Shape 8">
          <a:extLst>
            <a:ext uri="{FF2B5EF4-FFF2-40B4-BE49-F238E27FC236}">
              <a16:creationId xmlns:a16="http://schemas.microsoft.com/office/drawing/2014/main" id="{ADC5B06E-100E-4A45-85A9-1A57997EFB1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08" name="Shape 8">
          <a:extLst>
            <a:ext uri="{FF2B5EF4-FFF2-40B4-BE49-F238E27FC236}">
              <a16:creationId xmlns:a16="http://schemas.microsoft.com/office/drawing/2014/main" id="{F0E1565F-40C7-44CF-9CC0-5414CD4929A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09" name="Shape 8">
          <a:extLst>
            <a:ext uri="{FF2B5EF4-FFF2-40B4-BE49-F238E27FC236}">
              <a16:creationId xmlns:a16="http://schemas.microsoft.com/office/drawing/2014/main" id="{80A75535-4C33-444D-9FE9-B9C2CFD1EE0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10" name="Shape 8">
          <a:extLst>
            <a:ext uri="{FF2B5EF4-FFF2-40B4-BE49-F238E27FC236}">
              <a16:creationId xmlns:a16="http://schemas.microsoft.com/office/drawing/2014/main" id="{A83AD51D-8422-43B1-B13C-711036C33FD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11" name="Shape 8">
          <a:extLst>
            <a:ext uri="{FF2B5EF4-FFF2-40B4-BE49-F238E27FC236}">
              <a16:creationId xmlns:a16="http://schemas.microsoft.com/office/drawing/2014/main" id="{13EC09E2-30C2-4463-9344-E331B6E2A65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12" name="Shape 8">
          <a:extLst>
            <a:ext uri="{FF2B5EF4-FFF2-40B4-BE49-F238E27FC236}">
              <a16:creationId xmlns:a16="http://schemas.microsoft.com/office/drawing/2014/main" id="{45D6440D-0899-4D63-A909-E329950ECDA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13" name="Shape 8">
          <a:extLst>
            <a:ext uri="{FF2B5EF4-FFF2-40B4-BE49-F238E27FC236}">
              <a16:creationId xmlns:a16="http://schemas.microsoft.com/office/drawing/2014/main" id="{9619D2A5-D8E4-4169-A717-50C2D55329B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14" name="Shape 8">
          <a:extLst>
            <a:ext uri="{FF2B5EF4-FFF2-40B4-BE49-F238E27FC236}">
              <a16:creationId xmlns:a16="http://schemas.microsoft.com/office/drawing/2014/main" id="{BDC5CE2E-EAF3-4587-A580-0BB4118CC90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15" name="Shape 8">
          <a:extLst>
            <a:ext uri="{FF2B5EF4-FFF2-40B4-BE49-F238E27FC236}">
              <a16:creationId xmlns:a16="http://schemas.microsoft.com/office/drawing/2014/main" id="{3AA2C758-7802-41B4-BD97-4B20B76CB9E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16" name="Shape 8">
          <a:extLst>
            <a:ext uri="{FF2B5EF4-FFF2-40B4-BE49-F238E27FC236}">
              <a16:creationId xmlns:a16="http://schemas.microsoft.com/office/drawing/2014/main" id="{DDEAA517-CE9E-4304-8E7D-0B34036438D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17" name="Shape 8">
          <a:extLst>
            <a:ext uri="{FF2B5EF4-FFF2-40B4-BE49-F238E27FC236}">
              <a16:creationId xmlns:a16="http://schemas.microsoft.com/office/drawing/2014/main" id="{7377F593-626B-4E44-BCA8-8699220EF30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18" name="Shape 8">
          <a:extLst>
            <a:ext uri="{FF2B5EF4-FFF2-40B4-BE49-F238E27FC236}">
              <a16:creationId xmlns:a16="http://schemas.microsoft.com/office/drawing/2014/main" id="{C7E8416A-2F4A-48D4-8076-1E54713580E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19" name="Shape 8">
          <a:extLst>
            <a:ext uri="{FF2B5EF4-FFF2-40B4-BE49-F238E27FC236}">
              <a16:creationId xmlns:a16="http://schemas.microsoft.com/office/drawing/2014/main" id="{F7726BA1-6728-4B1D-BE97-90E68F1912C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20" name="Shape 8">
          <a:extLst>
            <a:ext uri="{FF2B5EF4-FFF2-40B4-BE49-F238E27FC236}">
              <a16:creationId xmlns:a16="http://schemas.microsoft.com/office/drawing/2014/main" id="{7FD63489-546C-491A-83EE-536D243DE06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21" name="Shape 8">
          <a:extLst>
            <a:ext uri="{FF2B5EF4-FFF2-40B4-BE49-F238E27FC236}">
              <a16:creationId xmlns:a16="http://schemas.microsoft.com/office/drawing/2014/main" id="{0F2B5C28-2EA0-45EA-9F36-068713619A5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22" name="Shape 8">
          <a:extLst>
            <a:ext uri="{FF2B5EF4-FFF2-40B4-BE49-F238E27FC236}">
              <a16:creationId xmlns:a16="http://schemas.microsoft.com/office/drawing/2014/main" id="{E141894E-6F2C-497B-919E-45999E08BAF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23" name="Shape 8">
          <a:extLst>
            <a:ext uri="{FF2B5EF4-FFF2-40B4-BE49-F238E27FC236}">
              <a16:creationId xmlns:a16="http://schemas.microsoft.com/office/drawing/2014/main" id="{05944573-CB74-47B2-99BA-760B4A5B52A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24" name="Shape 8">
          <a:extLst>
            <a:ext uri="{FF2B5EF4-FFF2-40B4-BE49-F238E27FC236}">
              <a16:creationId xmlns:a16="http://schemas.microsoft.com/office/drawing/2014/main" id="{F881D661-0318-4918-B238-0AB78DA9CEF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25" name="Shape 8">
          <a:extLst>
            <a:ext uri="{FF2B5EF4-FFF2-40B4-BE49-F238E27FC236}">
              <a16:creationId xmlns:a16="http://schemas.microsoft.com/office/drawing/2014/main" id="{D69F3C5E-8A5A-4176-A72C-2CECCBE2B51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26" name="Shape 8">
          <a:extLst>
            <a:ext uri="{FF2B5EF4-FFF2-40B4-BE49-F238E27FC236}">
              <a16:creationId xmlns:a16="http://schemas.microsoft.com/office/drawing/2014/main" id="{2970A086-314F-48CF-BBE2-30E2D0D3032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27" name="Shape 8">
          <a:extLst>
            <a:ext uri="{FF2B5EF4-FFF2-40B4-BE49-F238E27FC236}">
              <a16:creationId xmlns:a16="http://schemas.microsoft.com/office/drawing/2014/main" id="{BE4E6081-60E7-4179-AD26-66B9059A50D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28" name="Shape 8">
          <a:extLst>
            <a:ext uri="{FF2B5EF4-FFF2-40B4-BE49-F238E27FC236}">
              <a16:creationId xmlns:a16="http://schemas.microsoft.com/office/drawing/2014/main" id="{FF93E7CC-4039-405E-AB93-F6152D49EFE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29" name="Shape 8">
          <a:extLst>
            <a:ext uri="{FF2B5EF4-FFF2-40B4-BE49-F238E27FC236}">
              <a16:creationId xmlns:a16="http://schemas.microsoft.com/office/drawing/2014/main" id="{D6FE40A3-BB48-4D27-B35D-FDCD4A87D23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30" name="Shape 8">
          <a:extLst>
            <a:ext uri="{FF2B5EF4-FFF2-40B4-BE49-F238E27FC236}">
              <a16:creationId xmlns:a16="http://schemas.microsoft.com/office/drawing/2014/main" id="{1446231C-2B46-424C-BDD2-BF0F5AF6290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31" name="Shape 8">
          <a:extLst>
            <a:ext uri="{FF2B5EF4-FFF2-40B4-BE49-F238E27FC236}">
              <a16:creationId xmlns:a16="http://schemas.microsoft.com/office/drawing/2014/main" id="{440F3678-216E-487F-AE9D-FFADA1DD6C4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32" name="Shape 8">
          <a:extLst>
            <a:ext uri="{FF2B5EF4-FFF2-40B4-BE49-F238E27FC236}">
              <a16:creationId xmlns:a16="http://schemas.microsoft.com/office/drawing/2014/main" id="{41FE3B0B-5972-47E1-BBA4-7ABE4E24ABE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33" name="Shape 8">
          <a:extLst>
            <a:ext uri="{FF2B5EF4-FFF2-40B4-BE49-F238E27FC236}">
              <a16:creationId xmlns:a16="http://schemas.microsoft.com/office/drawing/2014/main" id="{F7287E62-ED17-440B-9753-40E4718D39B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34" name="Shape 8">
          <a:extLst>
            <a:ext uri="{FF2B5EF4-FFF2-40B4-BE49-F238E27FC236}">
              <a16:creationId xmlns:a16="http://schemas.microsoft.com/office/drawing/2014/main" id="{B16CFDB0-9489-4B95-9115-C60E0FC7B4D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35" name="Shape 8">
          <a:extLst>
            <a:ext uri="{FF2B5EF4-FFF2-40B4-BE49-F238E27FC236}">
              <a16:creationId xmlns:a16="http://schemas.microsoft.com/office/drawing/2014/main" id="{13CFD423-2D39-4F3B-9DB4-82C6BB39474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36" name="Shape 8">
          <a:extLst>
            <a:ext uri="{FF2B5EF4-FFF2-40B4-BE49-F238E27FC236}">
              <a16:creationId xmlns:a16="http://schemas.microsoft.com/office/drawing/2014/main" id="{6D688053-5105-4C07-86C5-6D3698ABA34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37" name="Shape 8">
          <a:extLst>
            <a:ext uri="{FF2B5EF4-FFF2-40B4-BE49-F238E27FC236}">
              <a16:creationId xmlns:a16="http://schemas.microsoft.com/office/drawing/2014/main" id="{CF5579F0-36A8-45C0-9568-91D93C1BF1C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38" name="Shape 8">
          <a:extLst>
            <a:ext uri="{FF2B5EF4-FFF2-40B4-BE49-F238E27FC236}">
              <a16:creationId xmlns:a16="http://schemas.microsoft.com/office/drawing/2014/main" id="{1A1DBBA5-74FB-4D02-92D2-2557A92E21D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39" name="Shape 8">
          <a:extLst>
            <a:ext uri="{FF2B5EF4-FFF2-40B4-BE49-F238E27FC236}">
              <a16:creationId xmlns:a16="http://schemas.microsoft.com/office/drawing/2014/main" id="{A09AFFE6-6A28-4E9E-AD95-D5354DC4DEB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40" name="Shape 8">
          <a:extLst>
            <a:ext uri="{FF2B5EF4-FFF2-40B4-BE49-F238E27FC236}">
              <a16:creationId xmlns:a16="http://schemas.microsoft.com/office/drawing/2014/main" id="{D84F03AF-B979-43BF-8007-D10EE1A4580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41" name="Shape 8">
          <a:extLst>
            <a:ext uri="{FF2B5EF4-FFF2-40B4-BE49-F238E27FC236}">
              <a16:creationId xmlns:a16="http://schemas.microsoft.com/office/drawing/2014/main" id="{A6FC54D9-07FB-483F-8F93-16E7E559F7C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42" name="Shape 8">
          <a:extLst>
            <a:ext uri="{FF2B5EF4-FFF2-40B4-BE49-F238E27FC236}">
              <a16:creationId xmlns:a16="http://schemas.microsoft.com/office/drawing/2014/main" id="{447AD9B7-374F-41BF-934D-80878FCFA6C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43" name="Shape 8">
          <a:extLst>
            <a:ext uri="{FF2B5EF4-FFF2-40B4-BE49-F238E27FC236}">
              <a16:creationId xmlns:a16="http://schemas.microsoft.com/office/drawing/2014/main" id="{780F6749-FDF2-4F89-A1D8-D030691D3A4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44" name="Shape 8">
          <a:extLst>
            <a:ext uri="{FF2B5EF4-FFF2-40B4-BE49-F238E27FC236}">
              <a16:creationId xmlns:a16="http://schemas.microsoft.com/office/drawing/2014/main" id="{99F9996F-5CF8-4FFC-AAB5-436913DE471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45" name="Shape 8">
          <a:extLst>
            <a:ext uri="{FF2B5EF4-FFF2-40B4-BE49-F238E27FC236}">
              <a16:creationId xmlns:a16="http://schemas.microsoft.com/office/drawing/2014/main" id="{526CA5D1-009B-44D9-9462-EA3931E9740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46" name="Shape 8">
          <a:extLst>
            <a:ext uri="{FF2B5EF4-FFF2-40B4-BE49-F238E27FC236}">
              <a16:creationId xmlns:a16="http://schemas.microsoft.com/office/drawing/2014/main" id="{7135AE47-D95D-4C80-93F0-83420F4D054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47" name="Shape 8">
          <a:extLst>
            <a:ext uri="{FF2B5EF4-FFF2-40B4-BE49-F238E27FC236}">
              <a16:creationId xmlns:a16="http://schemas.microsoft.com/office/drawing/2014/main" id="{F6606B94-FDC7-4BCA-8AD9-1CC03942C98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48" name="Shape 8">
          <a:extLst>
            <a:ext uri="{FF2B5EF4-FFF2-40B4-BE49-F238E27FC236}">
              <a16:creationId xmlns:a16="http://schemas.microsoft.com/office/drawing/2014/main" id="{FAD893CE-7FC3-4FE0-A3CE-73DF27AE8FD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49" name="Shape 8">
          <a:extLst>
            <a:ext uri="{FF2B5EF4-FFF2-40B4-BE49-F238E27FC236}">
              <a16:creationId xmlns:a16="http://schemas.microsoft.com/office/drawing/2014/main" id="{DF0815F7-C6D2-429A-BD3D-FB7B0D64C12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50" name="Shape 8">
          <a:extLst>
            <a:ext uri="{FF2B5EF4-FFF2-40B4-BE49-F238E27FC236}">
              <a16:creationId xmlns:a16="http://schemas.microsoft.com/office/drawing/2014/main" id="{406D9EEE-D906-4447-AE90-94B5B885F9B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51" name="Shape 8">
          <a:extLst>
            <a:ext uri="{FF2B5EF4-FFF2-40B4-BE49-F238E27FC236}">
              <a16:creationId xmlns:a16="http://schemas.microsoft.com/office/drawing/2014/main" id="{424ECAFC-1B19-4742-A209-9709169A2AD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52" name="Shape 8">
          <a:extLst>
            <a:ext uri="{FF2B5EF4-FFF2-40B4-BE49-F238E27FC236}">
              <a16:creationId xmlns:a16="http://schemas.microsoft.com/office/drawing/2014/main" id="{A23948E0-262A-40CD-8C01-FEE51D3D30F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53" name="Shape 8">
          <a:extLst>
            <a:ext uri="{FF2B5EF4-FFF2-40B4-BE49-F238E27FC236}">
              <a16:creationId xmlns:a16="http://schemas.microsoft.com/office/drawing/2014/main" id="{E42AA34E-5C92-455D-9606-2FBDC8C0342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54" name="Shape 8">
          <a:extLst>
            <a:ext uri="{FF2B5EF4-FFF2-40B4-BE49-F238E27FC236}">
              <a16:creationId xmlns:a16="http://schemas.microsoft.com/office/drawing/2014/main" id="{59CBF4E4-46BE-46F6-814B-34BE87ECE91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55" name="Shape 8">
          <a:extLst>
            <a:ext uri="{FF2B5EF4-FFF2-40B4-BE49-F238E27FC236}">
              <a16:creationId xmlns:a16="http://schemas.microsoft.com/office/drawing/2014/main" id="{67D45FF9-1092-4770-8BCF-4100ADEAA15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56" name="Shape 8">
          <a:extLst>
            <a:ext uri="{FF2B5EF4-FFF2-40B4-BE49-F238E27FC236}">
              <a16:creationId xmlns:a16="http://schemas.microsoft.com/office/drawing/2014/main" id="{8E9C4F62-1A19-403F-99AF-056432A26B8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57" name="Shape 8">
          <a:extLst>
            <a:ext uri="{FF2B5EF4-FFF2-40B4-BE49-F238E27FC236}">
              <a16:creationId xmlns:a16="http://schemas.microsoft.com/office/drawing/2014/main" id="{F90250A0-230B-4647-8E62-03796A25642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58" name="Shape 8">
          <a:extLst>
            <a:ext uri="{FF2B5EF4-FFF2-40B4-BE49-F238E27FC236}">
              <a16:creationId xmlns:a16="http://schemas.microsoft.com/office/drawing/2014/main" id="{99AF0AB1-78D6-479E-83C8-E198C717474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59" name="Shape 8">
          <a:extLst>
            <a:ext uri="{FF2B5EF4-FFF2-40B4-BE49-F238E27FC236}">
              <a16:creationId xmlns:a16="http://schemas.microsoft.com/office/drawing/2014/main" id="{BFA91CE3-7F5D-4454-800F-062D32E1782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60" name="Shape 8">
          <a:extLst>
            <a:ext uri="{FF2B5EF4-FFF2-40B4-BE49-F238E27FC236}">
              <a16:creationId xmlns:a16="http://schemas.microsoft.com/office/drawing/2014/main" id="{ACCEC2C3-023F-4FF5-92AB-A2F59E2F287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61" name="Shape 8">
          <a:extLst>
            <a:ext uri="{FF2B5EF4-FFF2-40B4-BE49-F238E27FC236}">
              <a16:creationId xmlns:a16="http://schemas.microsoft.com/office/drawing/2014/main" id="{2A6D90EB-E689-4A63-A761-E3B6575F0E5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62" name="Shape 8">
          <a:extLst>
            <a:ext uri="{FF2B5EF4-FFF2-40B4-BE49-F238E27FC236}">
              <a16:creationId xmlns:a16="http://schemas.microsoft.com/office/drawing/2014/main" id="{6540B88F-E3C2-47CA-8D0F-5E6EACB85CF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63" name="Shape 8">
          <a:extLst>
            <a:ext uri="{FF2B5EF4-FFF2-40B4-BE49-F238E27FC236}">
              <a16:creationId xmlns:a16="http://schemas.microsoft.com/office/drawing/2014/main" id="{73BB2E67-45D7-4182-B508-A05DAD90CC2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64" name="Shape 8">
          <a:extLst>
            <a:ext uri="{FF2B5EF4-FFF2-40B4-BE49-F238E27FC236}">
              <a16:creationId xmlns:a16="http://schemas.microsoft.com/office/drawing/2014/main" id="{B16583E2-B32F-4DDA-8E76-941EBF989BF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65" name="Shape 8">
          <a:extLst>
            <a:ext uri="{FF2B5EF4-FFF2-40B4-BE49-F238E27FC236}">
              <a16:creationId xmlns:a16="http://schemas.microsoft.com/office/drawing/2014/main" id="{B3470DD6-5AE8-43BD-83B2-91655297BF0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66" name="Shape 8">
          <a:extLst>
            <a:ext uri="{FF2B5EF4-FFF2-40B4-BE49-F238E27FC236}">
              <a16:creationId xmlns:a16="http://schemas.microsoft.com/office/drawing/2014/main" id="{E4B8D9F3-B055-43BC-A05F-5C39180F7FA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67" name="Shape 8">
          <a:extLst>
            <a:ext uri="{FF2B5EF4-FFF2-40B4-BE49-F238E27FC236}">
              <a16:creationId xmlns:a16="http://schemas.microsoft.com/office/drawing/2014/main" id="{F13E0699-5A76-418C-A8AD-BF51C3084BC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68" name="Shape 8">
          <a:extLst>
            <a:ext uri="{FF2B5EF4-FFF2-40B4-BE49-F238E27FC236}">
              <a16:creationId xmlns:a16="http://schemas.microsoft.com/office/drawing/2014/main" id="{5C734257-6D05-4642-B737-7CD2ABD9DAC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69" name="Shape 8">
          <a:extLst>
            <a:ext uri="{FF2B5EF4-FFF2-40B4-BE49-F238E27FC236}">
              <a16:creationId xmlns:a16="http://schemas.microsoft.com/office/drawing/2014/main" id="{AD1349F8-0BAE-48A1-A568-D1662EFF6B5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70" name="Shape 8">
          <a:extLst>
            <a:ext uri="{FF2B5EF4-FFF2-40B4-BE49-F238E27FC236}">
              <a16:creationId xmlns:a16="http://schemas.microsoft.com/office/drawing/2014/main" id="{3196B53E-0FBE-406E-BECB-184F671E181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71" name="Shape 8">
          <a:extLst>
            <a:ext uri="{FF2B5EF4-FFF2-40B4-BE49-F238E27FC236}">
              <a16:creationId xmlns:a16="http://schemas.microsoft.com/office/drawing/2014/main" id="{ECFD6095-6CF5-40DF-BE23-40E4D1E9EE8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72" name="Shape 8">
          <a:extLst>
            <a:ext uri="{FF2B5EF4-FFF2-40B4-BE49-F238E27FC236}">
              <a16:creationId xmlns:a16="http://schemas.microsoft.com/office/drawing/2014/main" id="{D8F01ED4-AF51-4775-878D-386269B9FD5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73" name="Shape 8">
          <a:extLst>
            <a:ext uri="{FF2B5EF4-FFF2-40B4-BE49-F238E27FC236}">
              <a16:creationId xmlns:a16="http://schemas.microsoft.com/office/drawing/2014/main" id="{760160AD-F4C8-49C3-8066-3A11DAF92A6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74" name="Shape 8">
          <a:extLst>
            <a:ext uri="{FF2B5EF4-FFF2-40B4-BE49-F238E27FC236}">
              <a16:creationId xmlns:a16="http://schemas.microsoft.com/office/drawing/2014/main" id="{E84E5611-FEA7-49DA-AE7D-ECE8F1BC33B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75" name="Shape 8">
          <a:extLst>
            <a:ext uri="{FF2B5EF4-FFF2-40B4-BE49-F238E27FC236}">
              <a16:creationId xmlns:a16="http://schemas.microsoft.com/office/drawing/2014/main" id="{37BD8967-40F3-442C-8345-F540A48231E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76" name="Shape 8">
          <a:extLst>
            <a:ext uri="{FF2B5EF4-FFF2-40B4-BE49-F238E27FC236}">
              <a16:creationId xmlns:a16="http://schemas.microsoft.com/office/drawing/2014/main" id="{8DBBE553-DE93-4BD0-A330-95E39B0C8E9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77" name="Shape 8">
          <a:extLst>
            <a:ext uri="{FF2B5EF4-FFF2-40B4-BE49-F238E27FC236}">
              <a16:creationId xmlns:a16="http://schemas.microsoft.com/office/drawing/2014/main" id="{24674FF8-3807-4394-8358-70CFE8B2F11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78" name="Shape 8">
          <a:extLst>
            <a:ext uri="{FF2B5EF4-FFF2-40B4-BE49-F238E27FC236}">
              <a16:creationId xmlns:a16="http://schemas.microsoft.com/office/drawing/2014/main" id="{F36503FD-4D0C-44B4-97F8-73A3EF35A01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79" name="Shape 8">
          <a:extLst>
            <a:ext uri="{FF2B5EF4-FFF2-40B4-BE49-F238E27FC236}">
              <a16:creationId xmlns:a16="http://schemas.microsoft.com/office/drawing/2014/main" id="{3BD39F60-92DC-4903-A3C0-21C7A5D311A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280" name="Shape 7">
          <a:extLst>
            <a:ext uri="{FF2B5EF4-FFF2-40B4-BE49-F238E27FC236}">
              <a16:creationId xmlns:a16="http://schemas.microsoft.com/office/drawing/2014/main" id="{31CC537A-29C0-41DE-B412-F7A84CF3D981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281" name="Shape 7">
          <a:extLst>
            <a:ext uri="{FF2B5EF4-FFF2-40B4-BE49-F238E27FC236}">
              <a16:creationId xmlns:a16="http://schemas.microsoft.com/office/drawing/2014/main" id="{423AF53D-F45F-4863-B9D4-5E2AFEF1289F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282" name="Shape 7">
          <a:extLst>
            <a:ext uri="{FF2B5EF4-FFF2-40B4-BE49-F238E27FC236}">
              <a16:creationId xmlns:a16="http://schemas.microsoft.com/office/drawing/2014/main" id="{E9C0A2C4-D178-45E1-ACC1-C5DCDB81E147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283" name="Shape 7">
          <a:extLst>
            <a:ext uri="{FF2B5EF4-FFF2-40B4-BE49-F238E27FC236}">
              <a16:creationId xmlns:a16="http://schemas.microsoft.com/office/drawing/2014/main" id="{710BF6B3-2BFB-4E02-82B2-D559315FC9B0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284" name="Shape 7">
          <a:extLst>
            <a:ext uri="{FF2B5EF4-FFF2-40B4-BE49-F238E27FC236}">
              <a16:creationId xmlns:a16="http://schemas.microsoft.com/office/drawing/2014/main" id="{8ECE0F00-997D-41DC-AACE-FBE8F92A6E44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285" name="Shape 7">
          <a:extLst>
            <a:ext uri="{FF2B5EF4-FFF2-40B4-BE49-F238E27FC236}">
              <a16:creationId xmlns:a16="http://schemas.microsoft.com/office/drawing/2014/main" id="{0EE6288F-4A1A-446E-A493-4D642A51055A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286" name="Shape 7">
          <a:extLst>
            <a:ext uri="{FF2B5EF4-FFF2-40B4-BE49-F238E27FC236}">
              <a16:creationId xmlns:a16="http://schemas.microsoft.com/office/drawing/2014/main" id="{E5EBE712-8A08-4F5A-A744-F4E78BF68169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287" name="Shape 7">
          <a:extLst>
            <a:ext uri="{FF2B5EF4-FFF2-40B4-BE49-F238E27FC236}">
              <a16:creationId xmlns:a16="http://schemas.microsoft.com/office/drawing/2014/main" id="{09B72828-287E-4DFE-9124-78D9F5168486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288" name="Shape 7">
          <a:extLst>
            <a:ext uri="{FF2B5EF4-FFF2-40B4-BE49-F238E27FC236}">
              <a16:creationId xmlns:a16="http://schemas.microsoft.com/office/drawing/2014/main" id="{C357B958-81BB-4365-955E-F87223B5E62A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289" name="Shape 7">
          <a:extLst>
            <a:ext uri="{FF2B5EF4-FFF2-40B4-BE49-F238E27FC236}">
              <a16:creationId xmlns:a16="http://schemas.microsoft.com/office/drawing/2014/main" id="{57C9FE49-BB55-4F3B-ACF0-4759D122AA0D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290" name="Shape 7">
          <a:extLst>
            <a:ext uri="{FF2B5EF4-FFF2-40B4-BE49-F238E27FC236}">
              <a16:creationId xmlns:a16="http://schemas.microsoft.com/office/drawing/2014/main" id="{6FC24584-3292-4258-9DB4-533C68637EEF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47</xdr:row>
      <xdr:rowOff>0</xdr:rowOff>
    </xdr:from>
    <xdr:ext cx="190500" cy="266700"/>
    <xdr:sp macro="" textlink="">
      <xdr:nvSpPr>
        <xdr:cNvPr id="291" name="Shape 7">
          <a:extLst>
            <a:ext uri="{FF2B5EF4-FFF2-40B4-BE49-F238E27FC236}">
              <a16:creationId xmlns:a16="http://schemas.microsoft.com/office/drawing/2014/main" id="{4431B92F-870D-45B7-8022-5BD84B68FD1A}"/>
            </a:ext>
          </a:extLst>
        </xdr:cNvPr>
        <xdr:cNvSpPr txBox="1"/>
      </xdr:nvSpPr>
      <xdr:spPr>
        <a:xfrm>
          <a:off x="1094803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47</xdr:row>
      <xdr:rowOff>0</xdr:rowOff>
    </xdr:from>
    <xdr:ext cx="190500" cy="266700"/>
    <xdr:sp macro="" textlink="">
      <xdr:nvSpPr>
        <xdr:cNvPr id="292" name="Shape 7">
          <a:extLst>
            <a:ext uri="{FF2B5EF4-FFF2-40B4-BE49-F238E27FC236}">
              <a16:creationId xmlns:a16="http://schemas.microsoft.com/office/drawing/2014/main" id="{543E9D42-A8E9-4750-A9DF-60C76B87BBAC}"/>
            </a:ext>
          </a:extLst>
        </xdr:cNvPr>
        <xdr:cNvSpPr txBox="1"/>
      </xdr:nvSpPr>
      <xdr:spPr>
        <a:xfrm>
          <a:off x="1094803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93" name="Shape 8">
          <a:extLst>
            <a:ext uri="{FF2B5EF4-FFF2-40B4-BE49-F238E27FC236}">
              <a16:creationId xmlns:a16="http://schemas.microsoft.com/office/drawing/2014/main" id="{1389BB2B-1899-4C25-A321-E51157768C7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94" name="Shape 8">
          <a:extLst>
            <a:ext uri="{FF2B5EF4-FFF2-40B4-BE49-F238E27FC236}">
              <a16:creationId xmlns:a16="http://schemas.microsoft.com/office/drawing/2014/main" id="{9E320988-4092-460F-837C-D45FC2D1894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95" name="Shape 8">
          <a:extLst>
            <a:ext uri="{FF2B5EF4-FFF2-40B4-BE49-F238E27FC236}">
              <a16:creationId xmlns:a16="http://schemas.microsoft.com/office/drawing/2014/main" id="{5CAFDE56-04CB-495E-9BD2-97E2414EFB9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96" name="Shape 8">
          <a:extLst>
            <a:ext uri="{FF2B5EF4-FFF2-40B4-BE49-F238E27FC236}">
              <a16:creationId xmlns:a16="http://schemas.microsoft.com/office/drawing/2014/main" id="{284C32A3-AC33-430D-B952-5701AA59B69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97" name="Shape 8">
          <a:extLst>
            <a:ext uri="{FF2B5EF4-FFF2-40B4-BE49-F238E27FC236}">
              <a16:creationId xmlns:a16="http://schemas.microsoft.com/office/drawing/2014/main" id="{BF977E5D-5D14-42A0-B581-CDABD675DDD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98" name="Shape 8">
          <a:extLst>
            <a:ext uri="{FF2B5EF4-FFF2-40B4-BE49-F238E27FC236}">
              <a16:creationId xmlns:a16="http://schemas.microsoft.com/office/drawing/2014/main" id="{DD4B3981-75A2-4719-9E5D-0C40A53F0CA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299" name="Shape 8">
          <a:extLst>
            <a:ext uri="{FF2B5EF4-FFF2-40B4-BE49-F238E27FC236}">
              <a16:creationId xmlns:a16="http://schemas.microsoft.com/office/drawing/2014/main" id="{982C81CA-979C-45DF-B70A-68CA4BE071F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00" name="Shape 8">
          <a:extLst>
            <a:ext uri="{FF2B5EF4-FFF2-40B4-BE49-F238E27FC236}">
              <a16:creationId xmlns:a16="http://schemas.microsoft.com/office/drawing/2014/main" id="{9AD08EA6-2265-4421-8FB2-A21886C96DF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01" name="Shape 8">
          <a:extLst>
            <a:ext uri="{FF2B5EF4-FFF2-40B4-BE49-F238E27FC236}">
              <a16:creationId xmlns:a16="http://schemas.microsoft.com/office/drawing/2014/main" id="{D0398B32-BC51-49E3-90B6-DAAD87BF6F5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02" name="Shape 8">
          <a:extLst>
            <a:ext uri="{FF2B5EF4-FFF2-40B4-BE49-F238E27FC236}">
              <a16:creationId xmlns:a16="http://schemas.microsoft.com/office/drawing/2014/main" id="{3FAD8FE5-EB20-424E-BEDC-7D8D9256BC3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03" name="Shape 8">
          <a:extLst>
            <a:ext uri="{FF2B5EF4-FFF2-40B4-BE49-F238E27FC236}">
              <a16:creationId xmlns:a16="http://schemas.microsoft.com/office/drawing/2014/main" id="{2754E194-1D94-4062-95A1-A40351BDDB8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04" name="Shape 8">
          <a:extLst>
            <a:ext uri="{FF2B5EF4-FFF2-40B4-BE49-F238E27FC236}">
              <a16:creationId xmlns:a16="http://schemas.microsoft.com/office/drawing/2014/main" id="{F5C9781A-5C33-43C2-B15C-910E97FFC2B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05" name="Shape 8">
          <a:extLst>
            <a:ext uri="{FF2B5EF4-FFF2-40B4-BE49-F238E27FC236}">
              <a16:creationId xmlns:a16="http://schemas.microsoft.com/office/drawing/2014/main" id="{7F83DFCD-2F14-4EFF-8BF9-569A99A74E5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06" name="Shape 8">
          <a:extLst>
            <a:ext uri="{FF2B5EF4-FFF2-40B4-BE49-F238E27FC236}">
              <a16:creationId xmlns:a16="http://schemas.microsoft.com/office/drawing/2014/main" id="{B4C4E617-1DEF-47FA-B5C6-C8E297564F9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07" name="Shape 8">
          <a:extLst>
            <a:ext uri="{FF2B5EF4-FFF2-40B4-BE49-F238E27FC236}">
              <a16:creationId xmlns:a16="http://schemas.microsoft.com/office/drawing/2014/main" id="{EF34ED4F-418B-4D12-AE77-F203F3835EE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08" name="Shape 8">
          <a:extLst>
            <a:ext uri="{FF2B5EF4-FFF2-40B4-BE49-F238E27FC236}">
              <a16:creationId xmlns:a16="http://schemas.microsoft.com/office/drawing/2014/main" id="{253AA017-2A7B-4CE3-B008-138613FD45F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09" name="Shape 8">
          <a:extLst>
            <a:ext uri="{FF2B5EF4-FFF2-40B4-BE49-F238E27FC236}">
              <a16:creationId xmlns:a16="http://schemas.microsoft.com/office/drawing/2014/main" id="{EA3EBE1B-4F3E-4EF6-8D02-A57238AD368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10" name="Shape 8">
          <a:extLst>
            <a:ext uri="{FF2B5EF4-FFF2-40B4-BE49-F238E27FC236}">
              <a16:creationId xmlns:a16="http://schemas.microsoft.com/office/drawing/2014/main" id="{3488EFCF-8C35-4EC3-8E25-9FC60FF02B8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11" name="Shape 8">
          <a:extLst>
            <a:ext uri="{FF2B5EF4-FFF2-40B4-BE49-F238E27FC236}">
              <a16:creationId xmlns:a16="http://schemas.microsoft.com/office/drawing/2014/main" id="{7428D20E-4E2D-48EC-BDEC-8E046A2C719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12" name="Shape 8">
          <a:extLst>
            <a:ext uri="{FF2B5EF4-FFF2-40B4-BE49-F238E27FC236}">
              <a16:creationId xmlns:a16="http://schemas.microsoft.com/office/drawing/2014/main" id="{20A4F8C8-9369-4DAC-A364-CE322852375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13" name="Shape 8">
          <a:extLst>
            <a:ext uri="{FF2B5EF4-FFF2-40B4-BE49-F238E27FC236}">
              <a16:creationId xmlns:a16="http://schemas.microsoft.com/office/drawing/2014/main" id="{90420902-F1F9-4313-850B-D61F9B91B15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14" name="Shape 8">
          <a:extLst>
            <a:ext uri="{FF2B5EF4-FFF2-40B4-BE49-F238E27FC236}">
              <a16:creationId xmlns:a16="http://schemas.microsoft.com/office/drawing/2014/main" id="{C8925D4B-F5F2-4AA3-9B0D-D62FA69C149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15" name="Shape 8">
          <a:extLst>
            <a:ext uri="{FF2B5EF4-FFF2-40B4-BE49-F238E27FC236}">
              <a16:creationId xmlns:a16="http://schemas.microsoft.com/office/drawing/2014/main" id="{3ECEB814-0E3A-4926-880B-BF78C76A33B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16" name="Shape 8">
          <a:extLst>
            <a:ext uri="{FF2B5EF4-FFF2-40B4-BE49-F238E27FC236}">
              <a16:creationId xmlns:a16="http://schemas.microsoft.com/office/drawing/2014/main" id="{3ACEA227-1FA6-42DE-92B6-1DB4D5A190B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17" name="Shape 8">
          <a:extLst>
            <a:ext uri="{FF2B5EF4-FFF2-40B4-BE49-F238E27FC236}">
              <a16:creationId xmlns:a16="http://schemas.microsoft.com/office/drawing/2014/main" id="{1D47E8BD-C760-462B-8744-FCD8CFCFEA4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18" name="Shape 8">
          <a:extLst>
            <a:ext uri="{FF2B5EF4-FFF2-40B4-BE49-F238E27FC236}">
              <a16:creationId xmlns:a16="http://schemas.microsoft.com/office/drawing/2014/main" id="{C51B7118-EDCF-453E-B1A0-B52F82D189F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19" name="Shape 8">
          <a:extLst>
            <a:ext uri="{FF2B5EF4-FFF2-40B4-BE49-F238E27FC236}">
              <a16:creationId xmlns:a16="http://schemas.microsoft.com/office/drawing/2014/main" id="{F5EF9B68-9217-4CD1-AA27-B4B176738D7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20" name="Shape 8">
          <a:extLst>
            <a:ext uri="{FF2B5EF4-FFF2-40B4-BE49-F238E27FC236}">
              <a16:creationId xmlns:a16="http://schemas.microsoft.com/office/drawing/2014/main" id="{FBAE860B-6CD5-438D-9981-0E66BEEF6B4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21" name="Shape 8">
          <a:extLst>
            <a:ext uri="{FF2B5EF4-FFF2-40B4-BE49-F238E27FC236}">
              <a16:creationId xmlns:a16="http://schemas.microsoft.com/office/drawing/2014/main" id="{1C35BE25-9C23-4F99-AB1D-707CB514943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22" name="Shape 8">
          <a:extLst>
            <a:ext uri="{FF2B5EF4-FFF2-40B4-BE49-F238E27FC236}">
              <a16:creationId xmlns:a16="http://schemas.microsoft.com/office/drawing/2014/main" id="{F19CA279-96D5-40F5-8248-D963057DE6D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23" name="Shape 8">
          <a:extLst>
            <a:ext uri="{FF2B5EF4-FFF2-40B4-BE49-F238E27FC236}">
              <a16:creationId xmlns:a16="http://schemas.microsoft.com/office/drawing/2014/main" id="{0F55A553-E608-4BFE-A329-675605D8839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24" name="Shape 8">
          <a:extLst>
            <a:ext uri="{FF2B5EF4-FFF2-40B4-BE49-F238E27FC236}">
              <a16:creationId xmlns:a16="http://schemas.microsoft.com/office/drawing/2014/main" id="{C5F4ADE7-4318-40F5-A0B0-62C4F42C4EA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25" name="Shape 8">
          <a:extLst>
            <a:ext uri="{FF2B5EF4-FFF2-40B4-BE49-F238E27FC236}">
              <a16:creationId xmlns:a16="http://schemas.microsoft.com/office/drawing/2014/main" id="{4D756BFF-B35A-4B2E-8952-6ED04DD76C0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26" name="Shape 8">
          <a:extLst>
            <a:ext uri="{FF2B5EF4-FFF2-40B4-BE49-F238E27FC236}">
              <a16:creationId xmlns:a16="http://schemas.microsoft.com/office/drawing/2014/main" id="{A8ABC1E6-1931-4D35-86D1-1E1DE6F5F22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27" name="Shape 8">
          <a:extLst>
            <a:ext uri="{FF2B5EF4-FFF2-40B4-BE49-F238E27FC236}">
              <a16:creationId xmlns:a16="http://schemas.microsoft.com/office/drawing/2014/main" id="{E4785C81-DFEA-4A4D-AA7E-CE0FDF91754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28" name="Shape 8">
          <a:extLst>
            <a:ext uri="{FF2B5EF4-FFF2-40B4-BE49-F238E27FC236}">
              <a16:creationId xmlns:a16="http://schemas.microsoft.com/office/drawing/2014/main" id="{95F499F0-3EC8-49B6-92E0-008A932FEF9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29" name="Shape 8">
          <a:extLst>
            <a:ext uri="{FF2B5EF4-FFF2-40B4-BE49-F238E27FC236}">
              <a16:creationId xmlns:a16="http://schemas.microsoft.com/office/drawing/2014/main" id="{1FCC0B73-F815-4F30-93F5-E5EC8E1AED7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30" name="Shape 8">
          <a:extLst>
            <a:ext uri="{FF2B5EF4-FFF2-40B4-BE49-F238E27FC236}">
              <a16:creationId xmlns:a16="http://schemas.microsoft.com/office/drawing/2014/main" id="{24E1BFDA-8BB5-45FA-8774-70FA221E698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31" name="Shape 8">
          <a:extLst>
            <a:ext uri="{FF2B5EF4-FFF2-40B4-BE49-F238E27FC236}">
              <a16:creationId xmlns:a16="http://schemas.microsoft.com/office/drawing/2014/main" id="{A8D5EF60-5FB9-4AD4-AEC9-97350937660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32" name="Shape 8">
          <a:extLst>
            <a:ext uri="{FF2B5EF4-FFF2-40B4-BE49-F238E27FC236}">
              <a16:creationId xmlns:a16="http://schemas.microsoft.com/office/drawing/2014/main" id="{394EA468-1CDB-499C-87F6-D7EE020DF91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33" name="Shape 8">
          <a:extLst>
            <a:ext uri="{FF2B5EF4-FFF2-40B4-BE49-F238E27FC236}">
              <a16:creationId xmlns:a16="http://schemas.microsoft.com/office/drawing/2014/main" id="{8450A9CE-E616-4F3D-AFF1-C8EAED87E77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34" name="Shape 8">
          <a:extLst>
            <a:ext uri="{FF2B5EF4-FFF2-40B4-BE49-F238E27FC236}">
              <a16:creationId xmlns:a16="http://schemas.microsoft.com/office/drawing/2014/main" id="{5C214568-6014-4DBF-9DE8-151FABD28A1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35" name="Shape 8">
          <a:extLst>
            <a:ext uri="{FF2B5EF4-FFF2-40B4-BE49-F238E27FC236}">
              <a16:creationId xmlns:a16="http://schemas.microsoft.com/office/drawing/2014/main" id="{ED47B67C-D5D8-4070-8518-F631E6F05C0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36" name="Shape 8">
          <a:extLst>
            <a:ext uri="{FF2B5EF4-FFF2-40B4-BE49-F238E27FC236}">
              <a16:creationId xmlns:a16="http://schemas.microsoft.com/office/drawing/2014/main" id="{0EB758CD-2F87-4CB6-89BF-73AA8D1E879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37" name="Shape 8">
          <a:extLst>
            <a:ext uri="{FF2B5EF4-FFF2-40B4-BE49-F238E27FC236}">
              <a16:creationId xmlns:a16="http://schemas.microsoft.com/office/drawing/2014/main" id="{011C1A16-0C60-46F0-96E1-F65174AF518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38" name="Shape 8">
          <a:extLst>
            <a:ext uri="{FF2B5EF4-FFF2-40B4-BE49-F238E27FC236}">
              <a16:creationId xmlns:a16="http://schemas.microsoft.com/office/drawing/2014/main" id="{746565FE-BF66-46FE-B189-3DD8D921636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39" name="Shape 8">
          <a:extLst>
            <a:ext uri="{FF2B5EF4-FFF2-40B4-BE49-F238E27FC236}">
              <a16:creationId xmlns:a16="http://schemas.microsoft.com/office/drawing/2014/main" id="{8C1A747F-9E84-4E5E-9C98-B64F36B8A2D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40" name="Shape 8">
          <a:extLst>
            <a:ext uri="{FF2B5EF4-FFF2-40B4-BE49-F238E27FC236}">
              <a16:creationId xmlns:a16="http://schemas.microsoft.com/office/drawing/2014/main" id="{3D0E1AB3-BF71-4554-A898-1FF7EF2023A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41" name="Shape 8">
          <a:extLst>
            <a:ext uri="{FF2B5EF4-FFF2-40B4-BE49-F238E27FC236}">
              <a16:creationId xmlns:a16="http://schemas.microsoft.com/office/drawing/2014/main" id="{95017543-7F25-4533-9CA4-3805AC8DB17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42" name="Shape 8">
          <a:extLst>
            <a:ext uri="{FF2B5EF4-FFF2-40B4-BE49-F238E27FC236}">
              <a16:creationId xmlns:a16="http://schemas.microsoft.com/office/drawing/2014/main" id="{5D92FB69-8DFD-4BCF-9CFB-EE4E2F844AF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43" name="Shape 8">
          <a:extLst>
            <a:ext uri="{FF2B5EF4-FFF2-40B4-BE49-F238E27FC236}">
              <a16:creationId xmlns:a16="http://schemas.microsoft.com/office/drawing/2014/main" id="{7B947359-03D6-4FC0-AC60-1A56ED76004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44" name="Shape 8">
          <a:extLst>
            <a:ext uri="{FF2B5EF4-FFF2-40B4-BE49-F238E27FC236}">
              <a16:creationId xmlns:a16="http://schemas.microsoft.com/office/drawing/2014/main" id="{9F51C4BD-F424-4E37-860C-66F1E733205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45" name="Shape 8">
          <a:extLst>
            <a:ext uri="{FF2B5EF4-FFF2-40B4-BE49-F238E27FC236}">
              <a16:creationId xmlns:a16="http://schemas.microsoft.com/office/drawing/2014/main" id="{C4B40E6F-D0B5-4BA2-A667-739EABD9D0D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46" name="Shape 8">
          <a:extLst>
            <a:ext uri="{FF2B5EF4-FFF2-40B4-BE49-F238E27FC236}">
              <a16:creationId xmlns:a16="http://schemas.microsoft.com/office/drawing/2014/main" id="{8E33A3B5-AB5D-49ED-A137-7B4DF9AD91B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47" name="Shape 8">
          <a:extLst>
            <a:ext uri="{FF2B5EF4-FFF2-40B4-BE49-F238E27FC236}">
              <a16:creationId xmlns:a16="http://schemas.microsoft.com/office/drawing/2014/main" id="{6E511717-5BDF-4F50-A295-0FC3077072B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48" name="Shape 8">
          <a:extLst>
            <a:ext uri="{FF2B5EF4-FFF2-40B4-BE49-F238E27FC236}">
              <a16:creationId xmlns:a16="http://schemas.microsoft.com/office/drawing/2014/main" id="{F33751A2-8909-443C-A0FA-AA37A43BD6A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49" name="Shape 8">
          <a:extLst>
            <a:ext uri="{FF2B5EF4-FFF2-40B4-BE49-F238E27FC236}">
              <a16:creationId xmlns:a16="http://schemas.microsoft.com/office/drawing/2014/main" id="{BD5886E1-04D2-4CF9-A0FA-14E6BA19236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50" name="Shape 8">
          <a:extLst>
            <a:ext uri="{FF2B5EF4-FFF2-40B4-BE49-F238E27FC236}">
              <a16:creationId xmlns:a16="http://schemas.microsoft.com/office/drawing/2014/main" id="{8FF1BCED-4FFE-40E5-B87F-6542283B526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51" name="Shape 8">
          <a:extLst>
            <a:ext uri="{FF2B5EF4-FFF2-40B4-BE49-F238E27FC236}">
              <a16:creationId xmlns:a16="http://schemas.microsoft.com/office/drawing/2014/main" id="{86EE9830-99AD-4100-A237-8627C05BAA9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52" name="Shape 8">
          <a:extLst>
            <a:ext uri="{FF2B5EF4-FFF2-40B4-BE49-F238E27FC236}">
              <a16:creationId xmlns:a16="http://schemas.microsoft.com/office/drawing/2014/main" id="{CB9D4D93-BC8C-4BC4-A3FF-323DB2D5591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53" name="Shape 8">
          <a:extLst>
            <a:ext uri="{FF2B5EF4-FFF2-40B4-BE49-F238E27FC236}">
              <a16:creationId xmlns:a16="http://schemas.microsoft.com/office/drawing/2014/main" id="{D90D9B58-8A0A-4E00-822A-7A73365C0EC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54" name="Shape 8">
          <a:extLst>
            <a:ext uri="{FF2B5EF4-FFF2-40B4-BE49-F238E27FC236}">
              <a16:creationId xmlns:a16="http://schemas.microsoft.com/office/drawing/2014/main" id="{4866F7B2-217B-41AD-BE8A-F1CF0C04B01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55" name="Shape 8">
          <a:extLst>
            <a:ext uri="{FF2B5EF4-FFF2-40B4-BE49-F238E27FC236}">
              <a16:creationId xmlns:a16="http://schemas.microsoft.com/office/drawing/2014/main" id="{D5564778-CE91-43F7-8802-F68BB12310F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56" name="Shape 8">
          <a:extLst>
            <a:ext uri="{FF2B5EF4-FFF2-40B4-BE49-F238E27FC236}">
              <a16:creationId xmlns:a16="http://schemas.microsoft.com/office/drawing/2014/main" id="{ACC24249-A715-4278-B14F-FBB3078C7FF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57" name="Shape 8">
          <a:extLst>
            <a:ext uri="{FF2B5EF4-FFF2-40B4-BE49-F238E27FC236}">
              <a16:creationId xmlns:a16="http://schemas.microsoft.com/office/drawing/2014/main" id="{BB63A0A2-11FB-4974-8134-413A02315E7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58" name="Shape 8">
          <a:extLst>
            <a:ext uri="{FF2B5EF4-FFF2-40B4-BE49-F238E27FC236}">
              <a16:creationId xmlns:a16="http://schemas.microsoft.com/office/drawing/2014/main" id="{705B1CAC-087E-41B2-A560-56403B45972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59" name="Shape 8">
          <a:extLst>
            <a:ext uri="{FF2B5EF4-FFF2-40B4-BE49-F238E27FC236}">
              <a16:creationId xmlns:a16="http://schemas.microsoft.com/office/drawing/2014/main" id="{61A2769C-0882-4B88-A9D5-90915AA46F2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60" name="Shape 8">
          <a:extLst>
            <a:ext uri="{FF2B5EF4-FFF2-40B4-BE49-F238E27FC236}">
              <a16:creationId xmlns:a16="http://schemas.microsoft.com/office/drawing/2014/main" id="{7FEC5301-ABAE-48BD-BC61-8F66F17FBBF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61" name="Shape 8">
          <a:extLst>
            <a:ext uri="{FF2B5EF4-FFF2-40B4-BE49-F238E27FC236}">
              <a16:creationId xmlns:a16="http://schemas.microsoft.com/office/drawing/2014/main" id="{F235156B-D7EE-4F18-9F19-725054F7DD4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62" name="Shape 8">
          <a:extLst>
            <a:ext uri="{FF2B5EF4-FFF2-40B4-BE49-F238E27FC236}">
              <a16:creationId xmlns:a16="http://schemas.microsoft.com/office/drawing/2014/main" id="{2ED04EA9-5B71-412C-A144-261A1BD19BE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63" name="Shape 8">
          <a:extLst>
            <a:ext uri="{FF2B5EF4-FFF2-40B4-BE49-F238E27FC236}">
              <a16:creationId xmlns:a16="http://schemas.microsoft.com/office/drawing/2014/main" id="{584AB75B-4BF9-4AF0-8518-05220C114E0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64" name="Shape 8">
          <a:extLst>
            <a:ext uri="{FF2B5EF4-FFF2-40B4-BE49-F238E27FC236}">
              <a16:creationId xmlns:a16="http://schemas.microsoft.com/office/drawing/2014/main" id="{2D515641-2D06-46D2-9212-8BE6C65A40C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65" name="Shape 8">
          <a:extLst>
            <a:ext uri="{FF2B5EF4-FFF2-40B4-BE49-F238E27FC236}">
              <a16:creationId xmlns:a16="http://schemas.microsoft.com/office/drawing/2014/main" id="{45947227-7611-4F29-B265-B501AAF9289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66" name="Shape 8">
          <a:extLst>
            <a:ext uri="{FF2B5EF4-FFF2-40B4-BE49-F238E27FC236}">
              <a16:creationId xmlns:a16="http://schemas.microsoft.com/office/drawing/2014/main" id="{A4D28D35-7FE2-4840-AD81-F68FCC92737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67" name="Shape 8">
          <a:extLst>
            <a:ext uri="{FF2B5EF4-FFF2-40B4-BE49-F238E27FC236}">
              <a16:creationId xmlns:a16="http://schemas.microsoft.com/office/drawing/2014/main" id="{8EA7CB3E-18B3-46A6-9B64-CFF18BF951E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368" name="Shape 7">
          <a:extLst>
            <a:ext uri="{FF2B5EF4-FFF2-40B4-BE49-F238E27FC236}">
              <a16:creationId xmlns:a16="http://schemas.microsoft.com/office/drawing/2014/main" id="{D48E600F-2C08-409F-89DB-C1998E71C61B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369" name="Shape 7">
          <a:extLst>
            <a:ext uri="{FF2B5EF4-FFF2-40B4-BE49-F238E27FC236}">
              <a16:creationId xmlns:a16="http://schemas.microsoft.com/office/drawing/2014/main" id="{0BE9899D-CA0B-40CC-A7D3-C466285CB532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70" name="Shape 8">
          <a:extLst>
            <a:ext uri="{FF2B5EF4-FFF2-40B4-BE49-F238E27FC236}">
              <a16:creationId xmlns:a16="http://schemas.microsoft.com/office/drawing/2014/main" id="{57C0B23E-5172-4CE6-B6C1-AF0377DCE0A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71" name="Shape 8">
          <a:extLst>
            <a:ext uri="{FF2B5EF4-FFF2-40B4-BE49-F238E27FC236}">
              <a16:creationId xmlns:a16="http://schemas.microsoft.com/office/drawing/2014/main" id="{DB0DF987-CF99-4E45-A486-97DF9E1EEBC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372" name="Shape 7">
          <a:extLst>
            <a:ext uri="{FF2B5EF4-FFF2-40B4-BE49-F238E27FC236}">
              <a16:creationId xmlns:a16="http://schemas.microsoft.com/office/drawing/2014/main" id="{FA1D8AA8-F23B-4E9A-9CCB-CB421525B038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373" name="Shape 7">
          <a:extLst>
            <a:ext uri="{FF2B5EF4-FFF2-40B4-BE49-F238E27FC236}">
              <a16:creationId xmlns:a16="http://schemas.microsoft.com/office/drawing/2014/main" id="{3D1C0B94-CE2D-4217-B98A-8C7F727A89B8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374" name="Shape 7">
          <a:extLst>
            <a:ext uri="{FF2B5EF4-FFF2-40B4-BE49-F238E27FC236}">
              <a16:creationId xmlns:a16="http://schemas.microsoft.com/office/drawing/2014/main" id="{0652FB97-954E-476D-AEAB-9206C98BE3D7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375" name="Shape 7">
          <a:extLst>
            <a:ext uri="{FF2B5EF4-FFF2-40B4-BE49-F238E27FC236}">
              <a16:creationId xmlns:a16="http://schemas.microsoft.com/office/drawing/2014/main" id="{7D55AAD2-0891-4C01-97A9-85924BBA0898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376" name="Shape 7">
          <a:extLst>
            <a:ext uri="{FF2B5EF4-FFF2-40B4-BE49-F238E27FC236}">
              <a16:creationId xmlns:a16="http://schemas.microsoft.com/office/drawing/2014/main" id="{E9A4551E-AA55-4A8D-BD3C-718E8F623C12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377" name="Shape 7">
          <a:extLst>
            <a:ext uri="{FF2B5EF4-FFF2-40B4-BE49-F238E27FC236}">
              <a16:creationId xmlns:a16="http://schemas.microsoft.com/office/drawing/2014/main" id="{8BDA5B6E-4A26-4E1C-AB43-E4996BC5D7D7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378" name="Shape 7">
          <a:extLst>
            <a:ext uri="{FF2B5EF4-FFF2-40B4-BE49-F238E27FC236}">
              <a16:creationId xmlns:a16="http://schemas.microsoft.com/office/drawing/2014/main" id="{84D34120-24FD-41DB-A760-FC2D6A363571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379" name="Shape 7">
          <a:extLst>
            <a:ext uri="{FF2B5EF4-FFF2-40B4-BE49-F238E27FC236}">
              <a16:creationId xmlns:a16="http://schemas.microsoft.com/office/drawing/2014/main" id="{CBA8ACF9-6E6E-4D57-AC56-6341E1B0AABB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380" name="Shape 7">
          <a:extLst>
            <a:ext uri="{FF2B5EF4-FFF2-40B4-BE49-F238E27FC236}">
              <a16:creationId xmlns:a16="http://schemas.microsoft.com/office/drawing/2014/main" id="{8BCD094F-FF0B-4BDD-9C39-5AAD34C7CF38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381" name="Shape 7">
          <a:extLst>
            <a:ext uri="{FF2B5EF4-FFF2-40B4-BE49-F238E27FC236}">
              <a16:creationId xmlns:a16="http://schemas.microsoft.com/office/drawing/2014/main" id="{19C75621-B9AB-451F-B7B6-27B2FE642BB7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382" name="Shape 7">
          <a:extLst>
            <a:ext uri="{FF2B5EF4-FFF2-40B4-BE49-F238E27FC236}">
              <a16:creationId xmlns:a16="http://schemas.microsoft.com/office/drawing/2014/main" id="{A105A766-4BBF-4EED-B277-EDCCC8FD2A08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383" name="Shape 7">
          <a:extLst>
            <a:ext uri="{FF2B5EF4-FFF2-40B4-BE49-F238E27FC236}">
              <a16:creationId xmlns:a16="http://schemas.microsoft.com/office/drawing/2014/main" id="{7DC472CA-B1A8-4D1D-AF78-2F506745A85F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384" name="Shape 7">
          <a:extLst>
            <a:ext uri="{FF2B5EF4-FFF2-40B4-BE49-F238E27FC236}">
              <a16:creationId xmlns:a16="http://schemas.microsoft.com/office/drawing/2014/main" id="{06006088-262F-41E5-A3F4-E111ED7775FD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385" name="Shape 7">
          <a:extLst>
            <a:ext uri="{FF2B5EF4-FFF2-40B4-BE49-F238E27FC236}">
              <a16:creationId xmlns:a16="http://schemas.microsoft.com/office/drawing/2014/main" id="{9544F008-A39C-4AD8-A8E4-560500793D1E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386" name="Shape 7">
          <a:extLst>
            <a:ext uri="{FF2B5EF4-FFF2-40B4-BE49-F238E27FC236}">
              <a16:creationId xmlns:a16="http://schemas.microsoft.com/office/drawing/2014/main" id="{8FA916E5-9961-4B6C-B3C5-0B5883A9DB49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387" name="Shape 7">
          <a:extLst>
            <a:ext uri="{FF2B5EF4-FFF2-40B4-BE49-F238E27FC236}">
              <a16:creationId xmlns:a16="http://schemas.microsoft.com/office/drawing/2014/main" id="{3C94138D-131A-4333-A3FA-13791E429F85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88" name="Shape 8">
          <a:extLst>
            <a:ext uri="{FF2B5EF4-FFF2-40B4-BE49-F238E27FC236}">
              <a16:creationId xmlns:a16="http://schemas.microsoft.com/office/drawing/2014/main" id="{1089BAA6-E570-4595-999E-179E507123B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89" name="Shape 8">
          <a:extLst>
            <a:ext uri="{FF2B5EF4-FFF2-40B4-BE49-F238E27FC236}">
              <a16:creationId xmlns:a16="http://schemas.microsoft.com/office/drawing/2014/main" id="{2A344346-26AA-4413-9D34-656C6B56019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390" name="Shape 7">
          <a:extLst>
            <a:ext uri="{FF2B5EF4-FFF2-40B4-BE49-F238E27FC236}">
              <a16:creationId xmlns:a16="http://schemas.microsoft.com/office/drawing/2014/main" id="{F373ABAA-D6E2-495D-B0DA-11553C28554E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391" name="Shape 7">
          <a:extLst>
            <a:ext uri="{FF2B5EF4-FFF2-40B4-BE49-F238E27FC236}">
              <a16:creationId xmlns:a16="http://schemas.microsoft.com/office/drawing/2014/main" id="{ECEF4EB6-F98E-400B-97FE-6874EEE1E5B7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392" name="Shape 7">
          <a:extLst>
            <a:ext uri="{FF2B5EF4-FFF2-40B4-BE49-F238E27FC236}">
              <a16:creationId xmlns:a16="http://schemas.microsoft.com/office/drawing/2014/main" id="{022DAA48-86D3-4862-BDEC-A59667A06FA5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393" name="Shape 7">
          <a:extLst>
            <a:ext uri="{FF2B5EF4-FFF2-40B4-BE49-F238E27FC236}">
              <a16:creationId xmlns:a16="http://schemas.microsoft.com/office/drawing/2014/main" id="{6F929D34-AE45-4226-BC6A-1955E1A2CB0D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394" name="Shape 7">
          <a:extLst>
            <a:ext uri="{FF2B5EF4-FFF2-40B4-BE49-F238E27FC236}">
              <a16:creationId xmlns:a16="http://schemas.microsoft.com/office/drawing/2014/main" id="{73E49B6F-8825-4732-9CB7-07AB50E9A1CE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395" name="Shape 7">
          <a:extLst>
            <a:ext uri="{FF2B5EF4-FFF2-40B4-BE49-F238E27FC236}">
              <a16:creationId xmlns:a16="http://schemas.microsoft.com/office/drawing/2014/main" id="{04769036-F480-450B-A665-F9246025F279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396" name="Shape 7">
          <a:extLst>
            <a:ext uri="{FF2B5EF4-FFF2-40B4-BE49-F238E27FC236}">
              <a16:creationId xmlns:a16="http://schemas.microsoft.com/office/drawing/2014/main" id="{BEF4800D-538F-4D63-90BB-9CABF6543295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97" name="Shape 8">
          <a:extLst>
            <a:ext uri="{FF2B5EF4-FFF2-40B4-BE49-F238E27FC236}">
              <a16:creationId xmlns:a16="http://schemas.microsoft.com/office/drawing/2014/main" id="{B0DD1D0F-EE49-4476-9C9A-719243D2FBB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98" name="Shape 8">
          <a:extLst>
            <a:ext uri="{FF2B5EF4-FFF2-40B4-BE49-F238E27FC236}">
              <a16:creationId xmlns:a16="http://schemas.microsoft.com/office/drawing/2014/main" id="{61FF8138-91F6-4B16-B178-017BFA491FE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399" name="Shape 8">
          <a:extLst>
            <a:ext uri="{FF2B5EF4-FFF2-40B4-BE49-F238E27FC236}">
              <a16:creationId xmlns:a16="http://schemas.microsoft.com/office/drawing/2014/main" id="{E41DBE9A-E673-4512-8486-FB56B5C72C8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00" name="Shape 8">
          <a:extLst>
            <a:ext uri="{FF2B5EF4-FFF2-40B4-BE49-F238E27FC236}">
              <a16:creationId xmlns:a16="http://schemas.microsoft.com/office/drawing/2014/main" id="{59D882A0-A26A-424B-97BF-4A9D93B2349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01" name="Shape 8">
          <a:extLst>
            <a:ext uri="{FF2B5EF4-FFF2-40B4-BE49-F238E27FC236}">
              <a16:creationId xmlns:a16="http://schemas.microsoft.com/office/drawing/2014/main" id="{34758691-C860-4182-BA28-A600AC1E654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02" name="Shape 8">
          <a:extLst>
            <a:ext uri="{FF2B5EF4-FFF2-40B4-BE49-F238E27FC236}">
              <a16:creationId xmlns:a16="http://schemas.microsoft.com/office/drawing/2014/main" id="{236580A4-3002-4B19-A2BD-107FAF6693B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03" name="Shape 8">
          <a:extLst>
            <a:ext uri="{FF2B5EF4-FFF2-40B4-BE49-F238E27FC236}">
              <a16:creationId xmlns:a16="http://schemas.microsoft.com/office/drawing/2014/main" id="{9AE49941-A3D9-41E8-BAE9-01EFA9D026F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04" name="Shape 8">
          <a:extLst>
            <a:ext uri="{FF2B5EF4-FFF2-40B4-BE49-F238E27FC236}">
              <a16:creationId xmlns:a16="http://schemas.microsoft.com/office/drawing/2014/main" id="{74FF72BC-3627-458A-8AC0-BF9CB69E352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05" name="Shape 8">
          <a:extLst>
            <a:ext uri="{FF2B5EF4-FFF2-40B4-BE49-F238E27FC236}">
              <a16:creationId xmlns:a16="http://schemas.microsoft.com/office/drawing/2014/main" id="{5A6393D4-3A85-4BAE-BAA7-460D7299A5E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06" name="Shape 8">
          <a:extLst>
            <a:ext uri="{FF2B5EF4-FFF2-40B4-BE49-F238E27FC236}">
              <a16:creationId xmlns:a16="http://schemas.microsoft.com/office/drawing/2014/main" id="{E81F3768-4C00-43F7-A965-32B8D32E1EA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07" name="Shape 8">
          <a:extLst>
            <a:ext uri="{FF2B5EF4-FFF2-40B4-BE49-F238E27FC236}">
              <a16:creationId xmlns:a16="http://schemas.microsoft.com/office/drawing/2014/main" id="{B677C2B4-909E-4073-B2B7-BB168C6ED71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08" name="Shape 8">
          <a:extLst>
            <a:ext uri="{FF2B5EF4-FFF2-40B4-BE49-F238E27FC236}">
              <a16:creationId xmlns:a16="http://schemas.microsoft.com/office/drawing/2014/main" id="{3267D875-92ED-4622-A716-7A8386A768B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09" name="Shape 8">
          <a:extLst>
            <a:ext uri="{FF2B5EF4-FFF2-40B4-BE49-F238E27FC236}">
              <a16:creationId xmlns:a16="http://schemas.microsoft.com/office/drawing/2014/main" id="{1F7B11B1-8FDA-4B93-8DDD-0DAAFB3C151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10" name="Shape 8">
          <a:extLst>
            <a:ext uri="{FF2B5EF4-FFF2-40B4-BE49-F238E27FC236}">
              <a16:creationId xmlns:a16="http://schemas.microsoft.com/office/drawing/2014/main" id="{65D063E2-E3F0-45D3-9DEF-1F331FAF359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11" name="Shape 8">
          <a:extLst>
            <a:ext uri="{FF2B5EF4-FFF2-40B4-BE49-F238E27FC236}">
              <a16:creationId xmlns:a16="http://schemas.microsoft.com/office/drawing/2014/main" id="{433F5ACE-28B4-4F14-8F7B-EF6DD1E1114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12" name="Shape 8">
          <a:extLst>
            <a:ext uri="{FF2B5EF4-FFF2-40B4-BE49-F238E27FC236}">
              <a16:creationId xmlns:a16="http://schemas.microsoft.com/office/drawing/2014/main" id="{534D969A-07B3-4479-BEEA-CF6DF43847B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13" name="Shape 8">
          <a:extLst>
            <a:ext uri="{FF2B5EF4-FFF2-40B4-BE49-F238E27FC236}">
              <a16:creationId xmlns:a16="http://schemas.microsoft.com/office/drawing/2014/main" id="{3213DAC6-BDC9-4DE6-8FDB-FC4051D5B4D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14" name="Shape 8">
          <a:extLst>
            <a:ext uri="{FF2B5EF4-FFF2-40B4-BE49-F238E27FC236}">
              <a16:creationId xmlns:a16="http://schemas.microsoft.com/office/drawing/2014/main" id="{E72D6213-2BE5-4A68-AB9C-54EA0165423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15" name="Shape 8">
          <a:extLst>
            <a:ext uri="{FF2B5EF4-FFF2-40B4-BE49-F238E27FC236}">
              <a16:creationId xmlns:a16="http://schemas.microsoft.com/office/drawing/2014/main" id="{33C48612-CFC3-47DC-9262-3DE8783A300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16" name="Shape 8">
          <a:extLst>
            <a:ext uri="{FF2B5EF4-FFF2-40B4-BE49-F238E27FC236}">
              <a16:creationId xmlns:a16="http://schemas.microsoft.com/office/drawing/2014/main" id="{FD132227-C14B-49A3-AD95-F68ECBD81EF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17" name="Shape 8">
          <a:extLst>
            <a:ext uri="{FF2B5EF4-FFF2-40B4-BE49-F238E27FC236}">
              <a16:creationId xmlns:a16="http://schemas.microsoft.com/office/drawing/2014/main" id="{B18956C8-5938-49F6-A9F6-E1C25B436B3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18" name="Shape 8">
          <a:extLst>
            <a:ext uri="{FF2B5EF4-FFF2-40B4-BE49-F238E27FC236}">
              <a16:creationId xmlns:a16="http://schemas.microsoft.com/office/drawing/2014/main" id="{CE2A23F6-D63A-490E-AC8B-BC3BBDE9D9A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19" name="Shape 8">
          <a:extLst>
            <a:ext uri="{FF2B5EF4-FFF2-40B4-BE49-F238E27FC236}">
              <a16:creationId xmlns:a16="http://schemas.microsoft.com/office/drawing/2014/main" id="{2463187A-2557-4667-B13F-35E3D8D8DAB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20" name="Shape 8">
          <a:extLst>
            <a:ext uri="{FF2B5EF4-FFF2-40B4-BE49-F238E27FC236}">
              <a16:creationId xmlns:a16="http://schemas.microsoft.com/office/drawing/2014/main" id="{49A62294-4B6D-42EC-90C6-18D74D92CBD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21" name="Shape 8">
          <a:extLst>
            <a:ext uri="{FF2B5EF4-FFF2-40B4-BE49-F238E27FC236}">
              <a16:creationId xmlns:a16="http://schemas.microsoft.com/office/drawing/2014/main" id="{5AEA7FEF-C56E-468B-8EA2-08145E3B070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22" name="Shape 8">
          <a:extLst>
            <a:ext uri="{FF2B5EF4-FFF2-40B4-BE49-F238E27FC236}">
              <a16:creationId xmlns:a16="http://schemas.microsoft.com/office/drawing/2014/main" id="{649F3F47-5597-401C-B55C-232C1CC97AB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23" name="Shape 8">
          <a:extLst>
            <a:ext uri="{FF2B5EF4-FFF2-40B4-BE49-F238E27FC236}">
              <a16:creationId xmlns:a16="http://schemas.microsoft.com/office/drawing/2014/main" id="{D32D3EDB-E2D8-4AE8-B28B-046A09EF6AA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24" name="Shape 8">
          <a:extLst>
            <a:ext uri="{FF2B5EF4-FFF2-40B4-BE49-F238E27FC236}">
              <a16:creationId xmlns:a16="http://schemas.microsoft.com/office/drawing/2014/main" id="{BE86D3DF-F432-475F-91C7-8B142CCFC9E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25" name="Shape 8">
          <a:extLst>
            <a:ext uri="{FF2B5EF4-FFF2-40B4-BE49-F238E27FC236}">
              <a16:creationId xmlns:a16="http://schemas.microsoft.com/office/drawing/2014/main" id="{EED50A4F-F3E2-42FF-A1DE-B23C161DF17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26" name="Shape 8">
          <a:extLst>
            <a:ext uri="{FF2B5EF4-FFF2-40B4-BE49-F238E27FC236}">
              <a16:creationId xmlns:a16="http://schemas.microsoft.com/office/drawing/2014/main" id="{F49D16C2-1A35-44F2-AEAB-251D3E8D1F1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27" name="Shape 8">
          <a:extLst>
            <a:ext uri="{FF2B5EF4-FFF2-40B4-BE49-F238E27FC236}">
              <a16:creationId xmlns:a16="http://schemas.microsoft.com/office/drawing/2014/main" id="{3A872434-C1F8-4764-9F19-9D803D6FCC1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28" name="Shape 8">
          <a:extLst>
            <a:ext uri="{FF2B5EF4-FFF2-40B4-BE49-F238E27FC236}">
              <a16:creationId xmlns:a16="http://schemas.microsoft.com/office/drawing/2014/main" id="{A415872C-F30B-4060-BFB6-38AD469FDAB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29" name="Shape 8">
          <a:extLst>
            <a:ext uri="{FF2B5EF4-FFF2-40B4-BE49-F238E27FC236}">
              <a16:creationId xmlns:a16="http://schemas.microsoft.com/office/drawing/2014/main" id="{3509F289-819E-41A1-8778-58741957C12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30" name="Shape 8">
          <a:extLst>
            <a:ext uri="{FF2B5EF4-FFF2-40B4-BE49-F238E27FC236}">
              <a16:creationId xmlns:a16="http://schemas.microsoft.com/office/drawing/2014/main" id="{319CB0FF-2234-4D98-BC3D-4630D067427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31" name="Shape 8">
          <a:extLst>
            <a:ext uri="{FF2B5EF4-FFF2-40B4-BE49-F238E27FC236}">
              <a16:creationId xmlns:a16="http://schemas.microsoft.com/office/drawing/2014/main" id="{EC2ABB84-CE9B-4392-8800-EBCD856EC66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32" name="Shape 8">
          <a:extLst>
            <a:ext uri="{FF2B5EF4-FFF2-40B4-BE49-F238E27FC236}">
              <a16:creationId xmlns:a16="http://schemas.microsoft.com/office/drawing/2014/main" id="{BEEC905C-360B-40C0-A842-E4FBF1BBC76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33" name="Shape 8">
          <a:extLst>
            <a:ext uri="{FF2B5EF4-FFF2-40B4-BE49-F238E27FC236}">
              <a16:creationId xmlns:a16="http://schemas.microsoft.com/office/drawing/2014/main" id="{7799018C-7259-440B-A831-99A6D2A012C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34" name="Shape 8">
          <a:extLst>
            <a:ext uri="{FF2B5EF4-FFF2-40B4-BE49-F238E27FC236}">
              <a16:creationId xmlns:a16="http://schemas.microsoft.com/office/drawing/2014/main" id="{FC1A9AC8-850F-4658-82C0-24F704C3B42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35" name="Shape 8">
          <a:extLst>
            <a:ext uri="{FF2B5EF4-FFF2-40B4-BE49-F238E27FC236}">
              <a16:creationId xmlns:a16="http://schemas.microsoft.com/office/drawing/2014/main" id="{70189988-D0C4-46FA-996C-09FBFA11A2E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36" name="Shape 8">
          <a:extLst>
            <a:ext uri="{FF2B5EF4-FFF2-40B4-BE49-F238E27FC236}">
              <a16:creationId xmlns:a16="http://schemas.microsoft.com/office/drawing/2014/main" id="{1AE01A37-D579-4687-AE31-D3F02DA8C71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37" name="Shape 8">
          <a:extLst>
            <a:ext uri="{FF2B5EF4-FFF2-40B4-BE49-F238E27FC236}">
              <a16:creationId xmlns:a16="http://schemas.microsoft.com/office/drawing/2014/main" id="{6FB2EABD-B4F3-4853-BE10-C7812BDBB69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38" name="Shape 8">
          <a:extLst>
            <a:ext uri="{FF2B5EF4-FFF2-40B4-BE49-F238E27FC236}">
              <a16:creationId xmlns:a16="http://schemas.microsoft.com/office/drawing/2014/main" id="{E56E2666-8E52-4CA9-9A87-0AC451F5E49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39" name="Shape 8">
          <a:extLst>
            <a:ext uri="{FF2B5EF4-FFF2-40B4-BE49-F238E27FC236}">
              <a16:creationId xmlns:a16="http://schemas.microsoft.com/office/drawing/2014/main" id="{E8381983-8064-4A78-8BA0-92FD2AB1D27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40" name="Shape 8">
          <a:extLst>
            <a:ext uri="{FF2B5EF4-FFF2-40B4-BE49-F238E27FC236}">
              <a16:creationId xmlns:a16="http://schemas.microsoft.com/office/drawing/2014/main" id="{A6B32FEB-050E-4099-BE2C-13A0A06EF9D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41" name="Shape 8">
          <a:extLst>
            <a:ext uri="{FF2B5EF4-FFF2-40B4-BE49-F238E27FC236}">
              <a16:creationId xmlns:a16="http://schemas.microsoft.com/office/drawing/2014/main" id="{A9377BAF-4EED-41EE-84BD-6F4FA30227D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42" name="Shape 8">
          <a:extLst>
            <a:ext uri="{FF2B5EF4-FFF2-40B4-BE49-F238E27FC236}">
              <a16:creationId xmlns:a16="http://schemas.microsoft.com/office/drawing/2014/main" id="{823CAAA7-C24E-4743-87D4-F0528507BEA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43" name="Shape 8">
          <a:extLst>
            <a:ext uri="{FF2B5EF4-FFF2-40B4-BE49-F238E27FC236}">
              <a16:creationId xmlns:a16="http://schemas.microsoft.com/office/drawing/2014/main" id="{611A1010-B59B-4FDE-A562-E7725C63955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44" name="Shape 8">
          <a:extLst>
            <a:ext uri="{FF2B5EF4-FFF2-40B4-BE49-F238E27FC236}">
              <a16:creationId xmlns:a16="http://schemas.microsoft.com/office/drawing/2014/main" id="{702D07B2-5DE8-4E6E-81F8-8E583907667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45" name="Shape 8">
          <a:extLst>
            <a:ext uri="{FF2B5EF4-FFF2-40B4-BE49-F238E27FC236}">
              <a16:creationId xmlns:a16="http://schemas.microsoft.com/office/drawing/2014/main" id="{520FF017-87D4-4CA1-8F41-1830E557675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46" name="Shape 8">
          <a:extLst>
            <a:ext uri="{FF2B5EF4-FFF2-40B4-BE49-F238E27FC236}">
              <a16:creationId xmlns:a16="http://schemas.microsoft.com/office/drawing/2014/main" id="{9518211B-3746-4C64-8B31-E1E2FDF893F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47" name="Shape 8">
          <a:extLst>
            <a:ext uri="{FF2B5EF4-FFF2-40B4-BE49-F238E27FC236}">
              <a16:creationId xmlns:a16="http://schemas.microsoft.com/office/drawing/2014/main" id="{B7DF5A74-35EB-4AB2-8A6F-005AB240528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48" name="Shape 8">
          <a:extLst>
            <a:ext uri="{FF2B5EF4-FFF2-40B4-BE49-F238E27FC236}">
              <a16:creationId xmlns:a16="http://schemas.microsoft.com/office/drawing/2014/main" id="{ECB935DE-7A11-4234-B4F1-0C931CD65AF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49" name="Shape 8">
          <a:extLst>
            <a:ext uri="{FF2B5EF4-FFF2-40B4-BE49-F238E27FC236}">
              <a16:creationId xmlns:a16="http://schemas.microsoft.com/office/drawing/2014/main" id="{780E4528-D54D-4E8E-9D70-B5B3D55FFFC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50" name="Shape 8">
          <a:extLst>
            <a:ext uri="{FF2B5EF4-FFF2-40B4-BE49-F238E27FC236}">
              <a16:creationId xmlns:a16="http://schemas.microsoft.com/office/drawing/2014/main" id="{FD35414B-408D-4E91-AA03-42790B85AEB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51" name="Shape 8">
          <a:extLst>
            <a:ext uri="{FF2B5EF4-FFF2-40B4-BE49-F238E27FC236}">
              <a16:creationId xmlns:a16="http://schemas.microsoft.com/office/drawing/2014/main" id="{DCDC6A3B-510F-414D-9651-0F8CA381CBE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52" name="Shape 8">
          <a:extLst>
            <a:ext uri="{FF2B5EF4-FFF2-40B4-BE49-F238E27FC236}">
              <a16:creationId xmlns:a16="http://schemas.microsoft.com/office/drawing/2014/main" id="{3C5D449A-9212-495A-925A-CF49D690A95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53" name="Shape 8">
          <a:extLst>
            <a:ext uri="{FF2B5EF4-FFF2-40B4-BE49-F238E27FC236}">
              <a16:creationId xmlns:a16="http://schemas.microsoft.com/office/drawing/2014/main" id="{672C66E8-8728-45EC-BA71-BC0864F6774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54" name="Shape 8">
          <a:extLst>
            <a:ext uri="{FF2B5EF4-FFF2-40B4-BE49-F238E27FC236}">
              <a16:creationId xmlns:a16="http://schemas.microsoft.com/office/drawing/2014/main" id="{096001E1-2E39-4D9A-84EE-7B50E282484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55" name="Shape 8">
          <a:extLst>
            <a:ext uri="{FF2B5EF4-FFF2-40B4-BE49-F238E27FC236}">
              <a16:creationId xmlns:a16="http://schemas.microsoft.com/office/drawing/2014/main" id="{42B16631-E0CE-495B-A186-C7B5644EF5C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56" name="Shape 8">
          <a:extLst>
            <a:ext uri="{FF2B5EF4-FFF2-40B4-BE49-F238E27FC236}">
              <a16:creationId xmlns:a16="http://schemas.microsoft.com/office/drawing/2014/main" id="{1BB9ECD1-A6CF-4A4C-9FA6-08459BC416B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57" name="Shape 8">
          <a:extLst>
            <a:ext uri="{FF2B5EF4-FFF2-40B4-BE49-F238E27FC236}">
              <a16:creationId xmlns:a16="http://schemas.microsoft.com/office/drawing/2014/main" id="{1B821837-57C0-472F-A7E4-992E23C6235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58" name="Shape 8">
          <a:extLst>
            <a:ext uri="{FF2B5EF4-FFF2-40B4-BE49-F238E27FC236}">
              <a16:creationId xmlns:a16="http://schemas.microsoft.com/office/drawing/2014/main" id="{3606275C-B1DA-44E5-A184-8A6B0A09C4B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59" name="Shape 8">
          <a:extLst>
            <a:ext uri="{FF2B5EF4-FFF2-40B4-BE49-F238E27FC236}">
              <a16:creationId xmlns:a16="http://schemas.microsoft.com/office/drawing/2014/main" id="{A2F9C7EA-0A48-443A-AB2C-AD91B2B62B2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60" name="Shape 8">
          <a:extLst>
            <a:ext uri="{FF2B5EF4-FFF2-40B4-BE49-F238E27FC236}">
              <a16:creationId xmlns:a16="http://schemas.microsoft.com/office/drawing/2014/main" id="{5A50FC10-6BCF-451D-92BF-5D31FF27BA5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61" name="Shape 8">
          <a:extLst>
            <a:ext uri="{FF2B5EF4-FFF2-40B4-BE49-F238E27FC236}">
              <a16:creationId xmlns:a16="http://schemas.microsoft.com/office/drawing/2014/main" id="{E34B5C2D-502F-4326-9CB6-AF1330480DC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62" name="Shape 8">
          <a:extLst>
            <a:ext uri="{FF2B5EF4-FFF2-40B4-BE49-F238E27FC236}">
              <a16:creationId xmlns:a16="http://schemas.microsoft.com/office/drawing/2014/main" id="{4F19383E-A8D2-46B9-901D-852F8A1F8E8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63" name="Shape 8">
          <a:extLst>
            <a:ext uri="{FF2B5EF4-FFF2-40B4-BE49-F238E27FC236}">
              <a16:creationId xmlns:a16="http://schemas.microsoft.com/office/drawing/2014/main" id="{FD39B60B-924C-48DA-82FC-D18705EB49A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64" name="Shape 8">
          <a:extLst>
            <a:ext uri="{FF2B5EF4-FFF2-40B4-BE49-F238E27FC236}">
              <a16:creationId xmlns:a16="http://schemas.microsoft.com/office/drawing/2014/main" id="{D5A44AF9-6FE6-4F9E-9EE5-5FD06929E69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65" name="Shape 8">
          <a:extLst>
            <a:ext uri="{FF2B5EF4-FFF2-40B4-BE49-F238E27FC236}">
              <a16:creationId xmlns:a16="http://schemas.microsoft.com/office/drawing/2014/main" id="{48FFC140-27B9-4029-B861-B34007D09B6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66" name="Shape 8">
          <a:extLst>
            <a:ext uri="{FF2B5EF4-FFF2-40B4-BE49-F238E27FC236}">
              <a16:creationId xmlns:a16="http://schemas.microsoft.com/office/drawing/2014/main" id="{401A6532-51EA-4847-A3F9-5F3A20ABAD5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67" name="Shape 8">
          <a:extLst>
            <a:ext uri="{FF2B5EF4-FFF2-40B4-BE49-F238E27FC236}">
              <a16:creationId xmlns:a16="http://schemas.microsoft.com/office/drawing/2014/main" id="{2D4496D6-DDAC-46E5-A21C-17897D5D5E4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68" name="Shape 8">
          <a:extLst>
            <a:ext uri="{FF2B5EF4-FFF2-40B4-BE49-F238E27FC236}">
              <a16:creationId xmlns:a16="http://schemas.microsoft.com/office/drawing/2014/main" id="{E4B69F35-395C-470F-B108-243B5183595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69" name="Shape 8">
          <a:extLst>
            <a:ext uri="{FF2B5EF4-FFF2-40B4-BE49-F238E27FC236}">
              <a16:creationId xmlns:a16="http://schemas.microsoft.com/office/drawing/2014/main" id="{CEFA3E70-07A5-48B4-9356-5C2D978B726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70" name="Shape 8">
          <a:extLst>
            <a:ext uri="{FF2B5EF4-FFF2-40B4-BE49-F238E27FC236}">
              <a16:creationId xmlns:a16="http://schemas.microsoft.com/office/drawing/2014/main" id="{C8729E7D-9BCF-43B6-AC0F-60318602EFD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71" name="Shape 8">
          <a:extLst>
            <a:ext uri="{FF2B5EF4-FFF2-40B4-BE49-F238E27FC236}">
              <a16:creationId xmlns:a16="http://schemas.microsoft.com/office/drawing/2014/main" id="{8698FBF0-1277-4115-856D-A04D1D41D23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72" name="Shape 8">
          <a:extLst>
            <a:ext uri="{FF2B5EF4-FFF2-40B4-BE49-F238E27FC236}">
              <a16:creationId xmlns:a16="http://schemas.microsoft.com/office/drawing/2014/main" id="{D7B7C002-33FE-4796-9208-07C4839C97E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73" name="Shape 8">
          <a:extLst>
            <a:ext uri="{FF2B5EF4-FFF2-40B4-BE49-F238E27FC236}">
              <a16:creationId xmlns:a16="http://schemas.microsoft.com/office/drawing/2014/main" id="{96752ADB-B286-4556-B3D0-7306992F650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474" name="Shape 7">
          <a:extLst>
            <a:ext uri="{FF2B5EF4-FFF2-40B4-BE49-F238E27FC236}">
              <a16:creationId xmlns:a16="http://schemas.microsoft.com/office/drawing/2014/main" id="{EE554645-7850-4076-8B11-1B26FCA0D181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475" name="Shape 7">
          <a:extLst>
            <a:ext uri="{FF2B5EF4-FFF2-40B4-BE49-F238E27FC236}">
              <a16:creationId xmlns:a16="http://schemas.microsoft.com/office/drawing/2014/main" id="{8281853E-E91A-4910-9295-7E6C624C68F1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476" name="Shape 7">
          <a:extLst>
            <a:ext uri="{FF2B5EF4-FFF2-40B4-BE49-F238E27FC236}">
              <a16:creationId xmlns:a16="http://schemas.microsoft.com/office/drawing/2014/main" id="{207105D9-3C6E-4FB9-B254-F2A935584DB5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477" name="Shape 7">
          <a:extLst>
            <a:ext uri="{FF2B5EF4-FFF2-40B4-BE49-F238E27FC236}">
              <a16:creationId xmlns:a16="http://schemas.microsoft.com/office/drawing/2014/main" id="{9CA6352C-DD40-4FB4-8796-398C0146817C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478" name="Shape 7">
          <a:extLst>
            <a:ext uri="{FF2B5EF4-FFF2-40B4-BE49-F238E27FC236}">
              <a16:creationId xmlns:a16="http://schemas.microsoft.com/office/drawing/2014/main" id="{07251FDF-BA07-4F13-B75B-6A9BBDA8D0C7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479" name="Shape 7">
          <a:extLst>
            <a:ext uri="{FF2B5EF4-FFF2-40B4-BE49-F238E27FC236}">
              <a16:creationId xmlns:a16="http://schemas.microsoft.com/office/drawing/2014/main" id="{FE96479E-2746-4489-A6FB-A3119315807D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480" name="Shape 7">
          <a:extLst>
            <a:ext uri="{FF2B5EF4-FFF2-40B4-BE49-F238E27FC236}">
              <a16:creationId xmlns:a16="http://schemas.microsoft.com/office/drawing/2014/main" id="{5F62C60C-A62B-404D-A3F1-E7986911422B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481" name="Shape 7">
          <a:extLst>
            <a:ext uri="{FF2B5EF4-FFF2-40B4-BE49-F238E27FC236}">
              <a16:creationId xmlns:a16="http://schemas.microsoft.com/office/drawing/2014/main" id="{D2BEEBD1-6F01-4F80-9C08-2BFC42E2617D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482" name="Shape 7">
          <a:extLst>
            <a:ext uri="{FF2B5EF4-FFF2-40B4-BE49-F238E27FC236}">
              <a16:creationId xmlns:a16="http://schemas.microsoft.com/office/drawing/2014/main" id="{EB6BEAA6-D16F-41D6-B7B5-C5C1983706C7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483" name="Shape 7">
          <a:extLst>
            <a:ext uri="{FF2B5EF4-FFF2-40B4-BE49-F238E27FC236}">
              <a16:creationId xmlns:a16="http://schemas.microsoft.com/office/drawing/2014/main" id="{8D5B2BDD-F5AB-46FD-909B-CBE8BF69DBB3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484" name="Shape 7">
          <a:extLst>
            <a:ext uri="{FF2B5EF4-FFF2-40B4-BE49-F238E27FC236}">
              <a16:creationId xmlns:a16="http://schemas.microsoft.com/office/drawing/2014/main" id="{5DE01FF6-E3EE-4D79-8788-DE8939C8401F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485" name="Shape 7">
          <a:extLst>
            <a:ext uri="{FF2B5EF4-FFF2-40B4-BE49-F238E27FC236}">
              <a16:creationId xmlns:a16="http://schemas.microsoft.com/office/drawing/2014/main" id="{224FDA4D-F99C-45AF-A499-A1A91C69099C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486" name="Shape 7">
          <a:extLst>
            <a:ext uri="{FF2B5EF4-FFF2-40B4-BE49-F238E27FC236}">
              <a16:creationId xmlns:a16="http://schemas.microsoft.com/office/drawing/2014/main" id="{D7BFFB4A-9089-4B93-800D-E9D068C2E7E5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487" name="Shape 7">
          <a:extLst>
            <a:ext uri="{FF2B5EF4-FFF2-40B4-BE49-F238E27FC236}">
              <a16:creationId xmlns:a16="http://schemas.microsoft.com/office/drawing/2014/main" id="{8DBC4C8D-30D7-476B-8209-60B0F86ED5C3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47</xdr:row>
      <xdr:rowOff>0</xdr:rowOff>
    </xdr:from>
    <xdr:ext cx="190500" cy="266700"/>
    <xdr:sp macro="" textlink="">
      <xdr:nvSpPr>
        <xdr:cNvPr id="488" name="Shape 7">
          <a:extLst>
            <a:ext uri="{FF2B5EF4-FFF2-40B4-BE49-F238E27FC236}">
              <a16:creationId xmlns:a16="http://schemas.microsoft.com/office/drawing/2014/main" id="{02C3B309-7D2F-4E1D-B5B3-A71AE77FF1AB}"/>
            </a:ext>
          </a:extLst>
        </xdr:cNvPr>
        <xdr:cNvSpPr txBox="1"/>
      </xdr:nvSpPr>
      <xdr:spPr>
        <a:xfrm>
          <a:off x="274129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489" name="Shape 7">
          <a:extLst>
            <a:ext uri="{FF2B5EF4-FFF2-40B4-BE49-F238E27FC236}">
              <a16:creationId xmlns:a16="http://schemas.microsoft.com/office/drawing/2014/main" id="{E7669AFD-85AB-4A7F-904F-5754485B9BB4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490" name="Shape 7">
          <a:extLst>
            <a:ext uri="{FF2B5EF4-FFF2-40B4-BE49-F238E27FC236}">
              <a16:creationId xmlns:a16="http://schemas.microsoft.com/office/drawing/2014/main" id="{765B782B-0E58-4DD8-905E-8778A3BB2ED9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491" name="Shape 7">
          <a:extLst>
            <a:ext uri="{FF2B5EF4-FFF2-40B4-BE49-F238E27FC236}">
              <a16:creationId xmlns:a16="http://schemas.microsoft.com/office/drawing/2014/main" id="{1B138805-1A64-4421-818A-0E66E275A829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492" name="Shape 7">
          <a:extLst>
            <a:ext uri="{FF2B5EF4-FFF2-40B4-BE49-F238E27FC236}">
              <a16:creationId xmlns:a16="http://schemas.microsoft.com/office/drawing/2014/main" id="{F09CD48F-8F21-4984-96B0-DEBA33ABAA2B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93" name="Shape 8">
          <a:extLst>
            <a:ext uri="{FF2B5EF4-FFF2-40B4-BE49-F238E27FC236}">
              <a16:creationId xmlns:a16="http://schemas.microsoft.com/office/drawing/2014/main" id="{2CCBBEFE-E8E2-4BD1-9743-2E0D03E4CE1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94" name="Shape 8">
          <a:extLst>
            <a:ext uri="{FF2B5EF4-FFF2-40B4-BE49-F238E27FC236}">
              <a16:creationId xmlns:a16="http://schemas.microsoft.com/office/drawing/2014/main" id="{B87E9C40-E0BC-4016-987F-CFBEDE0AD17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95" name="Shape 8">
          <a:extLst>
            <a:ext uri="{FF2B5EF4-FFF2-40B4-BE49-F238E27FC236}">
              <a16:creationId xmlns:a16="http://schemas.microsoft.com/office/drawing/2014/main" id="{A13F0F43-D6BB-443E-A782-CB34B3A0944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96" name="Shape 8">
          <a:extLst>
            <a:ext uri="{FF2B5EF4-FFF2-40B4-BE49-F238E27FC236}">
              <a16:creationId xmlns:a16="http://schemas.microsoft.com/office/drawing/2014/main" id="{6EAAB80A-983E-4CBC-A1AC-0DD0EF9AD68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97" name="Shape 8">
          <a:extLst>
            <a:ext uri="{FF2B5EF4-FFF2-40B4-BE49-F238E27FC236}">
              <a16:creationId xmlns:a16="http://schemas.microsoft.com/office/drawing/2014/main" id="{24303354-0B8C-4B47-A60E-3ACE154D520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98" name="Shape 8">
          <a:extLst>
            <a:ext uri="{FF2B5EF4-FFF2-40B4-BE49-F238E27FC236}">
              <a16:creationId xmlns:a16="http://schemas.microsoft.com/office/drawing/2014/main" id="{91331F6B-31D1-4A1E-9E36-4401EAADB78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499" name="Shape 8">
          <a:extLst>
            <a:ext uri="{FF2B5EF4-FFF2-40B4-BE49-F238E27FC236}">
              <a16:creationId xmlns:a16="http://schemas.microsoft.com/office/drawing/2014/main" id="{E006EC1C-3062-43EC-9753-8301F5E3165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00" name="Shape 8">
          <a:extLst>
            <a:ext uri="{FF2B5EF4-FFF2-40B4-BE49-F238E27FC236}">
              <a16:creationId xmlns:a16="http://schemas.microsoft.com/office/drawing/2014/main" id="{24C3AAB3-4417-4740-8E1E-025BFD5382A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01" name="Shape 8">
          <a:extLst>
            <a:ext uri="{FF2B5EF4-FFF2-40B4-BE49-F238E27FC236}">
              <a16:creationId xmlns:a16="http://schemas.microsoft.com/office/drawing/2014/main" id="{6FC7EC60-C1F0-4341-B54D-02098685673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47</xdr:row>
      <xdr:rowOff>0</xdr:rowOff>
    </xdr:from>
    <xdr:ext cx="190500" cy="266700"/>
    <xdr:sp macro="" textlink="">
      <xdr:nvSpPr>
        <xdr:cNvPr id="502" name="Shape 7">
          <a:extLst>
            <a:ext uri="{FF2B5EF4-FFF2-40B4-BE49-F238E27FC236}">
              <a16:creationId xmlns:a16="http://schemas.microsoft.com/office/drawing/2014/main" id="{5F9B2F45-BE78-4D02-95F3-F65A310D38FD}"/>
            </a:ext>
          </a:extLst>
        </xdr:cNvPr>
        <xdr:cNvSpPr txBox="1"/>
      </xdr:nvSpPr>
      <xdr:spPr>
        <a:xfrm>
          <a:off x="1094803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47</xdr:row>
      <xdr:rowOff>0</xdr:rowOff>
    </xdr:from>
    <xdr:ext cx="190500" cy="266700"/>
    <xdr:sp macro="" textlink="">
      <xdr:nvSpPr>
        <xdr:cNvPr id="503" name="Shape 7">
          <a:extLst>
            <a:ext uri="{FF2B5EF4-FFF2-40B4-BE49-F238E27FC236}">
              <a16:creationId xmlns:a16="http://schemas.microsoft.com/office/drawing/2014/main" id="{F6272834-E184-4DF7-B66A-77B76D36AB91}"/>
            </a:ext>
          </a:extLst>
        </xdr:cNvPr>
        <xdr:cNvSpPr txBox="1"/>
      </xdr:nvSpPr>
      <xdr:spPr>
        <a:xfrm>
          <a:off x="1094803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47</xdr:row>
      <xdr:rowOff>0</xdr:rowOff>
    </xdr:from>
    <xdr:ext cx="190500" cy="266700"/>
    <xdr:sp macro="" textlink="">
      <xdr:nvSpPr>
        <xdr:cNvPr id="504" name="Shape 7">
          <a:extLst>
            <a:ext uri="{FF2B5EF4-FFF2-40B4-BE49-F238E27FC236}">
              <a16:creationId xmlns:a16="http://schemas.microsoft.com/office/drawing/2014/main" id="{25287B08-C29F-4694-A12B-9E6DFCA79A73}"/>
            </a:ext>
          </a:extLst>
        </xdr:cNvPr>
        <xdr:cNvSpPr txBox="1"/>
      </xdr:nvSpPr>
      <xdr:spPr>
        <a:xfrm>
          <a:off x="1094803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05" name="Shape 8">
          <a:extLst>
            <a:ext uri="{FF2B5EF4-FFF2-40B4-BE49-F238E27FC236}">
              <a16:creationId xmlns:a16="http://schemas.microsoft.com/office/drawing/2014/main" id="{D83C711B-7C7B-40F7-A61D-A17D4E11901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06" name="Shape 8">
          <a:extLst>
            <a:ext uri="{FF2B5EF4-FFF2-40B4-BE49-F238E27FC236}">
              <a16:creationId xmlns:a16="http://schemas.microsoft.com/office/drawing/2014/main" id="{B6ECBB76-F188-4B46-A331-D7667039112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07" name="Shape 8">
          <a:extLst>
            <a:ext uri="{FF2B5EF4-FFF2-40B4-BE49-F238E27FC236}">
              <a16:creationId xmlns:a16="http://schemas.microsoft.com/office/drawing/2014/main" id="{933E9897-8CA3-4254-A3D9-236ABAA29DE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08" name="Shape 8">
          <a:extLst>
            <a:ext uri="{FF2B5EF4-FFF2-40B4-BE49-F238E27FC236}">
              <a16:creationId xmlns:a16="http://schemas.microsoft.com/office/drawing/2014/main" id="{DD330E9D-9986-48AD-8180-E225B3D1A21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09" name="Shape 8">
          <a:extLst>
            <a:ext uri="{FF2B5EF4-FFF2-40B4-BE49-F238E27FC236}">
              <a16:creationId xmlns:a16="http://schemas.microsoft.com/office/drawing/2014/main" id="{9FB1495E-A209-4A62-8B8C-E1FB7409CEA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10" name="Shape 8">
          <a:extLst>
            <a:ext uri="{FF2B5EF4-FFF2-40B4-BE49-F238E27FC236}">
              <a16:creationId xmlns:a16="http://schemas.microsoft.com/office/drawing/2014/main" id="{7416ABB2-799B-4875-86F9-5D77BEA61F8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11" name="Shape 8">
          <a:extLst>
            <a:ext uri="{FF2B5EF4-FFF2-40B4-BE49-F238E27FC236}">
              <a16:creationId xmlns:a16="http://schemas.microsoft.com/office/drawing/2014/main" id="{C72BDC52-359E-4A20-ACB7-80047D75EA0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47</xdr:row>
      <xdr:rowOff>0</xdr:rowOff>
    </xdr:from>
    <xdr:ext cx="190500" cy="266700"/>
    <xdr:sp macro="" textlink="">
      <xdr:nvSpPr>
        <xdr:cNvPr id="512" name="Shape 7">
          <a:extLst>
            <a:ext uri="{FF2B5EF4-FFF2-40B4-BE49-F238E27FC236}">
              <a16:creationId xmlns:a16="http://schemas.microsoft.com/office/drawing/2014/main" id="{17176502-A921-48B7-B448-7E964BAC1A8C}"/>
            </a:ext>
          </a:extLst>
        </xdr:cNvPr>
        <xdr:cNvSpPr txBox="1"/>
      </xdr:nvSpPr>
      <xdr:spPr>
        <a:xfrm>
          <a:off x="1094803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47</xdr:row>
      <xdr:rowOff>0</xdr:rowOff>
    </xdr:from>
    <xdr:ext cx="190500" cy="266700"/>
    <xdr:sp macro="" textlink="">
      <xdr:nvSpPr>
        <xdr:cNvPr id="513" name="Shape 7">
          <a:extLst>
            <a:ext uri="{FF2B5EF4-FFF2-40B4-BE49-F238E27FC236}">
              <a16:creationId xmlns:a16="http://schemas.microsoft.com/office/drawing/2014/main" id="{5738CDC7-0D8C-4054-AB28-63C2366C8F6D}"/>
            </a:ext>
          </a:extLst>
        </xdr:cNvPr>
        <xdr:cNvSpPr txBox="1"/>
      </xdr:nvSpPr>
      <xdr:spPr>
        <a:xfrm>
          <a:off x="1094803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47</xdr:row>
      <xdr:rowOff>0</xdr:rowOff>
    </xdr:from>
    <xdr:ext cx="190500" cy="266700"/>
    <xdr:sp macro="" textlink="">
      <xdr:nvSpPr>
        <xdr:cNvPr id="514" name="Shape 7">
          <a:extLst>
            <a:ext uri="{FF2B5EF4-FFF2-40B4-BE49-F238E27FC236}">
              <a16:creationId xmlns:a16="http://schemas.microsoft.com/office/drawing/2014/main" id="{90D8089A-DB30-423A-BCC8-20F2DBFB9D25}"/>
            </a:ext>
          </a:extLst>
        </xdr:cNvPr>
        <xdr:cNvSpPr txBox="1"/>
      </xdr:nvSpPr>
      <xdr:spPr>
        <a:xfrm>
          <a:off x="1094803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15" name="Shape 8">
          <a:extLst>
            <a:ext uri="{FF2B5EF4-FFF2-40B4-BE49-F238E27FC236}">
              <a16:creationId xmlns:a16="http://schemas.microsoft.com/office/drawing/2014/main" id="{9AA76BE6-8AF3-49AD-ACB0-F49E9E4A74C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16" name="Shape 8">
          <a:extLst>
            <a:ext uri="{FF2B5EF4-FFF2-40B4-BE49-F238E27FC236}">
              <a16:creationId xmlns:a16="http://schemas.microsoft.com/office/drawing/2014/main" id="{8E3ADDE4-89AD-4365-8965-D775D581618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17" name="Shape 8">
          <a:extLst>
            <a:ext uri="{FF2B5EF4-FFF2-40B4-BE49-F238E27FC236}">
              <a16:creationId xmlns:a16="http://schemas.microsoft.com/office/drawing/2014/main" id="{CCD8C95A-956F-4EFC-839E-05A81CABB60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18" name="Shape 8">
          <a:extLst>
            <a:ext uri="{FF2B5EF4-FFF2-40B4-BE49-F238E27FC236}">
              <a16:creationId xmlns:a16="http://schemas.microsoft.com/office/drawing/2014/main" id="{9F322102-EF00-43A1-A7CE-BD70644D384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19" name="Shape 8">
          <a:extLst>
            <a:ext uri="{FF2B5EF4-FFF2-40B4-BE49-F238E27FC236}">
              <a16:creationId xmlns:a16="http://schemas.microsoft.com/office/drawing/2014/main" id="{3EF45C56-613F-48FB-8665-D94EC07791E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20" name="Shape 8">
          <a:extLst>
            <a:ext uri="{FF2B5EF4-FFF2-40B4-BE49-F238E27FC236}">
              <a16:creationId xmlns:a16="http://schemas.microsoft.com/office/drawing/2014/main" id="{BD5C4C08-2B3B-425D-96BD-8B07ADD7FA1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21" name="Shape 8">
          <a:extLst>
            <a:ext uri="{FF2B5EF4-FFF2-40B4-BE49-F238E27FC236}">
              <a16:creationId xmlns:a16="http://schemas.microsoft.com/office/drawing/2014/main" id="{FE1303A3-7E2A-40E5-A7B8-A0E014563BF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47</xdr:row>
      <xdr:rowOff>0</xdr:rowOff>
    </xdr:from>
    <xdr:ext cx="190500" cy="266700"/>
    <xdr:sp macro="" textlink="">
      <xdr:nvSpPr>
        <xdr:cNvPr id="522" name="Shape 7">
          <a:extLst>
            <a:ext uri="{FF2B5EF4-FFF2-40B4-BE49-F238E27FC236}">
              <a16:creationId xmlns:a16="http://schemas.microsoft.com/office/drawing/2014/main" id="{53C8E5BE-B58A-4859-A0AB-7143872FC29E}"/>
            </a:ext>
          </a:extLst>
        </xdr:cNvPr>
        <xdr:cNvSpPr txBox="1"/>
      </xdr:nvSpPr>
      <xdr:spPr>
        <a:xfrm>
          <a:off x="1094803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47</xdr:row>
      <xdr:rowOff>0</xdr:rowOff>
    </xdr:from>
    <xdr:ext cx="190500" cy="266700"/>
    <xdr:sp macro="" textlink="">
      <xdr:nvSpPr>
        <xdr:cNvPr id="523" name="Shape 7">
          <a:extLst>
            <a:ext uri="{FF2B5EF4-FFF2-40B4-BE49-F238E27FC236}">
              <a16:creationId xmlns:a16="http://schemas.microsoft.com/office/drawing/2014/main" id="{7D6627C1-2409-4F0A-8BD1-711CD19FAB0C}"/>
            </a:ext>
          </a:extLst>
        </xdr:cNvPr>
        <xdr:cNvSpPr txBox="1"/>
      </xdr:nvSpPr>
      <xdr:spPr>
        <a:xfrm>
          <a:off x="1094803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0</xdr:colOff>
      <xdr:row>47</xdr:row>
      <xdr:rowOff>0</xdr:rowOff>
    </xdr:from>
    <xdr:ext cx="190500" cy="266700"/>
    <xdr:sp macro="" textlink="">
      <xdr:nvSpPr>
        <xdr:cNvPr id="524" name="Shape 7">
          <a:extLst>
            <a:ext uri="{FF2B5EF4-FFF2-40B4-BE49-F238E27FC236}">
              <a16:creationId xmlns:a16="http://schemas.microsoft.com/office/drawing/2014/main" id="{90FD848D-D25A-4918-992A-5AAE813BC897}"/>
            </a:ext>
          </a:extLst>
        </xdr:cNvPr>
        <xdr:cNvSpPr txBox="1"/>
      </xdr:nvSpPr>
      <xdr:spPr>
        <a:xfrm>
          <a:off x="1094803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25" name="Shape 7">
          <a:extLst>
            <a:ext uri="{FF2B5EF4-FFF2-40B4-BE49-F238E27FC236}">
              <a16:creationId xmlns:a16="http://schemas.microsoft.com/office/drawing/2014/main" id="{2DE83EDE-469A-411B-A9DA-91903960B0F6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26" name="Shape 7">
          <a:extLst>
            <a:ext uri="{FF2B5EF4-FFF2-40B4-BE49-F238E27FC236}">
              <a16:creationId xmlns:a16="http://schemas.microsoft.com/office/drawing/2014/main" id="{30B94694-AFAC-4ED2-A3BD-235FFC2B91E4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27" name="Shape 7">
          <a:extLst>
            <a:ext uri="{FF2B5EF4-FFF2-40B4-BE49-F238E27FC236}">
              <a16:creationId xmlns:a16="http://schemas.microsoft.com/office/drawing/2014/main" id="{09A713F0-91CA-471B-8E96-D00FE2079843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28" name="Shape 7">
          <a:extLst>
            <a:ext uri="{FF2B5EF4-FFF2-40B4-BE49-F238E27FC236}">
              <a16:creationId xmlns:a16="http://schemas.microsoft.com/office/drawing/2014/main" id="{063580E4-2FDC-45FA-AE22-66F7BAC5E9B9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29" name="Shape 7">
          <a:extLst>
            <a:ext uri="{FF2B5EF4-FFF2-40B4-BE49-F238E27FC236}">
              <a16:creationId xmlns:a16="http://schemas.microsoft.com/office/drawing/2014/main" id="{8F041BD8-922C-45C5-BA5D-83C98CF65BB8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30" name="Shape 7">
          <a:extLst>
            <a:ext uri="{FF2B5EF4-FFF2-40B4-BE49-F238E27FC236}">
              <a16:creationId xmlns:a16="http://schemas.microsoft.com/office/drawing/2014/main" id="{5373F4A0-6C26-46D6-AEBB-BF09EFBBDD3B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31" name="Shape 7">
          <a:extLst>
            <a:ext uri="{FF2B5EF4-FFF2-40B4-BE49-F238E27FC236}">
              <a16:creationId xmlns:a16="http://schemas.microsoft.com/office/drawing/2014/main" id="{0893AC4C-93E2-4C36-BDE8-38B410A400D1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32" name="Shape 7">
          <a:extLst>
            <a:ext uri="{FF2B5EF4-FFF2-40B4-BE49-F238E27FC236}">
              <a16:creationId xmlns:a16="http://schemas.microsoft.com/office/drawing/2014/main" id="{03E6CBF3-EAF3-4F6E-95EF-50821F6CA609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33" name="Shape 7">
          <a:extLst>
            <a:ext uri="{FF2B5EF4-FFF2-40B4-BE49-F238E27FC236}">
              <a16:creationId xmlns:a16="http://schemas.microsoft.com/office/drawing/2014/main" id="{4B30C265-F8B1-408A-8C70-AE7445BBE152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34" name="Shape 7">
          <a:extLst>
            <a:ext uri="{FF2B5EF4-FFF2-40B4-BE49-F238E27FC236}">
              <a16:creationId xmlns:a16="http://schemas.microsoft.com/office/drawing/2014/main" id="{64045CA4-5150-49B4-B8E4-1ECF6EE68F3C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35" name="Shape 7">
          <a:extLst>
            <a:ext uri="{FF2B5EF4-FFF2-40B4-BE49-F238E27FC236}">
              <a16:creationId xmlns:a16="http://schemas.microsoft.com/office/drawing/2014/main" id="{87B5C37E-0552-460F-A06B-1732304A5523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36" name="Shape 7">
          <a:extLst>
            <a:ext uri="{FF2B5EF4-FFF2-40B4-BE49-F238E27FC236}">
              <a16:creationId xmlns:a16="http://schemas.microsoft.com/office/drawing/2014/main" id="{0E968778-FC2D-4E4E-8478-EDA57440798A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37" name="Shape 7">
          <a:extLst>
            <a:ext uri="{FF2B5EF4-FFF2-40B4-BE49-F238E27FC236}">
              <a16:creationId xmlns:a16="http://schemas.microsoft.com/office/drawing/2014/main" id="{5B052D9F-CBEB-4294-9390-5BCA53C4DB7C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38" name="Shape 7">
          <a:extLst>
            <a:ext uri="{FF2B5EF4-FFF2-40B4-BE49-F238E27FC236}">
              <a16:creationId xmlns:a16="http://schemas.microsoft.com/office/drawing/2014/main" id="{1789F870-3BC2-4844-90B3-7BA257A9B44C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39" name="Shape 7">
          <a:extLst>
            <a:ext uri="{FF2B5EF4-FFF2-40B4-BE49-F238E27FC236}">
              <a16:creationId xmlns:a16="http://schemas.microsoft.com/office/drawing/2014/main" id="{3618ED3B-2EE9-4CE2-957F-A70F8A45A335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40" name="Shape 8">
          <a:extLst>
            <a:ext uri="{FF2B5EF4-FFF2-40B4-BE49-F238E27FC236}">
              <a16:creationId xmlns:a16="http://schemas.microsoft.com/office/drawing/2014/main" id="{4F09A27D-221E-4FE3-8489-94560F90E70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41" name="Shape 8">
          <a:extLst>
            <a:ext uri="{FF2B5EF4-FFF2-40B4-BE49-F238E27FC236}">
              <a16:creationId xmlns:a16="http://schemas.microsoft.com/office/drawing/2014/main" id="{7DFB85B5-A5B0-47D1-AFF6-58CB8028D2C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42" name="Shape 7">
          <a:extLst>
            <a:ext uri="{FF2B5EF4-FFF2-40B4-BE49-F238E27FC236}">
              <a16:creationId xmlns:a16="http://schemas.microsoft.com/office/drawing/2014/main" id="{125D7214-D251-497D-B709-E76D3278F201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43" name="Shape 7">
          <a:extLst>
            <a:ext uri="{FF2B5EF4-FFF2-40B4-BE49-F238E27FC236}">
              <a16:creationId xmlns:a16="http://schemas.microsoft.com/office/drawing/2014/main" id="{7518CEB8-77D3-4410-8F80-B11EF8498E85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44" name="Shape 7">
          <a:extLst>
            <a:ext uri="{FF2B5EF4-FFF2-40B4-BE49-F238E27FC236}">
              <a16:creationId xmlns:a16="http://schemas.microsoft.com/office/drawing/2014/main" id="{D8BC400E-68B9-4020-96AD-A5F9FBEFE0B9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45" name="Shape 7">
          <a:extLst>
            <a:ext uri="{FF2B5EF4-FFF2-40B4-BE49-F238E27FC236}">
              <a16:creationId xmlns:a16="http://schemas.microsoft.com/office/drawing/2014/main" id="{4148FC9C-E6D2-4BD4-82D1-FB9742AFCE3C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46" name="Shape 7">
          <a:extLst>
            <a:ext uri="{FF2B5EF4-FFF2-40B4-BE49-F238E27FC236}">
              <a16:creationId xmlns:a16="http://schemas.microsoft.com/office/drawing/2014/main" id="{615D9A02-3CA3-4086-BED2-E4AFBF978B28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47" name="Shape 7">
          <a:extLst>
            <a:ext uri="{FF2B5EF4-FFF2-40B4-BE49-F238E27FC236}">
              <a16:creationId xmlns:a16="http://schemas.microsoft.com/office/drawing/2014/main" id="{DCF8D434-18DC-4E89-9AE4-CF085F2CA9D3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48" name="Shape 8">
          <a:extLst>
            <a:ext uri="{FF2B5EF4-FFF2-40B4-BE49-F238E27FC236}">
              <a16:creationId xmlns:a16="http://schemas.microsoft.com/office/drawing/2014/main" id="{6D0393F6-5F81-430D-A26C-28238CE3115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49" name="Shape 8">
          <a:extLst>
            <a:ext uri="{FF2B5EF4-FFF2-40B4-BE49-F238E27FC236}">
              <a16:creationId xmlns:a16="http://schemas.microsoft.com/office/drawing/2014/main" id="{FB9AA81F-A823-40AF-BD4D-E7067BFE68F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50" name="Shape 7">
          <a:extLst>
            <a:ext uri="{FF2B5EF4-FFF2-40B4-BE49-F238E27FC236}">
              <a16:creationId xmlns:a16="http://schemas.microsoft.com/office/drawing/2014/main" id="{E63E77D2-A9E5-4061-8B5A-BC9C4E9BEC89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51" name="Shape 7">
          <a:extLst>
            <a:ext uri="{FF2B5EF4-FFF2-40B4-BE49-F238E27FC236}">
              <a16:creationId xmlns:a16="http://schemas.microsoft.com/office/drawing/2014/main" id="{752AEAB9-B567-48CB-A351-F8428CE7BB9F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52" name="Shape 7">
          <a:extLst>
            <a:ext uri="{FF2B5EF4-FFF2-40B4-BE49-F238E27FC236}">
              <a16:creationId xmlns:a16="http://schemas.microsoft.com/office/drawing/2014/main" id="{89C3E563-B3E4-443E-928B-35EB4F181E52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47</xdr:row>
      <xdr:rowOff>0</xdr:rowOff>
    </xdr:from>
    <xdr:ext cx="190500" cy="266700"/>
    <xdr:sp macro="" textlink="">
      <xdr:nvSpPr>
        <xdr:cNvPr id="553" name="Shape 7">
          <a:extLst>
            <a:ext uri="{FF2B5EF4-FFF2-40B4-BE49-F238E27FC236}">
              <a16:creationId xmlns:a16="http://schemas.microsoft.com/office/drawing/2014/main" id="{CAD412C0-9E68-4611-A6BF-58A001CE8F6A}"/>
            </a:ext>
          </a:extLst>
        </xdr:cNvPr>
        <xdr:cNvSpPr txBox="1"/>
      </xdr:nvSpPr>
      <xdr:spPr>
        <a:xfrm>
          <a:off x="4983480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54" name="Shape 7">
          <a:extLst>
            <a:ext uri="{FF2B5EF4-FFF2-40B4-BE49-F238E27FC236}">
              <a16:creationId xmlns:a16="http://schemas.microsoft.com/office/drawing/2014/main" id="{6184B008-D731-4B87-830B-F22E783EFDE5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55" name="Shape 7">
          <a:extLst>
            <a:ext uri="{FF2B5EF4-FFF2-40B4-BE49-F238E27FC236}">
              <a16:creationId xmlns:a16="http://schemas.microsoft.com/office/drawing/2014/main" id="{D5A0EDA5-1FBA-4779-81ED-60063887566A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56" name="Shape 7">
          <a:extLst>
            <a:ext uri="{FF2B5EF4-FFF2-40B4-BE49-F238E27FC236}">
              <a16:creationId xmlns:a16="http://schemas.microsoft.com/office/drawing/2014/main" id="{2D085D04-1411-4B6D-9D9C-0141E766EA8E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981075</xdr:colOff>
      <xdr:row>47</xdr:row>
      <xdr:rowOff>0</xdr:rowOff>
    </xdr:from>
    <xdr:ext cx="190500" cy="266700"/>
    <xdr:sp macro="" textlink="">
      <xdr:nvSpPr>
        <xdr:cNvPr id="557" name="Shape 7">
          <a:extLst>
            <a:ext uri="{FF2B5EF4-FFF2-40B4-BE49-F238E27FC236}">
              <a16:creationId xmlns:a16="http://schemas.microsoft.com/office/drawing/2014/main" id="{F5C45F6E-6FF6-44F8-B4A2-C236923ACD86}"/>
            </a:ext>
          </a:extLst>
        </xdr:cNvPr>
        <xdr:cNvSpPr txBox="1"/>
      </xdr:nvSpPr>
      <xdr:spPr>
        <a:xfrm>
          <a:off x="596455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58" name="Shape 8">
          <a:extLst>
            <a:ext uri="{FF2B5EF4-FFF2-40B4-BE49-F238E27FC236}">
              <a16:creationId xmlns:a16="http://schemas.microsoft.com/office/drawing/2014/main" id="{A75E8B79-AF4A-4F13-A782-A364D501EE9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559" name="Shape 8">
          <a:extLst>
            <a:ext uri="{FF2B5EF4-FFF2-40B4-BE49-F238E27FC236}">
              <a16:creationId xmlns:a16="http://schemas.microsoft.com/office/drawing/2014/main" id="{1EBC8C63-9D04-4E96-9F61-1A9875F0D1E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60" name="Shape 8">
          <a:extLst>
            <a:ext uri="{FF2B5EF4-FFF2-40B4-BE49-F238E27FC236}">
              <a16:creationId xmlns:a16="http://schemas.microsoft.com/office/drawing/2014/main" id="{771115BD-13F4-4BD8-B0D8-57760A8EB0D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61" name="Shape 8">
          <a:extLst>
            <a:ext uri="{FF2B5EF4-FFF2-40B4-BE49-F238E27FC236}">
              <a16:creationId xmlns:a16="http://schemas.microsoft.com/office/drawing/2014/main" id="{C24698BE-366B-45E0-A454-D88B59BEE286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62" name="Shape 8">
          <a:extLst>
            <a:ext uri="{FF2B5EF4-FFF2-40B4-BE49-F238E27FC236}">
              <a16:creationId xmlns:a16="http://schemas.microsoft.com/office/drawing/2014/main" id="{BCD542F8-D28E-443C-BECB-B52F85897C9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63" name="Shape 8">
          <a:extLst>
            <a:ext uri="{FF2B5EF4-FFF2-40B4-BE49-F238E27FC236}">
              <a16:creationId xmlns:a16="http://schemas.microsoft.com/office/drawing/2014/main" id="{C159D678-2A42-405A-92D4-A6FAD3EB33E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64" name="Shape 8">
          <a:extLst>
            <a:ext uri="{FF2B5EF4-FFF2-40B4-BE49-F238E27FC236}">
              <a16:creationId xmlns:a16="http://schemas.microsoft.com/office/drawing/2014/main" id="{28617C7E-4BA4-45AE-A4C4-2884B30ACE81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65" name="Shape 8">
          <a:extLst>
            <a:ext uri="{FF2B5EF4-FFF2-40B4-BE49-F238E27FC236}">
              <a16:creationId xmlns:a16="http://schemas.microsoft.com/office/drawing/2014/main" id="{36FB0669-EA62-4318-A250-27942B01E6A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66" name="Shape 8">
          <a:extLst>
            <a:ext uri="{FF2B5EF4-FFF2-40B4-BE49-F238E27FC236}">
              <a16:creationId xmlns:a16="http://schemas.microsoft.com/office/drawing/2014/main" id="{842AEC32-C04B-474E-AED1-C85F743B32E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67" name="Shape 8">
          <a:extLst>
            <a:ext uri="{FF2B5EF4-FFF2-40B4-BE49-F238E27FC236}">
              <a16:creationId xmlns:a16="http://schemas.microsoft.com/office/drawing/2014/main" id="{950509BF-807A-44BA-B057-8A22D307B99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68" name="Shape 8">
          <a:extLst>
            <a:ext uri="{FF2B5EF4-FFF2-40B4-BE49-F238E27FC236}">
              <a16:creationId xmlns:a16="http://schemas.microsoft.com/office/drawing/2014/main" id="{91276898-8087-4FB9-A90B-EBAFF8B0CB8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69" name="Shape 8">
          <a:extLst>
            <a:ext uri="{FF2B5EF4-FFF2-40B4-BE49-F238E27FC236}">
              <a16:creationId xmlns:a16="http://schemas.microsoft.com/office/drawing/2014/main" id="{CFB77D47-8CD2-4819-9C28-9C6A6C550196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70" name="Shape 8">
          <a:extLst>
            <a:ext uri="{FF2B5EF4-FFF2-40B4-BE49-F238E27FC236}">
              <a16:creationId xmlns:a16="http://schemas.microsoft.com/office/drawing/2014/main" id="{368184F7-3724-4B09-A831-1F94D0BBD01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71" name="Shape 8">
          <a:extLst>
            <a:ext uri="{FF2B5EF4-FFF2-40B4-BE49-F238E27FC236}">
              <a16:creationId xmlns:a16="http://schemas.microsoft.com/office/drawing/2014/main" id="{C9D137BB-5E5E-4701-A070-C9E864D9968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72" name="Shape 8">
          <a:extLst>
            <a:ext uri="{FF2B5EF4-FFF2-40B4-BE49-F238E27FC236}">
              <a16:creationId xmlns:a16="http://schemas.microsoft.com/office/drawing/2014/main" id="{33E6D0F7-B63A-41C0-A095-03A73AC560B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73" name="Shape 8">
          <a:extLst>
            <a:ext uri="{FF2B5EF4-FFF2-40B4-BE49-F238E27FC236}">
              <a16:creationId xmlns:a16="http://schemas.microsoft.com/office/drawing/2014/main" id="{2A4043E5-A564-4CD0-BB8C-BCFBBE4FD22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74" name="Shape 8">
          <a:extLst>
            <a:ext uri="{FF2B5EF4-FFF2-40B4-BE49-F238E27FC236}">
              <a16:creationId xmlns:a16="http://schemas.microsoft.com/office/drawing/2014/main" id="{CBC10A19-F045-41F8-8792-D3CF30A3E6B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75" name="Shape 8">
          <a:extLst>
            <a:ext uri="{FF2B5EF4-FFF2-40B4-BE49-F238E27FC236}">
              <a16:creationId xmlns:a16="http://schemas.microsoft.com/office/drawing/2014/main" id="{2AED685C-718B-4F35-A143-04DB837F25C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76" name="Shape 8">
          <a:extLst>
            <a:ext uri="{FF2B5EF4-FFF2-40B4-BE49-F238E27FC236}">
              <a16:creationId xmlns:a16="http://schemas.microsoft.com/office/drawing/2014/main" id="{52DB6FB9-43C8-43BC-8386-8C8E0D7D9BC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77" name="Shape 8">
          <a:extLst>
            <a:ext uri="{FF2B5EF4-FFF2-40B4-BE49-F238E27FC236}">
              <a16:creationId xmlns:a16="http://schemas.microsoft.com/office/drawing/2014/main" id="{5882A78D-E013-4ACE-B9F0-27790189BA01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78" name="Shape 8">
          <a:extLst>
            <a:ext uri="{FF2B5EF4-FFF2-40B4-BE49-F238E27FC236}">
              <a16:creationId xmlns:a16="http://schemas.microsoft.com/office/drawing/2014/main" id="{9499CC81-5F7C-405E-A700-B7766731627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79" name="Shape 8">
          <a:extLst>
            <a:ext uri="{FF2B5EF4-FFF2-40B4-BE49-F238E27FC236}">
              <a16:creationId xmlns:a16="http://schemas.microsoft.com/office/drawing/2014/main" id="{105DA3E8-4206-466D-A908-F1DA5F59493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80" name="Shape 8">
          <a:extLst>
            <a:ext uri="{FF2B5EF4-FFF2-40B4-BE49-F238E27FC236}">
              <a16:creationId xmlns:a16="http://schemas.microsoft.com/office/drawing/2014/main" id="{2241AABA-82DE-4FE3-BC84-FB532F80D56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81" name="Shape 8">
          <a:extLst>
            <a:ext uri="{FF2B5EF4-FFF2-40B4-BE49-F238E27FC236}">
              <a16:creationId xmlns:a16="http://schemas.microsoft.com/office/drawing/2014/main" id="{B76E4F6C-D342-4EDC-B338-CD6948DBCCF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82" name="Shape 8">
          <a:extLst>
            <a:ext uri="{FF2B5EF4-FFF2-40B4-BE49-F238E27FC236}">
              <a16:creationId xmlns:a16="http://schemas.microsoft.com/office/drawing/2014/main" id="{19B0DD3A-84B0-4AAB-A93B-F58318A7770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83" name="Shape 8">
          <a:extLst>
            <a:ext uri="{FF2B5EF4-FFF2-40B4-BE49-F238E27FC236}">
              <a16:creationId xmlns:a16="http://schemas.microsoft.com/office/drawing/2014/main" id="{3FD25552-3E85-4941-A7C1-B2E56C6EFAF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84" name="Shape 8">
          <a:extLst>
            <a:ext uri="{FF2B5EF4-FFF2-40B4-BE49-F238E27FC236}">
              <a16:creationId xmlns:a16="http://schemas.microsoft.com/office/drawing/2014/main" id="{899A6883-D8EF-4437-BBA6-19D487DDFA4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85" name="Shape 8">
          <a:extLst>
            <a:ext uri="{FF2B5EF4-FFF2-40B4-BE49-F238E27FC236}">
              <a16:creationId xmlns:a16="http://schemas.microsoft.com/office/drawing/2014/main" id="{E3C3CF56-EDA6-4625-A440-346F5358442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86" name="Shape 8">
          <a:extLst>
            <a:ext uri="{FF2B5EF4-FFF2-40B4-BE49-F238E27FC236}">
              <a16:creationId xmlns:a16="http://schemas.microsoft.com/office/drawing/2014/main" id="{BCB5C3BB-1F62-4A0E-BA71-C3F39B44998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87" name="Shape 8">
          <a:extLst>
            <a:ext uri="{FF2B5EF4-FFF2-40B4-BE49-F238E27FC236}">
              <a16:creationId xmlns:a16="http://schemas.microsoft.com/office/drawing/2014/main" id="{E79B1FD0-A264-45F9-949A-BBF46960975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88" name="Shape 8">
          <a:extLst>
            <a:ext uri="{FF2B5EF4-FFF2-40B4-BE49-F238E27FC236}">
              <a16:creationId xmlns:a16="http://schemas.microsoft.com/office/drawing/2014/main" id="{1942664C-8E5C-4DA7-A25B-6F12DEE51CE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89" name="Shape 8">
          <a:extLst>
            <a:ext uri="{FF2B5EF4-FFF2-40B4-BE49-F238E27FC236}">
              <a16:creationId xmlns:a16="http://schemas.microsoft.com/office/drawing/2014/main" id="{51467360-B5E3-4C60-A908-4F56D4E0F84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90" name="Shape 8">
          <a:extLst>
            <a:ext uri="{FF2B5EF4-FFF2-40B4-BE49-F238E27FC236}">
              <a16:creationId xmlns:a16="http://schemas.microsoft.com/office/drawing/2014/main" id="{BBB2E904-5EC1-4646-AE78-1C6B1AA727A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91" name="Shape 8">
          <a:extLst>
            <a:ext uri="{FF2B5EF4-FFF2-40B4-BE49-F238E27FC236}">
              <a16:creationId xmlns:a16="http://schemas.microsoft.com/office/drawing/2014/main" id="{E8D88C2F-C240-4B14-BE27-FBD86A0A30FF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92" name="Shape 8">
          <a:extLst>
            <a:ext uri="{FF2B5EF4-FFF2-40B4-BE49-F238E27FC236}">
              <a16:creationId xmlns:a16="http://schemas.microsoft.com/office/drawing/2014/main" id="{4D534B1C-0D33-43BE-AE5A-259E108DF25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93" name="Shape 8">
          <a:extLst>
            <a:ext uri="{FF2B5EF4-FFF2-40B4-BE49-F238E27FC236}">
              <a16:creationId xmlns:a16="http://schemas.microsoft.com/office/drawing/2014/main" id="{AFD1CEC8-678C-4CD5-8C52-3B6C2EB9E12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94" name="Shape 8">
          <a:extLst>
            <a:ext uri="{FF2B5EF4-FFF2-40B4-BE49-F238E27FC236}">
              <a16:creationId xmlns:a16="http://schemas.microsoft.com/office/drawing/2014/main" id="{249093AF-47B3-4E08-839D-E5396ADEA9D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95" name="Shape 8">
          <a:extLst>
            <a:ext uri="{FF2B5EF4-FFF2-40B4-BE49-F238E27FC236}">
              <a16:creationId xmlns:a16="http://schemas.microsoft.com/office/drawing/2014/main" id="{6E88B7DD-28E8-45DD-A9AF-3B2DA7A26E7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96" name="Shape 8">
          <a:extLst>
            <a:ext uri="{FF2B5EF4-FFF2-40B4-BE49-F238E27FC236}">
              <a16:creationId xmlns:a16="http://schemas.microsoft.com/office/drawing/2014/main" id="{466CB8C0-AD13-480F-A5BB-693D97CEACA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97" name="Shape 8">
          <a:extLst>
            <a:ext uri="{FF2B5EF4-FFF2-40B4-BE49-F238E27FC236}">
              <a16:creationId xmlns:a16="http://schemas.microsoft.com/office/drawing/2014/main" id="{309886CD-8735-41DA-8ECA-4991DF5B0C5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98" name="Shape 8">
          <a:extLst>
            <a:ext uri="{FF2B5EF4-FFF2-40B4-BE49-F238E27FC236}">
              <a16:creationId xmlns:a16="http://schemas.microsoft.com/office/drawing/2014/main" id="{2AB9C1F1-74BF-4486-A67E-A6D42FB3D69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599" name="Shape 8">
          <a:extLst>
            <a:ext uri="{FF2B5EF4-FFF2-40B4-BE49-F238E27FC236}">
              <a16:creationId xmlns:a16="http://schemas.microsoft.com/office/drawing/2014/main" id="{63580B59-6D93-43E6-9020-AAEB4F2912B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00" name="Shape 8">
          <a:extLst>
            <a:ext uri="{FF2B5EF4-FFF2-40B4-BE49-F238E27FC236}">
              <a16:creationId xmlns:a16="http://schemas.microsoft.com/office/drawing/2014/main" id="{B3D0A42F-6EEC-4E62-93BD-4BBAEFD8D6B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01" name="Shape 8">
          <a:extLst>
            <a:ext uri="{FF2B5EF4-FFF2-40B4-BE49-F238E27FC236}">
              <a16:creationId xmlns:a16="http://schemas.microsoft.com/office/drawing/2014/main" id="{C4001B89-0E3D-4F63-888F-0ABA9A61395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02" name="Shape 8">
          <a:extLst>
            <a:ext uri="{FF2B5EF4-FFF2-40B4-BE49-F238E27FC236}">
              <a16:creationId xmlns:a16="http://schemas.microsoft.com/office/drawing/2014/main" id="{DE57FC72-1057-4B05-AF79-C7B3167A25D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03" name="Shape 8">
          <a:extLst>
            <a:ext uri="{FF2B5EF4-FFF2-40B4-BE49-F238E27FC236}">
              <a16:creationId xmlns:a16="http://schemas.microsoft.com/office/drawing/2014/main" id="{202E7CC2-47DC-4798-A8B5-8FB7EA47A88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04" name="Shape 8">
          <a:extLst>
            <a:ext uri="{FF2B5EF4-FFF2-40B4-BE49-F238E27FC236}">
              <a16:creationId xmlns:a16="http://schemas.microsoft.com/office/drawing/2014/main" id="{D38F5061-DA33-4B70-BD11-8FF90DC42CD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05" name="Shape 8">
          <a:extLst>
            <a:ext uri="{FF2B5EF4-FFF2-40B4-BE49-F238E27FC236}">
              <a16:creationId xmlns:a16="http://schemas.microsoft.com/office/drawing/2014/main" id="{04BFD602-6F16-4164-B761-54649A48DA8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06" name="Shape 8">
          <a:extLst>
            <a:ext uri="{FF2B5EF4-FFF2-40B4-BE49-F238E27FC236}">
              <a16:creationId xmlns:a16="http://schemas.microsoft.com/office/drawing/2014/main" id="{6DBE3B13-1A0D-45A3-AD95-40C75F546FF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07" name="Shape 8">
          <a:extLst>
            <a:ext uri="{FF2B5EF4-FFF2-40B4-BE49-F238E27FC236}">
              <a16:creationId xmlns:a16="http://schemas.microsoft.com/office/drawing/2014/main" id="{50B2AC24-8416-46B8-B1AE-704E348B15AF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08" name="Shape 8">
          <a:extLst>
            <a:ext uri="{FF2B5EF4-FFF2-40B4-BE49-F238E27FC236}">
              <a16:creationId xmlns:a16="http://schemas.microsoft.com/office/drawing/2014/main" id="{1D3A7B4A-8A3E-4D34-9715-0A5573649C3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09" name="Shape 8">
          <a:extLst>
            <a:ext uri="{FF2B5EF4-FFF2-40B4-BE49-F238E27FC236}">
              <a16:creationId xmlns:a16="http://schemas.microsoft.com/office/drawing/2014/main" id="{EB8EA73D-C3BD-489C-BC9B-55D75D4B5F9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10" name="Shape 8">
          <a:extLst>
            <a:ext uri="{FF2B5EF4-FFF2-40B4-BE49-F238E27FC236}">
              <a16:creationId xmlns:a16="http://schemas.microsoft.com/office/drawing/2014/main" id="{7827ADEE-A3C6-4598-95BD-B8A99F99293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11" name="Shape 8">
          <a:extLst>
            <a:ext uri="{FF2B5EF4-FFF2-40B4-BE49-F238E27FC236}">
              <a16:creationId xmlns:a16="http://schemas.microsoft.com/office/drawing/2014/main" id="{470660E1-8EA0-462E-A33A-C7ED2ADCB7A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12" name="Shape 8">
          <a:extLst>
            <a:ext uri="{FF2B5EF4-FFF2-40B4-BE49-F238E27FC236}">
              <a16:creationId xmlns:a16="http://schemas.microsoft.com/office/drawing/2014/main" id="{CBB2BE17-A20E-4BC5-92F1-8BC997E3622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13" name="Shape 8">
          <a:extLst>
            <a:ext uri="{FF2B5EF4-FFF2-40B4-BE49-F238E27FC236}">
              <a16:creationId xmlns:a16="http://schemas.microsoft.com/office/drawing/2014/main" id="{6039F215-494D-4DE0-87D4-BE43017EC01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14" name="Shape 8">
          <a:extLst>
            <a:ext uri="{FF2B5EF4-FFF2-40B4-BE49-F238E27FC236}">
              <a16:creationId xmlns:a16="http://schemas.microsoft.com/office/drawing/2014/main" id="{8B779278-B7D6-46FB-8AA8-7C65CE0F286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15" name="Shape 8">
          <a:extLst>
            <a:ext uri="{FF2B5EF4-FFF2-40B4-BE49-F238E27FC236}">
              <a16:creationId xmlns:a16="http://schemas.microsoft.com/office/drawing/2014/main" id="{FCC684C8-A061-4031-B65D-7A8D7559BF6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16" name="Shape 8">
          <a:extLst>
            <a:ext uri="{FF2B5EF4-FFF2-40B4-BE49-F238E27FC236}">
              <a16:creationId xmlns:a16="http://schemas.microsoft.com/office/drawing/2014/main" id="{78998E72-4147-4A06-BD0E-CEDDF4B262C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17" name="Shape 8">
          <a:extLst>
            <a:ext uri="{FF2B5EF4-FFF2-40B4-BE49-F238E27FC236}">
              <a16:creationId xmlns:a16="http://schemas.microsoft.com/office/drawing/2014/main" id="{39A69990-BC61-4317-8D22-DF1249731F6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18" name="Shape 8">
          <a:extLst>
            <a:ext uri="{FF2B5EF4-FFF2-40B4-BE49-F238E27FC236}">
              <a16:creationId xmlns:a16="http://schemas.microsoft.com/office/drawing/2014/main" id="{3C4C2159-EA38-4731-AC58-DD2E34AB836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19" name="Shape 8">
          <a:extLst>
            <a:ext uri="{FF2B5EF4-FFF2-40B4-BE49-F238E27FC236}">
              <a16:creationId xmlns:a16="http://schemas.microsoft.com/office/drawing/2014/main" id="{67A0E575-3105-4415-AAD5-9E48D37A77D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20" name="Shape 8">
          <a:extLst>
            <a:ext uri="{FF2B5EF4-FFF2-40B4-BE49-F238E27FC236}">
              <a16:creationId xmlns:a16="http://schemas.microsoft.com/office/drawing/2014/main" id="{0A19AEBE-8489-489C-B9BC-FABF258E61E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21" name="Shape 8">
          <a:extLst>
            <a:ext uri="{FF2B5EF4-FFF2-40B4-BE49-F238E27FC236}">
              <a16:creationId xmlns:a16="http://schemas.microsoft.com/office/drawing/2014/main" id="{DDD1CA7E-A97F-426F-9245-F9A7D5DE3F9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22" name="Shape 8">
          <a:extLst>
            <a:ext uri="{FF2B5EF4-FFF2-40B4-BE49-F238E27FC236}">
              <a16:creationId xmlns:a16="http://schemas.microsoft.com/office/drawing/2014/main" id="{C71B810F-F267-44A4-AB5C-606A28ACA7A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23" name="Shape 8">
          <a:extLst>
            <a:ext uri="{FF2B5EF4-FFF2-40B4-BE49-F238E27FC236}">
              <a16:creationId xmlns:a16="http://schemas.microsoft.com/office/drawing/2014/main" id="{3268D1C8-93A1-44A6-86CC-BCC617355A66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24" name="Shape 8">
          <a:extLst>
            <a:ext uri="{FF2B5EF4-FFF2-40B4-BE49-F238E27FC236}">
              <a16:creationId xmlns:a16="http://schemas.microsoft.com/office/drawing/2014/main" id="{438AE174-B32F-4EA3-99FA-6EE093C28F8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25" name="Shape 8">
          <a:extLst>
            <a:ext uri="{FF2B5EF4-FFF2-40B4-BE49-F238E27FC236}">
              <a16:creationId xmlns:a16="http://schemas.microsoft.com/office/drawing/2014/main" id="{CE823BBF-A6DF-4DFF-9762-D5C09DB09B6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26" name="Shape 8">
          <a:extLst>
            <a:ext uri="{FF2B5EF4-FFF2-40B4-BE49-F238E27FC236}">
              <a16:creationId xmlns:a16="http://schemas.microsoft.com/office/drawing/2014/main" id="{352BC9C4-22C9-4FC3-A150-DB8597A8475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27" name="Shape 8">
          <a:extLst>
            <a:ext uri="{FF2B5EF4-FFF2-40B4-BE49-F238E27FC236}">
              <a16:creationId xmlns:a16="http://schemas.microsoft.com/office/drawing/2014/main" id="{17864F58-FE04-4475-8888-7E94B676EB3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28" name="Shape 8">
          <a:extLst>
            <a:ext uri="{FF2B5EF4-FFF2-40B4-BE49-F238E27FC236}">
              <a16:creationId xmlns:a16="http://schemas.microsoft.com/office/drawing/2014/main" id="{C4F5EC55-88D0-4EAE-818A-0C0A398E1806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29" name="Shape 8">
          <a:extLst>
            <a:ext uri="{FF2B5EF4-FFF2-40B4-BE49-F238E27FC236}">
              <a16:creationId xmlns:a16="http://schemas.microsoft.com/office/drawing/2014/main" id="{B5D88AF7-22A8-4DC0-A78A-F3177AD323F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30" name="Shape 8">
          <a:extLst>
            <a:ext uri="{FF2B5EF4-FFF2-40B4-BE49-F238E27FC236}">
              <a16:creationId xmlns:a16="http://schemas.microsoft.com/office/drawing/2014/main" id="{AFDEA15A-DF58-4B81-BB79-38994B615C3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31" name="Shape 8">
          <a:extLst>
            <a:ext uri="{FF2B5EF4-FFF2-40B4-BE49-F238E27FC236}">
              <a16:creationId xmlns:a16="http://schemas.microsoft.com/office/drawing/2014/main" id="{C294CD85-DD5F-4394-A96A-8928FBDD284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32" name="Shape 8">
          <a:extLst>
            <a:ext uri="{FF2B5EF4-FFF2-40B4-BE49-F238E27FC236}">
              <a16:creationId xmlns:a16="http://schemas.microsoft.com/office/drawing/2014/main" id="{81712ECF-0602-430E-8CF5-35A8FE26A53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633" name="Shape 8">
          <a:extLst>
            <a:ext uri="{FF2B5EF4-FFF2-40B4-BE49-F238E27FC236}">
              <a16:creationId xmlns:a16="http://schemas.microsoft.com/office/drawing/2014/main" id="{8D9CDC06-1BCE-4E68-BAC4-45CAA68BAD8F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34" name="Shape 8">
          <a:extLst>
            <a:ext uri="{FF2B5EF4-FFF2-40B4-BE49-F238E27FC236}">
              <a16:creationId xmlns:a16="http://schemas.microsoft.com/office/drawing/2014/main" id="{7A040AED-C1E3-4141-A2C7-02B930A8BDE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35" name="Shape 8">
          <a:extLst>
            <a:ext uri="{FF2B5EF4-FFF2-40B4-BE49-F238E27FC236}">
              <a16:creationId xmlns:a16="http://schemas.microsoft.com/office/drawing/2014/main" id="{419D20BA-8628-4CF3-9FFD-4E39D05E1D4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36" name="Shape 8">
          <a:extLst>
            <a:ext uri="{FF2B5EF4-FFF2-40B4-BE49-F238E27FC236}">
              <a16:creationId xmlns:a16="http://schemas.microsoft.com/office/drawing/2014/main" id="{3DE8177A-781C-4F58-B3FA-4A7B340EBD0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37" name="Shape 8">
          <a:extLst>
            <a:ext uri="{FF2B5EF4-FFF2-40B4-BE49-F238E27FC236}">
              <a16:creationId xmlns:a16="http://schemas.microsoft.com/office/drawing/2014/main" id="{9E6D3EFB-BADF-42B0-9A9E-A1E81F106CD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38" name="Shape 8">
          <a:extLst>
            <a:ext uri="{FF2B5EF4-FFF2-40B4-BE49-F238E27FC236}">
              <a16:creationId xmlns:a16="http://schemas.microsoft.com/office/drawing/2014/main" id="{C3E62E07-0D13-4DD0-9420-7477373E102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39" name="Shape 8">
          <a:extLst>
            <a:ext uri="{FF2B5EF4-FFF2-40B4-BE49-F238E27FC236}">
              <a16:creationId xmlns:a16="http://schemas.microsoft.com/office/drawing/2014/main" id="{7076AD4C-CFFD-44CC-ABDC-81F8FAF7CCE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40" name="Shape 8">
          <a:extLst>
            <a:ext uri="{FF2B5EF4-FFF2-40B4-BE49-F238E27FC236}">
              <a16:creationId xmlns:a16="http://schemas.microsoft.com/office/drawing/2014/main" id="{BDCE4ABA-F791-43A0-BA51-CB47DAA140F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41" name="Shape 8">
          <a:extLst>
            <a:ext uri="{FF2B5EF4-FFF2-40B4-BE49-F238E27FC236}">
              <a16:creationId xmlns:a16="http://schemas.microsoft.com/office/drawing/2014/main" id="{4410BA2F-AC10-4F0A-8783-D3E151219EB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42" name="Shape 8">
          <a:extLst>
            <a:ext uri="{FF2B5EF4-FFF2-40B4-BE49-F238E27FC236}">
              <a16:creationId xmlns:a16="http://schemas.microsoft.com/office/drawing/2014/main" id="{5178F2D0-0817-4751-BB8B-652AFF0256C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43" name="Shape 8">
          <a:extLst>
            <a:ext uri="{FF2B5EF4-FFF2-40B4-BE49-F238E27FC236}">
              <a16:creationId xmlns:a16="http://schemas.microsoft.com/office/drawing/2014/main" id="{A0132685-6EE4-44EA-A314-17313274070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44" name="Shape 8">
          <a:extLst>
            <a:ext uri="{FF2B5EF4-FFF2-40B4-BE49-F238E27FC236}">
              <a16:creationId xmlns:a16="http://schemas.microsoft.com/office/drawing/2014/main" id="{B35B7210-132E-4F72-8E8F-802E266ABC5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45" name="Shape 8">
          <a:extLst>
            <a:ext uri="{FF2B5EF4-FFF2-40B4-BE49-F238E27FC236}">
              <a16:creationId xmlns:a16="http://schemas.microsoft.com/office/drawing/2014/main" id="{41596664-7ED9-4FF7-9949-9061C6A6321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46" name="Shape 8">
          <a:extLst>
            <a:ext uri="{FF2B5EF4-FFF2-40B4-BE49-F238E27FC236}">
              <a16:creationId xmlns:a16="http://schemas.microsoft.com/office/drawing/2014/main" id="{D20DFF1F-F9A9-487B-A2DD-153D78676BA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47" name="Shape 8">
          <a:extLst>
            <a:ext uri="{FF2B5EF4-FFF2-40B4-BE49-F238E27FC236}">
              <a16:creationId xmlns:a16="http://schemas.microsoft.com/office/drawing/2014/main" id="{FEC11D2C-F923-4CAA-8B7C-0FF9175F2F2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48" name="Shape 8">
          <a:extLst>
            <a:ext uri="{FF2B5EF4-FFF2-40B4-BE49-F238E27FC236}">
              <a16:creationId xmlns:a16="http://schemas.microsoft.com/office/drawing/2014/main" id="{C9B866C9-7FE1-402D-86FC-71DC8205E35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49" name="Shape 8">
          <a:extLst>
            <a:ext uri="{FF2B5EF4-FFF2-40B4-BE49-F238E27FC236}">
              <a16:creationId xmlns:a16="http://schemas.microsoft.com/office/drawing/2014/main" id="{9DB768EF-64B2-4C08-A01E-9A0D21706A9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50" name="Shape 8">
          <a:extLst>
            <a:ext uri="{FF2B5EF4-FFF2-40B4-BE49-F238E27FC236}">
              <a16:creationId xmlns:a16="http://schemas.microsoft.com/office/drawing/2014/main" id="{C768B6B0-65DE-4E49-B0E0-4A05F3AFA5E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51" name="Shape 8">
          <a:extLst>
            <a:ext uri="{FF2B5EF4-FFF2-40B4-BE49-F238E27FC236}">
              <a16:creationId xmlns:a16="http://schemas.microsoft.com/office/drawing/2014/main" id="{24F0FA63-A2C7-4182-A915-6EC4EEDD9D0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52" name="Shape 8">
          <a:extLst>
            <a:ext uri="{FF2B5EF4-FFF2-40B4-BE49-F238E27FC236}">
              <a16:creationId xmlns:a16="http://schemas.microsoft.com/office/drawing/2014/main" id="{E3593C8E-0AA9-466C-BE9B-BE73B96928D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53" name="Shape 8">
          <a:extLst>
            <a:ext uri="{FF2B5EF4-FFF2-40B4-BE49-F238E27FC236}">
              <a16:creationId xmlns:a16="http://schemas.microsoft.com/office/drawing/2014/main" id="{0B817111-5D0B-4D6A-B2BB-761758CEDFE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54" name="Shape 8">
          <a:extLst>
            <a:ext uri="{FF2B5EF4-FFF2-40B4-BE49-F238E27FC236}">
              <a16:creationId xmlns:a16="http://schemas.microsoft.com/office/drawing/2014/main" id="{0A952EC2-D283-4F26-9407-0F6C9690E79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55" name="Shape 8">
          <a:extLst>
            <a:ext uri="{FF2B5EF4-FFF2-40B4-BE49-F238E27FC236}">
              <a16:creationId xmlns:a16="http://schemas.microsoft.com/office/drawing/2014/main" id="{A4541010-1C48-4D5B-9A2C-6BA50FCA675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56" name="Shape 8">
          <a:extLst>
            <a:ext uri="{FF2B5EF4-FFF2-40B4-BE49-F238E27FC236}">
              <a16:creationId xmlns:a16="http://schemas.microsoft.com/office/drawing/2014/main" id="{F84B9D00-D04B-4EC8-9C80-2E650F18A95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57" name="Shape 8">
          <a:extLst>
            <a:ext uri="{FF2B5EF4-FFF2-40B4-BE49-F238E27FC236}">
              <a16:creationId xmlns:a16="http://schemas.microsoft.com/office/drawing/2014/main" id="{2095728B-1AA8-42F1-B483-68DBBEEACFE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58" name="Shape 8">
          <a:extLst>
            <a:ext uri="{FF2B5EF4-FFF2-40B4-BE49-F238E27FC236}">
              <a16:creationId xmlns:a16="http://schemas.microsoft.com/office/drawing/2014/main" id="{DD8413E9-2B94-4442-A939-2EC5BA79B00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59" name="Shape 8">
          <a:extLst>
            <a:ext uri="{FF2B5EF4-FFF2-40B4-BE49-F238E27FC236}">
              <a16:creationId xmlns:a16="http://schemas.microsoft.com/office/drawing/2014/main" id="{5CFF34AA-56CD-4998-A622-E80053197AD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60" name="Shape 8">
          <a:extLst>
            <a:ext uri="{FF2B5EF4-FFF2-40B4-BE49-F238E27FC236}">
              <a16:creationId xmlns:a16="http://schemas.microsoft.com/office/drawing/2014/main" id="{6C2D6035-6F96-4B71-B196-A54E26FBD95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61" name="Shape 8">
          <a:extLst>
            <a:ext uri="{FF2B5EF4-FFF2-40B4-BE49-F238E27FC236}">
              <a16:creationId xmlns:a16="http://schemas.microsoft.com/office/drawing/2014/main" id="{5528C87B-8F11-45F9-9767-6D611B09AFE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62" name="Shape 8">
          <a:extLst>
            <a:ext uri="{FF2B5EF4-FFF2-40B4-BE49-F238E27FC236}">
              <a16:creationId xmlns:a16="http://schemas.microsoft.com/office/drawing/2014/main" id="{02C1A6AC-A336-4162-AED5-E0CBA6F4D35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63" name="Shape 8">
          <a:extLst>
            <a:ext uri="{FF2B5EF4-FFF2-40B4-BE49-F238E27FC236}">
              <a16:creationId xmlns:a16="http://schemas.microsoft.com/office/drawing/2014/main" id="{5B942F3B-8CB2-45D5-8857-2F8EF24A999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64" name="Shape 8">
          <a:extLst>
            <a:ext uri="{FF2B5EF4-FFF2-40B4-BE49-F238E27FC236}">
              <a16:creationId xmlns:a16="http://schemas.microsoft.com/office/drawing/2014/main" id="{CAB9AF47-A226-4E15-B254-E5A45BB6131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65" name="Shape 8">
          <a:extLst>
            <a:ext uri="{FF2B5EF4-FFF2-40B4-BE49-F238E27FC236}">
              <a16:creationId xmlns:a16="http://schemas.microsoft.com/office/drawing/2014/main" id="{2E882232-8257-4BEF-AB1B-44BFB837189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66" name="Shape 8">
          <a:extLst>
            <a:ext uri="{FF2B5EF4-FFF2-40B4-BE49-F238E27FC236}">
              <a16:creationId xmlns:a16="http://schemas.microsoft.com/office/drawing/2014/main" id="{3393B6F9-F37F-4196-B1E9-EDF767A1DAF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67" name="Shape 8">
          <a:extLst>
            <a:ext uri="{FF2B5EF4-FFF2-40B4-BE49-F238E27FC236}">
              <a16:creationId xmlns:a16="http://schemas.microsoft.com/office/drawing/2014/main" id="{6600077C-02B4-45A4-9C2A-E8AE93365DE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68" name="Shape 8">
          <a:extLst>
            <a:ext uri="{FF2B5EF4-FFF2-40B4-BE49-F238E27FC236}">
              <a16:creationId xmlns:a16="http://schemas.microsoft.com/office/drawing/2014/main" id="{6E25E99B-F868-4118-8ABF-3BF0F826DCF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69" name="Shape 8">
          <a:extLst>
            <a:ext uri="{FF2B5EF4-FFF2-40B4-BE49-F238E27FC236}">
              <a16:creationId xmlns:a16="http://schemas.microsoft.com/office/drawing/2014/main" id="{37963BA0-56E5-4ED3-97E6-CEBACEE8B61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70" name="Shape 8">
          <a:extLst>
            <a:ext uri="{FF2B5EF4-FFF2-40B4-BE49-F238E27FC236}">
              <a16:creationId xmlns:a16="http://schemas.microsoft.com/office/drawing/2014/main" id="{9F95D7AC-6317-4B43-BFB8-0A5FE2DC495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71" name="Shape 8">
          <a:extLst>
            <a:ext uri="{FF2B5EF4-FFF2-40B4-BE49-F238E27FC236}">
              <a16:creationId xmlns:a16="http://schemas.microsoft.com/office/drawing/2014/main" id="{8C012D4C-4B88-46A9-B1BB-A3585C9AB60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72" name="Shape 8">
          <a:extLst>
            <a:ext uri="{FF2B5EF4-FFF2-40B4-BE49-F238E27FC236}">
              <a16:creationId xmlns:a16="http://schemas.microsoft.com/office/drawing/2014/main" id="{DAB40979-404B-4719-A5BF-3DF01591E35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73" name="Shape 8">
          <a:extLst>
            <a:ext uri="{FF2B5EF4-FFF2-40B4-BE49-F238E27FC236}">
              <a16:creationId xmlns:a16="http://schemas.microsoft.com/office/drawing/2014/main" id="{74C0B24B-15EA-49BF-A065-D3194D04732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74" name="Shape 8">
          <a:extLst>
            <a:ext uri="{FF2B5EF4-FFF2-40B4-BE49-F238E27FC236}">
              <a16:creationId xmlns:a16="http://schemas.microsoft.com/office/drawing/2014/main" id="{231E99A3-9AAC-48AE-96EC-1FE6D9E22AD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75" name="Shape 8">
          <a:extLst>
            <a:ext uri="{FF2B5EF4-FFF2-40B4-BE49-F238E27FC236}">
              <a16:creationId xmlns:a16="http://schemas.microsoft.com/office/drawing/2014/main" id="{79ECBA88-51B2-4B04-B9BA-D4FBB647DDE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76" name="Shape 8">
          <a:extLst>
            <a:ext uri="{FF2B5EF4-FFF2-40B4-BE49-F238E27FC236}">
              <a16:creationId xmlns:a16="http://schemas.microsoft.com/office/drawing/2014/main" id="{44B688C6-E7B1-4217-A211-301F53CBB0A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77" name="Shape 8">
          <a:extLst>
            <a:ext uri="{FF2B5EF4-FFF2-40B4-BE49-F238E27FC236}">
              <a16:creationId xmlns:a16="http://schemas.microsoft.com/office/drawing/2014/main" id="{D95F9A19-BBD7-49E4-9616-9B6DDF20DC5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78" name="Shape 8">
          <a:extLst>
            <a:ext uri="{FF2B5EF4-FFF2-40B4-BE49-F238E27FC236}">
              <a16:creationId xmlns:a16="http://schemas.microsoft.com/office/drawing/2014/main" id="{482F29CE-65EA-489D-A029-2BC14BF152E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79" name="Shape 8">
          <a:extLst>
            <a:ext uri="{FF2B5EF4-FFF2-40B4-BE49-F238E27FC236}">
              <a16:creationId xmlns:a16="http://schemas.microsoft.com/office/drawing/2014/main" id="{6BA805F7-1643-4EDF-8BB4-D3934075318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80" name="Shape 8">
          <a:extLst>
            <a:ext uri="{FF2B5EF4-FFF2-40B4-BE49-F238E27FC236}">
              <a16:creationId xmlns:a16="http://schemas.microsoft.com/office/drawing/2014/main" id="{E729B8A4-1A76-43EC-ABAE-CAF99F93BF1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81" name="Shape 8">
          <a:extLst>
            <a:ext uri="{FF2B5EF4-FFF2-40B4-BE49-F238E27FC236}">
              <a16:creationId xmlns:a16="http://schemas.microsoft.com/office/drawing/2014/main" id="{88BEDB22-353E-4CDE-AE1B-A7D9BE5A15B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82" name="Shape 8">
          <a:extLst>
            <a:ext uri="{FF2B5EF4-FFF2-40B4-BE49-F238E27FC236}">
              <a16:creationId xmlns:a16="http://schemas.microsoft.com/office/drawing/2014/main" id="{CC0C56E3-C407-4B79-9C91-660FD375E8C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83" name="Shape 8">
          <a:extLst>
            <a:ext uri="{FF2B5EF4-FFF2-40B4-BE49-F238E27FC236}">
              <a16:creationId xmlns:a16="http://schemas.microsoft.com/office/drawing/2014/main" id="{5FEA3028-A673-4126-9436-D27EDF19B11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84" name="Shape 8">
          <a:extLst>
            <a:ext uri="{FF2B5EF4-FFF2-40B4-BE49-F238E27FC236}">
              <a16:creationId xmlns:a16="http://schemas.microsoft.com/office/drawing/2014/main" id="{195560AA-3B17-4A5E-AEC8-0A2A67147EC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85" name="Shape 8">
          <a:extLst>
            <a:ext uri="{FF2B5EF4-FFF2-40B4-BE49-F238E27FC236}">
              <a16:creationId xmlns:a16="http://schemas.microsoft.com/office/drawing/2014/main" id="{866995B7-3888-483D-B89D-19453AD00E9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86" name="Shape 8">
          <a:extLst>
            <a:ext uri="{FF2B5EF4-FFF2-40B4-BE49-F238E27FC236}">
              <a16:creationId xmlns:a16="http://schemas.microsoft.com/office/drawing/2014/main" id="{EF092263-066E-464E-918F-F2E6E94F322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87" name="Shape 8">
          <a:extLst>
            <a:ext uri="{FF2B5EF4-FFF2-40B4-BE49-F238E27FC236}">
              <a16:creationId xmlns:a16="http://schemas.microsoft.com/office/drawing/2014/main" id="{E75D5EC3-9828-4A72-9077-4831AA59C45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88" name="Shape 8">
          <a:extLst>
            <a:ext uri="{FF2B5EF4-FFF2-40B4-BE49-F238E27FC236}">
              <a16:creationId xmlns:a16="http://schemas.microsoft.com/office/drawing/2014/main" id="{ED159205-65B5-4B38-A80B-D04D607FFF4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89" name="Shape 8">
          <a:extLst>
            <a:ext uri="{FF2B5EF4-FFF2-40B4-BE49-F238E27FC236}">
              <a16:creationId xmlns:a16="http://schemas.microsoft.com/office/drawing/2014/main" id="{2D665B88-A8EE-4A5D-9E1F-A49C1697E81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90" name="Shape 8">
          <a:extLst>
            <a:ext uri="{FF2B5EF4-FFF2-40B4-BE49-F238E27FC236}">
              <a16:creationId xmlns:a16="http://schemas.microsoft.com/office/drawing/2014/main" id="{BD895D46-EBFD-4589-897D-21FBE9EBE61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91" name="Shape 8">
          <a:extLst>
            <a:ext uri="{FF2B5EF4-FFF2-40B4-BE49-F238E27FC236}">
              <a16:creationId xmlns:a16="http://schemas.microsoft.com/office/drawing/2014/main" id="{C2C675F5-1A55-4104-8CD6-55E400742BA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92" name="Shape 8">
          <a:extLst>
            <a:ext uri="{FF2B5EF4-FFF2-40B4-BE49-F238E27FC236}">
              <a16:creationId xmlns:a16="http://schemas.microsoft.com/office/drawing/2014/main" id="{17EAB693-FD9E-47E6-9EAA-7BCC251E944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93" name="Shape 8">
          <a:extLst>
            <a:ext uri="{FF2B5EF4-FFF2-40B4-BE49-F238E27FC236}">
              <a16:creationId xmlns:a16="http://schemas.microsoft.com/office/drawing/2014/main" id="{57C6FE4F-1F98-45DA-B763-09183D07048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94" name="Shape 8">
          <a:extLst>
            <a:ext uri="{FF2B5EF4-FFF2-40B4-BE49-F238E27FC236}">
              <a16:creationId xmlns:a16="http://schemas.microsoft.com/office/drawing/2014/main" id="{97DD90EF-64E9-48C6-B036-9591BB1CA29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95" name="Shape 8">
          <a:extLst>
            <a:ext uri="{FF2B5EF4-FFF2-40B4-BE49-F238E27FC236}">
              <a16:creationId xmlns:a16="http://schemas.microsoft.com/office/drawing/2014/main" id="{4EB3A8FF-7EC6-47E7-B081-981B08E5AAE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96" name="Shape 8">
          <a:extLst>
            <a:ext uri="{FF2B5EF4-FFF2-40B4-BE49-F238E27FC236}">
              <a16:creationId xmlns:a16="http://schemas.microsoft.com/office/drawing/2014/main" id="{8AD93BE4-DCAF-4C36-94F7-C3D04A649B5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97" name="Shape 8">
          <a:extLst>
            <a:ext uri="{FF2B5EF4-FFF2-40B4-BE49-F238E27FC236}">
              <a16:creationId xmlns:a16="http://schemas.microsoft.com/office/drawing/2014/main" id="{C5DCFB60-C060-473A-8679-F9F7F71D34C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98" name="Shape 8">
          <a:extLst>
            <a:ext uri="{FF2B5EF4-FFF2-40B4-BE49-F238E27FC236}">
              <a16:creationId xmlns:a16="http://schemas.microsoft.com/office/drawing/2014/main" id="{C118CE57-E2FD-481E-81C4-798FCB97E92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699" name="Shape 8">
          <a:extLst>
            <a:ext uri="{FF2B5EF4-FFF2-40B4-BE49-F238E27FC236}">
              <a16:creationId xmlns:a16="http://schemas.microsoft.com/office/drawing/2014/main" id="{FF18F70B-E82B-4A1A-AE60-142F29FA603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00" name="Shape 8">
          <a:extLst>
            <a:ext uri="{FF2B5EF4-FFF2-40B4-BE49-F238E27FC236}">
              <a16:creationId xmlns:a16="http://schemas.microsoft.com/office/drawing/2014/main" id="{210C4535-4342-4A0F-908B-AF67491928B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01" name="Shape 8">
          <a:extLst>
            <a:ext uri="{FF2B5EF4-FFF2-40B4-BE49-F238E27FC236}">
              <a16:creationId xmlns:a16="http://schemas.microsoft.com/office/drawing/2014/main" id="{01D6FDDD-F4D5-4067-BEB1-DE8A7C9286B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02" name="Shape 8">
          <a:extLst>
            <a:ext uri="{FF2B5EF4-FFF2-40B4-BE49-F238E27FC236}">
              <a16:creationId xmlns:a16="http://schemas.microsoft.com/office/drawing/2014/main" id="{E22F1B7E-F9DE-40D1-9B2C-FB3A35BA9FF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03" name="Shape 8">
          <a:extLst>
            <a:ext uri="{FF2B5EF4-FFF2-40B4-BE49-F238E27FC236}">
              <a16:creationId xmlns:a16="http://schemas.microsoft.com/office/drawing/2014/main" id="{88294C32-DF30-4F00-B0EF-72C1F1BB1D5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04" name="Shape 8">
          <a:extLst>
            <a:ext uri="{FF2B5EF4-FFF2-40B4-BE49-F238E27FC236}">
              <a16:creationId xmlns:a16="http://schemas.microsoft.com/office/drawing/2014/main" id="{944566E6-A32E-4E30-B315-1D201398D53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05" name="Shape 8">
          <a:extLst>
            <a:ext uri="{FF2B5EF4-FFF2-40B4-BE49-F238E27FC236}">
              <a16:creationId xmlns:a16="http://schemas.microsoft.com/office/drawing/2014/main" id="{1BAD71DD-E4A2-4C0A-934A-1E57D6259AF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06" name="Shape 8">
          <a:extLst>
            <a:ext uri="{FF2B5EF4-FFF2-40B4-BE49-F238E27FC236}">
              <a16:creationId xmlns:a16="http://schemas.microsoft.com/office/drawing/2014/main" id="{EA9D3D4A-532D-42EE-AEE8-FA2862CF466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07" name="Shape 8">
          <a:extLst>
            <a:ext uri="{FF2B5EF4-FFF2-40B4-BE49-F238E27FC236}">
              <a16:creationId xmlns:a16="http://schemas.microsoft.com/office/drawing/2014/main" id="{0F3B963A-30B8-466A-8CF5-F936647CBAE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08" name="Shape 8">
          <a:extLst>
            <a:ext uri="{FF2B5EF4-FFF2-40B4-BE49-F238E27FC236}">
              <a16:creationId xmlns:a16="http://schemas.microsoft.com/office/drawing/2014/main" id="{D4D5C102-AEE8-4648-8133-783DDC6D057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09" name="Shape 8">
          <a:extLst>
            <a:ext uri="{FF2B5EF4-FFF2-40B4-BE49-F238E27FC236}">
              <a16:creationId xmlns:a16="http://schemas.microsoft.com/office/drawing/2014/main" id="{54AB13C8-37A2-4407-9601-7482062F37DD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10" name="Shape 8">
          <a:extLst>
            <a:ext uri="{FF2B5EF4-FFF2-40B4-BE49-F238E27FC236}">
              <a16:creationId xmlns:a16="http://schemas.microsoft.com/office/drawing/2014/main" id="{6E44F4E9-CA4F-4F16-8F46-63905CC9130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11" name="Shape 8">
          <a:extLst>
            <a:ext uri="{FF2B5EF4-FFF2-40B4-BE49-F238E27FC236}">
              <a16:creationId xmlns:a16="http://schemas.microsoft.com/office/drawing/2014/main" id="{BABC64AF-6F4E-49DF-862E-9B6B6E824CB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12" name="Shape 8">
          <a:extLst>
            <a:ext uri="{FF2B5EF4-FFF2-40B4-BE49-F238E27FC236}">
              <a16:creationId xmlns:a16="http://schemas.microsoft.com/office/drawing/2014/main" id="{CD33DA86-CED0-4B92-8045-2E4A521004A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13" name="Shape 8">
          <a:extLst>
            <a:ext uri="{FF2B5EF4-FFF2-40B4-BE49-F238E27FC236}">
              <a16:creationId xmlns:a16="http://schemas.microsoft.com/office/drawing/2014/main" id="{1C2BBBDA-83E4-4BB3-B0CB-7BA72BBBA87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14" name="Shape 8">
          <a:extLst>
            <a:ext uri="{FF2B5EF4-FFF2-40B4-BE49-F238E27FC236}">
              <a16:creationId xmlns:a16="http://schemas.microsoft.com/office/drawing/2014/main" id="{52765B52-9642-4FEA-93BC-83506651DF5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15" name="Shape 8">
          <a:extLst>
            <a:ext uri="{FF2B5EF4-FFF2-40B4-BE49-F238E27FC236}">
              <a16:creationId xmlns:a16="http://schemas.microsoft.com/office/drawing/2014/main" id="{E269F24A-48A8-4BEA-AF61-ABC47D0A7EC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16" name="Shape 8">
          <a:extLst>
            <a:ext uri="{FF2B5EF4-FFF2-40B4-BE49-F238E27FC236}">
              <a16:creationId xmlns:a16="http://schemas.microsoft.com/office/drawing/2014/main" id="{F3E40F04-6886-4A45-8E1E-5D47B2E22B7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17" name="Shape 8">
          <a:extLst>
            <a:ext uri="{FF2B5EF4-FFF2-40B4-BE49-F238E27FC236}">
              <a16:creationId xmlns:a16="http://schemas.microsoft.com/office/drawing/2014/main" id="{C8DE2C7D-640A-4BE8-B185-3681E23DDC0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18" name="Shape 8">
          <a:extLst>
            <a:ext uri="{FF2B5EF4-FFF2-40B4-BE49-F238E27FC236}">
              <a16:creationId xmlns:a16="http://schemas.microsoft.com/office/drawing/2014/main" id="{5DADE305-9141-449D-954D-6A3B7DF67F1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19" name="Shape 8">
          <a:extLst>
            <a:ext uri="{FF2B5EF4-FFF2-40B4-BE49-F238E27FC236}">
              <a16:creationId xmlns:a16="http://schemas.microsoft.com/office/drawing/2014/main" id="{251A9765-6E68-4ABD-B297-8D84358FBC4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20" name="Shape 8">
          <a:extLst>
            <a:ext uri="{FF2B5EF4-FFF2-40B4-BE49-F238E27FC236}">
              <a16:creationId xmlns:a16="http://schemas.microsoft.com/office/drawing/2014/main" id="{F8D15188-B806-4ABB-949F-73C58DFC237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21" name="Shape 8">
          <a:extLst>
            <a:ext uri="{FF2B5EF4-FFF2-40B4-BE49-F238E27FC236}">
              <a16:creationId xmlns:a16="http://schemas.microsoft.com/office/drawing/2014/main" id="{2142105A-EBF2-4C8F-B07B-3D26F21A263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22" name="Shape 8">
          <a:extLst>
            <a:ext uri="{FF2B5EF4-FFF2-40B4-BE49-F238E27FC236}">
              <a16:creationId xmlns:a16="http://schemas.microsoft.com/office/drawing/2014/main" id="{98BFE5B7-E6B5-45EC-93F3-532A7A1FC92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23" name="Shape 8">
          <a:extLst>
            <a:ext uri="{FF2B5EF4-FFF2-40B4-BE49-F238E27FC236}">
              <a16:creationId xmlns:a16="http://schemas.microsoft.com/office/drawing/2014/main" id="{DFD65069-629A-432B-86E2-F2B1367951E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24" name="Shape 8">
          <a:extLst>
            <a:ext uri="{FF2B5EF4-FFF2-40B4-BE49-F238E27FC236}">
              <a16:creationId xmlns:a16="http://schemas.microsoft.com/office/drawing/2014/main" id="{C3E60BC5-B28C-429F-ABFF-BD36B7C4C74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25" name="Shape 8">
          <a:extLst>
            <a:ext uri="{FF2B5EF4-FFF2-40B4-BE49-F238E27FC236}">
              <a16:creationId xmlns:a16="http://schemas.microsoft.com/office/drawing/2014/main" id="{FBDD4C5A-80F0-452F-B78F-D2A9ADC238F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26" name="Shape 8">
          <a:extLst>
            <a:ext uri="{FF2B5EF4-FFF2-40B4-BE49-F238E27FC236}">
              <a16:creationId xmlns:a16="http://schemas.microsoft.com/office/drawing/2014/main" id="{43BE1B1E-E56E-482C-AA18-3414679671B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27" name="Shape 8">
          <a:extLst>
            <a:ext uri="{FF2B5EF4-FFF2-40B4-BE49-F238E27FC236}">
              <a16:creationId xmlns:a16="http://schemas.microsoft.com/office/drawing/2014/main" id="{AC9A4978-561A-49B3-9DD4-D83662B9A18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28" name="Shape 8">
          <a:extLst>
            <a:ext uri="{FF2B5EF4-FFF2-40B4-BE49-F238E27FC236}">
              <a16:creationId xmlns:a16="http://schemas.microsoft.com/office/drawing/2014/main" id="{D9A2DB12-A9D4-4C64-8CFA-2047F8AB803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29" name="Shape 8">
          <a:extLst>
            <a:ext uri="{FF2B5EF4-FFF2-40B4-BE49-F238E27FC236}">
              <a16:creationId xmlns:a16="http://schemas.microsoft.com/office/drawing/2014/main" id="{43D43BE1-D2F5-4953-A3F6-780691021CB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30" name="Shape 8">
          <a:extLst>
            <a:ext uri="{FF2B5EF4-FFF2-40B4-BE49-F238E27FC236}">
              <a16:creationId xmlns:a16="http://schemas.microsoft.com/office/drawing/2014/main" id="{BFC98BA0-53E6-4F77-9157-2C07A0902CA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31" name="Shape 8">
          <a:extLst>
            <a:ext uri="{FF2B5EF4-FFF2-40B4-BE49-F238E27FC236}">
              <a16:creationId xmlns:a16="http://schemas.microsoft.com/office/drawing/2014/main" id="{BF48732D-A656-44F0-8009-FA1507EA2B1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32" name="Shape 8">
          <a:extLst>
            <a:ext uri="{FF2B5EF4-FFF2-40B4-BE49-F238E27FC236}">
              <a16:creationId xmlns:a16="http://schemas.microsoft.com/office/drawing/2014/main" id="{3076C9DC-CDD8-4910-AE5C-3D1AE96A187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33" name="Shape 8">
          <a:extLst>
            <a:ext uri="{FF2B5EF4-FFF2-40B4-BE49-F238E27FC236}">
              <a16:creationId xmlns:a16="http://schemas.microsoft.com/office/drawing/2014/main" id="{3B373B16-C4C0-4A58-9851-1A1F592CDBF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34" name="Shape 8">
          <a:extLst>
            <a:ext uri="{FF2B5EF4-FFF2-40B4-BE49-F238E27FC236}">
              <a16:creationId xmlns:a16="http://schemas.microsoft.com/office/drawing/2014/main" id="{E31DDAE6-D9E8-4187-9ED1-CD515B92CA4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35" name="Shape 8">
          <a:extLst>
            <a:ext uri="{FF2B5EF4-FFF2-40B4-BE49-F238E27FC236}">
              <a16:creationId xmlns:a16="http://schemas.microsoft.com/office/drawing/2014/main" id="{19E2C404-4A0E-47CB-8B60-EC778E33C1B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36" name="Shape 8">
          <a:extLst>
            <a:ext uri="{FF2B5EF4-FFF2-40B4-BE49-F238E27FC236}">
              <a16:creationId xmlns:a16="http://schemas.microsoft.com/office/drawing/2014/main" id="{CE1EED3F-1930-4427-8D63-3558D5DFA3E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37" name="Shape 8">
          <a:extLst>
            <a:ext uri="{FF2B5EF4-FFF2-40B4-BE49-F238E27FC236}">
              <a16:creationId xmlns:a16="http://schemas.microsoft.com/office/drawing/2014/main" id="{34B4BBDC-821F-48E9-9193-4F478C6696BF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38" name="Shape 8">
          <a:extLst>
            <a:ext uri="{FF2B5EF4-FFF2-40B4-BE49-F238E27FC236}">
              <a16:creationId xmlns:a16="http://schemas.microsoft.com/office/drawing/2014/main" id="{BEA8DC9A-B05C-45B1-957E-CC3DE8F8DC9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39" name="Shape 8">
          <a:extLst>
            <a:ext uri="{FF2B5EF4-FFF2-40B4-BE49-F238E27FC236}">
              <a16:creationId xmlns:a16="http://schemas.microsoft.com/office/drawing/2014/main" id="{67556160-1712-4DB8-976A-DACC838AA48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40" name="Shape 8">
          <a:extLst>
            <a:ext uri="{FF2B5EF4-FFF2-40B4-BE49-F238E27FC236}">
              <a16:creationId xmlns:a16="http://schemas.microsoft.com/office/drawing/2014/main" id="{31057F02-584A-4AA0-888B-7F5F49AD2F8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41" name="Shape 8">
          <a:extLst>
            <a:ext uri="{FF2B5EF4-FFF2-40B4-BE49-F238E27FC236}">
              <a16:creationId xmlns:a16="http://schemas.microsoft.com/office/drawing/2014/main" id="{B84ED8D4-1673-45E1-BE8C-24B2D721A4E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42" name="Shape 8">
          <a:extLst>
            <a:ext uri="{FF2B5EF4-FFF2-40B4-BE49-F238E27FC236}">
              <a16:creationId xmlns:a16="http://schemas.microsoft.com/office/drawing/2014/main" id="{47168F46-616A-4CD3-B896-E1FABF9AA9D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43" name="Shape 8">
          <a:extLst>
            <a:ext uri="{FF2B5EF4-FFF2-40B4-BE49-F238E27FC236}">
              <a16:creationId xmlns:a16="http://schemas.microsoft.com/office/drawing/2014/main" id="{09D3F1EC-E2AE-442D-AF6A-3D959110EE0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44" name="Shape 8">
          <a:extLst>
            <a:ext uri="{FF2B5EF4-FFF2-40B4-BE49-F238E27FC236}">
              <a16:creationId xmlns:a16="http://schemas.microsoft.com/office/drawing/2014/main" id="{6006AE70-B3B7-4DAC-A9FF-451474232D9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45" name="Shape 8">
          <a:extLst>
            <a:ext uri="{FF2B5EF4-FFF2-40B4-BE49-F238E27FC236}">
              <a16:creationId xmlns:a16="http://schemas.microsoft.com/office/drawing/2014/main" id="{E645D24D-2C8B-40F1-ABA8-244B55E52EF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46" name="Shape 8">
          <a:extLst>
            <a:ext uri="{FF2B5EF4-FFF2-40B4-BE49-F238E27FC236}">
              <a16:creationId xmlns:a16="http://schemas.microsoft.com/office/drawing/2014/main" id="{184EA19D-2AC4-43BE-B8E9-C0D68FDA6C3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47" name="Shape 8">
          <a:extLst>
            <a:ext uri="{FF2B5EF4-FFF2-40B4-BE49-F238E27FC236}">
              <a16:creationId xmlns:a16="http://schemas.microsoft.com/office/drawing/2014/main" id="{4E7D62E4-F848-43FD-B234-4D8EB502224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48" name="Shape 8">
          <a:extLst>
            <a:ext uri="{FF2B5EF4-FFF2-40B4-BE49-F238E27FC236}">
              <a16:creationId xmlns:a16="http://schemas.microsoft.com/office/drawing/2014/main" id="{B943AE63-6DAF-4537-BD7C-8E989C165AD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49" name="Shape 8">
          <a:extLst>
            <a:ext uri="{FF2B5EF4-FFF2-40B4-BE49-F238E27FC236}">
              <a16:creationId xmlns:a16="http://schemas.microsoft.com/office/drawing/2014/main" id="{123DCE3C-22AF-4FA7-8B68-A46AD192FF3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50" name="Shape 8">
          <a:extLst>
            <a:ext uri="{FF2B5EF4-FFF2-40B4-BE49-F238E27FC236}">
              <a16:creationId xmlns:a16="http://schemas.microsoft.com/office/drawing/2014/main" id="{5437F6EB-5CFD-465C-8D82-82B03208686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51" name="Shape 8">
          <a:extLst>
            <a:ext uri="{FF2B5EF4-FFF2-40B4-BE49-F238E27FC236}">
              <a16:creationId xmlns:a16="http://schemas.microsoft.com/office/drawing/2014/main" id="{FB329D4B-565D-4914-8057-68A846CE93A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52" name="Shape 8">
          <a:extLst>
            <a:ext uri="{FF2B5EF4-FFF2-40B4-BE49-F238E27FC236}">
              <a16:creationId xmlns:a16="http://schemas.microsoft.com/office/drawing/2014/main" id="{D04DCF06-FCF8-44BE-BEB6-FC9F82C9F3E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53" name="Shape 8">
          <a:extLst>
            <a:ext uri="{FF2B5EF4-FFF2-40B4-BE49-F238E27FC236}">
              <a16:creationId xmlns:a16="http://schemas.microsoft.com/office/drawing/2014/main" id="{B586D65B-8B3A-42FE-BD84-E7A030E71C95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54" name="Shape 8">
          <a:extLst>
            <a:ext uri="{FF2B5EF4-FFF2-40B4-BE49-F238E27FC236}">
              <a16:creationId xmlns:a16="http://schemas.microsoft.com/office/drawing/2014/main" id="{42D3BEE3-34F4-4982-9116-AA4C53B80FA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55" name="Shape 8">
          <a:extLst>
            <a:ext uri="{FF2B5EF4-FFF2-40B4-BE49-F238E27FC236}">
              <a16:creationId xmlns:a16="http://schemas.microsoft.com/office/drawing/2014/main" id="{C9A36B84-A061-4165-A695-6C7ECB5CF0E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56" name="Shape 8">
          <a:extLst>
            <a:ext uri="{FF2B5EF4-FFF2-40B4-BE49-F238E27FC236}">
              <a16:creationId xmlns:a16="http://schemas.microsoft.com/office/drawing/2014/main" id="{3ADD2F6E-F3D3-4D49-BE3D-A9DE0C865D8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57" name="Shape 8">
          <a:extLst>
            <a:ext uri="{FF2B5EF4-FFF2-40B4-BE49-F238E27FC236}">
              <a16:creationId xmlns:a16="http://schemas.microsoft.com/office/drawing/2014/main" id="{43454859-8AB5-45B9-A055-B19DAAD0AD3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58" name="Shape 8">
          <a:extLst>
            <a:ext uri="{FF2B5EF4-FFF2-40B4-BE49-F238E27FC236}">
              <a16:creationId xmlns:a16="http://schemas.microsoft.com/office/drawing/2014/main" id="{1C2B6B79-6DA0-4FD0-A999-8325A38CC603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59" name="Shape 8">
          <a:extLst>
            <a:ext uri="{FF2B5EF4-FFF2-40B4-BE49-F238E27FC236}">
              <a16:creationId xmlns:a16="http://schemas.microsoft.com/office/drawing/2014/main" id="{370986C5-806D-4355-9779-A6AF15E0A6B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60" name="Shape 8">
          <a:extLst>
            <a:ext uri="{FF2B5EF4-FFF2-40B4-BE49-F238E27FC236}">
              <a16:creationId xmlns:a16="http://schemas.microsoft.com/office/drawing/2014/main" id="{C12AE736-37A2-42B2-B155-8380985946F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61" name="Shape 8">
          <a:extLst>
            <a:ext uri="{FF2B5EF4-FFF2-40B4-BE49-F238E27FC236}">
              <a16:creationId xmlns:a16="http://schemas.microsoft.com/office/drawing/2014/main" id="{E379D499-63BA-4D21-ACD7-E019A25D0797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62" name="Shape 8">
          <a:extLst>
            <a:ext uri="{FF2B5EF4-FFF2-40B4-BE49-F238E27FC236}">
              <a16:creationId xmlns:a16="http://schemas.microsoft.com/office/drawing/2014/main" id="{47E9ACF1-E3AC-4D9B-B9DB-DC61DBFAB7E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63" name="Shape 8">
          <a:extLst>
            <a:ext uri="{FF2B5EF4-FFF2-40B4-BE49-F238E27FC236}">
              <a16:creationId xmlns:a16="http://schemas.microsoft.com/office/drawing/2014/main" id="{62A9257D-0B43-4987-BCD0-B66E13D7643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64" name="Shape 8">
          <a:extLst>
            <a:ext uri="{FF2B5EF4-FFF2-40B4-BE49-F238E27FC236}">
              <a16:creationId xmlns:a16="http://schemas.microsoft.com/office/drawing/2014/main" id="{70FD46E2-C22F-48D7-8449-BB642B4768D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65" name="Shape 8">
          <a:extLst>
            <a:ext uri="{FF2B5EF4-FFF2-40B4-BE49-F238E27FC236}">
              <a16:creationId xmlns:a16="http://schemas.microsoft.com/office/drawing/2014/main" id="{0B520507-B763-40D2-8A5D-1C67AB29359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66" name="Shape 8">
          <a:extLst>
            <a:ext uri="{FF2B5EF4-FFF2-40B4-BE49-F238E27FC236}">
              <a16:creationId xmlns:a16="http://schemas.microsoft.com/office/drawing/2014/main" id="{B4232BF5-8C1B-4450-B18F-9AB523A4F0B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67" name="Shape 8">
          <a:extLst>
            <a:ext uri="{FF2B5EF4-FFF2-40B4-BE49-F238E27FC236}">
              <a16:creationId xmlns:a16="http://schemas.microsoft.com/office/drawing/2014/main" id="{892E8579-1D2C-45F5-9A95-488A7C85DAEA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68" name="Shape 8">
          <a:extLst>
            <a:ext uri="{FF2B5EF4-FFF2-40B4-BE49-F238E27FC236}">
              <a16:creationId xmlns:a16="http://schemas.microsoft.com/office/drawing/2014/main" id="{6A70E1A2-655F-4B83-B13E-91B715B5071B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69" name="Shape 8">
          <a:extLst>
            <a:ext uri="{FF2B5EF4-FFF2-40B4-BE49-F238E27FC236}">
              <a16:creationId xmlns:a16="http://schemas.microsoft.com/office/drawing/2014/main" id="{BC99D433-30A5-4050-BBCA-A243CA683CC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70" name="Shape 8">
          <a:extLst>
            <a:ext uri="{FF2B5EF4-FFF2-40B4-BE49-F238E27FC236}">
              <a16:creationId xmlns:a16="http://schemas.microsoft.com/office/drawing/2014/main" id="{B801F7F9-B85F-40EC-A3D8-A0094841F5F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71" name="Shape 8">
          <a:extLst>
            <a:ext uri="{FF2B5EF4-FFF2-40B4-BE49-F238E27FC236}">
              <a16:creationId xmlns:a16="http://schemas.microsoft.com/office/drawing/2014/main" id="{2F8AF508-F098-4A75-B6C5-C4C9D0B3D58C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72" name="Shape 8">
          <a:extLst>
            <a:ext uri="{FF2B5EF4-FFF2-40B4-BE49-F238E27FC236}">
              <a16:creationId xmlns:a16="http://schemas.microsoft.com/office/drawing/2014/main" id="{AC670934-4E9C-47F9-A70B-43B81D35093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73" name="Shape 8">
          <a:extLst>
            <a:ext uri="{FF2B5EF4-FFF2-40B4-BE49-F238E27FC236}">
              <a16:creationId xmlns:a16="http://schemas.microsoft.com/office/drawing/2014/main" id="{1A7C71C1-AB4C-4718-83D2-0657DB87781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74" name="Shape 8">
          <a:extLst>
            <a:ext uri="{FF2B5EF4-FFF2-40B4-BE49-F238E27FC236}">
              <a16:creationId xmlns:a16="http://schemas.microsoft.com/office/drawing/2014/main" id="{9388D981-FD5E-4CA5-AD8B-2CCCD10F84B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75" name="Shape 8">
          <a:extLst>
            <a:ext uri="{FF2B5EF4-FFF2-40B4-BE49-F238E27FC236}">
              <a16:creationId xmlns:a16="http://schemas.microsoft.com/office/drawing/2014/main" id="{D461E805-02F6-4D83-89B1-C919AB92FBAE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76" name="Shape 8">
          <a:extLst>
            <a:ext uri="{FF2B5EF4-FFF2-40B4-BE49-F238E27FC236}">
              <a16:creationId xmlns:a16="http://schemas.microsoft.com/office/drawing/2014/main" id="{C301DB29-946B-48BE-955C-EE8425886182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77" name="Shape 8">
          <a:extLst>
            <a:ext uri="{FF2B5EF4-FFF2-40B4-BE49-F238E27FC236}">
              <a16:creationId xmlns:a16="http://schemas.microsoft.com/office/drawing/2014/main" id="{D2CBC05D-27D0-459E-916A-58A80873E660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78" name="Shape 8">
          <a:extLst>
            <a:ext uri="{FF2B5EF4-FFF2-40B4-BE49-F238E27FC236}">
              <a16:creationId xmlns:a16="http://schemas.microsoft.com/office/drawing/2014/main" id="{8E7EE0D3-061F-4964-A8A0-246D2CA57FC8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79" name="Shape 8">
          <a:extLst>
            <a:ext uri="{FF2B5EF4-FFF2-40B4-BE49-F238E27FC236}">
              <a16:creationId xmlns:a16="http://schemas.microsoft.com/office/drawing/2014/main" id="{15CFDC64-15C2-4B98-945A-4B17BA3D399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80" name="Shape 8">
          <a:extLst>
            <a:ext uri="{FF2B5EF4-FFF2-40B4-BE49-F238E27FC236}">
              <a16:creationId xmlns:a16="http://schemas.microsoft.com/office/drawing/2014/main" id="{ECE44A34-941E-4D4D-9D2E-DC17A6224729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81" name="Shape 8">
          <a:extLst>
            <a:ext uri="{FF2B5EF4-FFF2-40B4-BE49-F238E27FC236}">
              <a16:creationId xmlns:a16="http://schemas.microsoft.com/office/drawing/2014/main" id="{1A7D213C-343C-4C76-AEF9-B793EB1F925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782" name="Shape 12">
          <a:extLst>
            <a:ext uri="{FF2B5EF4-FFF2-40B4-BE49-F238E27FC236}">
              <a16:creationId xmlns:a16="http://schemas.microsoft.com/office/drawing/2014/main" id="{D25C7EC6-BA63-4FAA-8A46-81C738DA304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783" name="Shape 12">
          <a:extLst>
            <a:ext uri="{FF2B5EF4-FFF2-40B4-BE49-F238E27FC236}">
              <a16:creationId xmlns:a16="http://schemas.microsoft.com/office/drawing/2014/main" id="{068FAC99-4DDC-45BF-8AD2-F292C40C113A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84" name="Shape 8">
          <a:extLst>
            <a:ext uri="{FF2B5EF4-FFF2-40B4-BE49-F238E27FC236}">
              <a16:creationId xmlns:a16="http://schemas.microsoft.com/office/drawing/2014/main" id="{7C157605-C811-4276-BC73-8482D578E16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85" name="Shape 8">
          <a:extLst>
            <a:ext uri="{FF2B5EF4-FFF2-40B4-BE49-F238E27FC236}">
              <a16:creationId xmlns:a16="http://schemas.microsoft.com/office/drawing/2014/main" id="{93AA9C97-E2A2-4D6F-8BAD-BC8744BFA066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86" name="Shape 8">
          <a:extLst>
            <a:ext uri="{FF2B5EF4-FFF2-40B4-BE49-F238E27FC236}">
              <a16:creationId xmlns:a16="http://schemas.microsoft.com/office/drawing/2014/main" id="{4D18F400-CB10-45B6-9AEB-554149885D74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47</xdr:row>
      <xdr:rowOff>0</xdr:rowOff>
    </xdr:from>
    <xdr:ext cx="190500" cy="266700"/>
    <xdr:sp macro="" textlink="">
      <xdr:nvSpPr>
        <xdr:cNvPr id="787" name="Shape 8">
          <a:extLst>
            <a:ext uri="{FF2B5EF4-FFF2-40B4-BE49-F238E27FC236}">
              <a16:creationId xmlns:a16="http://schemas.microsoft.com/office/drawing/2014/main" id="{9D64D7BE-2F65-41A4-BC32-5DD1B37D4A01}"/>
            </a:ext>
          </a:extLst>
        </xdr:cNvPr>
        <xdr:cNvSpPr txBox="1"/>
      </xdr:nvSpPr>
      <xdr:spPr>
        <a:xfrm>
          <a:off x="762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47</xdr:row>
      <xdr:rowOff>0</xdr:rowOff>
    </xdr:from>
    <xdr:ext cx="190500" cy="266700"/>
    <xdr:sp macro="" textlink="">
      <xdr:nvSpPr>
        <xdr:cNvPr id="788" name="Shape 7">
          <a:extLst>
            <a:ext uri="{FF2B5EF4-FFF2-40B4-BE49-F238E27FC236}">
              <a16:creationId xmlns:a16="http://schemas.microsoft.com/office/drawing/2014/main" id="{70B9BF2C-E1ED-4F63-A980-D9ED39B48311}"/>
            </a:ext>
          </a:extLst>
        </xdr:cNvPr>
        <xdr:cNvSpPr txBox="1"/>
      </xdr:nvSpPr>
      <xdr:spPr>
        <a:xfrm>
          <a:off x="381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981075</xdr:colOff>
      <xdr:row>47</xdr:row>
      <xdr:rowOff>0</xdr:rowOff>
    </xdr:from>
    <xdr:ext cx="190500" cy="266700"/>
    <xdr:sp macro="" textlink="">
      <xdr:nvSpPr>
        <xdr:cNvPr id="789" name="Shape 7">
          <a:extLst>
            <a:ext uri="{FF2B5EF4-FFF2-40B4-BE49-F238E27FC236}">
              <a16:creationId xmlns:a16="http://schemas.microsoft.com/office/drawing/2014/main" id="{6786F1FB-DAFD-454A-B9CF-7A65E8B3F043}"/>
            </a:ext>
          </a:extLst>
        </xdr:cNvPr>
        <xdr:cNvSpPr txBox="1"/>
      </xdr:nvSpPr>
      <xdr:spPr>
        <a:xfrm>
          <a:off x="3815715" y="4024884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981075</xdr:colOff>
      <xdr:row>22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8B736CF0-AFDB-4A3D-882B-7E328C8A1963}"/>
            </a:ext>
          </a:extLst>
        </xdr:cNvPr>
        <xdr:cNvSpPr txBox="1"/>
      </xdr:nvSpPr>
      <xdr:spPr>
        <a:xfrm>
          <a:off x="1427035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981075</xdr:colOff>
      <xdr:row>22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DB27AC54-0AB6-44E9-94E0-1DF395889AB5}"/>
            </a:ext>
          </a:extLst>
        </xdr:cNvPr>
        <xdr:cNvSpPr txBox="1"/>
      </xdr:nvSpPr>
      <xdr:spPr>
        <a:xfrm>
          <a:off x="1427035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792" name="Shape 11">
          <a:extLst>
            <a:ext uri="{FF2B5EF4-FFF2-40B4-BE49-F238E27FC236}">
              <a16:creationId xmlns:a16="http://schemas.microsoft.com/office/drawing/2014/main" id="{AFF30E9B-0417-4630-B85D-508AA9058DB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793" name="Shape 11">
          <a:extLst>
            <a:ext uri="{FF2B5EF4-FFF2-40B4-BE49-F238E27FC236}">
              <a16:creationId xmlns:a16="http://schemas.microsoft.com/office/drawing/2014/main" id="{C1A4E946-7F38-4A02-99F2-46E96067BCB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794" name="Shape 11">
          <a:extLst>
            <a:ext uri="{FF2B5EF4-FFF2-40B4-BE49-F238E27FC236}">
              <a16:creationId xmlns:a16="http://schemas.microsoft.com/office/drawing/2014/main" id="{19642E62-584B-439B-B2B2-4A9AA9FA751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795" name="Shape 11">
          <a:extLst>
            <a:ext uri="{FF2B5EF4-FFF2-40B4-BE49-F238E27FC236}">
              <a16:creationId xmlns:a16="http://schemas.microsoft.com/office/drawing/2014/main" id="{5DD1AC0B-849B-49AB-9C65-5CD1D9887F1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796" name="Shape 11">
          <a:extLst>
            <a:ext uri="{FF2B5EF4-FFF2-40B4-BE49-F238E27FC236}">
              <a16:creationId xmlns:a16="http://schemas.microsoft.com/office/drawing/2014/main" id="{66199014-007F-4782-9FF4-5A295195D5E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797" name="Shape 11">
          <a:extLst>
            <a:ext uri="{FF2B5EF4-FFF2-40B4-BE49-F238E27FC236}">
              <a16:creationId xmlns:a16="http://schemas.microsoft.com/office/drawing/2014/main" id="{DEA4A8C8-477F-43E1-82EC-932C98E2C84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798" name="Shape 11">
          <a:extLst>
            <a:ext uri="{FF2B5EF4-FFF2-40B4-BE49-F238E27FC236}">
              <a16:creationId xmlns:a16="http://schemas.microsoft.com/office/drawing/2014/main" id="{A9059A73-DBAD-4EF6-AA87-6E7067B1BD9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799" name="Shape 11">
          <a:extLst>
            <a:ext uri="{FF2B5EF4-FFF2-40B4-BE49-F238E27FC236}">
              <a16:creationId xmlns:a16="http://schemas.microsoft.com/office/drawing/2014/main" id="{1ABEB1B1-B30B-48EE-84AE-97C02DA5737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00" name="Shape 8">
          <a:extLst>
            <a:ext uri="{FF2B5EF4-FFF2-40B4-BE49-F238E27FC236}">
              <a16:creationId xmlns:a16="http://schemas.microsoft.com/office/drawing/2014/main" id="{99B243F2-5D00-43A7-A350-13E993EEC94C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01" name="Shape 11">
          <a:extLst>
            <a:ext uri="{FF2B5EF4-FFF2-40B4-BE49-F238E27FC236}">
              <a16:creationId xmlns:a16="http://schemas.microsoft.com/office/drawing/2014/main" id="{F91A32B5-7E54-4D70-9375-141285E2028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02" name="Shape 11">
          <a:extLst>
            <a:ext uri="{FF2B5EF4-FFF2-40B4-BE49-F238E27FC236}">
              <a16:creationId xmlns:a16="http://schemas.microsoft.com/office/drawing/2014/main" id="{76949C33-B5D2-4BAC-8B7E-CBC41C62375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03" name="Shape 11">
          <a:extLst>
            <a:ext uri="{FF2B5EF4-FFF2-40B4-BE49-F238E27FC236}">
              <a16:creationId xmlns:a16="http://schemas.microsoft.com/office/drawing/2014/main" id="{F253037D-692A-4981-BA07-106F6E73F50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04" name="Shape 11">
          <a:extLst>
            <a:ext uri="{FF2B5EF4-FFF2-40B4-BE49-F238E27FC236}">
              <a16:creationId xmlns:a16="http://schemas.microsoft.com/office/drawing/2014/main" id="{84D5F403-BF49-4BDB-8049-430BC01D41E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05" name="Shape 8">
          <a:extLst>
            <a:ext uri="{FF2B5EF4-FFF2-40B4-BE49-F238E27FC236}">
              <a16:creationId xmlns:a16="http://schemas.microsoft.com/office/drawing/2014/main" id="{510A3C31-5729-44F8-86B1-65763397A59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06" name="Shape 11">
          <a:extLst>
            <a:ext uri="{FF2B5EF4-FFF2-40B4-BE49-F238E27FC236}">
              <a16:creationId xmlns:a16="http://schemas.microsoft.com/office/drawing/2014/main" id="{89288BB9-4703-453C-A0C4-1AF14824813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07" name="Shape 11">
          <a:extLst>
            <a:ext uri="{FF2B5EF4-FFF2-40B4-BE49-F238E27FC236}">
              <a16:creationId xmlns:a16="http://schemas.microsoft.com/office/drawing/2014/main" id="{66CD0ADE-709E-4960-B855-4B1E964458A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08" name="Shape 11">
          <a:extLst>
            <a:ext uri="{FF2B5EF4-FFF2-40B4-BE49-F238E27FC236}">
              <a16:creationId xmlns:a16="http://schemas.microsoft.com/office/drawing/2014/main" id="{B7616A2A-3B8A-48E1-B3C8-8321E71939FC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09" name="Shape 11">
          <a:extLst>
            <a:ext uri="{FF2B5EF4-FFF2-40B4-BE49-F238E27FC236}">
              <a16:creationId xmlns:a16="http://schemas.microsoft.com/office/drawing/2014/main" id="{51EAC52A-C9A3-48B5-B4C1-FE50A1B9186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10" name="Shape 8">
          <a:extLst>
            <a:ext uri="{FF2B5EF4-FFF2-40B4-BE49-F238E27FC236}">
              <a16:creationId xmlns:a16="http://schemas.microsoft.com/office/drawing/2014/main" id="{E0EF6A3A-235C-4FD4-A85E-776A1907A17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11" name="Shape 11">
          <a:extLst>
            <a:ext uri="{FF2B5EF4-FFF2-40B4-BE49-F238E27FC236}">
              <a16:creationId xmlns:a16="http://schemas.microsoft.com/office/drawing/2014/main" id="{12B520EB-1D39-4C03-B72F-0CD15A66E8A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12" name="Shape 11">
          <a:extLst>
            <a:ext uri="{FF2B5EF4-FFF2-40B4-BE49-F238E27FC236}">
              <a16:creationId xmlns:a16="http://schemas.microsoft.com/office/drawing/2014/main" id="{83342729-7C3F-4A0F-A108-E3EA12CE84A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13" name="Shape 11">
          <a:extLst>
            <a:ext uri="{FF2B5EF4-FFF2-40B4-BE49-F238E27FC236}">
              <a16:creationId xmlns:a16="http://schemas.microsoft.com/office/drawing/2014/main" id="{0A5C09DE-CB51-403F-885D-D9E01C14FB0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14" name="Shape 11">
          <a:extLst>
            <a:ext uri="{FF2B5EF4-FFF2-40B4-BE49-F238E27FC236}">
              <a16:creationId xmlns:a16="http://schemas.microsoft.com/office/drawing/2014/main" id="{3308C7FA-64EE-4A53-B350-89BA2780CCF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15" name="Shape 11">
          <a:extLst>
            <a:ext uri="{FF2B5EF4-FFF2-40B4-BE49-F238E27FC236}">
              <a16:creationId xmlns:a16="http://schemas.microsoft.com/office/drawing/2014/main" id="{1DCA3660-AA24-489B-930D-BB2E871030F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16" name="Shape 11">
          <a:extLst>
            <a:ext uri="{FF2B5EF4-FFF2-40B4-BE49-F238E27FC236}">
              <a16:creationId xmlns:a16="http://schemas.microsoft.com/office/drawing/2014/main" id="{95EBFBDC-9D40-4FE4-979A-454828420C1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17" name="Shape 11">
          <a:extLst>
            <a:ext uri="{FF2B5EF4-FFF2-40B4-BE49-F238E27FC236}">
              <a16:creationId xmlns:a16="http://schemas.microsoft.com/office/drawing/2014/main" id="{51571BA0-52A9-4D04-8B01-26B24FD1556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18" name="Shape 11">
          <a:extLst>
            <a:ext uri="{FF2B5EF4-FFF2-40B4-BE49-F238E27FC236}">
              <a16:creationId xmlns:a16="http://schemas.microsoft.com/office/drawing/2014/main" id="{CBF6C04E-5A7B-4765-A49F-08FFEA9ADA6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19" name="Shape 11">
          <a:extLst>
            <a:ext uri="{FF2B5EF4-FFF2-40B4-BE49-F238E27FC236}">
              <a16:creationId xmlns:a16="http://schemas.microsoft.com/office/drawing/2014/main" id="{AA8E446A-C8E4-4DD9-A85A-1F45AFF7AA1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20" name="Shape 13">
          <a:extLst>
            <a:ext uri="{FF2B5EF4-FFF2-40B4-BE49-F238E27FC236}">
              <a16:creationId xmlns:a16="http://schemas.microsoft.com/office/drawing/2014/main" id="{240122AF-C9E9-4459-A8EE-8682F90EEDF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21" name="Shape 8">
          <a:extLst>
            <a:ext uri="{FF2B5EF4-FFF2-40B4-BE49-F238E27FC236}">
              <a16:creationId xmlns:a16="http://schemas.microsoft.com/office/drawing/2014/main" id="{84C652F9-1C05-48ED-9653-EA83F0EE7A0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22" name="Shape 8">
          <a:extLst>
            <a:ext uri="{FF2B5EF4-FFF2-40B4-BE49-F238E27FC236}">
              <a16:creationId xmlns:a16="http://schemas.microsoft.com/office/drawing/2014/main" id="{9F76C0A4-560A-44F0-AF0A-567A3365603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23" name="Shape 8">
          <a:extLst>
            <a:ext uri="{FF2B5EF4-FFF2-40B4-BE49-F238E27FC236}">
              <a16:creationId xmlns:a16="http://schemas.microsoft.com/office/drawing/2014/main" id="{DF277A48-B3B3-4668-9186-67559FB88A41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24" name="Shape 8">
          <a:extLst>
            <a:ext uri="{FF2B5EF4-FFF2-40B4-BE49-F238E27FC236}">
              <a16:creationId xmlns:a16="http://schemas.microsoft.com/office/drawing/2014/main" id="{5B6A7B0C-BFD6-478A-B0D2-12D6352BE20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25" name="Shape 8">
          <a:extLst>
            <a:ext uri="{FF2B5EF4-FFF2-40B4-BE49-F238E27FC236}">
              <a16:creationId xmlns:a16="http://schemas.microsoft.com/office/drawing/2014/main" id="{2F132C5D-D8A7-4BB9-9E06-ACD310CF297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26" name="Shape 13">
          <a:extLst>
            <a:ext uri="{FF2B5EF4-FFF2-40B4-BE49-F238E27FC236}">
              <a16:creationId xmlns:a16="http://schemas.microsoft.com/office/drawing/2014/main" id="{0C40026F-D84E-4DB1-937A-3D5DD82910BF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27" name="Shape 13">
          <a:extLst>
            <a:ext uri="{FF2B5EF4-FFF2-40B4-BE49-F238E27FC236}">
              <a16:creationId xmlns:a16="http://schemas.microsoft.com/office/drawing/2014/main" id="{EEC24C97-66B1-4503-BF0B-FD885A52771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28" name="Shape 13">
          <a:extLst>
            <a:ext uri="{FF2B5EF4-FFF2-40B4-BE49-F238E27FC236}">
              <a16:creationId xmlns:a16="http://schemas.microsoft.com/office/drawing/2014/main" id="{4BAC73DA-D941-47CA-A415-AFCE250603A1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29" name="Shape 13">
          <a:extLst>
            <a:ext uri="{FF2B5EF4-FFF2-40B4-BE49-F238E27FC236}">
              <a16:creationId xmlns:a16="http://schemas.microsoft.com/office/drawing/2014/main" id="{1B6580B4-355C-4C51-B1AD-F5FA13E4775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30" name="Shape 8">
          <a:extLst>
            <a:ext uri="{FF2B5EF4-FFF2-40B4-BE49-F238E27FC236}">
              <a16:creationId xmlns:a16="http://schemas.microsoft.com/office/drawing/2014/main" id="{2BE98BB9-BEC6-4AA6-B835-CB78A0458C5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31" name="Shape 13">
          <a:extLst>
            <a:ext uri="{FF2B5EF4-FFF2-40B4-BE49-F238E27FC236}">
              <a16:creationId xmlns:a16="http://schemas.microsoft.com/office/drawing/2014/main" id="{7DBC6025-65C1-41BB-9D02-FDEFD70CBFBF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32" name="Shape 13">
          <a:extLst>
            <a:ext uri="{FF2B5EF4-FFF2-40B4-BE49-F238E27FC236}">
              <a16:creationId xmlns:a16="http://schemas.microsoft.com/office/drawing/2014/main" id="{13DB3504-FC41-4DDE-A3FF-642E41C4A39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33" name="Shape 13">
          <a:extLst>
            <a:ext uri="{FF2B5EF4-FFF2-40B4-BE49-F238E27FC236}">
              <a16:creationId xmlns:a16="http://schemas.microsoft.com/office/drawing/2014/main" id="{7987EC62-022E-4494-8DA2-20E5760E49C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34" name="Shape 13">
          <a:extLst>
            <a:ext uri="{FF2B5EF4-FFF2-40B4-BE49-F238E27FC236}">
              <a16:creationId xmlns:a16="http://schemas.microsoft.com/office/drawing/2014/main" id="{1C84E4DF-0805-4D35-B483-131D09EFB28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35" name="Shape 8">
          <a:extLst>
            <a:ext uri="{FF2B5EF4-FFF2-40B4-BE49-F238E27FC236}">
              <a16:creationId xmlns:a16="http://schemas.microsoft.com/office/drawing/2014/main" id="{2717D360-790F-4673-BBAA-3DA9A55C92B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36" name="Shape 13">
          <a:extLst>
            <a:ext uri="{FF2B5EF4-FFF2-40B4-BE49-F238E27FC236}">
              <a16:creationId xmlns:a16="http://schemas.microsoft.com/office/drawing/2014/main" id="{4B919784-7780-4E12-BD1E-4A2714D7DBD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37" name="Shape 13">
          <a:extLst>
            <a:ext uri="{FF2B5EF4-FFF2-40B4-BE49-F238E27FC236}">
              <a16:creationId xmlns:a16="http://schemas.microsoft.com/office/drawing/2014/main" id="{4FF70F38-9596-4217-9B5E-64D8BEF31C3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38" name="Shape 13">
          <a:extLst>
            <a:ext uri="{FF2B5EF4-FFF2-40B4-BE49-F238E27FC236}">
              <a16:creationId xmlns:a16="http://schemas.microsoft.com/office/drawing/2014/main" id="{13A573D3-96BC-4A06-8F39-631C3B57876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39" name="Shape 13">
          <a:extLst>
            <a:ext uri="{FF2B5EF4-FFF2-40B4-BE49-F238E27FC236}">
              <a16:creationId xmlns:a16="http://schemas.microsoft.com/office/drawing/2014/main" id="{1FDA1A7B-2CA8-4993-BF55-6B81B941162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40" name="Shape 12">
          <a:extLst>
            <a:ext uri="{FF2B5EF4-FFF2-40B4-BE49-F238E27FC236}">
              <a16:creationId xmlns:a16="http://schemas.microsoft.com/office/drawing/2014/main" id="{2CBFA451-6D7E-4BEA-AE20-7B24671BBCA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41" name="Shape 12">
          <a:extLst>
            <a:ext uri="{FF2B5EF4-FFF2-40B4-BE49-F238E27FC236}">
              <a16:creationId xmlns:a16="http://schemas.microsoft.com/office/drawing/2014/main" id="{1E910495-F8D5-4CF4-A39D-B826718601C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42" name="Shape 12">
          <a:extLst>
            <a:ext uri="{FF2B5EF4-FFF2-40B4-BE49-F238E27FC236}">
              <a16:creationId xmlns:a16="http://schemas.microsoft.com/office/drawing/2014/main" id="{3E6EA815-517C-4A3A-A85E-056419F02AD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43" name="Shape 12">
          <a:extLst>
            <a:ext uri="{FF2B5EF4-FFF2-40B4-BE49-F238E27FC236}">
              <a16:creationId xmlns:a16="http://schemas.microsoft.com/office/drawing/2014/main" id="{37A71D11-F783-42C3-9C3C-18A5F5BBCA0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44" name="Shape 11">
          <a:extLst>
            <a:ext uri="{FF2B5EF4-FFF2-40B4-BE49-F238E27FC236}">
              <a16:creationId xmlns:a16="http://schemas.microsoft.com/office/drawing/2014/main" id="{AB40E5A2-29E0-4F0A-8EFC-0ED989F2457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45" name="Shape 11">
          <a:extLst>
            <a:ext uri="{FF2B5EF4-FFF2-40B4-BE49-F238E27FC236}">
              <a16:creationId xmlns:a16="http://schemas.microsoft.com/office/drawing/2014/main" id="{B6B27016-E06F-4341-BD5D-BCB36CB478A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46" name="Shape 11">
          <a:extLst>
            <a:ext uri="{FF2B5EF4-FFF2-40B4-BE49-F238E27FC236}">
              <a16:creationId xmlns:a16="http://schemas.microsoft.com/office/drawing/2014/main" id="{B0FF4375-AF5C-48A5-96F2-6FAA05B48E9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47" name="Shape 11">
          <a:extLst>
            <a:ext uri="{FF2B5EF4-FFF2-40B4-BE49-F238E27FC236}">
              <a16:creationId xmlns:a16="http://schemas.microsoft.com/office/drawing/2014/main" id="{098C4E7F-B4F7-4CF7-8FCF-3E78E191E7CC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48" name="Shape 11">
          <a:extLst>
            <a:ext uri="{FF2B5EF4-FFF2-40B4-BE49-F238E27FC236}">
              <a16:creationId xmlns:a16="http://schemas.microsoft.com/office/drawing/2014/main" id="{12794DB3-BF41-4054-82C5-B60A8FAAAC1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49" name="Shape 11">
          <a:extLst>
            <a:ext uri="{FF2B5EF4-FFF2-40B4-BE49-F238E27FC236}">
              <a16:creationId xmlns:a16="http://schemas.microsoft.com/office/drawing/2014/main" id="{A58EFF6A-9860-4453-B08C-3B6A963CCFC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50" name="Shape 11">
          <a:extLst>
            <a:ext uri="{FF2B5EF4-FFF2-40B4-BE49-F238E27FC236}">
              <a16:creationId xmlns:a16="http://schemas.microsoft.com/office/drawing/2014/main" id="{F125A50F-9D19-4DD9-B41D-430E27836B0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51" name="Shape 11">
          <a:extLst>
            <a:ext uri="{FF2B5EF4-FFF2-40B4-BE49-F238E27FC236}">
              <a16:creationId xmlns:a16="http://schemas.microsoft.com/office/drawing/2014/main" id="{4A669EAC-0D6B-4E86-A9AA-54F17ACDC27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52" name="Shape 11">
          <a:extLst>
            <a:ext uri="{FF2B5EF4-FFF2-40B4-BE49-F238E27FC236}">
              <a16:creationId xmlns:a16="http://schemas.microsoft.com/office/drawing/2014/main" id="{FE6AA02E-6E85-4F68-97D5-CF6D6C8FFC9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53" name="Shape 11">
          <a:extLst>
            <a:ext uri="{FF2B5EF4-FFF2-40B4-BE49-F238E27FC236}">
              <a16:creationId xmlns:a16="http://schemas.microsoft.com/office/drawing/2014/main" id="{83CECA6F-836C-4147-9AD5-C47A039A2C9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54" name="Shape 11">
          <a:extLst>
            <a:ext uri="{FF2B5EF4-FFF2-40B4-BE49-F238E27FC236}">
              <a16:creationId xmlns:a16="http://schemas.microsoft.com/office/drawing/2014/main" id="{7A5C74AE-AA1E-4A4B-9C2F-E3F650C31BF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55" name="Shape 11">
          <a:extLst>
            <a:ext uri="{FF2B5EF4-FFF2-40B4-BE49-F238E27FC236}">
              <a16:creationId xmlns:a16="http://schemas.microsoft.com/office/drawing/2014/main" id="{C4944443-B0D3-4448-B19B-1291B5CF500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56" name="Shape 11">
          <a:extLst>
            <a:ext uri="{FF2B5EF4-FFF2-40B4-BE49-F238E27FC236}">
              <a16:creationId xmlns:a16="http://schemas.microsoft.com/office/drawing/2014/main" id="{A14C927B-F44E-4479-8885-395FE841A38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857" name="Shape 11">
          <a:extLst>
            <a:ext uri="{FF2B5EF4-FFF2-40B4-BE49-F238E27FC236}">
              <a16:creationId xmlns:a16="http://schemas.microsoft.com/office/drawing/2014/main" id="{BBFC88AE-7A43-401D-894A-5567176F4BF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58" name="Shape 8">
          <a:extLst>
            <a:ext uri="{FF2B5EF4-FFF2-40B4-BE49-F238E27FC236}">
              <a16:creationId xmlns:a16="http://schemas.microsoft.com/office/drawing/2014/main" id="{61D30A52-0934-4A0C-820D-42505494F94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59" name="Shape 11">
          <a:extLst>
            <a:ext uri="{FF2B5EF4-FFF2-40B4-BE49-F238E27FC236}">
              <a16:creationId xmlns:a16="http://schemas.microsoft.com/office/drawing/2014/main" id="{009AFC9F-44B0-481E-8179-4C29C548BDC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60" name="Shape 11">
          <a:extLst>
            <a:ext uri="{FF2B5EF4-FFF2-40B4-BE49-F238E27FC236}">
              <a16:creationId xmlns:a16="http://schemas.microsoft.com/office/drawing/2014/main" id="{FFF2E1D3-0F10-42CC-A415-64611CB0905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61" name="Shape 11">
          <a:extLst>
            <a:ext uri="{FF2B5EF4-FFF2-40B4-BE49-F238E27FC236}">
              <a16:creationId xmlns:a16="http://schemas.microsoft.com/office/drawing/2014/main" id="{196FB8F7-0981-4F10-ABEC-342207A9237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62" name="Shape 11">
          <a:extLst>
            <a:ext uri="{FF2B5EF4-FFF2-40B4-BE49-F238E27FC236}">
              <a16:creationId xmlns:a16="http://schemas.microsoft.com/office/drawing/2014/main" id="{A35EEDE1-D92A-4DAF-9A67-6005BFB0125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63" name="Shape 8">
          <a:extLst>
            <a:ext uri="{FF2B5EF4-FFF2-40B4-BE49-F238E27FC236}">
              <a16:creationId xmlns:a16="http://schemas.microsoft.com/office/drawing/2014/main" id="{7CD660FE-8D2B-49E8-AD0C-BFF1CF5D80A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64" name="Shape 11">
          <a:extLst>
            <a:ext uri="{FF2B5EF4-FFF2-40B4-BE49-F238E27FC236}">
              <a16:creationId xmlns:a16="http://schemas.microsoft.com/office/drawing/2014/main" id="{09A2A7CB-64E1-432C-B624-337E899E5A2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65" name="Shape 11">
          <a:extLst>
            <a:ext uri="{FF2B5EF4-FFF2-40B4-BE49-F238E27FC236}">
              <a16:creationId xmlns:a16="http://schemas.microsoft.com/office/drawing/2014/main" id="{6CB5ACE5-30E8-416C-9166-5671CF01355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66" name="Shape 11">
          <a:extLst>
            <a:ext uri="{FF2B5EF4-FFF2-40B4-BE49-F238E27FC236}">
              <a16:creationId xmlns:a16="http://schemas.microsoft.com/office/drawing/2014/main" id="{1005B816-1BD1-4CE3-A70F-0C26A89A91D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67" name="Shape 11">
          <a:extLst>
            <a:ext uri="{FF2B5EF4-FFF2-40B4-BE49-F238E27FC236}">
              <a16:creationId xmlns:a16="http://schemas.microsoft.com/office/drawing/2014/main" id="{CC0CB8CA-CD4C-4F55-B05A-3C639360E77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68" name="Shape 11">
          <a:extLst>
            <a:ext uri="{FF2B5EF4-FFF2-40B4-BE49-F238E27FC236}">
              <a16:creationId xmlns:a16="http://schemas.microsoft.com/office/drawing/2014/main" id="{722A9F14-6FA2-4E1A-B2C2-8B07C5C7A06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69" name="Shape 11">
          <a:extLst>
            <a:ext uri="{FF2B5EF4-FFF2-40B4-BE49-F238E27FC236}">
              <a16:creationId xmlns:a16="http://schemas.microsoft.com/office/drawing/2014/main" id="{E6579357-156E-4F19-B2E0-7A705F370AB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70" name="Shape 8">
          <a:extLst>
            <a:ext uri="{FF2B5EF4-FFF2-40B4-BE49-F238E27FC236}">
              <a16:creationId xmlns:a16="http://schemas.microsoft.com/office/drawing/2014/main" id="{FD9808FE-A1D1-4911-855E-F3972BDCB8D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71" name="Shape 11">
          <a:extLst>
            <a:ext uri="{FF2B5EF4-FFF2-40B4-BE49-F238E27FC236}">
              <a16:creationId xmlns:a16="http://schemas.microsoft.com/office/drawing/2014/main" id="{A0D008B3-EF7C-4342-8B05-DBC730EAB36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72" name="Shape 11">
          <a:extLst>
            <a:ext uri="{FF2B5EF4-FFF2-40B4-BE49-F238E27FC236}">
              <a16:creationId xmlns:a16="http://schemas.microsoft.com/office/drawing/2014/main" id="{C3EFC1FA-F8A7-43A3-926F-948C4F5020B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73" name="Shape 11">
          <a:extLst>
            <a:ext uri="{FF2B5EF4-FFF2-40B4-BE49-F238E27FC236}">
              <a16:creationId xmlns:a16="http://schemas.microsoft.com/office/drawing/2014/main" id="{58EF6715-5FF2-46B0-BA78-B82418D77CF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74" name="Shape 11">
          <a:extLst>
            <a:ext uri="{FF2B5EF4-FFF2-40B4-BE49-F238E27FC236}">
              <a16:creationId xmlns:a16="http://schemas.microsoft.com/office/drawing/2014/main" id="{E6DD9C66-BA0A-4416-94AF-2B6F1F8BDAE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75" name="Shape 8">
          <a:extLst>
            <a:ext uri="{FF2B5EF4-FFF2-40B4-BE49-F238E27FC236}">
              <a16:creationId xmlns:a16="http://schemas.microsoft.com/office/drawing/2014/main" id="{67C51B61-7E5D-4E05-97B5-F0C481717DF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76" name="Shape 11">
          <a:extLst>
            <a:ext uri="{FF2B5EF4-FFF2-40B4-BE49-F238E27FC236}">
              <a16:creationId xmlns:a16="http://schemas.microsoft.com/office/drawing/2014/main" id="{85595A05-0241-43F4-B8B6-22A0AEAFA32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77" name="Shape 11">
          <a:extLst>
            <a:ext uri="{FF2B5EF4-FFF2-40B4-BE49-F238E27FC236}">
              <a16:creationId xmlns:a16="http://schemas.microsoft.com/office/drawing/2014/main" id="{B38373E4-E326-445F-B4E3-5E1DA995CC6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78" name="Shape 11">
          <a:extLst>
            <a:ext uri="{FF2B5EF4-FFF2-40B4-BE49-F238E27FC236}">
              <a16:creationId xmlns:a16="http://schemas.microsoft.com/office/drawing/2014/main" id="{92FCF3C5-8A8D-4BA0-AB76-8E5C9F40EB0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79" name="Shape 11">
          <a:extLst>
            <a:ext uri="{FF2B5EF4-FFF2-40B4-BE49-F238E27FC236}">
              <a16:creationId xmlns:a16="http://schemas.microsoft.com/office/drawing/2014/main" id="{850239C7-B112-4FDC-BCCC-4A78B5240A5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80" name="Shape 11">
          <a:extLst>
            <a:ext uri="{FF2B5EF4-FFF2-40B4-BE49-F238E27FC236}">
              <a16:creationId xmlns:a16="http://schemas.microsoft.com/office/drawing/2014/main" id="{DBD884D6-AE44-4C37-83FC-CB2D7C599A6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81" name="Shape 11">
          <a:extLst>
            <a:ext uri="{FF2B5EF4-FFF2-40B4-BE49-F238E27FC236}">
              <a16:creationId xmlns:a16="http://schemas.microsoft.com/office/drawing/2014/main" id="{6410703C-45EB-4C3E-836A-05BA48CEA45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82" name="Shape 8">
          <a:extLst>
            <a:ext uri="{FF2B5EF4-FFF2-40B4-BE49-F238E27FC236}">
              <a16:creationId xmlns:a16="http://schemas.microsoft.com/office/drawing/2014/main" id="{0982B4F9-55CC-4FA5-BD14-06469146EF4D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83" name="Shape 11">
          <a:extLst>
            <a:ext uri="{FF2B5EF4-FFF2-40B4-BE49-F238E27FC236}">
              <a16:creationId xmlns:a16="http://schemas.microsoft.com/office/drawing/2014/main" id="{7F50FD40-D159-4777-BAF5-54442F592D0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84" name="Shape 11">
          <a:extLst>
            <a:ext uri="{FF2B5EF4-FFF2-40B4-BE49-F238E27FC236}">
              <a16:creationId xmlns:a16="http://schemas.microsoft.com/office/drawing/2014/main" id="{E205B5AA-2692-4F0E-8619-DC3FB59E5836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85" name="Shape 11">
          <a:extLst>
            <a:ext uri="{FF2B5EF4-FFF2-40B4-BE49-F238E27FC236}">
              <a16:creationId xmlns:a16="http://schemas.microsoft.com/office/drawing/2014/main" id="{81DB80E8-8470-460C-B4A1-2E34A28D47B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86" name="Shape 11">
          <a:extLst>
            <a:ext uri="{FF2B5EF4-FFF2-40B4-BE49-F238E27FC236}">
              <a16:creationId xmlns:a16="http://schemas.microsoft.com/office/drawing/2014/main" id="{00F434CE-9B18-4EA5-B0E0-5155CECF7F3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87" name="Shape 8">
          <a:extLst>
            <a:ext uri="{FF2B5EF4-FFF2-40B4-BE49-F238E27FC236}">
              <a16:creationId xmlns:a16="http://schemas.microsoft.com/office/drawing/2014/main" id="{9044B91A-F0A8-42DF-9EFF-2951F08AD33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88" name="Shape 11">
          <a:extLst>
            <a:ext uri="{FF2B5EF4-FFF2-40B4-BE49-F238E27FC236}">
              <a16:creationId xmlns:a16="http://schemas.microsoft.com/office/drawing/2014/main" id="{62204C5B-FA5B-496E-8FB2-94A87220B8F4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89" name="Shape 11">
          <a:extLst>
            <a:ext uri="{FF2B5EF4-FFF2-40B4-BE49-F238E27FC236}">
              <a16:creationId xmlns:a16="http://schemas.microsoft.com/office/drawing/2014/main" id="{B3AAF262-7EF1-4439-B7B8-8A14C02742C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90" name="Shape 11">
          <a:extLst>
            <a:ext uri="{FF2B5EF4-FFF2-40B4-BE49-F238E27FC236}">
              <a16:creationId xmlns:a16="http://schemas.microsoft.com/office/drawing/2014/main" id="{8FEA23A7-37BF-4132-B94F-8FB1BCCC4A3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91" name="Shape 11">
          <a:extLst>
            <a:ext uri="{FF2B5EF4-FFF2-40B4-BE49-F238E27FC236}">
              <a16:creationId xmlns:a16="http://schemas.microsoft.com/office/drawing/2014/main" id="{D9750A47-4DF4-48D1-89BE-23A61087A47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92" name="Shape 11">
          <a:extLst>
            <a:ext uri="{FF2B5EF4-FFF2-40B4-BE49-F238E27FC236}">
              <a16:creationId xmlns:a16="http://schemas.microsoft.com/office/drawing/2014/main" id="{EE7A2C5A-54B3-46A1-A418-E9338603F27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93" name="Shape 11">
          <a:extLst>
            <a:ext uri="{FF2B5EF4-FFF2-40B4-BE49-F238E27FC236}">
              <a16:creationId xmlns:a16="http://schemas.microsoft.com/office/drawing/2014/main" id="{0E8E1863-78D0-42C3-82F0-4FB617481B6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94" name="Shape 8">
          <a:extLst>
            <a:ext uri="{FF2B5EF4-FFF2-40B4-BE49-F238E27FC236}">
              <a16:creationId xmlns:a16="http://schemas.microsoft.com/office/drawing/2014/main" id="{19077CA7-5721-4411-9705-B82938CE2AD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95" name="Shape 11">
          <a:extLst>
            <a:ext uri="{FF2B5EF4-FFF2-40B4-BE49-F238E27FC236}">
              <a16:creationId xmlns:a16="http://schemas.microsoft.com/office/drawing/2014/main" id="{BB183BEF-B7BB-4621-8FAC-4A23BF65BB4B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96" name="Shape 11">
          <a:extLst>
            <a:ext uri="{FF2B5EF4-FFF2-40B4-BE49-F238E27FC236}">
              <a16:creationId xmlns:a16="http://schemas.microsoft.com/office/drawing/2014/main" id="{E23C9582-2809-4485-991D-056D60DAA01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97" name="Shape 11">
          <a:extLst>
            <a:ext uri="{FF2B5EF4-FFF2-40B4-BE49-F238E27FC236}">
              <a16:creationId xmlns:a16="http://schemas.microsoft.com/office/drawing/2014/main" id="{7A382968-9CC2-4DD7-BEFE-9FBBD9E43D6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98" name="Shape 11">
          <a:extLst>
            <a:ext uri="{FF2B5EF4-FFF2-40B4-BE49-F238E27FC236}">
              <a16:creationId xmlns:a16="http://schemas.microsoft.com/office/drawing/2014/main" id="{159C6DC8-37FC-4CC9-9135-CC766CB754A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899" name="Shape 8">
          <a:extLst>
            <a:ext uri="{FF2B5EF4-FFF2-40B4-BE49-F238E27FC236}">
              <a16:creationId xmlns:a16="http://schemas.microsoft.com/office/drawing/2014/main" id="{89EAD354-4F84-4DF0-A8D9-6A5FA28BC93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00" name="Shape 11">
          <a:extLst>
            <a:ext uri="{FF2B5EF4-FFF2-40B4-BE49-F238E27FC236}">
              <a16:creationId xmlns:a16="http://schemas.microsoft.com/office/drawing/2014/main" id="{9D0D9717-2C99-404D-886A-1A607A3666F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01" name="Shape 11">
          <a:extLst>
            <a:ext uri="{FF2B5EF4-FFF2-40B4-BE49-F238E27FC236}">
              <a16:creationId xmlns:a16="http://schemas.microsoft.com/office/drawing/2014/main" id="{BA9A3ED3-8B8E-4A5D-8BCA-57F959EF725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02" name="Shape 11">
          <a:extLst>
            <a:ext uri="{FF2B5EF4-FFF2-40B4-BE49-F238E27FC236}">
              <a16:creationId xmlns:a16="http://schemas.microsoft.com/office/drawing/2014/main" id="{548EC555-4293-4239-8583-16C2BD70DB9C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03" name="Shape 11">
          <a:extLst>
            <a:ext uri="{FF2B5EF4-FFF2-40B4-BE49-F238E27FC236}">
              <a16:creationId xmlns:a16="http://schemas.microsoft.com/office/drawing/2014/main" id="{F25E5E25-5D45-4A1C-B06E-0B7EE4E3582F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04" name="Shape 11">
          <a:extLst>
            <a:ext uri="{FF2B5EF4-FFF2-40B4-BE49-F238E27FC236}">
              <a16:creationId xmlns:a16="http://schemas.microsoft.com/office/drawing/2014/main" id="{EEFB6F20-C471-482E-8D9C-33D83A37045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05" name="Shape 11">
          <a:extLst>
            <a:ext uri="{FF2B5EF4-FFF2-40B4-BE49-F238E27FC236}">
              <a16:creationId xmlns:a16="http://schemas.microsoft.com/office/drawing/2014/main" id="{D2858365-F278-4A2A-BCE2-DFE86FACEC3A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06" name="Shape 8">
          <a:extLst>
            <a:ext uri="{FF2B5EF4-FFF2-40B4-BE49-F238E27FC236}">
              <a16:creationId xmlns:a16="http://schemas.microsoft.com/office/drawing/2014/main" id="{81EB064F-9F5C-4B3F-BF57-B8F65F0ACFD1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07" name="Shape 11">
          <a:extLst>
            <a:ext uri="{FF2B5EF4-FFF2-40B4-BE49-F238E27FC236}">
              <a16:creationId xmlns:a16="http://schemas.microsoft.com/office/drawing/2014/main" id="{40D54162-9E5F-477F-B37B-72AC0A30E8B8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08" name="Shape 11">
          <a:extLst>
            <a:ext uri="{FF2B5EF4-FFF2-40B4-BE49-F238E27FC236}">
              <a16:creationId xmlns:a16="http://schemas.microsoft.com/office/drawing/2014/main" id="{82E5A54A-315B-4E71-BE00-8FD7D9864F3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09" name="Shape 11">
          <a:extLst>
            <a:ext uri="{FF2B5EF4-FFF2-40B4-BE49-F238E27FC236}">
              <a16:creationId xmlns:a16="http://schemas.microsoft.com/office/drawing/2014/main" id="{B9FC20C9-FCF8-49B2-9266-62677F4F97D7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10" name="Shape 11">
          <a:extLst>
            <a:ext uri="{FF2B5EF4-FFF2-40B4-BE49-F238E27FC236}">
              <a16:creationId xmlns:a16="http://schemas.microsoft.com/office/drawing/2014/main" id="{7F36B7FB-3CD1-44E3-878E-0E5AC238E740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11" name="Shape 8">
          <a:extLst>
            <a:ext uri="{FF2B5EF4-FFF2-40B4-BE49-F238E27FC236}">
              <a16:creationId xmlns:a16="http://schemas.microsoft.com/office/drawing/2014/main" id="{CE97CA42-7220-4CD7-92F3-02DCC775016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12" name="Shape 11">
          <a:extLst>
            <a:ext uri="{FF2B5EF4-FFF2-40B4-BE49-F238E27FC236}">
              <a16:creationId xmlns:a16="http://schemas.microsoft.com/office/drawing/2014/main" id="{537E45FE-871B-4B6F-A253-3BA82874556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13" name="Shape 11">
          <a:extLst>
            <a:ext uri="{FF2B5EF4-FFF2-40B4-BE49-F238E27FC236}">
              <a16:creationId xmlns:a16="http://schemas.microsoft.com/office/drawing/2014/main" id="{3EF0605D-DB9A-4999-B620-8E0C596D410E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14" name="Shape 11">
          <a:extLst>
            <a:ext uri="{FF2B5EF4-FFF2-40B4-BE49-F238E27FC236}">
              <a16:creationId xmlns:a16="http://schemas.microsoft.com/office/drawing/2014/main" id="{64513959-FA7C-4E69-9746-9D51F3DB9079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15" name="Shape 11">
          <a:extLst>
            <a:ext uri="{FF2B5EF4-FFF2-40B4-BE49-F238E27FC236}">
              <a16:creationId xmlns:a16="http://schemas.microsoft.com/office/drawing/2014/main" id="{D37CAE04-AF89-459C-9654-4D40B4794AC3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16" name="Shape 11">
          <a:extLst>
            <a:ext uri="{FF2B5EF4-FFF2-40B4-BE49-F238E27FC236}">
              <a16:creationId xmlns:a16="http://schemas.microsoft.com/office/drawing/2014/main" id="{EB60E649-FEE6-44FC-AFF3-98DA6D390972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981075</xdr:colOff>
      <xdr:row>43</xdr:row>
      <xdr:rowOff>0</xdr:rowOff>
    </xdr:from>
    <xdr:ext cx="190500" cy="266700"/>
    <xdr:sp macro="" textlink="">
      <xdr:nvSpPr>
        <xdr:cNvPr id="917" name="Shape 11">
          <a:extLst>
            <a:ext uri="{FF2B5EF4-FFF2-40B4-BE49-F238E27FC236}">
              <a16:creationId xmlns:a16="http://schemas.microsoft.com/office/drawing/2014/main" id="{AA0D6ABC-4644-4AC7-A423-22D80BA15D55}"/>
            </a:ext>
          </a:extLst>
        </xdr:cNvPr>
        <xdr:cNvSpPr txBox="1"/>
      </xdr:nvSpPr>
      <xdr:spPr>
        <a:xfrm>
          <a:off x="762571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533400</xdr:colOff>
      <xdr:row>44</xdr:row>
      <xdr:rowOff>95250</xdr:rowOff>
    </xdr:from>
    <xdr:ext cx="800100" cy="314325"/>
    <xdr:pic>
      <xdr:nvPicPr>
        <xdr:cNvPr id="918" name="image3.png">
          <a:extLst>
            <a:ext uri="{FF2B5EF4-FFF2-40B4-BE49-F238E27FC236}">
              <a16:creationId xmlns:a16="http://schemas.microsoft.com/office/drawing/2014/main" id="{DA2FA9A1-DA88-42B2-86C6-E05C861F716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822680" y="39772590"/>
          <a:ext cx="800100" cy="314325"/>
        </a:xfrm>
        <a:prstGeom prst="rect">
          <a:avLst/>
        </a:prstGeom>
        <a:noFill/>
      </xdr:spPr>
    </xdr:pic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19" name="Shape 11">
          <a:extLst>
            <a:ext uri="{FF2B5EF4-FFF2-40B4-BE49-F238E27FC236}">
              <a16:creationId xmlns:a16="http://schemas.microsoft.com/office/drawing/2014/main" id="{9E7BCEDE-9E8C-4FDC-B31B-16268791E2A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20" name="Shape 11">
          <a:extLst>
            <a:ext uri="{FF2B5EF4-FFF2-40B4-BE49-F238E27FC236}">
              <a16:creationId xmlns:a16="http://schemas.microsoft.com/office/drawing/2014/main" id="{DE5B7EAB-5FBD-4C99-944A-7FCE15B079D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21" name="Shape 11">
          <a:extLst>
            <a:ext uri="{FF2B5EF4-FFF2-40B4-BE49-F238E27FC236}">
              <a16:creationId xmlns:a16="http://schemas.microsoft.com/office/drawing/2014/main" id="{6C3E6F43-20C9-4889-A740-FEF91A38CF6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22" name="Shape 12">
          <a:extLst>
            <a:ext uri="{FF2B5EF4-FFF2-40B4-BE49-F238E27FC236}">
              <a16:creationId xmlns:a16="http://schemas.microsoft.com/office/drawing/2014/main" id="{35B71DA8-1F66-4F31-B474-74444498665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23" name="Shape 12">
          <a:extLst>
            <a:ext uri="{FF2B5EF4-FFF2-40B4-BE49-F238E27FC236}">
              <a16:creationId xmlns:a16="http://schemas.microsoft.com/office/drawing/2014/main" id="{B1A379D5-F41D-41F1-B989-DED8642999C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24" name="Shape 11">
          <a:extLst>
            <a:ext uri="{FF2B5EF4-FFF2-40B4-BE49-F238E27FC236}">
              <a16:creationId xmlns:a16="http://schemas.microsoft.com/office/drawing/2014/main" id="{651136F6-4AA3-46A8-8776-A4111AAA06D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25" name="Shape 11">
          <a:extLst>
            <a:ext uri="{FF2B5EF4-FFF2-40B4-BE49-F238E27FC236}">
              <a16:creationId xmlns:a16="http://schemas.microsoft.com/office/drawing/2014/main" id="{AC3CA5FC-7726-4747-9BE3-E9A7F676702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26" name="Shape 11">
          <a:extLst>
            <a:ext uri="{FF2B5EF4-FFF2-40B4-BE49-F238E27FC236}">
              <a16:creationId xmlns:a16="http://schemas.microsoft.com/office/drawing/2014/main" id="{E92197C1-1140-4905-A4B3-9E4588CE87D2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27" name="Shape 11">
          <a:extLst>
            <a:ext uri="{FF2B5EF4-FFF2-40B4-BE49-F238E27FC236}">
              <a16:creationId xmlns:a16="http://schemas.microsoft.com/office/drawing/2014/main" id="{416AF165-8223-4953-AA0A-39913B032E9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28" name="Shape 11">
          <a:extLst>
            <a:ext uri="{FF2B5EF4-FFF2-40B4-BE49-F238E27FC236}">
              <a16:creationId xmlns:a16="http://schemas.microsoft.com/office/drawing/2014/main" id="{C391B38F-D783-4A0E-81DC-9470D8E6C81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29" name="Shape 11">
          <a:extLst>
            <a:ext uri="{FF2B5EF4-FFF2-40B4-BE49-F238E27FC236}">
              <a16:creationId xmlns:a16="http://schemas.microsoft.com/office/drawing/2014/main" id="{723E9167-6E07-4693-9BB5-94796CC238E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30" name="Shape 11">
          <a:extLst>
            <a:ext uri="{FF2B5EF4-FFF2-40B4-BE49-F238E27FC236}">
              <a16:creationId xmlns:a16="http://schemas.microsoft.com/office/drawing/2014/main" id="{4B89B50E-0A31-4CFB-A23C-E48A9A3D70D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31" name="Shape 11">
          <a:extLst>
            <a:ext uri="{FF2B5EF4-FFF2-40B4-BE49-F238E27FC236}">
              <a16:creationId xmlns:a16="http://schemas.microsoft.com/office/drawing/2014/main" id="{D2F23B12-B01E-4AB9-BD36-DA94D4AFACF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32" name="Shape 8">
          <a:extLst>
            <a:ext uri="{FF2B5EF4-FFF2-40B4-BE49-F238E27FC236}">
              <a16:creationId xmlns:a16="http://schemas.microsoft.com/office/drawing/2014/main" id="{A51451B4-6D22-4FF9-AEDA-77F49C8EE55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33" name="Shape 11">
          <a:extLst>
            <a:ext uri="{FF2B5EF4-FFF2-40B4-BE49-F238E27FC236}">
              <a16:creationId xmlns:a16="http://schemas.microsoft.com/office/drawing/2014/main" id="{C98BD099-49B7-44A5-8037-6FC43F0D8A12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34" name="Shape 11">
          <a:extLst>
            <a:ext uri="{FF2B5EF4-FFF2-40B4-BE49-F238E27FC236}">
              <a16:creationId xmlns:a16="http://schemas.microsoft.com/office/drawing/2014/main" id="{2B12239F-CB26-435C-9B01-EB5611F7734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35" name="Shape 11">
          <a:extLst>
            <a:ext uri="{FF2B5EF4-FFF2-40B4-BE49-F238E27FC236}">
              <a16:creationId xmlns:a16="http://schemas.microsoft.com/office/drawing/2014/main" id="{C79531E2-383C-4EB2-8C73-90B8310167C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36" name="Shape 11">
          <a:extLst>
            <a:ext uri="{FF2B5EF4-FFF2-40B4-BE49-F238E27FC236}">
              <a16:creationId xmlns:a16="http://schemas.microsoft.com/office/drawing/2014/main" id="{59A9C77F-66C6-4A6A-95CB-329C07EE3ED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37" name="Shape 8">
          <a:extLst>
            <a:ext uri="{FF2B5EF4-FFF2-40B4-BE49-F238E27FC236}">
              <a16:creationId xmlns:a16="http://schemas.microsoft.com/office/drawing/2014/main" id="{AA9A1C5A-CDD3-4460-B228-DE2E845CA20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38" name="Shape 11">
          <a:extLst>
            <a:ext uri="{FF2B5EF4-FFF2-40B4-BE49-F238E27FC236}">
              <a16:creationId xmlns:a16="http://schemas.microsoft.com/office/drawing/2014/main" id="{4DA5BAB6-0854-48C5-A819-35AB8307752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39" name="Shape 11">
          <a:extLst>
            <a:ext uri="{FF2B5EF4-FFF2-40B4-BE49-F238E27FC236}">
              <a16:creationId xmlns:a16="http://schemas.microsoft.com/office/drawing/2014/main" id="{8BAD3FD7-197F-42D5-A5FC-6FD47CC4439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40" name="Shape 11">
          <a:extLst>
            <a:ext uri="{FF2B5EF4-FFF2-40B4-BE49-F238E27FC236}">
              <a16:creationId xmlns:a16="http://schemas.microsoft.com/office/drawing/2014/main" id="{CC04C3BE-DED4-4765-BFE9-8A8C709A4C2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41" name="Shape 11">
          <a:extLst>
            <a:ext uri="{FF2B5EF4-FFF2-40B4-BE49-F238E27FC236}">
              <a16:creationId xmlns:a16="http://schemas.microsoft.com/office/drawing/2014/main" id="{74DF07A6-782E-4FF7-9D2C-F1F693B5B09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42" name="Shape 8">
          <a:extLst>
            <a:ext uri="{FF2B5EF4-FFF2-40B4-BE49-F238E27FC236}">
              <a16:creationId xmlns:a16="http://schemas.microsoft.com/office/drawing/2014/main" id="{12F23E22-A5D2-4450-AEF8-94B5351BCFDC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43" name="Shape 11">
          <a:extLst>
            <a:ext uri="{FF2B5EF4-FFF2-40B4-BE49-F238E27FC236}">
              <a16:creationId xmlns:a16="http://schemas.microsoft.com/office/drawing/2014/main" id="{A79A8E80-7036-46BF-979B-4BE65327162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44" name="Shape 11">
          <a:extLst>
            <a:ext uri="{FF2B5EF4-FFF2-40B4-BE49-F238E27FC236}">
              <a16:creationId xmlns:a16="http://schemas.microsoft.com/office/drawing/2014/main" id="{0AFBB34B-A3F8-427B-BCF7-3426B8CE622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45" name="Shape 11">
          <a:extLst>
            <a:ext uri="{FF2B5EF4-FFF2-40B4-BE49-F238E27FC236}">
              <a16:creationId xmlns:a16="http://schemas.microsoft.com/office/drawing/2014/main" id="{4CA2111B-F1F9-4070-9506-15CDAD02F80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46" name="Shape 11">
          <a:extLst>
            <a:ext uri="{FF2B5EF4-FFF2-40B4-BE49-F238E27FC236}">
              <a16:creationId xmlns:a16="http://schemas.microsoft.com/office/drawing/2014/main" id="{BEA25E36-6125-4BA0-A6F9-0B6A480A88D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47" name="Shape 11">
          <a:extLst>
            <a:ext uri="{FF2B5EF4-FFF2-40B4-BE49-F238E27FC236}">
              <a16:creationId xmlns:a16="http://schemas.microsoft.com/office/drawing/2014/main" id="{A2532759-6CCB-450C-AA05-90177968F3F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48" name="Shape 11">
          <a:extLst>
            <a:ext uri="{FF2B5EF4-FFF2-40B4-BE49-F238E27FC236}">
              <a16:creationId xmlns:a16="http://schemas.microsoft.com/office/drawing/2014/main" id="{F3C1204B-6A50-410A-98B8-84FF7E229E1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49" name="Shape 11">
          <a:extLst>
            <a:ext uri="{FF2B5EF4-FFF2-40B4-BE49-F238E27FC236}">
              <a16:creationId xmlns:a16="http://schemas.microsoft.com/office/drawing/2014/main" id="{E117412E-C079-46FA-B607-60090153ECB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50" name="Shape 11">
          <a:extLst>
            <a:ext uri="{FF2B5EF4-FFF2-40B4-BE49-F238E27FC236}">
              <a16:creationId xmlns:a16="http://schemas.microsoft.com/office/drawing/2014/main" id="{0C4D4D76-133D-46A0-AC35-70599D17CF2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51" name="Shape 11">
          <a:extLst>
            <a:ext uri="{FF2B5EF4-FFF2-40B4-BE49-F238E27FC236}">
              <a16:creationId xmlns:a16="http://schemas.microsoft.com/office/drawing/2014/main" id="{0546D7D4-A0C8-4475-B0F4-818A2815791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52" name="Shape 13">
          <a:extLst>
            <a:ext uri="{FF2B5EF4-FFF2-40B4-BE49-F238E27FC236}">
              <a16:creationId xmlns:a16="http://schemas.microsoft.com/office/drawing/2014/main" id="{190AFF06-ECA4-4CA2-8B55-8B36D636902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53" name="Shape 8">
          <a:extLst>
            <a:ext uri="{FF2B5EF4-FFF2-40B4-BE49-F238E27FC236}">
              <a16:creationId xmlns:a16="http://schemas.microsoft.com/office/drawing/2014/main" id="{57F57257-49CD-4D20-99EC-521D5B8A365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54" name="Shape 8">
          <a:extLst>
            <a:ext uri="{FF2B5EF4-FFF2-40B4-BE49-F238E27FC236}">
              <a16:creationId xmlns:a16="http://schemas.microsoft.com/office/drawing/2014/main" id="{3A708868-8940-4C65-BC14-2E0FFC86DB9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55" name="Shape 8">
          <a:extLst>
            <a:ext uri="{FF2B5EF4-FFF2-40B4-BE49-F238E27FC236}">
              <a16:creationId xmlns:a16="http://schemas.microsoft.com/office/drawing/2014/main" id="{E5F1CE65-DE45-4CC3-BDAA-3F989EC4941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56" name="Shape 8">
          <a:extLst>
            <a:ext uri="{FF2B5EF4-FFF2-40B4-BE49-F238E27FC236}">
              <a16:creationId xmlns:a16="http://schemas.microsoft.com/office/drawing/2014/main" id="{024E080B-CEBD-43FF-9692-B043FB18DF0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57" name="Shape 8">
          <a:extLst>
            <a:ext uri="{FF2B5EF4-FFF2-40B4-BE49-F238E27FC236}">
              <a16:creationId xmlns:a16="http://schemas.microsoft.com/office/drawing/2014/main" id="{C5F9E295-66C1-4323-ADC9-7A2CC5BA2C7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58" name="Shape 13">
          <a:extLst>
            <a:ext uri="{FF2B5EF4-FFF2-40B4-BE49-F238E27FC236}">
              <a16:creationId xmlns:a16="http://schemas.microsoft.com/office/drawing/2014/main" id="{3F2B3E3E-15DA-4141-9399-4419128196FC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59" name="Shape 13">
          <a:extLst>
            <a:ext uri="{FF2B5EF4-FFF2-40B4-BE49-F238E27FC236}">
              <a16:creationId xmlns:a16="http://schemas.microsoft.com/office/drawing/2014/main" id="{589935A0-3341-4188-AB9A-74F0734060B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60" name="Shape 13">
          <a:extLst>
            <a:ext uri="{FF2B5EF4-FFF2-40B4-BE49-F238E27FC236}">
              <a16:creationId xmlns:a16="http://schemas.microsoft.com/office/drawing/2014/main" id="{9E4A048D-D7CC-4C62-86CF-295B66378A0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61" name="Shape 13">
          <a:extLst>
            <a:ext uri="{FF2B5EF4-FFF2-40B4-BE49-F238E27FC236}">
              <a16:creationId xmlns:a16="http://schemas.microsoft.com/office/drawing/2014/main" id="{13A02F09-97DE-421D-80C3-F456FF7B699C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62" name="Shape 8">
          <a:extLst>
            <a:ext uri="{FF2B5EF4-FFF2-40B4-BE49-F238E27FC236}">
              <a16:creationId xmlns:a16="http://schemas.microsoft.com/office/drawing/2014/main" id="{F82CED13-05E6-4E06-AC9A-F19BD12E424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63" name="Shape 13">
          <a:extLst>
            <a:ext uri="{FF2B5EF4-FFF2-40B4-BE49-F238E27FC236}">
              <a16:creationId xmlns:a16="http://schemas.microsoft.com/office/drawing/2014/main" id="{D51A213F-A955-4BC1-8D1E-32283ACDDDE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64" name="Shape 13">
          <a:extLst>
            <a:ext uri="{FF2B5EF4-FFF2-40B4-BE49-F238E27FC236}">
              <a16:creationId xmlns:a16="http://schemas.microsoft.com/office/drawing/2014/main" id="{B038467C-E93B-4A82-8A84-69295928DC6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65" name="Shape 13">
          <a:extLst>
            <a:ext uri="{FF2B5EF4-FFF2-40B4-BE49-F238E27FC236}">
              <a16:creationId xmlns:a16="http://schemas.microsoft.com/office/drawing/2014/main" id="{7505FD13-862C-4421-98DF-487461AFF99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66" name="Shape 13">
          <a:extLst>
            <a:ext uri="{FF2B5EF4-FFF2-40B4-BE49-F238E27FC236}">
              <a16:creationId xmlns:a16="http://schemas.microsoft.com/office/drawing/2014/main" id="{A24A8B04-518B-42B8-946A-9FE3096A904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67" name="Shape 8">
          <a:extLst>
            <a:ext uri="{FF2B5EF4-FFF2-40B4-BE49-F238E27FC236}">
              <a16:creationId xmlns:a16="http://schemas.microsoft.com/office/drawing/2014/main" id="{08377513-75BC-4B1D-A9A9-A7BC8908588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68" name="Shape 13">
          <a:extLst>
            <a:ext uri="{FF2B5EF4-FFF2-40B4-BE49-F238E27FC236}">
              <a16:creationId xmlns:a16="http://schemas.microsoft.com/office/drawing/2014/main" id="{A85A8090-D64F-4FC7-A6D1-B3FEC6AB54D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69" name="Shape 13">
          <a:extLst>
            <a:ext uri="{FF2B5EF4-FFF2-40B4-BE49-F238E27FC236}">
              <a16:creationId xmlns:a16="http://schemas.microsoft.com/office/drawing/2014/main" id="{292C83E9-5FBC-4012-A12A-9AADC1C6866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70" name="Shape 13">
          <a:extLst>
            <a:ext uri="{FF2B5EF4-FFF2-40B4-BE49-F238E27FC236}">
              <a16:creationId xmlns:a16="http://schemas.microsoft.com/office/drawing/2014/main" id="{2B15DFEE-963A-4870-BAFC-E115599A6FF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71" name="Shape 13">
          <a:extLst>
            <a:ext uri="{FF2B5EF4-FFF2-40B4-BE49-F238E27FC236}">
              <a16:creationId xmlns:a16="http://schemas.microsoft.com/office/drawing/2014/main" id="{BAE21EB1-E366-4E90-B2F3-6F43D47C63FA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72" name="Shape 12">
          <a:extLst>
            <a:ext uri="{FF2B5EF4-FFF2-40B4-BE49-F238E27FC236}">
              <a16:creationId xmlns:a16="http://schemas.microsoft.com/office/drawing/2014/main" id="{CBE1DD98-D410-4764-911C-52976698559A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73" name="Shape 12">
          <a:extLst>
            <a:ext uri="{FF2B5EF4-FFF2-40B4-BE49-F238E27FC236}">
              <a16:creationId xmlns:a16="http://schemas.microsoft.com/office/drawing/2014/main" id="{92F33A0F-840A-4F02-B6CB-79FB62F9564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74" name="Shape 12">
          <a:extLst>
            <a:ext uri="{FF2B5EF4-FFF2-40B4-BE49-F238E27FC236}">
              <a16:creationId xmlns:a16="http://schemas.microsoft.com/office/drawing/2014/main" id="{1209E30F-FD45-47DE-9BDB-FDE0CC21996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75" name="Shape 12">
          <a:extLst>
            <a:ext uri="{FF2B5EF4-FFF2-40B4-BE49-F238E27FC236}">
              <a16:creationId xmlns:a16="http://schemas.microsoft.com/office/drawing/2014/main" id="{581CF4A0-2B98-4F42-8141-65D5C6897482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76" name="Shape 11">
          <a:extLst>
            <a:ext uri="{FF2B5EF4-FFF2-40B4-BE49-F238E27FC236}">
              <a16:creationId xmlns:a16="http://schemas.microsoft.com/office/drawing/2014/main" id="{D8E91530-21E4-45EC-A11C-C5D3D1C0DC1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77" name="Shape 11">
          <a:extLst>
            <a:ext uri="{FF2B5EF4-FFF2-40B4-BE49-F238E27FC236}">
              <a16:creationId xmlns:a16="http://schemas.microsoft.com/office/drawing/2014/main" id="{EC154302-9470-438D-B355-65677DCBC9F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78" name="Shape 11">
          <a:extLst>
            <a:ext uri="{FF2B5EF4-FFF2-40B4-BE49-F238E27FC236}">
              <a16:creationId xmlns:a16="http://schemas.microsoft.com/office/drawing/2014/main" id="{60D2ADFA-E597-49E8-B056-3ACC93AF6EC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79" name="Shape 11">
          <a:extLst>
            <a:ext uri="{FF2B5EF4-FFF2-40B4-BE49-F238E27FC236}">
              <a16:creationId xmlns:a16="http://schemas.microsoft.com/office/drawing/2014/main" id="{022696FC-D7BC-4537-8E39-465217A5265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80" name="Shape 11">
          <a:extLst>
            <a:ext uri="{FF2B5EF4-FFF2-40B4-BE49-F238E27FC236}">
              <a16:creationId xmlns:a16="http://schemas.microsoft.com/office/drawing/2014/main" id="{E0D60E61-BECF-453E-9058-02BB485B86B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81" name="Shape 11">
          <a:extLst>
            <a:ext uri="{FF2B5EF4-FFF2-40B4-BE49-F238E27FC236}">
              <a16:creationId xmlns:a16="http://schemas.microsoft.com/office/drawing/2014/main" id="{B5C681B8-CFC1-4A0E-BE52-ADB3DF1468D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82" name="Shape 11">
          <a:extLst>
            <a:ext uri="{FF2B5EF4-FFF2-40B4-BE49-F238E27FC236}">
              <a16:creationId xmlns:a16="http://schemas.microsoft.com/office/drawing/2014/main" id="{127D4EE1-0A58-4031-A02E-3DB881EC4B3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83" name="Shape 11">
          <a:extLst>
            <a:ext uri="{FF2B5EF4-FFF2-40B4-BE49-F238E27FC236}">
              <a16:creationId xmlns:a16="http://schemas.microsoft.com/office/drawing/2014/main" id="{1209A979-B331-4F19-A124-BB74334200F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84" name="Shape 11">
          <a:extLst>
            <a:ext uri="{FF2B5EF4-FFF2-40B4-BE49-F238E27FC236}">
              <a16:creationId xmlns:a16="http://schemas.microsoft.com/office/drawing/2014/main" id="{D901557F-4915-474B-A37E-8087C775283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85" name="Shape 11">
          <a:extLst>
            <a:ext uri="{FF2B5EF4-FFF2-40B4-BE49-F238E27FC236}">
              <a16:creationId xmlns:a16="http://schemas.microsoft.com/office/drawing/2014/main" id="{D558A9D8-9215-4A2C-8EBE-FE7B41303DD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86" name="Shape 11">
          <a:extLst>
            <a:ext uri="{FF2B5EF4-FFF2-40B4-BE49-F238E27FC236}">
              <a16:creationId xmlns:a16="http://schemas.microsoft.com/office/drawing/2014/main" id="{5E00B498-CC61-4880-A393-8E9B1C1C098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87" name="Shape 11">
          <a:extLst>
            <a:ext uri="{FF2B5EF4-FFF2-40B4-BE49-F238E27FC236}">
              <a16:creationId xmlns:a16="http://schemas.microsoft.com/office/drawing/2014/main" id="{A908BCB3-DC84-4A2B-8555-B2D3B289112C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88" name="Shape 11">
          <a:extLst>
            <a:ext uri="{FF2B5EF4-FFF2-40B4-BE49-F238E27FC236}">
              <a16:creationId xmlns:a16="http://schemas.microsoft.com/office/drawing/2014/main" id="{8230A782-25D7-4269-88F5-FF556CC8439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89" name="Shape 11">
          <a:extLst>
            <a:ext uri="{FF2B5EF4-FFF2-40B4-BE49-F238E27FC236}">
              <a16:creationId xmlns:a16="http://schemas.microsoft.com/office/drawing/2014/main" id="{D79E9562-B512-481D-9BA8-16810A6268B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90" name="Shape 8">
          <a:extLst>
            <a:ext uri="{FF2B5EF4-FFF2-40B4-BE49-F238E27FC236}">
              <a16:creationId xmlns:a16="http://schemas.microsoft.com/office/drawing/2014/main" id="{9E282F41-1E4F-4EE4-8E2B-F5BA3F9166C2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91" name="Shape 11">
          <a:extLst>
            <a:ext uri="{FF2B5EF4-FFF2-40B4-BE49-F238E27FC236}">
              <a16:creationId xmlns:a16="http://schemas.microsoft.com/office/drawing/2014/main" id="{1C410D1D-CDC5-4C49-9603-E06E4B5AEDBC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92" name="Shape 11">
          <a:extLst>
            <a:ext uri="{FF2B5EF4-FFF2-40B4-BE49-F238E27FC236}">
              <a16:creationId xmlns:a16="http://schemas.microsoft.com/office/drawing/2014/main" id="{A5221A49-2E41-4249-851A-9FC05CC7453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93" name="Shape 11">
          <a:extLst>
            <a:ext uri="{FF2B5EF4-FFF2-40B4-BE49-F238E27FC236}">
              <a16:creationId xmlns:a16="http://schemas.microsoft.com/office/drawing/2014/main" id="{50FB3B42-9840-46CC-9B31-2365AC5E520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94" name="Shape 11">
          <a:extLst>
            <a:ext uri="{FF2B5EF4-FFF2-40B4-BE49-F238E27FC236}">
              <a16:creationId xmlns:a16="http://schemas.microsoft.com/office/drawing/2014/main" id="{2436E12B-AC33-45ED-BA73-5A672F1EAEF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95" name="Shape 8">
          <a:extLst>
            <a:ext uri="{FF2B5EF4-FFF2-40B4-BE49-F238E27FC236}">
              <a16:creationId xmlns:a16="http://schemas.microsoft.com/office/drawing/2014/main" id="{3BED8226-1CFC-4A81-9529-58D2620B8E5A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96" name="Shape 11">
          <a:extLst>
            <a:ext uri="{FF2B5EF4-FFF2-40B4-BE49-F238E27FC236}">
              <a16:creationId xmlns:a16="http://schemas.microsoft.com/office/drawing/2014/main" id="{EB15B0E4-564B-47B7-8966-38783DDD48F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97" name="Shape 11">
          <a:extLst>
            <a:ext uri="{FF2B5EF4-FFF2-40B4-BE49-F238E27FC236}">
              <a16:creationId xmlns:a16="http://schemas.microsoft.com/office/drawing/2014/main" id="{9EC54D3A-D77C-4265-AD8D-564927E678C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98" name="Shape 11">
          <a:extLst>
            <a:ext uri="{FF2B5EF4-FFF2-40B4-BE49-F238E27FC236}">
              <a16:creationId xmlns:a16="http://schemas.microsoft.com/office/drawing/2014/main" id="{DAFE237B-5410-4FDD-AAED-0325D71DEBB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999" name="Shape 11">
          <a:extLst>
            <a:ext uri="{FF2B5EF4-FFF2-40B4-BE49-F238E27FC236}">
              <a16:creationId xmlns:a16="http://schemas.microsoft.com/office/drawing/2014/main" id="{5F543562-A4D1-403B-9BD9-0B0B73D9EAA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00" name="Shape 11">
          <a:extLst>
            <a:ext uri="{FF2B5EF4-FFF2-40B4-BE49-F238E27FC236}">
              <a16:creationId xmlns:a16="http://schemas.microsoft.com/office/drawing/2014/main" id="{10A4F0D2-E955-432F-8305-89115B0AF92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01" name="Shape 11">
          <a:extLst>
            <a:ext uri="{FF2B5EF4-FFF2-40B4-BE49-F238E27FC236}">
              <a16:creationId xmlns:a16="http://schemas.microsoft.com/office/drawing/2014/main" id="{667E429E-576D-4844-8944-BCE04D5ADDC2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02" name="Shape 8">
          <a:extLst>
            <a:ext uri="{FF2B5EF4-FFF2-40B4-BE49-F238E27FC236}">
              <a16:creationId xmlns:a16="http://schemas.microsoft.com/office/drawing/2014/main" id="{9AA73458-DF23-45A2-9F15-74E832ABCD7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03" name="Shape 11">
          <a:extLst>
            <a:ext uri="{FF2B5EF4-FFF2-40B4-BE49-F238E27FC236}">
              <a16:creationId xmlns:a16="http://schemas.microsoft.com/office/drawing/2014/main" id="{F3421792-155A-4ABB-A657-7BE6882AEAD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04" name="Shape 11">
          <a:extLst>
            <a:ext uri="{FF2B5EF4-FFF2-40B4-BE49-F238E27FC236}">
              <a16:creationId xmlns:a16="http://schemas.microsoft.com/office/drawing/2014/main" id="{6AC178C7-F927-4CCB-B3D1-7739A698D63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05" name="Shape 11">
          <a:extLst>
            <a:ext uri="{FF2B5EF4-FFF2-40B4-BE49-F238E27FC236}">
              <a16:creationId xmlns:a16="http://schemas.microsoft.com/office/drawing/2014/main" id="{98BBBE12-B01B-4434-AFC6-1BFA6F11867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06" name="Shape 11">
          <a:extLst>
            <a:ext uri="{FF2B5EF4-FFF2-40B4-BE49-F238E27FC236}">
              <a16:creationId xmlns:a16="http://schemas.microsoft.com/office/drawing/2014/main" id="{A8BC973A-0566-4D3F-B5A7-7C0FAA8F12F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07" name="Shape 8">
          <a:extLst>
            <a:ext uri="{FF2B5EF4-FFF2-40B4-BE49-F238E27FC236}">
              <a16:creationId xmlns:a16="http://schemas.microsoft.com/office/drawing/2014/main" id="{6384F8F4-F9CA-4007-9B71-4D5D03D7424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08" name="Shape 11">
          <a:extLst>
            <a:ext uri="{FF2B5EF4-FFF2-40B4-BE49-F238E27FC236}">
              <a16:creationId xmlns:a16="http://schemas.microsoft.com/office/drawing/2014/main" id="{15B0866A-932A-40D2-B206-9B19198F7A6A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09" name="Shape 11">
          <a:extLst>
            <a:ext uri="{FF2B5EF4-FFF2-40B4-BE49-F238E27FC236}">
              <a16:creationId xmlns:a16="http://schemas.microsoft.com/office/drawing/2014/main" id="{1E0656EB-889D-4E7B-8FC9-3D90B19D2D2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10" name="Shape 11">
          <a:extLst>
            <a:ext uri="{FF2B5EF4-FFF2-40B4-BE49-F238E27FC236}">
              <a16:creationId xmlns:a16="http://schemas.microsoft.com/office/drawing/2014/main" id="{FABE634C-81B1-47A3-88A5-9179CD9EADC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11" name="Shape 11">
          <a:extLst>
            <a:ext uri="{FF2B5EF4-FFF2-40B4-BE49-F238E27FC236}">
              <a16:creationId xmlns:a16="http://schemas.microsoft.com/office/drawing/2014/main" id="{3001849D-27A0-4E03-901A-7672AEF9AAD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12" name="Shape 11">
          <a:extLst>
            <a:ext uri="{FF2B5EF4-FFF2-40B4-BE49-F238E27FC236}">
              <a16:creationId xmlns:a16="http://schemas.microsoft.com/office/drawing/2014/main" id="{FECDFA71-B11B-4BAC-A802-0069129F670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13" name="Shape 11">
          <a:extLst>
            <a:ext uri="{FF2B5EF4-FFF2-40B4-BE49-F238E27FC236}">
              <a16:creationId xmlns:a16="http://schemas.microsoft.com/office/drawing/2014/main" id="{5DB5F2A5-CAF1-490E-9442-AF932980830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14" name="Shape 8">
          <a:extLst>
            <a:ext uri="{FF2B5EF4-FFF2-40B4-BE49-F238E27FC236}">
              <a16:creationId xmlns:a16="http://schemas.microsoft.com/office/drawing/2014/main" id="{3C9BEAA5-839E-4A5E-854B-49F35D5AA60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15" name="Shape 11">
          <a:extLst>
            <a:ext uri="{FF2B5EF4-FFF2-40B4-BE49-F238E27FC236}">
              <a16:creationId xmlns:a16="http://schemas.microsoft.com/office/drawing/2014/main" id="{35CD083C-689C-4000-833E-980949366A3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16" name="Shape 11">
          <a:extLst>
            <a:ext uri="{FF2B5EF4-FFF2-40B4-BE49-F238E27FC236}">
              <a16:creationId xmlns:a16="http://schemas.microsoft.com/office/drawing/2014/main" id="{85326A4C-CE51-4E08-8C5E-CF2BBA78CD0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17" name="Shape 11">
          <a:extLst>
            <a:ext uri="{FF2B5EF4-FFF2-40B4-BE49-F238E27FC236}">
              <a16:creationId xmlns:a16="http://schemas.microsoft.com/office/drawing/2014/main" id="{029A7617-7C8F-45A6-923E-D64AAAA119A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18" name="Shape 11">
          <a:extLst>
            <a:ext uri="{FF2B5EF4-FFF2-40B4-BE49-F238E27FC236}">
              <a16:creationId xmlns:a16="http://schemas.microsoft.com/office/drawing/2014/main" id="{643A4D8F-6716-4ED2-84A3-1337BB22375A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19" name="Shape 8">
          <a:extLst>
            <a:ext uri="{FF2B5EF4-FFF2-40B4-BE49-F238E27FC236}">
              <a16:creationId xmlns:a16="http://schemas.microsoft.com/office/drawing/2014/main" id="{A4CF903A-EDE9-400F-887D-D117407A9C2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20" name="Shape 11">
          <a:extLst>
            <a:ext uri="{FF2B5EF4-FFF2-40B4-BE49-F238E27FC236}">
              <a16:creationId xmlns:a16="http://schemas.microsoft.com/office/drawing/2014/main" id="{31299898-A16F-4EA0-A5BC-967F9D35C6E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21" name="Shape 11">
          <a:extLst>
            <a:ext uri="{FF2B5EF4-FFF2-40B4-BE49-F238E27FC236}">
              <a16:creationId xmlns:a16="http://schemas.microsoft.com/office/drawing/2014/main" id="{EB866EAD-68FA-47DC-B875-CD803CC85BD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22" name="Shape 11">
          <a:extLst>
            <a:ext uri="{FF2B5EF4-FFF2-40B4-BE49-F238E27FC236}">
              <a16:creationId xmlns:a16="http://schemas.microsoft.com/office/drawing/2014/main" id="{A6DE947B-AEFE-413A-A132-23100D4F8BE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23" name="Shape 11">
          <a:extLst>
            <a:ext uri="{FF2B5EF4-FFF2-40B4-BE49-F238E27FC236}">
              <a16:creationId xmlns:a16="http://schemas.microsoft.com/office/drawing/2014/main" id="{E029EC40-7D0F-42DC-A32E-991563AF2DAC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24" name="Shape 11">
          <a:extLst>
            <a:ext uri="{FF2B5EF4-FFF2-40B4-BE49-F238E27FC236}">
              <a16:creationId xmlns:a16="http://schemas.microsoft.com/office/drawing/2014/main" id="{F93E564D-8921-4F81-A3EA-E16E8D92827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25" name="Shape 11">
          <a:extLst>
            <a:ext uri="{FF2B5EF4-FFF2-40B4-BE49-F238E27FC236}">
              <a16:creationId xmlns:a16="http://schemas.microsoft.com/office/drawing/2014/main" id="{82E83728-FCC6-48AC-A809-6921996F0C6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26" name="Shape 8">
          <a:extLst>
            <a:ext uri="{FF2B5EF4-FFF2-40B4-BE49-F238E27FC236}">
              <a16:creationId xmlns:a16="http://schemas.microsoft.com/office/drawing/2014/main" id="{15A12B2B-0DFE-45EC-8D6D-E351E23A896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27" name="Shape 11">
          <a:extLst>
            <a:ext uri="{FF2B5EF4-FFF2-40B4-BE49-F238E27FC236}">
              <a16:creationId xmlns:a16="http://schemas.microsoft.com/office/drawing/2014/main" id="{8E1D3141-3A42-42D9-8871-C1DA9EA8547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28" name="Shape 11">
          <a:extLst>
            <a:ext uri="{FF2B5EF4-FFF2-40B4-BE49-F238E27FC236}">
              <a16:creationId xmlns:a16="http://schemas.microsoft.com/office/drawing/2014/main" id="{A72904BF-E58D-40B5-ABEB-D0C3123225AA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29" name="Shape 11">
          <a:extLst>
            <a:ext uri="{FF2B5EF4-FFF2-40B4-BE49-F238E27FC236}">
              <a16:creationId xmlns:a16="http://schemas.microsoft.com/office/drawing/2014/main" id="{021C2247-E416-4384-82DA-EEC1AB594A4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30" name="Shape 11">
          <a:extLst>
            <a:ext uri="{FF2B5EF4-FFF2-40B4-BE49-F238E27FC236}">
              <a16:creationId xmlns:a16="http://schemas.microsoft.com/office/drawing/2014/main" id="{84CCBD5E-14F2-4B17-B05B-032BC5E0DABA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31" name="Shape 8">
          <a:extLst>
            <a:ext uri="{FF2B5EF4-FFF2-40B4-BE49-F238E27FC236}">
              <a16:creationId xmlns:a16="http://schemas.microsoft.com/office/drawing/2014/main" id="{30EAC3C3-7064-4A90-B011-BB16B5E6B85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32" name="Shape 11">
          <a:extLst>
            <a:ext uri="{FF2B5EF4-FFF2-40B4-BE49-F238E27FC236}">
              <a16:creationId xmlns:a16="http://schemas.microsoft.com/office/drawing/2014/main" id="{1B8B30C4-43BD-4F5C-A1A7-8BEDFF6CDE0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33" name="Shape 11">
          <a:extLst>
            <a:ext uri="{FF2B5EF4-FFF2-40B4-BE49-F238E27FC236}">
              <a16:creationId xmlns:a16="http://schemas.microsoft.com/office/drawing/2014/main" id="{508E9326-D0F1-4707-8EF8-1049AFC38E8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34" name="Shape 11">
          <a:extLst>
            <a:ext uri="{FF2B5EF4-FFF2-40B4-BE49-F238E27FC236}">
              <a16:creationId xmlns:a16="http://schemas.microsoft.com/office/drawing/2014/main" id="{91A72A19-7FEF-4B6B-81A3-A4FDB1AF478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35" name="Shape 11">
          <a:extLst>
            <a:ext uri="{FF2B5EF4-FFF2-40B4-BE49-F238E27FC236}">
              <a16:creationId xmlns:a16="http://schemas.microsoft.com/office/drawing/2014/main" id="{4C3D5E44-3350-4F52-B66F-F84516E49B4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36" name="Shape 11">
          <a:extLst>
            <a:ext uri="{FF2B5EF4-FFF2-40B4-BE49-F238E27FC236}">
              <a16:creationId xmlns:a16="http://schemas.microsoft.com/office/drawing/2014/main" id="{737DCE23-ACC9-4172-9A1D-6728A43D748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37" name="Shape 11">
          <a:extLst>
            <a:ext uri="{FF2B5EF4-FFF2-40B4-BE49-F238E27FC236}">
              <a16:creationId xmlns:a16="http://schemas.microsoft.com/office/drawing/2014/main" id="{45D73213-3A42-4F84-B998-45A25F58542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38" name="Shape 8">
          <a:extLst>
            <a:ext uri="{FF2B5EF4-FFF2-40B4-BE49-F238E27FC236}">
              <a16:creationId xmlns:a16="http://schemas.microsoft.com/office/drawing/2014/main" id="{6B5A7225-E4BA-4DF0-ACE9-11B31DE80F02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39" name="Shape 11">
          <a:extLst>
            <a:ext uri="{FF2B5EF4-FFF2-40B4-BE49-F238E27FC236}">
              <a16:creationId xmlns:a16="http://schemas.microsoft.com/office/drawing/2014/main" id="{3FF2BF7F-27BD-497A-AA15-1461477B9F4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40" name="Shape 11">
          <a:extLst>
            <a:ext uri="{FF2B5EF4-FFF2-40B4-BE49-F238E27FC236}">
              <a16:creationId xmlns:a16="http://schemas.microsoft.com/office/drawing/2014/main" id="{BE956D1D-B6F2-4914-9863-A2085F20318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41" name="Shape 11">
          <a:extLst>
            <a:ext uri="{FF2B5EF4-FFF2-40B4-BE49-F238E27FC236}">
              <a16:creationId xmlns:a16="http://schemas.microsoft.com/office/drawing/2014/main" id="{73022A7E-2FA0-4FB6-9588-5682A693CF0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42" name="Shape 11">
          <a:extLst>
            <a:ext uri="{FF2B5EF4-FFF2-40B4-BE49-F238E27FC236}">
              <a16:creationId xmlns:a16="http://schemas.microsoft.com/office/drawing/2014/main" id="{94D4F539-91EB-410B-AFED-5FD859615FF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43" name="Shape 8">
          <a:extLst>
            <a:ext uri="{FF2B5EF4-FFF2-40B4-BE49-F238E27FC236}">
              <a16:creationId xmlns:a16="http://schemas.microsoft.com/office/drawing/2014/main" id="{A8221C13-1AFF-4920-B819-74843D03C58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44" name="Shape 11">
          <a:extLst>
            <a:ext uri="{FF2B5EF4-FFF2-40B4-BE49-F238E27FC236}">
              <a16:creationId xmlns:a16="http://schemas.microsoft.com/office/drawing/2014/main" id="{7D00F908-CA51-4228-8D63-8179C7A0EED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45" name="Shape 11">
          <a:extLst>
            <a:ext uri="{FF2B5EF4-FFF2-40B4-BE49-F238E27FC236}">
              <a16:creationId xmlns:a16="http://schemas.microsoft.com/office/drawing/2014/main" id="{E83E7BAA-286A-41AC-8C08-45BF1E873C1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46" name="Shape 11">
          <a:extLst>
            <a:ext uri="{FF2B5EF4-FFF2-40B4-BE49-F238E27FC236}">
              <a16:creationId xmlns:a16="http://schemas.microsoft.com/office/drawing/2014/main" id="{ADDBCB2F-7D82-443A-8F48-FE29DE4F85C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47" name="Shape 11">
          <a:extLst>
            <a:ext uri="{FF2B5EF4-FFF2-40B4-BE49-F238E27FC236}">
              <a16:creationId xmlns:a16="http://schemas.microsoft.com/office/drawing/2014/main" id="{51510A49-91A6-409C-A20F-E41B6115646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48" name="Shape 11">
          <a:extLst>
            <a:ext uri="{FF2B5EF4-FFF2-40B4-BE49-F238E27FC236}">
              <a16:creationId xmlns:a16="http://schemas.microsoft.com/office/drawing/2014/main" id="{75099334-1064-46BC-9AE7-6DE5CD1D602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49" name="Shape 11">
          <a:extLst>
            <a:ext uri="{FF2B5EF4-FFF2-40B4-BE49-F238E27FC236}">
              <a16:creationId xmlns:a16="http://schemas.microsoft.com/office/drawing/2014/main" id="{36A2EF70-9492-4F19-8F61-B007BA084A9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35</xdr:row>
      <xdr:rowOff>0</xdr:rowOff>
    </xdr:from>
    <xdr:ext cx="190500" cy="266700"/>
    <xdr:sp macro="" textlink="">
      <xdr:nvSpPr>
        <xdr:cNvPr id="1050" name="Shape 12">
          <a:extLst>
            <a:ext uri="{FF2B5EF4-FFF2-40B4-BE49-F238E27FC236}">
              <a16:creationId xmlns:a16="http://schemas.microsoft.com/office/drawing/2014/main" id="{3A8BE3DE-E796-4E06-9A9B-4D1A2A767336}"/>
            </a:ext>
          </a:extLst>
        </xdr:cNvPr>
        <xdr:cNvSpPr txBox="1"/>
      </xdr:nvSpPr>
      <xdr:spPr>
        <a:xfrm>
          <a:off x="23086695" y="193167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35</xdr:row>
      <xdr:rowOff>0</xdr:rowOff>
    </xdr:from>
    <xdr:ext cx="190500" cy="266700"/>
    <xdr:sp macro="" textlink="">
      <xdr:nvSpPr>
        <xdr:cNvPr id="1051" name="Shape 12">
          <a:extLst>
            <a:ext uri="{FF2B5EF4-FFF2-40B4-BE49-F238E27FC236}">
              <a16:creationId xmlns:a16="http://schemas.microsoft.com/office/drawing/2014/main" id="{C99FA170-8CA3-4113-A554-816EE159F987}"/>
            </a:ext>
          </a:extLst>
        </xdr:cNvPr>
        <xdr:cNvSpPr txBox="1"/>
      </xdr:nvSpPr>
      <xdr:spPr>
        <a:xfrm>
          <a:off x="23086695" y="1931670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52" name="Shape 12">
          <a:extLst>
            <a:ext uri="{FF2B5EF4-FFF2-40B4-BE49-F238E27FC236}">
              <a16:creationId xmlns:a16="http://schemas.microsoft.com/office/drawing/2014/main" id="{49FC0277-CA9F-4A58-9478-917F49049E6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53" name="Shape 12">
          <a:extLst>
            <a:ext uri="{FF2B5EF4-FFF2-40B4-BE49-F238E27FC236}">
              <a16:creationId xmlns:a16="http://schemas.microsoft.com/office/drawing/2014/main" id="{BDDBB9A1-0D48-4020-8269-0EC09382CEBC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54" name="Shape 12">
          <a:extLst>
            <a:ext uri="{FF2B5EF4-FFF2-40B4-BE49-F238E27FC236}">
              <a16:creationId xmlns:a16="http://schemas.microsoft.com/office/drawing/2014/main" id="{37404C98-56C7-4550-99C8-7B0950F19F7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55" name="Shape 12">
          <a:extLst>
            <a:ext uri="{FF2B5EF4-FFF2-40B4-BE49-F238E27FC236}">
              <a16:creationId xmlns:a16="http://schemas.microsoft.com/office/drawing/2014/main" id="{A4EF3C0A-19D4-49E0-ABE2-374E3A76E65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56" name="Shape 11">
          <a:extLst>
            <a:ext uri="{FF2B5EF4-FFF2-40B4-BE49-F238E27FC236}">
              <a16:creationId xmlns:a16="http://schemas.microsoft.com/office/drawing/2014/main" id="{638FB03E-DFA3-4973-BC51-A360D2BB952C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57" name="Shape 11">
          <a:extLst>
            <a:ext uri="{FF2B5EF4-FFF2-40B4-BE49-F238E27FC236}">
              <a16:creationId xmlns:a16="http://schemas.microsoft.com/office/drawing/2014/main" id="{5FD43A5D-5CAD-4E3F-AED5-DCAE28A7535A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58" name="Shape 11">
          <a:extLst>
            <a:ext uri="{FF2B5EF4-FFF2-40B4-BE49-F238E27FC236}">
              <a16:creationId xmlns:a16="http://schemas.microsoft.com/office/drawing/2014/main" id="{4062798C-3928-445D-8C87-D6ADE231F93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59" name="Shape 11">
          <a:extLst>
            <a:ext uri="{FF2B5EF4-FFF2-40B4-BE49-F238E27FC236}">
              <a16:creationId xmlns:a16="http://schemas.microsoft.com/office/drawing/2014/main" id="{FA8FD79D-97DB-448D-B02E-CD539BD4002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60" name="Shape 11">
          <a:extLst>
            <a:ext uri="{FF2B5EF4-FFF2-40B4-BE49-F238E27FC236}">
              <a16:creationId xmlns:a16="http://schemas.microsoft.com/office/drawing/2014/main" id="{F9BAE7E2-0766-489C-8359-7EC647A9987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23</xdr:row>
      <xdr:rowOff>38100</xdr:rowOff>
    </xdr:from>
    <xdr:ext cx="190500" cy="266700"/>
    <xdr:sp macro="" textlink="">
      <xdr:nvSpPr>
        <xdr:cNvPr id="1061" name="Shape 8">
          <a:extLst>
            <a:ext uri="{FF2B5EF4-FFF2-40B4-BE49-F238E27FC236}">
              <a16:creationId xmlns:a16="http://schemas.microsoft.com/office/drawing/2014/main" id="{67BC49B5-51DE-463A-9DEB-59B3299B97A4}"/>
            </a:ext>
          </a:extLst>
        </xdr:cNvPr>
        <xdr:cNvSpPr txBox="1"/>
      </xdr:nvSpPr>
      <xdr:spPr>
        <a:xfrm>
          <a:off x="23086695" y="21183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23</xdr:row>
      <xdr:rowOff>0</xdr:rowOff>
    </xdr:from>
    <xdr:ext cx="190500" cy="266700"/>
    <xdr:sp macro="" textlink="">
      <xdr:nvSpPr>
        <xdr:cNvPr id="1062" name="Shape 11">
          <a:extLst>
            <a:ext uri="{FF2B5EF4-FFF2-40B4-BE49-F238E27FC236}">
              <a16:creationId xmlns:a16="http://schemas.microsoft.com/office/drawing/2014/main" id="{7D00C68B-59AE-4AF8-AC22-AACA7EB02522}"/>
            </a:ext>
          </a:extLst>
        </xdr:cNvPr>
        <xdr:cNvSpPr txBox="1"/>
      </xdr:nvSpPr>
      <xdr:spPr>
        <a:xfrm>
          <a:off x="23086695" y="2080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23</xdr:row>
      <xdr:rowOff>0</xdr:rowOff>
    </xdr:from>
    <xdr:ext cx="190500" cy="266700"/>
    <xdr:sp macro="" textlink="">
      <xdr:nvSpPr>
        <xdr:cNvPr id="1063" name="Shape 11">
          <a:extLst>
            <a:ext uri="{FF2B5EF4-FFF2-40B4-BE49-F238E27FC236}">
              <a16:creationId xmlns:a16="http://schemas.microsoft.com/office/drawing/2014/main" id="{A3908844-A043-4573-A74E-6F0BEB1ED86F}"/>
            </a:ext>
          </a:extLst>
        </xdr:cNvPr>
        <xdr:cNvSpPr txBox="1"/>
      </xdr:nvSpPr>
      <xdr:spPr>
        <a:xfrm>
          <a:off x="23086695" y="2080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23</xdr:row>
      <xdr:rowOff>0</xdr:rowOff>
    </xdr:from>
    <xdr:ext cx="190500" cy="266700"/>
    <xdr:sp macro="" textlink="">
      <xdr:nvSpPr>
        <xdr:cNvPr id="1064" name="Shape 11">
          <a:extLst>
            <a:ext uri="{FF2B5EF4-FFF2-40B4-BE49-F238E27FC236}">
              <a16:creationId xmlns:a16="http://schemas.microsoft.com/office/drawing/2014/main" id="{AA418ABD-0FB7-4039-8152-A0990DCF1851}"/>
            </a:ext>
          </a:extLst>
        </xdr:cNvPr>
        <xdr:cNvSpPr txBox="1"/>
      </xdr:nvSpPr>
      <xdr:spPr>
        <a:xfrm>
          <a:off x="23086695" y="2080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23</xdr:row>
      <xdr:rowOff>0</xdr:rowOff>
    </xdr:from>
    <xdr:ext cx="190500" cy="266700"/>
    <xdr:sp macro="" textlink="">
      <xdr:nvSpPr>
        <xdr:cNvPr id="1065" name="Shape 11">
          <a:extLst>
            <a:ext uri="{FF2B5EF4-FFF2-40B4-BE49-F238E27FC236}">
              <a16:creationId xmlns:a16="http://schemas.microsoft.com/office/drawing/2014/main" id="{647796FE-2C50-4780-804C-6A9130ABE3B4}"/>
            </a:ext>
          </a:extLst>
        </xdr:cNvPr>
        <xdr:cNvSpPr txBox="1"/>
      </xdr:nvSpPr>
      <xdr:spPr>
        <a:xfrm>
          <a:off x="23086695" y="20802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66" name="Shape 8">
          <a:extLst>
            <a:ext uri="{FF2B5EF4-FFF2-40B4-BE49-F238E27FC236}">
              <a16:creationId xmlns:a16="http://schemas.microsoft.com/office/drawing/2014/main" id="{A1A0133B-113D-48F7-9A09-37934265A21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67" name="Shape 11">
          <a:extLst>
            <a:ext uri="{FF2B5EF4-FFF2-40B4-BE49-F238E27FC236}">
              <a16:creationId xmlns:a16="http://schemas.microsoft.com/office/drawing/2014/main" id="{D907C7B5-893F-4BD7-9A1E-D0D0CA3AB47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68" name="Shape 11">
          <a:extLst>
            <a:ext uri="{FF2B5EF4-FFF2-40B4-BE49-F238E27FC236}">
              <a16:creationId xmlns:a16="http://schemas.microsoft.com/office/drawing/2014/main" id="{0B022F1D-57B7-4E49-997E-51C9D114481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69" name="Shape 11">
          <a:extLst>
            <a:ext uri="{FF2B5EF4-FFF2-40B4-BE49-F238E27FC236}">
              <a16:creationId xmlns:a16="http://schemas.microsoft.com/office/drawing/2014/main" id="{6FA1CF8F-FE22-4DA9-93BC-37EB19DCF842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70" name="Shape 11">
          <a:extLst>
            <a:ext uri="{FF2B5EF4-FFF2-40B4-BE49-F238E27FC236}">
              <a16:creationId xmlns:a16="http://schemas.microsoft.com/office/drawing/2014/main" id="{8C797AF4-BBE8-46E3-A725-733EFF7F04B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71" name="Shape 8">
          <a:extLst>
            <a:ext uri="{FF2B5EF4-FFF2-40B4-BE49-F238E27FC236}">
              <a16:creationId xmlns:a16="http://schemas.microsoft.com/office/drawing/2014/main" id="{E2F91389-B812-4701-8472-1A75D0766FF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72" name="Shape 11">
          <a:extLst>
            <a:ext uri="{FF2B5EF4-FFF2-40B4-BE49-F238E27FC236}">
              <a16:creationId xmlns:a16="http://schemas.microsoft.com/office/drawing/2014/main" id="{58620F05-CC69-4A90-A1A6-F8B1DCE4110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73" name="Shape 11">
          <a:extLst>
            <a:ext uri="{FF2B5EF4-FFF2-40B4-BE49-F238E27FC236}">
              <a16:creationId xmlns:a16="http://schemas.microsoft.com/office/drawing/2014/main" id="{2DF86A7D-92B6-4E63-B7C7-5A281452E54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74" name="Shape 11">
          <a:extLst>
            <a:ext uri="{FF2B5EF4-FFF2-40B4-BE49-F238E27FC236}">
              <a16:creationId xmlns:a16="http://schemas.microsoft.com/office/drawing/2014/main" id="{51624ADA-2291-461E-864B-3FB25281B67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75" name="Shape 11">
          <a:extLst>
            <a:ext uri="{FF2B5EF4-FFF2-40B4-BE49-F238E27FC236}">
              <a16:creationId xmlns:a16="http://schemas.microsoft.com/office/drawing/2014/main" id="{2A32F31B-9464-44A8-B44B-7936EC7DC9E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76" name="Shape 11">
          <a:extLst>
            <a:ext uri="{FF2B5EF4-FFF2-40B4-BE49-F238E27FC236}">
              <a16:creationId xmlns:a16="http://schemas.microsoft.com/office/drawing/2014/main" id="{969B1E2A-2ADB-47B3-A1D9-20B6A96D3B7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77" name="Shape 11">
          <a:extLst>
            <a:ext uri="{FF2B5EF4-FFF2-40B4-BE49-F238E27FC236}">
              <a16:creationId xmlns:a16="http://schemas.microsoft.com/office/drawing/2014/main" id="{E56158D0-2007-486F-83CB-781ED4B4C93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78" name="Shape 11">
          <a:extLst>
            <a:ext uri="{FF2B5EF4-FFF2-40B4-BE49-F238E27FC236}">
              <a16:creationId xmlns:a16="http://schemas.microsoft.com/office/drawing/2014/main" id="{312DDCC1-E2D5-497D-AA78-20C6A31E198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79" name="Shape 11">
          <a:extLst>
            <a:ext uri="{FF2B5EF4-FFF2-40B4-BE49-F238E27FC236}">
              <a16:creationId xmlns:a16="http://schemas.microsoft.com/office/drawing/2014/main" id="{46E2ABC5-5EA8-40DD-B5FF-C54D3D49D77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80" name="Shape 11">
          <a:extLst>
            <a:ext uri="{FF2B5EF4-FFF2-40B4-BE49-F238E27FC236}">
              <a16:creationId xmlns:a16="http://schemas.microsoft.com/office/drawing/2014/main" id="{A74F01B4-4EA4-4798-B99E-A30FFB1BE46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81" name="Shape 11">
          <a:extLst>
            <a:ext uri="{FF2B5EF4-FFF2-40B4-BE49-F238E27FC236}">
              <a16:creationId xmlns:a16="http://schemas.microsoft.com/office/drawing/2014/main" id="{D59CE612-7426-4CF7-A670-AA4B263CBCC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82" name="Shape 11">
          <a:extLst>
            <a:ext uri="{FF2B5EF4-FFF2-40B4-BE49-F238E27FC236}">
              <a16:creationId xmlns:a16="http://schemas.microsoft.com/office/drawing/2014/main" id="{6058DA08-B449-4AB9-B1E8-E5EC93ED065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83" name="Shape 11">
          <a:extLst>
            <a:ext uri="{FF2B5EF4-FFF2-40B4-BE49-F238E27FC236}">
              <a16:creationId xmlns:a16="http://schemas.microsoft.com/office/drawing/2014/main" id="{061D0F21-4229-4F53-96E1-B5BD8E7D377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84" name="Shape 11">
          <a:extLst>
            <a:ext uri="{FF2B5EF4-FFF2-40B4-BE49-F238E27FC236}">
              <a16:creationId xmlns:a16="http://schemas.microsoft.com/office/drawing/2014/main" id="{112C0A1F-5CE0-4CF3-8526-44CC1909462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85" name="Shape 11">
          <a:extLst>
            <a:ext uri="{FF2B5EF4-FFF2-40B4-BE49-F238E27FC236}">
              <a16:creationId xmlns:a16="http://schemas.microsoft.com/office/drawing/2014/main" id="{1D5A8DB5-A0A2-4BB3-A927-7A6931ED909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86" name="Shape 11">
          <a:extLst>
            <a:ext uri="{FF2B5EF4-FFF2-40B4-BE49-F238E27FC236}">
              <a16:creationId xmlns:a16="http://schemas.microsoft.com/office/drawing/2014/main" id="{2FFD7B35-FA8F-4AAC-86CD-B5ED33C7900A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87" name="Shape 11">
          <a:extLst>
            <a:ext uri="{FF2B5EF4-FFF2-40B4-BE49-F238E27FC236}">
              <a16:creationId xmlns:a16="http://schemas.microsoft.com/office/drawing/2014/main" id="{A9525F05-7115-4A79-989A-3C9B09DBD93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88" name="Shape 11">
          <a:extLst>
            <a:ext uri="{FF2B5EF4-FFF2-40B4-BE49-F238E27FC236}">
              <a16:creationId xmlns:a16="http://schemas.microsoft.com/office/drawing/2014/main" id="{D3BD58AF-DA35-49DD-AB11-214CD65ECBE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89" name="Shape 11">
          <a:extLst>
            <a:ext uri="{FF2B5EF4-FFF2-40B4-BE49-F238E27FC236}">
              <a16:creationId xmlns:a16="http://schemas.microsoft.com/office/drawing/2014/main" id="{6822AAD6-F85C-4AB6-9395-61BB73465BF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90" name="Shape 11">
          <a:extLst>
            <a:ext uri="{FF2B5EF4-FFF2-40B4-BE49-F238E27FC236}">
              <a16:creationId xmlns:a16="http://schemas.microsoft.com/office/drawing/2014/main" id="{26E0CFBD-890C-4631-A1E8-778D4DA98F2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91" name="Shape 11">
          <a:extLst>
            <a:ext uri="{FF2B5EF4-FFF2-40B4-BE49-F238E27FC236}">
              <a16:creationId xmlns:a16="http://schemas.microsoft.com/office/drawing/2014/main" id="{A05ADC3E-0BE7-49EF-AB59-1F97B70BF76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92" name="Shape 11">
          <a:extLst>
            <a:ext uri="{FF2B5EF4-FFF2-40B4-BE49-F238E27FC236}">
              <a16:creationId xmlns:a16="http://schemas.microsoft.com/office/drawing/2014/main" id="{86DBE1A7-35B2-413F-8DC0-AB5CC8578D5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93" name="Shape 11">
          <a:extLst>
            <a:ext uri="{FF2B5EF4-FFF2-40B4-BE49-F238E27FC236}">
              <a16:creationId xmlns:a16="http://schemas.microsoft.com/office/drawing/2014/main" id="{2958E70F-4C5D-44A6-B05B-5A5759226EA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94" name="Shape 11">
          <a:extLst>
            <a:ext uri="{FF2B5EF4-FFF2-40B4-BE49-F238E27FC236}">
              <a16:creationId xmlns:a16="http://schemas.microsoft.com/office/drawing/2014/main" id="{134BF08A-3901-4EDB-A28D-A91BCEB7B6C6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95" name="Shape 11">
          <a:extLst>
            <a:ext uri="{FF2B5EF4-FFF2-40B4-BE49-F238E27FC236}">
              <a16:creationId xmlns:a16="http://schemas.microsoft.com/office/drawing/2014/main" id="{DF6BD3DC-F5F1-4ED0-A4BA-8DE056CA8BA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96" name="Shape 11">
          <a:extLst>
            <a:ext uri="{FF2B5EF4-FFF2-40B4-BE49-F238E27FC236}">
              <a16:creationId xmlns:a16="http://schemas.microsoft.com/office/drawing/2014/main" id="{99C3ED3E-25A9-4D7D-833E-6E340DF66B9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97" name="Shape 11">
          <a:extLst>
            <a:ext uri="{FF2B5EF4-FFF2-40B4-BE49-F238E27FC236}">
              <a16:creationId xmlns:a16="http://schemas.microsoft.com/office/drawing/2014/main" id="{DE50DCC2-80A8-40BC-88B5-98A8E465BE9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98" name="Shape 11">
          <a:extLst>
            <a:ext uri="{FF2B5EF4-FFF2-40B4-BE49-F238E27FC236}">
              <a16:creationId xmlns:a16="http://schemas.microsoft.com/office/drawing/2014/main" id="{FE0F22E6-721D-4143-B3BD-0455FBFBF8A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099" name="Shape 11">
          <a:extLst>
            <a:ext uri="{FF2B5EF4-FFF2-40B4-BE49-F238E27FC236}">
              <a16:creationId xmlns:a16="http://schemas.microsoft.com/office/drawing/2014/main" id="{825B1836-5E49-4F4B-A286-8E83F79A6989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00" name="Shape 11">
          <a:extLst>
            <a:ext uri="{FF2B5EF4-FFF2-40B4-BE49-F238E27FC236}">
              <a16:creationId xmlns:a16="http://schemas.microsoft.com/office/drawing/2014/main" id="{A540A0FD-7B5B-4AF1-B6A3-8BDA8E65768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01" name="Shape 11">
          <a:extLst>
            <a:ext uri="{FF2B5EF4-FFF2-40B4-BE49-F238E27FC236}">
              <a16:creationId xmlns:a16="http://schemas.microsoft.com/office/drawing/2014/main" id="{6CFE3521-8930-43C3-96FF-D1484857121C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02" name="Shape 11">
          <a:extLst>
            <a:ext uri="{FF2B5EF4-FFF2-40B4-BE49-F238E27FC236}">
              <a16:creationId xmlns:a16="http://schemas.microsoft.com/office/drawing/2014/main" id="{C5538FE3-7703-4ECF-B060-D3300B6E781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03" name="Shape 11">
          <a:extLst>
            <a:ext uri="{FF2B5EF4-FFF2-40B4-BE49-F238E27FC236}">
              <a16:creationId xmlns:a16="http://schemas.microsoft.com/office/drawing/2014/main" id="{C5B93B8D-16F4-4D30-8B76-6A906184379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04" name="Shape 11">
          <a:extLst>
            <a:ext uri="{FF2B5EF4-FFF2-40B4-BE49-F238E27FC236}">
              <a16:creationId xmlns:a16="http://schemas.microsoft.com/office/drawing/2014/main" id="{14D615CF-705A-44EE-A621-8A9A38D71E1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05" name="Shape 11">
          <a:extLst>
            <a:ext uri="{FF2B5EF4-FFF2-40B4-BE49-F238E27FC236}">
              <a16:creationId xmlns:a16="http://schemas.microsoft.com/office/drawing/2014/main" id="{6B2AFDF4-5585-41AC-B429-2E95D6A95B81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06" name="Shape 11">
          <a:extLst>
            <a:ext uri="{FF2B5EF4-FFF2-40B4-BE49-F238E27FC236}">
              <a16:creationId xmlns:a16="http://schemas.microsoft.com/office/drawing/2014/main" id="{2644864C-377D-499A-8677-3AE707D0937D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07" name="Shape 11">
          <a:extLst>
            <a:ext uri="{FF2B5EF4-FFF2-40B4-BE49-F238E27FC236}">
              <a16:creationId xmlns:a16="http://schemas.microsoft.com/office/drawing/2014/main" id="{CA374F53-CF93-4206-9D74-15C515BA6372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08" name="Shape 11">
          <a:extLst>
            <a:ext uri="{FF2B5EF4-FFF2-40B4-BE49-F238E27FC236}">
              <a16:creationId xmlns:a16="http://schemas.microsoft.com/office/drawing/2014/main" id="{BFEA36F6-84E7-45ED-98EF-A837DC50F67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09" name="Shape 8">
          <a:extLst>
            <a:ext uri="{FF2B5EF4-FFF2-40B4-BE49-F238E27FC236}">
              <a16:creationId xmlns:a16="http://schemas.microsoft.com/office/drawing/2014/main" id="{4C790D82-40D0-4E7A-8893-AC04A54E08C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10" name="Shape 11">
          <a:extLst>
            <a:ext uri="{FF2B5EF4-FFF2-40B4-BE49-F238E27FC236}">
              <a16:creationId xmlns:a16="http://schemas.microsoft.com/office/drawing/2014/main" id="{96C2A603-B505-44F5-BFD4-4812FB316A52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11" name="Shape 11">
          <a:extLst>
            <a:ext uri="{FF2B5EF4-FFF2-40B4-BE49-F238E27FC236}">
              <a16:creationId xmlns:a16="http://schemas.microsoft.com/office/drawing/2014/main" id="{D3831109-49C6-4F11-AEFC-E0065101E42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12" name="Shape 11">
          <a:extLst>
            <a:ext uri="{FF2B5EF4-FFF2-40B4-BE49-F238E27FC236}">
              <a16:creationId xmlns:a16="http://schemas.microsoft.com/office/drawing/2014/main" id="{30FE7200-F893-4887-B201-B4490B9E4EF0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13" name="Shape 11">
          <a:extLst>
            <a:ext uri="{FF2B5EF4-FFF2-40B4-BE49-F238E27FC236}">
              <a16:creationId xmlns:a16="http://schemas.microsoft.com/office/drawing/2014/main" id="{0974C3F1-F392-45FB-88DB-37C5F0DC729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14" name="Shape 8">
          <a:extLst>
            <a:ext uri="{FF2B5EF4-FFF2-40B4-BE49-F238E27FC236}">
              <a16:creationId xmlns:a16="http://schemas.microsoft.com/office/drawing/2014/main" id="{C6536626-92B8-4891-A5F6-0864FE184B2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15" name="Shape 11">
          <a:extLst>
            <a:ext uri="{FF2B5EF4-FFF2-40B4-BE49-F238E27FC236}">
              <a16:creationId xmlns:a16="http://schemas.microsoft.com/office/drawing/2014/main" id="{8C05C718-113B-4012-B51F-608DFE968D93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16" name="Shape 11">
          <a:extLst>
            <a:ext uri="{FF2B5EF4-FFF2-40B4-BE49-F238E27FC236}">
              <a16:creationId xmlns:a16="http://schemas.microsoft.com/office/drawing/2014/main" id="{56E4299B-F78A-416D-9B46-E7FD5D3AC71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17" name="Shape 11">
          <a:extLst>
            <a:ext uri="{FF2B5EF4-FFF2-40B4-BE49-F238E27FC236}">
              <a16:creationId xmlns:a16="http://schemas.microsoft.com/office/drawing/2014/main" id="{FCD88454-D48C-4B94-AA93-7FE6834C841B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18" name="Shape 11">
          <a:extLst>
            <a:ext uri="{FF2B5EF4-FFF2-40B4-BE49-F238E27FC236}">
              <a16:creationId xmlns:a16="http://schemas.microsoft.com/office/drawing/2014/main" id="{AC2F014D-6E38-4A03-9E73-C3A1BE1B2C8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19" name="Shape 11">
          <a:extLst>
            <a:ext uri="{FF2B5EF4-FFF2-40B4-BE49-F238E27FC236}">
              <a16:creationId xmlns:a16="http://schemas.microsoft.com/office/drawing/2014/main" id="{55628360-C481-4D58-8B48-6D019385FAA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20" name="Shape 11">
          <a:extLst>
            <a:ext uri="{FF2B5EF4-FFF2-40B4-BE49-F238E27FC236}">
              <a16:creationId xmlns:a16="http://schemas.microsoft.com/office/drawing/2014/main" id="{166F9EE8-37C7-47FB-AD51-822038E58F48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21" name="Shape 11">
          <a:extLst>
            <a:ext uri="{FF2B5EF4-FFF2-40B4-BE49-F238E27FC236}">
              <a16:creationId xmlns:a16="http://schemas.microsoft.com/office/drawing/2014/main" id="{EA841779-A0AE-47A2-B439-1F5622E43264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22" name="Shape 11">
          <a:extLst>
            <a:ext uri="{FF2B5EF4-FFF2-40B4-BE49-F238E27FC236}">
              <a16:creationId xmlns:a16="http://schemas.microsoft.com/office/drawing/2014/main" id="{96E31AFC-5364-4CA0-A74F-7AE9E8B4C597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23" name="Shape 11">
          <a:extLst>
            <a:ext uri="{FF2B5EF4-FFF2-40B4-BE49-F238E27FC236}">
              <a16:creationId xmlns:a16="http://schemas.microsoft.com/office/drawing/2014/main" id="{A237DC61-4CE8-4908-8B58-C903C6147A4F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24" name="Shape 11">
          <a:extLst>
            <a:ext uri="{FF2B5EF4-FFF2-40B4-BE49-F238E27FC236}">
              <a16:creationId xmlns:a16="http://schemas.microsoft.com/office/drawing/2014/main" id="{6FFDE93D-9FF4-4CC8-AFD6-3D94ADFD87CE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27</xdr:col>
      <xdr:colOff>981075</xdr:colOff>
      <xdr:row>43</xdr:row>
      <xdr:rowOff>0</xdr:rowOff>
    </xdr:from>
    <xdr:ext cx="190500" cy="266700"/>
    <xdr:sp macro="" textlink="">
      <xdr:nvSpPr>
        <xdr:cNvPr id="1125" name="Shape 11">
          <a:extLst>
            <a:ext uri="{FF2B5EF4-FFF2-40B4-BE49-F238E27FC236}">
              <a16:creationId xmlns:a16="http://schemas.microsoft.com/office/drawing/2014/main" id="{1703AEF6-23D1-4A76-9EAB-3DDAE2E1FD65}"/>
            </a:ext>
          </a:extLst>
        </xdr:cNvPr>
        <xdr:cNvSpPr txBox="1"/>
      </xdr:nvSpPr>
      <xdr:spPr>
        <a:xfrm>
          <a:off x="23086695" y="3940302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22</xdr:row>
      <xdr:rowOff>0</xdr:rowOff>
    </xdr:from>
    <xdr:ext cx="190500" cy="266700"/>
    <xdr:sp macro="" textlink="">
      <xdr:nvSpPr>
        <xdr:cNvPr id="1126" name="Shape 3">
          <a:extLst>
            <a:ext uri="{FF2B5EF4-FFF2-40B4-BE49-F238E27FC236}">
              <a16:creationId xmlns:a16="http://schemas.microsoft.com/office/drawing/2014/main" id="{A1A06570-DB9D-4B3A-91E1-E1CDC1CBA337}"/>
            </a:ext>
          </a:extLst>
        </xdr:cNvPr>
        <xdr:cNvSpPr txBox="1"/>
      </xdr:nvSpPr>
      <xdr:spPr>
        <a:xfrm>
          <a:off x="4983480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15</xdr:col>
      <xdr:colOff>0</xdr:colOff>
      <xdr:row>22</xdr:row>
      <xdr:rowOff>0</xdr:rowOff>
    </xdr:from>
    <xdr:ext cx="190500" cy="266700"/>
    <xdr:sp macro="" textlink="">
      <xdr:nvSpPr>
        <xdr:cNvPr id="1127" name="Shape 3">
          <a:extLst>
            <a:ext uri="{FF2B5EF4-FFF2-40B4-BE49-F238E27FC236}">
              <a16:creationId xmlns:a16="http://schemas.microsoft.com/office/drawing/2014/main" id="{024DF7F1-B2E6-4812-93B8-659A0BFBD5BC}"/>
            </a:ext>
          </a:extLst>
        </xdr:cNvPr>
        <xdr:cNvSpPr txBox="1"/>
      </xdr:nvSpPr>
      <xdr:spPr>
        <a:xfrm>
          <a:off x="4983480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981075</xdr:colOff>
      <xdr:row>22</xdr:row>
      <xdr:rowOff>0</xdr:rowOff>
    </xdr:from>
    <xdr:ext cx="190500" cy="266700"/>
    <xdr:sp macro="" textlink="">
      <xdr:nvSpPr>
        <xdr:cNvPr id="1128" name="Shape 10">
          <a:extLst>
            <a:ext uri="{FF2B5EF4-FFF2-40B4-BE49-F238E27FC236}">
              <a16:creationId xmlns:a16="http://schemas.microsoft.com/office/drawing/2014/main" id="{5697E35F-CC1D-495A-9DB0-0766101E2FCA}"/>
            </a:ext>
          </a:extLst>
        </xdr:cNvPr>
        <xdr:cNvSpPr txBox="1"/>
      </xdr:nvSpPr>
      <xdr:spPr>
        <a:xfrm>
          <a:off x="1427035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981075</xdr:colOff>
      <xdr:row>22</xdr:row>
      <xdr:rowOff>0</xdr:rowOff>
    </xdr:from>
    <xdr:ext cx="190500" cy="266700"/>
    <xdr:sp macro="" textlink="">
      <xdr:nvSpPr>
        <xdr:cNvPr id="1129" name="Shape 10">
          <a:extLst>
            <a:ext uri="{FF2B5EF4-FFF2-40B4-BE49-F238E27FC236}">
              <a16:creationId xmlns:a16="http://schemas.microsoft.com/office/drawing/2014/main" id="{0FFB7FD4-4B5A-4035-9335-D9A9F256708A}"/>
            </a:ext>
          </a:extLst>
        </xdr:cNvPr>
        <xdr:cNvSpPr txBox="1"/>
      </xdr:nvSpPr>
      <xdr:spPr>
        <a:xfrm>
          <a:off x="1427035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981075</xdr:colOff>
      <xdr:row>22</xdr:row>
      <xdr:rowOff>0</xdr:rowOff>
    </xdr:from>
    <xdr:ext cx="190500" cy="266700"/>
    <xdr:sp macro="" textlink="">
      <xdr:nvSpPr>
        <xdr:cNvPr id="1130" name="Shape 10">
          <a:extLst>
            <a:ext uri="{FF2B5EF4-FFF2-40B4-BE49-F238E27FC236}">
              <a16:creationId xmlns:a16="http://schemas.microsoft.com/office/drawing/2014/main" id="{154EB039-B0FB-40B8-BFAA-A9BD677B3722}"/>
            </a:ext>
          </a:extLst>
        </xdr:cNvPr>
        <xdr:cNvSpPr txBox="1"/>
      </xdr:nvSpPr>
      <xdr:spPr>
        <a:xfrm>
          <a:off x="1427035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981075</xdr:colOff>
      <xdr:row>22</xdr:row>
      <xdr:rowOff>0</xdr:rowOff>
    </xdr:from>
    <xdr:ext cx="190500" cy="266700"/>
    <xdr:sp macro="" textlink="">
      <xdr:nvSpPr>
        <xdr:cNvPr id="1131" name="Shape 10">
          <a:extLst>
            <a:ext uri="{FF2B5EF4-FFF2-40B4-BE49-F238E27FC236}">
              <a16:creationId xmlns:a16="http://schemas.microsoft.com/office/drawing/2014/main" id="{FE7F8D33-6A36-4297-A3CE-BD85F41E2F90}"/>
            </a:ext>
          </a:extLst>
        </xdr:cNvPr>
        <xdr:cNvSpPr txBox="1"/>
      </xdr:nvSpPr>
      <xdr:spPr>
        <a:xfrm>
          <a:off x="1427035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981075</xdr:colOff>
      <xdr:row>22</xdr:row>
      <xdr:rowOff>0</xdr:rowOff>
    </xdr:from>
    <xdr:ext cx="190500" cy="266700"/>
    <xdr:sp macro="" textlink="">
      <xdr:nvSpPr>
        <xdr:cNvPr id="1132" name="Shape 3">
          <a:extLst>
            <a:ext uri="{FF2B5EF4-FFF2-40B4-BE49-F238E27FC236}">
              <a16:creationId xmlns:a16="http://schemas.microsoft.com/office/drawing/2014/main" id="{BD46BBB0-8E9A-4D3A-9C27-A27A9A2D9DF7}"/>
            </a:ext>
          </a:extLst>
        </xdr:cNvPr>
        <xdr:cNvSpPr txBox="1"/>
      </xdr:nvSpPr>
      <xdr:spPr>
        <a:xfrm>
          <a:off x="1427035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981075</xdr:colOff>
      <xdr:row>22</xdr:row>
      <xdr:rowOff>0</xdr:rowOff>
    </xdr:from>
    <xdr:ext cx="190500" cy="266700"/>
    <xdr:sp macro="" textlink="">
      <xdr:nvSpPr>
        <xdr:cNvPr id="1133" name="Shape 3">
          <a:extLst>
            <a:ext uri="{FF2B5EF4-FFF2-40B4-BE49-F238E27FC236}">
              <a16:creationId xmlns:a16="http://schemas.microsoft.com/office/drawing/2014/main" id="{2CE1E27B-0A5E-4393-AAB5-2306AC5A11A5}"/>
            </a:ext>
          </a:extLst>
        </xdr:cNvPr>
        <xdr:cNvSpPr txBox="1"/>
      </xdr:nvSpPr>
      <xdr:spPr>
        <a:xfrm>
          <a:off x="14270355" y="1889760"/>
          <a:ext cx="19050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</xdr:col>
      <xdr:colOff>206749</xdr:colOff>
      <xdr:row>44</xdr:row>
      <xdr:rowOff>36418</xdr:rowOff>
    </xdr:from>
    <xdr:ext cx="336176" cy="477931"/>
    <xdr:pic>
      <xdr:nvPicPr>
        <xdr:cNvPr id="1134" name="image1.png">
          <a:extLst>
            <a:ext uri="{FF2B5EF4-FFF2-40B4-BE49-F238E27FC236}">
              <a16:creationId xmlns:a16="http://schemas.microsoft.com/office/drawing/2014/main" id="{60428037-4504-46C5-9772-7A19287F2BD8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2" cstate="print"/>
        <a:srcRect r="59211" b="-589"/>
        <a:stretch>
          <a:fillRect/>
        </a:stretch>
      </xdr:blipFill>
      <xdr:spPr>
        <a:xfrm>
          <a:off x="435349" y="39713758"/>
          <a:ext cx="336176" cy="477931"/>
        </a:xfrm>
        <a:prstGeom prst="rect">
          <a:avLst/>
        </a:prstGeom>
        <a:noFill/>
      </xdr:spPr>
    </xdr:pic>
    <xdr:clientData fLocksWithSheet="0"/>
  </xdr:oneCellAnchor>
  <xdr:twoCellAnchor>
    <xdr:from>
      <xdr:col>2</xdr:col>
      <xdr:colOff>8964</xdr:colOff>
      <xdr:row>11</xdr:row>
      <xdr:rowOff>179294</xdr:rowOff>
    </xdr:from>
    <xdr:to>
      <xdr:col>6</xdr:col>
      <xdr:colOff>663388</xdr:colOff>
      <xdr:row>21</xdr:row>
      <xdr:rowOff>35859</xdr:rowOff>
    </xdr:to>
    <xdr:sp macro="" textlink="">
      <xdr:nvSpPr>
        <xdr:cNvPr id="1135" name="CaixaDeTexto 1134">
          <a:extLst>
            <a:ext uri="{FF2B5EF4-FFF2-40B4-BE49-F238E27FC236}">
              <a16:creationId xmlns:a16="http://schemas.microsoft.com/office/drawing/2014/main" id="{C1218967-D1EF-6F11-B48C-2E60C84AF8B7}"/>
            </a:ext>
          </a:extLst>
        </xdr:cNvPr>
        <xdr:cNvSpPr txBox="1"/>
      </xdr:nvSpPr>
      <xdr:spPr>
        <a:xfrm>
          <a:off x="475129" y="1855694"/>
          <a:ext cx="4114800" cy="173915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METODOLOGIA</a:t>
          </a:r>
          <a:r>
            <a:rPr lang="pt-BR" sz="14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EBITDA:</a:t>
          </a:r>
        </a:p>
        <a:p>
          <a:pPr algn="ctr"/>
          <a:endParaRPr lang="pt-BR" sz="1400" baseline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pt-BR" sz="1400" baseline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Receita Total (+)</a:t>
          </a:r>
        </a:p>
        <a:p>
          <a:pPr algn="ctr"/>
          <a:r>
            <a:rPr lang="pt-BR" sz="1400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Despesas com Insumos + Frete + Colheita (-)</a:t>
          </a:r>
        </a:p>
        <a:p>
          <a:pPr algn="ctr"/>
          <a:r>
            <a:rPr lang="pt-BR" sz="1400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Despesas de Arrendamento (-)</a:t>
          </a:r>
        </a:p>
        <a:p>
          <a:pPr algn="ctr"/>
          <a:r>
            <a:rPr lang="pt-BR" sz="1400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Despesas Adm. e Operacionais (-)</a:t>
          </a:r>
        </a:p>
        <a:p>
          <a:pPr algn="ctr"/>
          <a:endParaRPr lang="pt-BR" sz="140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1092798</xdr:colOff>
      <xdr:row>87</xdr:row>
      <xdr:rowOff>49865</xdr:rowOff>
    </xdr:from>
    <xdr:ext cx="1095371" cy="381000"/>
    <xdr:pic>
      <xdr:nvPicPr>
        <xdr:cNvPr id="2" name="Imagem 1">
          <a:extLst>
            <a:ext uri="{FF2B5EF4-FFF2-40B4-BE49-F238E27FC236}">
              <a16:creationId xmlns:a16="http://schemas.microsoft.com/office/drawing/2014/main" id="{F673ECD1-6D0E-40A6-A821-59AD8FD1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01339" y="19350877"/>
          <a:ext cx="1095371" cy="381000"/>
        </a:xfrm>
        <a:prstGeom prst="rect">
          <a:avLst/>
        </a:prstGeom>
      </xdr:spPr>
    </xdr:pic>
    <xdr:clientData/>
  </xdr:oneCellAnchor>
  <xdr:oneCellAnchor>
    <xdr:from>
      <xdr:col>2</xdr:col>
      <xdr:colOff>65313</xdr:colOff>
      <xdr:row>86</xdr:row>
      <xdr:rowOff>119742</xdr:rowOff>
    </xdr:from>
    <xdr:ext cx="606136" cy="611282"/>
    <xdr:pic>
      <xdr:nvPicPr>
        <xdr:cNvPr id="4" name="Imagem 3">
          <a:extLst>
            <a:ext uri="{FF2B5EF4-FFF2-40B4-BE49-F238E27FC236}">
              <a16:creationId xmlns:a16="http://schemas.microsoft.com/office/drawing/2014/main" id="{F2EB32E9-269C-4D5E-BCCD-C71098AFA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053" y="283827582"/>
          <a:ext cx="606136" cy="611282"/>
        </a:xfrm>
        <a:prstGeom prst="rect">
          <a:avLst/>
        </a:prstGeom>
      </xdr:spPr>
    </xdr:pic>
    <xdr:clientData/>
  </xdr:oneCellAnchor>
  <xdr:twoCellAnchor>
    <xdr:from>
      <xdr:col>2</xdr:col>
      <xdr:colOff>8963</xdr:colOff>
      <xdr:row>54</xdr:row>
      <xdr:rowOff>107575</xdr:rowOff>
    </xdr:from>
    <xdr:to>
      <xdr:col>9</xdr:col>
      <xdr:colOff>2196353</xdr:colOff>
      <xdr:row>85</xdr:row>
      <xdr:rowOff>80682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AC1C7952-FEDC-7BFE-CAF0-F0ADF9122F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322730</xdr:colOff>
      <xdr:row>14</xdr:row>
      <xdr:rowOff>8965</xdr:rowOff>
    </xdr:from>
    <xdr:to>
      <xdr:col>4</xdr:col>
      <xdr:colOff>1434353</xdr:colOff>
      <xdr:row>16</xdr:row>
      <xdr:rowOff>26894</xdr:rowOff>
    </xdr:to>
    <xdr:sp macro="[0]!CopiarBlocoParaOutraAba" textlink="">
      <xdr:nvSpPr>
        <xdr:cNvPr id="3" name="Retângulo 2">
          <a:extLst>
            <a:ext uri="{FF2B5EF4-FFF2-40B4-BE49-F238E27FC236}">
              <a16:creationId xmlns:a16="http://schemas.microsoft.com/office/drawing/2014/main" id="{92C146BA-BB89-2A4F-285B-AED6A6394A1F}"/>
            </a:ext>
          </a:extLst>
        </xdr:cNvPr>
        <xdr:cNvSpPr/>
      </xdr:nvSpPr>
      <xdr:spPr>
        <a:xfrm>
          <a:off x="5038165" y="2384612"/>
          <a:ext cx="1111623" cy="43030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/>
            <a:t>COPIAR PARA RELATÓRIO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</xdr:colOff>
      <xdr:row>97</xdr:row>
      <xdr:rowOff>19050</xdr:rowOff>
    </xdr:from>
    <xdr:ext cx="638175" cy="643593"/>
    <xdr:pic>
      <xdr:nvPicPr>
        <xdr:cNvPr id="3" name="Imagem 2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" y="23088600"/>
          <a:ext cx="638175" cy="643255"/>
        </a:xfrm>
        <a:prstGeom prst="rect">
          <a:avLst/>
        </a:prstGeom>
      </xdr:spPr>
    </xdr:pic>
    <xdr:clientData/>
  </xdr:oneCellAnchor>
  <xdr:oneCellAnchor>
    <xdr:from>
      <xdr:col>91</xdr:col>
      <xdr:colOff>0</xdr:colOff>
      <xdr:row>97</xdr:row>
      <xdr:rowOff>133350</xdr:rowOff>
    </xdr:from>
    <xdr:ext cx="1095371" cy="3810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794830" y="23202900"/>
          <a:ext cx="1094740" cy="381000"/>
        </a:xfrm>
        <a:prstGeom prst="rect">
          <a:avLst/>
        </a:prstGeom>
      </xdr:spPr>
    </xdr:pic>
    <xdr:clientData/>
  </xdr:oneCellAnchor>
  <xdr:twoCellAnchor>
    <xdr:from>
      <xdr:col>1</xdr:col>
      <xdr:colOff>157842</xdr:colOff>
      <xdr:row>109</xdr:row>
      <xdr:rowOff>125187</xdr:rowOff>
    </xdr:from>
    <xdr:to>
      <xdr:col>5</xdr:col>
      <xdr:colOff>157842</xdr:colOff>
      <xdr:row>124</xdr:row>
      <xdr:rowOff>92529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F4C6A42-2EE7-5739-19F5-316B31B032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</xdr:colOff>
      <xdr:row>89</xdr:row>
      <xdr:rowOff>19050</xdr:rowOff>
    </xdr:from>
    <xdr:ext cx="638175" cy="643593"/>
    <xdr:pic>
      <xdr:nvPicPr>
        <xdr:cNvPr id="3" name="Imagem 2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" y="21353145"/>
          <a:ext cx="638175" cy="643255"/>
        </a:xfrm>
        <a:prstGeom prst="rect">
          <a:avLst/>
        </a:prstGeom>
      </xdr:spPr>
    </xdr:pic>
    <xdr:clientData/>
  </xdr:oneCellAnchor>
  <xdr:oneCellAnchor>
    <xdr:from>
      <xdr:col>24</xdr:col>
      <xdr:colOff>2286001</xdr:colOff>
      <xdr:row>89</xdr:row>
      <xdr:rowOff>89808</xdr:rowOff>
    </xdr:from>
    <xdr:ext cx="1095371" cy="3810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04760" y="21423630"/>
          <a:ext cx="1094740" cy="381000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</xdr:colOff>
      <xdr:row>93</xdr:row>
      <xdr:rowOff>19050</xdr:rowOff>
    </xdr:from>
    <xdr:ext cx="638175" cy="643593"/>
    <xdr:pic>
      <xdr:nvPicPr>
        <xdr:cNvPr id="3" name="Imagem 2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" y="21484590"/>
          <a:ext cx="638175" cy="643255"/>
        </a:xfrm>
        <a:prstGeom prst="rect">
          <a:avLst/>
        </a:prstGeom>
      </xdr:spPr>
    </xdr:pic>
    <xdr:clientData/>
  </xdr:oneCellAnchor>
  <xdr:oneCellAnchor>
    <xdr:from>
      <xdr:col>110</xdr:col>
      <xdr:colOff>95250</xdr:colOff>
      <xdr:row>93</xdr:row>
      <xdr:rowOff>133350</xdr:rowOff>
    </xdr:from>
    <xdr:ext cx="1095371" cy="3810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735070" y="21598890"/>
          <a:ext cx="1094740" cy="381000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</xdr:colOff>
      <xdr:row>71</xdr:row>
      <xdr:rowOff>19050</xdr:rowOff>
    </xdr:from>
    <xdr:ext cx="638175" cy="643593"/>
    <xdr:pic>
      <xdr:nvPicPr>
        <xdr:cNvPr id="2" name="Imagem 1" descr="Gráfico, Gráfico de bolhas&#10;&#10;Descrição gerada automaticamente">
          <a:extLst>
            <a:ext uri="{FF2B5EF4-FFF2-40B4-BE49-F238E27FC236}">
              <a16:creationId xmlns:a16="http://schemas.microsoft.com/office/drawing/2014/main" id="{88D5CC03-500D-49FE-81D6-C9926FA67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" y="5025390"/>
          <a:ext cx="638175" cy="643593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71</xdr:row>
      <xdr:rowOff>133350</xdr:rowOff>
    </xdr:from>
    <xdr:ext cx="1095371" cy="381000"/>
    <xdr:pic>
      <xdr:nvPicPr>
        <xdr:cNvPr id="3" name="Imagem 2">
          <a:extLst>
            <a:ext uri="{FF2B5EF4-FFF2-40B4-BE49-F238E27FC236}">
              <a16:creationId xmlns:a16="http://schemas.microsoft.com/office/drawing/2014/main" id="{16B43216-8E92-478E-88EB-C4A89B8C0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107850" y="5139690"/>
          <a:ext cx="1095371" cy="381000"/>
        </a:xfrm>
        <a:prstGeom prst="rect">
          <a:avLst/>
        </a:prstGeom>
      </xdr:spPr>
    </xdr:pic>
    <xdr:clientData/>
  </xdr:oneCellAnchor>
  <xdr:twoCellAnchor>
    <xdr:from>
      <xdr:col>1</xdr:col>
      <xdr:colOff>304799</xdr:colOff>
      <xdr:row>39</xdr:row>
      <xdr:rowOff>8465</xdr:rowOff>
    </xdr:from>
    <xdr:to>
      <xdr:col>4</xdr:col>
      <xdr:colOff>1439332</xdr:colOff>
      <xdr:row>55</xdr:row>
      <xdr:rowOff>33866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09202E1-B1DA-44A1-B86C-2F394DFE0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347134</xdr:colOff>
      <xdr:row>39</xdr:row>
      <xdr:rowOff>42332</xdr:rowOff>
    </xdr:from>
    <xdr:to>
      <xdr:col>8</xdr:col>
      <xdr:colOff>1727200</xdr:colOff>
      <xdr:row>55</xdr:row>
      <xdr:rowOff>67733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C587B04-2898-4EAF-AF87-920B3A2FDF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364065</xdr:colOff>
      <xdr:row>39</xdr:row>
      <xdr:rowOff>16933</xdr:rowOff>
    </xdr:from>
    <xdr:to>
      <xdr:col>13</xdr:col>
      <xdr:colOff>33865</xdr:colOff>
      <xdr:row>55</xdr:row>
      <xdr:rowOff>42334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0FD7DEC-0CEE-44DE-A3BF-83ABC8BAD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365760</xdr:colOff>
      <xdr:row>39</xdr:row>
      <xdr:rowOff>7620</xdr:rowOff>
    </xdr:from>
    <xdr:to>
      <xdr:col>30</xdr:col>
      <xdr:colOff>15240</xdr:colOff>
      <xdr:row>55</xdr:row>
      <xdr:rowOff>33021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D3F346E-BAD8-4AD6-B490-D3BAB777E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</xdr:colOff>
      <xdr:row>85</xdr:row>
      <xdr:rowOff>0</xdr:rowOff>
    </xdr:from>
    <xdr:ext cx="638175" cy="643593"/>
    <xdr:pic>
      <xdr:nvPicPr>
        <xdr:cNvPr id="3" name="Imagem 2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" y="23113365"/>
          <a:ext cx="638175" cy="643255"/>
        </a:xfrm>
        <a:prstGeom prst="rect">
          <a:avLst/>
        </a:prstGeom>
      </xdr:spPr>
    </xdr:pic>
    <xdr:clientData/>
  </xdr:oneCellAnchor>
  <xdr:oneCellAnchor>
    <xdr:from>
      <xdr:col>106</xdr:col>
      <xdr:colOff>95250</xdr:colOff>
      <xdr:row>85</xdr:row>
      <xdr:rowOff>0</xdr:rowOff>
    </xdr:from>
    <xdr:ext cx="1095371" cy="3810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794550" y="23227665"/>
          <a:ext cx="1094740" cy="381000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744382</xdr:colOff>
      <xdr:row>89</xdr:row>
      <xdr:rowOff>72696</xdr:rowOff>
    </xdr:from>
    <xdr:ext cx="797036" cy="277231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959300" y="20303490"/>
          <a:ext cx="796925" cy="277495"/>
        </a:xfrm>
        <a:prstGeom prst="rect">
          <a:avLst/>
        </a:prstGeom>
      </xdr:spPr>
    </xdr:pic>
    <xdr:clientData/>
  </xdr:oneCellAnchor>
  <xdr:oneCellAnchor>
    <xdr:from>
      <xdr:col>2</xdr:col>
      <xdr:colOff>38100</xdr:colOff>
      <xdr:row>89</xdr:row>
      <xdr:rowOff>43543</xdr:rowOff>
    </xdr:from>
    <xdr:ext cx="402128" cy="405542"/>
    <xdr:pic>
      <xdr:nvPicPr>
        <xdr:cNvPr id="3" name="Imagem 2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20274280"/>
          <a:ext cx="401955" cy="405765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268941</xdr:colOff>
      <xdr:row>13</xdr:row>
      <xdr:rowOff>161364</xdr:rowOff>
    </xdr:from>
    <xdr:to>
      <xdr:col>5</xdr:col>
      <xdr:colOff>1380564</xdr:colOff>
      <xdr:row>16</xdr:row>
      <xdr:rowOff>-1</xdr:rowOff>
    </xdr:to>
    <xdr:sp macro="[0]!EmitirPDF" textlink="">
      <xdr:nvSpPr>
        <xdr:cNvPr id="5" name="Retângulo 4">
          <a:extLst>
            <a:ext uri="{FF2B5EF4-FFF2-40B4-BE49-F238E27FC236}">
              <a16:creationId xmlns:a16="http://schemas.microsoft.com/office/drawing/2014/main" id="{667181F4-4749-487A-88E0-20794DBCB63E}"/>
            </a:ext>
          </a:extLst>
        </xdr:cNvPr>
        <xdr:cNvSpPr/>
      </xdr:nvSpPr>
      <xdr:spPr>
        <a:xfrm>
          <a:off x="6580094" y="2357717"/>
          <a:ext cx="1111623" cy="43030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/>
            <a:t>EMITI</a:t>
          </a:r>
          <a:r>
            <a:rPr lang="pt-BR" sz="1050" baseline="0"/>
            <a:t>R PDF</a:t>
          </a:r>
          <a:endParaRPr lang="pt-BR" sz="105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</xdr:colOff>
      <xdr:row>88</xdr:row>
      <xdr:rowOff>19050</xdr:rowOff>
    </xdr:from>
    <xdr:ext cx="638175" cy="643593"/>
    <xdr:pic>
      <xdr:nvPicPr>
        <xdr:cNvPr id="2" name="Imagem 1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" y="20890230"/>
          <a:ext cx="638175" cy="643255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88</xdr:row>
      <xdr:rowOff>89808</xdr:rowOff>
    </xdr:from>
    <xdr:ext cx="1095371" cy="381000"/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851320" y="20960715"/>
          <a:ext cx="1094740" cy="381000"/>
        </a:xfrm>
        <a:prstGeom prst="rect">
          <a:avLst/>
        </a:prstGeom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271780</xdr:colOff>
      <xdr:row>2</xdr:row>
      <xdr:rowOff>15240</xdr:rowOff>
    </xdr:from>
    <xdr:to>
      <xdr:col>3</xdr:col>
      <xdr:colOff>170815</xdr:colOff>
      <xdr:row>5</xdr:row>
      <xdr:rowOff>56896</xdr:rowOff>
    </xdr:to>
    <xdr:pic>
      <xdr:nvPicPr>
        <xdr:cNvPr id="2" name="ClientLogo">
          <a:extLst>
            <a:ext uri="{FF2B5EF4-FFF2-40B4-BE49-F238E27FC236}">
              <a16:creationId xmlns:a16="http://schemas.microsoft.com/office/drawing/2014/main" id="{AF9473B4-6105-CDB0-3399-45A153A3F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00" y="381000"/>
          <a:ext cx="638175" cy="643636"/>
        </a:xfrm>
        <a:prstGeom prst="rect">
          <a:avLst/>
        </a:prstGeom>
      </xdr:spPr>
    </xdr:pic>
    <xdr:clientData/>
  </xdr:twoCellAnchor>
  <xdr:twoCellAnchor editAs="oneCell">
    <xdr:from>
      <xdr:col>12</xdr:col>
      <xdr:colOff>370840</xdr:colOff>
      <xdr:row>2</xdr:row>
      <xdr:rowOff>142240</xdr:rowOff>
    </xdr:from>
    <xdr:to>
      <xdr:col>13</xdr:col>
      <xdr:colOff>361315</xdr:colOff>
      <xdr:row>4</xdr:row>
      <xdr:rowOff>96520</xdr:rowOff>
    </xdr:to>
    <xdr:pic>
      <xdr:nvPicPr>
        <xdr:cNvPr id="3" name="TEXLogo">
          <a:extLst>
            <a:ext uri="{FF2B5EF4-FFF2-40B4-BE49-F238E27FC236}">
              <a16:creationId xmlns:a16="http://schemas.microsoft.com/office/drawing/2014/main" id="{F26B693B-C84D-D493-9716-D349FA2BD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5000" y="508000"/>
          <a:ext cx="1095375" cy="3810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700314</xdr:colOff>
      <xdr:row>27</xdr:row>
      <xdr:rowOff>18142</xdr:rowOff>
    </xdr:from>
    <xdr:to>
      <xdr:col>29</xdr:col>
      <xdr:colOff>739108</xdr:colOff>
      <xdr:row>57</xdr:row>
      <xdr:rowOff>133047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EC33FA-B47F-41D2-B1A0-446E994913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88900</xdr:colOff>
      <xdr:row>2</xdr:row>
      <xdr:rowOff>19050</xdr:rowOff>
    </xdr:from>
    <xdr:to>
      <xdr:col>2</xdr:col>
      <xdr:colOff>727075</xdr:colOff>
      <xdr:row>5</xdr:row>
      <xdr:rowOff>72136</xdr:rowOff>
    </xdr:to>
    <xdr:pic>
      <xdr:nvPicPr>
        <xdr:cNvPr id="2" name="ClientLogo">
          <a:extLst>
            <a:ext uri="{FF2B5EF4-FFF2-40B4-BE49-F238E27FC236}">
              <a16:creationId xmlns:a16="http://schemas.microsoft.com/office/drawing/2014/main" id="{4B0577B2-94F7-B17C-30F9-EEFAE4DF7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00" y="381000"/>
          <a:ext cx="638175" cy="643636"/>
        </a:xfrm>
        <a:prstGeom prst="rect">
          <a:avLst/>
        </a:prstGeom>
      </xdr:spPr>
    </xdr:pic>
    <xdr:clientData/>
  </xdr:twoCellAnchor>
  <xdr:twoCellAnchor editAs="oneCell">
    <xdr:from>
      <xdr:col>8</xdr:col>
      <xdr:colOff>495300</xdr:colOff>
      <xdr:row>2</xdr:row>
      <xdr:rowOff>146050</xdr:rowOff>
    </xdr:from>
    <xdr:to>
      <xdr:col>10</xdr:col>
      <xdr:colOff>371475</xdr:colOff>
      <xdr:row>4</xdr:row>
      <xdr:rowOff>107950</xdr:rowOff>
    </xdr:to>
    <xdr:pic>
      <xdr:nvPicPr>
        <xdr:cNvPr id="3" name="TEXLogo">
          <a:extLst>
            <a:ext uri="{FF2B5EF4-FFF2-40B4-BE49-F238E27FC236}">
              <a16:creationId xmlns:a16="http://schemas.microsoft.com/office/drawing/2014/main" id="{15CA3137-EFFC-2DCC-1E5F-9C61AB5E3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0" y="508000"/>
          <a:ext cx="1095375" cy="3810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744382</xdr:colOff>
      <xdr:row>107</xdr:row>
      <xdr:rowOff>72696</xdr:rowOff>
    </xdr:from>
    <xdr:ext cx="797036" cy="277231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82800" y="24303990"/>
          <a:ext cx="796925" cy="277495"/>
        </a:xfrm>
        <a:prstGeom prst="rect">
          <a:avLst/>
        </a:prstGeom>
      </xdr:spPr>
    </xdr:pic>
    <xdr:clientData/>
  </xdr:oneCellAnchor>
  <xdr:oneCellAnchor>
    <xdr:from>
      <xdr:col>2</xdr:col>
      <xdr:colOff>38100</xdr:colOff>
      <xdr:row>107</xdr:row>
      <xdr:rowOff>43543</xdr:rowOff>
    </xdr:from>
    <xdr:ext cx="402128" cy="405542"/>
    <xdr:pic>
      <xdr:nvPicPr>
        <xdr:cNvPr id="6" name="Imagem 5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24274780"/>
          <a:ext cx="401955" cy="405765"/>
        </a:xfrm>
        <a:prstGeom prst="rect">
          <a:avLst/>
        </a:prstGeom>
      </xdr:spPr>
    </xdr:pic>
    <xdr:clientData/>
  </xdr:oneCellAnchor>
  <xdr:twoCellAnchor>
    <xdr:from>
      <xdr:col>2</xdr:col>
      <xdr:colOff>24740</xdr:colOff>
      <xdr:row>17</xdr:row>
      <xdr:rowOff>8907</xdr:rowOff>
    </xdr:from>
    <xdr:to>
      <xdr:col>2</xdr:col>
      <xdr:colOff>2437409</xdr:colOff>
      <xdr:row>19</xdr:row>
      <xdr:rowOff>166254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pSpPr/>
      </xdr:nvGrpSpPr>
      <xdr:grpSpPr>
        <a:xfrm>
          <a:off x="449555" y="2904031"/>
          <a:ext cx="2416479" cy="516439"/>
          <a:chOff x="7594600" y="2531534"/>
          <a:chExt cx="2370667" cy="660400"/>
        </a:xfrm>
        <a:solidFill>
          <a:schemeClr val="bg2"/>
        </a:solidFill>
      </xdr:grpSpPr>
      <xdr:sp macro="[0]!BANCO_Clique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>
            <a:off x="7594600" y="2531534"/>
            <a:ext cx="2370667" cy="660400"/>
          </a:xfrm>
          <a:prstGeom prst="rect">
            <a:avLst/>
          </a:prstGeom>
          <a:grpFill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>
                <a:solidFill>
                  <a:srgbClr val="3B3B3A"/>
                </a:solidFill>
                <a:latin typeface="Arial" panose="020B0604020202020204" pitchFamily="7" charset="0"/>
                <a:cs typeface="Arial" panose="020B0604020202020204" pitchFamily="7" charset="0"/>
              </a:rPr>
              <a:t>EXPORTAR</a:t>
            </a:r>
            <a:r>
              <a:rPr lang="pt-BR" sz="1100" baseline="0">
                <a:solidFill>
                  <a:srgbClr val="3B3B3A"/>
                </a:solidFill>
                <a:latin typeface="Arial" panose="020B0604020202020204" pitchFamily="7" charset="0"/>
                <a:cs typeface="Arial" panose="020B0604020202020204" pitchFamily="7" charset="0"/>
              </a:rPr>
              <a:t> RELATÓRIO </a:t>
            </a:r>
          </a:p>
          <a:p>
            <a:pPr algn="l"/>
            <a:r>
              <a:rPr lang="pt-BR" sz="1100" baseline="0">
                <a:solidFill>
                  <a:srgbClr val="3B3B3A"/>
                </a:solidFill>
                <a:latin typeface="Arial" panose="020B0604020202020204" pitchFamily="7" charset="0"/>
                <a:cs typeface="Arial" panose="020B0604020202020204" pitchFamily="7" charset="0"/>
              </a:rPr>
              <a:t>DO BANCO</a:t>
            </a:r>
            <a:endParaRPr lang="pt-BR" sz="1100">
              <a:solidFill>
                <a:srgbClr val="3B3B3A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  <xdr:pic macro="[0]!Agrupar7_Clique">
        <xdr:nvPicPr>
          <xdr:cNvPr id="10" name="Imagem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>
          <a:xfrm>
            <a:off x="9474199" y="2607731"/>
            <a:ext cx="401771" cy="500379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2</xdr:col>
      <xdr:colOff>2019299</xdr:colOff>
      <xdr:row>110</xdr:row>
      <xdr:rowOff>108857</xdr:rowOff>
    </xdr:from>
    <xdr:to>
      <xdr:col>8</xdr:col>
      <xdr:colOff>238125</xdr:colOff>
      <xdr:row>132</xdr:row>
      <xdr:rowOff>66675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B1A141-51E6-9F73-3856-BEB4FF783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259977</xdr:colOff>
      <xdr:row>108</xdr:row>
      <xdr:rowOff>134472</xdr:rowOff>
    </xdr:from>
    <xdr:ext cx="417793" cy="421340"/>
    <xdr:pic>
      <xdr:nvPicPr>
        <xdr:cNvPr id="3" name="Imagem 2" descr="Gráfico, Gráfico de bolhas&#10;&#10;Descrição gerada automaticamente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455" y="14678660"/>
          <a:ext cx="417830" cy="421640"/>
        </a:xfrm>
        <a:prstGeom prst="rect">
          <a:avLst/>
        </a:prstGeom>
      </xdr:spPr>
    </xdr:pic>
    <xdr:clientData/>
  </xdr:oneCellAnchor>
  <xdr:oneCellAnchor>
    <xdr:from>
      <xdr:col>27</xdr:col>
      <xdr:colOff>502024</xdr:colOff>
      <xdr:row>109</xdr:row>
      <xdr:rowOff>17930</xdr:rowOff>
    </xdr:from>
    <xdr:ext cx="833718" cy="289990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36710" y="14730095"/>
          <a:ext cx="833755" cy="289560"/>
        </a:xfrm>
        <a:prstGeom prst="rect">
          <a:avLst/>
        </a:prstGeom>
      </xdr:spPr>
    </xdr:pic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315407</xdr:colOff>
      <xdr:row>244</xdr:row>
      <xdr:rowOff>80683</xdr:rowOff>
    </xdr:from>
    <xdr:to>
      <xdr:col>11</xdr:col>
      <xdr:colOff>121024</xdr:colOff>
      <xdr:row>252</xdr:row>
      <xdr:rowOff>161364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6088" b="77701"/>
        <a:stretch>
          <a:fillRect/>
        </a:stretch>
      </xdr:blipFill>
      <xdr:spPr>
        <a:xfrm>
          <a:off x="612140" y="46069250"/>
          <a:ext cx="6160770" cy="14674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10886</xdr:colOff>
      <xdr:row>170</xdr:row>
      <xdr:rowOff>183136</xdr:rowOff>
    </xdr:from>
    <xdr:to>
      <xdr:col>19</xdr:col>
      <xdr:colOff>761571</xdr:colOff>
      <xdr:row>211</xdr:row>
      <xdr:rowOff>94745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07975" y="30815280"/>
          <a:ext cx="13117830" cy="748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11344</xdr:colOff>
      <xdr:row>1</xdr:row>
      <xdr:rowOff>21772</xdr:rowOff>
    </xdr:from>
    <xdr:to>
      <xdr:col>20</xdr:col>
      <xdr:colOff>428</xdr:colOff>
      <xdr:row>41</xdr:row>
      <xdr:rowOff>108857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07975" y="204470"/>
          <a:ext cx="13133705" cy="7400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747486</xdr:colOff>
      <xdr:row>25</xdr:row>
      <xdr:rowOff>105227</xdr:rowOff>
    </xdr:from>
    <xdr:to>
      <xdr:col>15</xdr:col>
      <xdr:colOff>709386</xdr:colOff>
      <xdr:row>28</xdr:row>
      <xdr:rowOff>105228</xdr:rowOff>
    </xdr:to>
    <xdr:sp macro="" textlink="'3 - Cadastro'!#REF!">
      <xdr:nvSpPr>
        <xdr:cNvPr id="9" name="CaixaDeTexto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 txBox="1"/>
      </xdr:nvSpPr>
      <xdr:spPr>
        <a:xfrm>
          <a:off x="3399155" y="4676775"/>
          <a:ext cx="6271260" cy="5486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8D5FF02-CB5E-426C-892F-31F3144843A0}" type="TxLink">
            <a:rPr lang="en-US" sz="2800" b="1" i="0" u="none" strike="noStrike">
              <a:solidFill>
                <a:srgbClr val="3B3B3A"/>
              </a:solidFill>
              <a:latin typeface="Arial" panose="020B0604020202020204"/>
              <a:cs typeface="Arial" panose="020B0604020202020204"/>
            </a:rPr>
            <a:pPr algn="ctr"/>
            <a:t>GRUPO - LUIZ FLAVIO SACCARDO</a:t>
          </a:fld>
          <a:endParaRPr lang="pt-BR" sz="2800" b="1">
            <a:solidFill>
              <a:srgbClr val="3B3B3A"/>
            </a:solidFill>
          </a:endParaRPr>
        </a:p>
      </xdr:txBody>
    </xdr:sp>
    <xdr:clientData/>
  </xdr:twoCellAnchor>
  <xdr:twoCellAnchor editAs="oneCell">
    <xdr:from>
      <xdr:col>1</xdr:col>
      <xdr:colOff>23292</xdr:colOff>
      <xdr:row>45</xdr:row>
      <xdr:rowOff>25398</xdr:rowOff>
    </xdr:from>
    <xdr:to>
      <xdr:col>19</xdr:col>
      <xdr:colOff>767230</xdr:colOff>
      <xdr:row>85</xdr:row>
      <xdr:rowOff>87085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20040" y="8025765"/>
          <a:ext cx="13111480" cy="73774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29036</xdr:colOff>
      <xdr:row>86</xdr:row>
      <xdr:rowOff>179295</xdr:rowOff>
    </xdr:from>
    <xdr:to>
      <xdr:col>19</xdr:col>
      <xdr:colOff>758264</xdr:colOff>
      <xdr:row>127</xdr:row>
      <xdr:rowOff>108858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25755" y="15601950"/>
          <a:ext cx="13096875" cy="7425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54428</xdr:colOff>
      <xdr:row>129</xdr:row>
      <xdr:rowOff>17929</xdr:rowOff>
    </xdr:from>
    <xdr:to>
      <xdr:col>19</xdr:col>
      <xdr:colOff>761078</xdr:colOff>
      <xdr:row>169</xdr:row>
      <xdr:rowOff>108857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51155" y="23228300"/>
          <a:ext cx="13074015" cy="740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32337</xdr:colOff>
      <xdr:row>233</xdr:row>
      <xdr:rowOff>83351</xdr:rowOff>
    </xdr:from>
    <xdr:to>
      <xdr:col>10</xdr:col>
      <xdr:colOff>553571</xdr:colOff>
      <xdr:row>235</xdr:row>
      <xdr:rowOff>166595</xdr:rowOff>
    </xdr:to>
    <xdr:sp macro="" textlink="">
      <xdr:nvSpPr>
        <xdr:cNvPr id="67" name="Seta: para Baixo 66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SpPr/>
      </xdr:nvSpPr>
      <xdr:spPr>
        <a:xfrm>
          <a:off x="5861050" y="43054270"/>
          <a:ext cx="521335" cy="631825"/>
        </a:xfrm>
        <a:prstGeom prst="down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283029</xdr:colOff>
      <xdr:row>246</xdr:row>
      <xdr:rowOff>26894</xdr:rowOff>
    </xdr:from>
    <xdr:to>
      <xdr:col>19</xdr:col>
      <xdr:colOff>766545</xdr:colOff>
      <xdr:row>268</xdr:row>
      <xdr:rowOff>50586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889" b="38781"/>
        <a:stretch>
          <a:fillRect/>
        </a:stretch>
      </xdr:blipFill>
      <xdr:spPr>
        <a:xfrm>
          <a:off x="11240135" y="46304835"/>
          <a:ext cx="2190750" cy="4046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281748</xdr:colOff>
      <xdr:row>250</xdr:row>
      <xdr:rowOff>127427</xdr:rowOff>
    </xdr:from>
    <xdr:to>
      <xdr:col>10</xdr:col>
      <xdr:colOff>80043</xdr:colOff>
      <xdr:row>253</xdr:row>
      <xdr:rowOff>127427</xdr:rowOff>
    </xdr:to>
    <xdr:sp macro="" textlink="'7 - Safra'!#REF!">
      <xdr:nvSpPr>
        <xdr:cNvPr id="71" name="CaixaDeTexto 70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SpPr txBox="1"/>
      </xdr:nvSpPr>
      <xdr:spPr>
        <a:xfrm>
          <a:off x="2033905" y="47136685"/>
          <a:ext cx="3875405" cy="5486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07D945A-21D4-440F-AF9E-E9C1D0E85ED2}" type="TxLink">
            <a:rPr lang="en-US" sz="1800" b="1" i="0" u="none" strike="noStrike">
              <a:solidFill>
                <a:srgbClr val="3B3B3A"/>
              </a:solidFill>
              <a:latin typeface="Arial" panose="020B0604020202020204"/>
              <a:cs typeface="Arial" panose="020B0604020202020204"/>
            </a:rPr>
            <a:pPr algn="l"/>
            <a:t>Soja Sequeiro</a:t>
          </a:fld>
          <a:endParaRPr lang="en-US" sz="1600" b="1">
            <a:solidFill>
              <a:srgbClr val="3B3B3A"/>
            </a:solidFill>
          </a:endParaRPr>
        </a:p>
      </xdr:txBody>
    </xdr:sp>
    <xdr:clientData/>
  </xdr:twoCellAnchor>
  <xdr:twoCellAnchor editAs="oneCell">
    <xdr:from>
      <xdr:col>1</xdr:col>
      <xdr:colOff>304800</xdr:colOff>
      <xdr:row>282</xdr:row>
      <xdr:rowOff>98612</xdr:rowOff>
    </xdr:from>
    <xdr:to>
      <xdr:col>11</xdr:col>
      <xdr:colOff>110417</xdr:colOff>
      <xdr:row>291</xdr:row>
      <xdr:rowOff>1493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6088" b="77701"/>
        <a:stretch>
          <a:fillRect/>
        </a:stretch>
      </xdr:blipFill>
      <xdr:spPr>
        <a:xfrm>
          <a:off x="601980" y="52960270"/>
          <a:ext cx="6160135" cy="14725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294193</xdr:colOff>
      <xdr:row>284</xdr:row>
      <xdr:rowOff>17927</xdr:rowOff>
    </xdr:from>
    <xdr:to>
      <xdr:col>20</xdr:col>
      <xdr:colOff>4823</xdr:colOff>
      <xdr:row>306</xdr:row>
      <xdr:rowOff>35856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889" b="38781"/>
        <a:stretch>
          <a:fillRect/>
        </a:stretch>
      </xdr:blipFill>
      <xdr:spPr>
        <a:xfrm>
          <a:off x="11251565" y="53169185"/>
          <a:ext cx="2194560" cy="404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314684</xdr:colOff>
      <xdr:row>288</xdr:row>
      <xdr:rowOff>134470</xdr:rowOff>
    </xdr:from>
    <xdr:to>
      <xdr:col>10</xdr:col>
      <xdr:colOff>112979</xdr:colOff>
      <xdr:row>291</xdr:row>
      <xdr:rowOff>134470</xdr:rowOff>
    </xdr:to>
    <xdr:sp macro="" textlink="'7 - Safra'!#REF!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SpPr txBox="1"/>
      </xdr:nvSpPr>
      <xdr:spPr>
        <a:xfrm>
          <a:off x="2066925" y="54016910"/>
          <a:ext cx="3874770" cy="5486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98EF057-3723-4FB3-99A8-37287E1EA1B3}" type="TxLink">
            <a:rPr lang="en-US" sz="1800" b="1" i="0" u="none" strike="noStrike">
              <a:solidFill>
                <a:srgbClr val="3B3B3A"/>
              </a:solidFill>
              <a:latin typeface="Arial" panose="020B0604020202020204"/>
              <a:ea typeface="+mn-ea"/>
              <a:cs typeface="Arial" panose="020B0604020202020204"/>
            </a:rPr>
            <a:pPr marL="0" indent="0" algn="l"/>
            <a:t>Soja Irrigada</a:t>
          </a:fld>
          <a:endParaRPr lang="en-US" sz="1800" b="1" i="0" u="none" strike="noStrike">
            <a:solidFill>
              <a:srgbClr val="3B3B3A"/>
            </a:solidFill>
            <a:latin typeface="Arial" panose="020B0604020202020204"/>
            <a:ea typeface="+mn-ea"/>
            <a:cs typeface="Arial" panose="020B0604020202020204"/>
          </a:endParaRPr>
        </a:p>
      </xdr:txBody>
    </xdr:sp>
    <xdr:clientData/>
  </xdr:twoCellAnchor>
  <xdr:twoCellAnchor editAs="oneCell">
    <xdr:from>
      <xdr:col>1</xdr:col>
      <xdr:colOff>44824</xdr:colOff>
      <xdr:row>321</xdr:row>
      <xdr:rowOff>179293</xdr:rowOff>
    </xdr:from>
    <xdr:to>
      <xdr:col>12</xdr:col>
      <xdr:colOff>447489</xdr:colOff>
      <xdr:row>330</xdr:row>
      <xdr:rowOff>35859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F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9992" b="77147"/>
        <a:stretch>
          <a:fillRect/>
        </a:stretch>
      </xdr:blipFill>
      <xdr:spPr>
        <a:xfrm>
          <a:off x="341630" y="60028455"/>
          <a:ext cx="6894830" cy="1502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211310</xdr:colOff>
      <xdr:row>322</xdr:row>
      <xdr:rowOff>26892</xdr:rowOff>
    </xdr:from>
    <xdr:to>
      <xdr:col>19</xdr:col>
      <xdr:colOff>760660</xdr:colOff>
      <xdr:row>339</xdr:row>
      <xdr:rowOff>202987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426" b="40777"/>
        <a:stretch>
          <a:fillRect/>
        </a:stretch>
      </xdr:blipFill>
      <xdr:spPr>
        <a:xfrm>
          <a:off x="11168380" y="60058935"/>
          <a:ext cx="2256155" cy="3833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44824</xdr:colOff>
      <xdr:row>351</xdr:row>
      <xdr:rowOff>0</xdr:rowOff>
    </xdr:from>
    <xdr:to>
      <xdr:col>12</xdr:col>
      <xdr:colOff>447489</xdr:colOff>
      <xdr:row>359</xdr:row>
      <xdr:rowOff>35860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9992" b="77147"/>
        <a:stretch>
          <a:fillRect/>
        </a:stretch>
      </xdr:blipFill>
      <xdr:spPr>
        <a:xfrm>
          <a:off x="341630" y="66631185"/>
          <a:ext cx="6894830" cy="149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222196</xdr:colOff>
      <xdr:row>351</xdr:row>
      <xdr:rowOff>0</xdr:rowOff>
    </xdr:from>
    <xdr:to>
      <xdr:col>19</xdr:col>
      <xdr:colOff>771546</xdr:colOff>
      <xdr:row>368</xdr:row>
      <xdr:rowOff>257415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F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426" b="40777"/>
        <a:stretch>
          <a:fillRect/>
        </a:stretch>
      </xdr:blipFill>
      <xdr:spPr>
        <a:xfrm>
          <a:off x="11179175" y="66631185"/>
          <a:ext cx="2256790" cy="3827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378</xdr:row>
      <xdr:rowOff>98611</xdr:rowOff>
    </xdr:from>
    <xdr:to>
      <xdr:col>12</xdr:col>
      <xdr:colOff>402667</xdr:colOff>
      <xdr:row>386</xdr:row>
      <xdr:rowOff>135754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9992" b="77147"/>
        <a:stretch>
          <a:fillRect/>
        </a:stretch>
      </xdr:blipFill>
      <xdr:spPr>
        <a:xfrm>
          <a:off x="297180" y="73038970"/>
          <a:ext cx="6894830" cy="1497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231162</xdr:colOff>
      <xdr:row>380</xdr:row>
      <xdr:rowOff>7043</xdr:rowOff>
    </xdr:from>
    <xdr:to>
      <xdr:col>20</xdr:col>
      <xdr:colOff>7626</xdr:colOff>
      <xdr:row>396</xdr:row>
      <xdr:rowOff>60832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00000000-0008-0000-0F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426" b="40777"/>
        <a:stretch>
          <a:fillRect/>
        </a:stretch>
      </xdr:blipFill>
      <xdr:spPr>
        <a:xfrm>
          <a:off x="11188700" y="73237090"/>
          <a:ext cx="2260600" cy="3802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</xdr:colOff>
      <xdr:row>407</xdr:row>
      <xdr:rowOff>98612</xdr:rowOff>
    </xdr:from>
    <xdr:to>
      <xdr:col>12</xdr:col>
      <xdr:colOff>402666</xdr:colOff>
      <xdr:row>415</xdr:row>
      <xdr:rowOff>135755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00000000-0008-0000-0F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9992" b="77147"/>
        <a:stretch>
          <a:fillRect/>
        </a:stretch>
      </xdr:blipFill>
      <xdr:spPr>
        <a:xfrm>
          <a:off x="297180" y="80003650"/>
          <a:ext cx="6894830" cy="1497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222195</xdr:colOff>
      <xdr:row>409</xdr:row>
      <xdr:rowOff>19850</xdr:rowOff>
    </xdr:from>
    <xdr:to>
      <xdr:col>19</xdr:col>
      <xdr:colOff>771545</xdr:colOff>
      <xdr:row>430</xdr:row>
      <xdr:rowOff>64675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F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426" b="40777"/>
        <a:stretch>
          <a:fillRect/>
        </a:stretch>
      </xdr:blipFill>
      <xdr:spPr>
        <a:xfrm>
          <a:off x="11179175" y="80214470"/>
          <a:ext cx="2256790" cy="38849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6171</xdr:colOff>
      <xdr:row>444</xdr:row>
      <xdr:rowOff>8963</xdr:rowOff>
    </xdr:from>
    <xdr:to>
      <xdr:col>19</xdr:col>
      <xdr:colOff>768875</xdr:colOff>
      <xdr:row>479</xdr:row>
      <xdr:rowOff>119743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F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02895" y="86619715"/>
          <a:ext cx="13129895" cy="7294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708212</xdr:colOff>
      <xdr:row>463</xdr:row>
      <xdr:rowOff>125506</xdr:rowOff>
    </xdr:from>
    <xdr:to>
      <xdr:col>15</xdr:col>
      <xdr:colOff>626979</xdr:colOff>
      <xdr:row>473</xdr:row>
      <xdr:rowOff>146852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60625" y="90942160"/>
          <a:ext cx="7127240" cy="1887220"/>
        </a:xfrm>
        <a:prstGeom prst="rect">
          <a:avLst/>
        </a:prstGeom>
      </xdr:spPr>
    </xdr:pic>
    <xdr:clientData/>
  </xdr:twoCellAnchor>
  <xdr:twoCellAnchor editAs="oneCell">
    <xdr:from>
      <xdr:col>5</xdr:col>
      <xdr:colOff>833999</xdr:colOff>
      <xdr:row>495</xdr:row>
      <xdr:rowOff>107577</xdr:rowOff>
    </xdr:from>
    <xdr:to>
      <xdr:col>17</xdr:col>
      <xdr:colOff>42344</xdr:colOff>
      <xdr:row>504</xdr:row>
      <xdr:rowOff>21131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86355" y="98346260"/>
          <a:ext cx="8413115" cy="1591945"/>
        </a:xfrm>
        <a:prstGeom prst="rect">
          <a:avLst/>
        </a:prstGeom>
      </xdr:spPr>
    </xdr:pic>
    <xdr:clientData/>
  </xdr:twoCellAnchor>
  <xdr:twoCellAnchor editAs="oneCell">
    <xdr:from>
      <xdr:col>1</xdr:col>
      <xdr:colOff>21772</xdr:colOff>
      <xdr:row>475</xdr:row>
      <xdr:rowOff>183024</xdr:rowOff>
    </xdr:from>
    <xdr:to>
      <xdr:col>20</xdr:col>
      <xdr:colOff>12379</xdr:colOff>
      <xdr:row>511</xdr:row>
      <xdr:rowOff>141564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F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18770" y="94032705"/>
          <a:ext cx="13134975" cy="7330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1653</xdr:colOff>
      <xdr:row>507</xdr:row>
      <xdr:rowOff>181387</xdr:rowOff>
    </xdr:from>
    <xdr:to>
      <xdr:col>20</xdr:col>
      <xdr:colOff>18144</xdr:colOff>
      <xdr:row>546</xdr:row>
      <xdr:rowOff>10885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98450" y="101544120"/>
          <a:ext cx="13161010" cy="718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288107</xdr:colOff>
      <xdr:row>545</xdr:row>
      <xdr:rowOff>146380</xdr:rowOff>
    </xdr:from>
    <xdr:to>
      <xdr:col>20</xdr:col>
      <xdr:colOff>2540</xdr:colOff>
      <xdr:row>583</xdr:row>
      <xdr:rowOff>174172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87655" y="108856780"/>
          <a:ext cx="13156565" cy="7288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10887</xdr:colOff>
      <xdr:row>584</xdr:row>
      <xdr:rowOff>7045</xdr:rowOff>
    </xdr:from>
    <xdr:to>
      <xdr:col>20</xdr:col>
      <xdr:colOff>7153</xdr:colOff>
      <xdr:row>622</xdr:row>
      <xdr:rowOff>119953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07975" y="116324380"/>
          <a:ext cx="13140690" cy="727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21772</xdr:colOff>
      <xdr:row>621</xdr:row>
      <xdr:rowOff>20236</xdr:rowOff>
    </xdr:from>
    <xdr:to>
      <xdr:col>20</xdr:col>
      <xdr:colOff>8049</xdr:colOff>
      <xdr:row>659</xdr:row>
      <xdr:rowOff>68489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18770" y="123958985"/>
          <a:ext cx="13130530" cy="73209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21185</xdr:colOff>
      <xdr:row>657</xdr:row>
      <xdr:rowOff>175568</xdr:rowOff>
    </xdr:from>
    <xdr:to>
      <xdr:col>20</xdr:col>
      <xdr:colOff>0</xdr:colOff>
      <xdr:row>698</xdr:row>
      <xdr:rowOff>54428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18135" y="131452620"/>
          <a:ext cx="13123545" cy="7376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283029</xdr:colOff>
      <xdr:row>213</xdr:row>
      <xdr:rowOff>8964</xdr:rowOff>
    </xdr:from>
    <xdr:to>
      <xdr:col>19</xdr:col>
      <xdr:colOff>772457</xdr:colOff>
      <xdr:row>244</xdr:row>
      <xdr:rowOff>102680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82575" y="38499415"/>
          <a:ext cx="13154025" cy="7591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60960</xdr:colOff>
      <xdr:row>3</xdr:row>
      <xdr:rowOff>7620</xdr:rowOff>
    </xdr:from>
    <xdr:ext cx="1066800" cy="93345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8200" y="449580"/>
          <a:ext cx="1066800" cy="933450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45720</xdr:colOff>
      <xdr:row>51</xdr:row>
      <xdr:rowOff>76200</xdr:rowOff>
    </xdr:from>
    <xdr:ext cx="1066800" cy="933450"/>
    <xdr:pic>
      <xdr:nvPicPr>
        <xdr:cNvPr id="3" name="image1.png" title="Imagem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22960" y="9022080"/>
          <a:ext cx="1066800" cy="933450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45720</xdr:colOff>
      <xdr:row>100</xdr:row>
      <xdr:rowOff>76200</xdr:rowOff>
    </xdr:from>
    <xdr:ext cx="1066800" cy="933450"/>
    <xdr:pic>
      <xdr:nvPicPr>
        <xdr:cNvPr id="4" name="image1.png" title="Imagem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22960" y="17625060"/>
          <a:ext cx="1066800" cy="933450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45720</xdr:colOff>
      <xdr:row>149</xdr:row>
      <xdr:rowOff>76200</xdr:rowOff>
    </xdr:from>
    <xdr:ext cx="1066800" cy="933450"/>
    <xdr:pic>
      <xdr:nvPicPr>
        <xdr:cNvPr id="5" name="image1.png" title="Imagem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22960" y="26228040"/>
          <a:ext cx="1066800" cy="933450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45720</xdr:colOff>
      <xdr:row>198</xdr:row>
      <xdr:rowOff>76200</xdr:rowOff>
    </xdr:from>
    <xdr:ext cx="1066800" cy="933450"/>
    <xdr:pic>
      <xdr:nvPicPr>
        <xdr:cNvPr id="6" name="image1.png" title="Imagem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22960" y="34831020"/>
          <a:ext cx="1066800" cy="933450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45720</xdr:colOff>
      <xdr:row>247</xdr:row>
      <xdr:rowOff>76200</xdr:rowOff>
    </xdr:from>
    <xdr:ext cx="1066800" cy="933450"/>
    <xdr:pic>
      <xdr:nvPicPr>
        <xdr:cNvPr id="7" name="image1.png" title="Imagem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22960" y="43434000"/>
          <a:ext cx="1066800" cy="933450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45720</xdr:colOff>
      <xdr:row>296</xdr:row>
      <xdr:rowOff>76200</xdr:rowOff>
    </xdr:from>
    <xdr:ext cx="1066800" cy="933450"/>
    <xdr:pic>
      <xdr:nvPicPr>
        <xdr:cNvPr id="8" name="image1.png" title="Imagem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22960" y="52036980"/>
          <a:ext cx="1066800" cy="933450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45720</xdr:colOff>
      <xdr:row>345</xdr:row>
      <xdr:rowOff>76200</xdr:rowOff>
    </xdr:from>
    <xdr:ext cx="1066800" cy="933450"/>
    <xdr:pic>
      <xdr:nvPicPr>
        <xdr:cNvPr id="9" name="image1.png" title="Imagem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22960" y="60639960"/>
          <a:ext cx="1066800" cy="933450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45720</xdr:colOff>
      <xdr:row>394</xdr:row>
      <xdr:rowOff>76200</xdr:rowOff>
    </xdr:from>
    <xdr:ext cx="1066800" cy="933450"/>
    <xdr:pic>
      <xdr:nvPicPr>
        <xdr:cNvPr id="10" name="image1.png" title="Imagem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22960" y="69242940"/>
          <a:ext cx="1066800" cy="933450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30480</xdr:colOff>
      <xdr:row>437</xdr:row>
      <xdr:rowOff>144780</xdr:rowOff>
    </xdr:from>
    <xdr:ext cx="303902" cy="306482"/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" y="76840080"/>
          <a:ext cx="303530" cy="306070"/>
        </a:xfrm>
        <a:prstGeom prst="rect">
          <a:avLst/>
        </a:prstGeom>
      </xdr:spPr>
    </xdr:pic>
    <xdr:clientData/>
  </xdr:oneCellAnchor>
  <xdr:oneCellAnchor>
    <xdr:from>
      <xdr:col>10</xdr:col>
      <xdr:colOff>574605</xdr:colOff>
      <xdr:row>438</xdr:row>
      <xdr:rowOff>1</xdr:rowOff>
    </xdr:from>
    <xdr:ext cx="569590" cy="198119"/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05120" y="76878180"/>
          <a:ext cx="569595" cy="198120"/>
        </a:xfrm>
        <a:prstGeom prst="rect">
          <a:avLst/>
        </a:prstGeom>
      </xdr:spPr>
    </xdr:pic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1">
  <rv s="0">
    <v>0</v>
    <v>5</v>
    <v>imagem home3</v>
  </rv>
  <rv s="0">
    <v>1</v>
    <v>5</v>
    <v>imagem home3</v>
  </rv>
  <rv s="0">
    <v>2</v>
    <v>5</v>
    <v>imagem home3</v>
  </rv>
  <rv s="0">
    <v>3</v>
    <v>5</v>
    <v>imagem home3</v>
  </rv>
  <rv s="0">
    <v>4</v>
    <v>5</v>
    <v>imagem home3</v>
  </rv>
  <rv s="0">
    <v>5</v>
    <v>5</v>
    <v>imagem home3</v>
  </rv>
  <rv s="0">
    <v>6</v>
    <v>5</v>
    <v>imagem home3</v>
  </rv>
  <rv s="0">
    <v>7</v>
    <v>5</v>
    <v>imagem home3</v>
  </rv>
  <rv s="0">
    <v>8</v>
    <v>5</v>
    <v>imagem home3</v>
  </rv>
  <rv s="0">
    <v>9</v>
    <v>5</v>
    <v>imagem home3</v>
  </rv>
  <rv s="0">
    <v>10</v>
    <v>5</v>
    <v>imagem home3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B72DB2-A0FC-4D7B-8D1D-01779C42A483}" name="Tabela1" displayName="Tabela1" ref="C18:R24" totalsRowShown="0" headerRowDxfId="283" dataDxfId="281" headerRowBorderDxfId="282">
  <autoFilter ref="C18:R24" xr:uid="{28B72DB2-A0FC-4D7B-8D1D-01779C42A483}"/>
  <tableColumns count="16">
    <tableColumn id="1" xr3:uid="{7A35D5C8-72A3-46F9-919A-5B6C0A88CDB7}" name="Nº" dataDxfId="280"/>
    <tableColumn id="11" xr3:uid="{AB049349-12D1-4B4B-BCED-66E671ECED2A}" name="DATA" dataDxfId="279"/>
    <tableColumn id="12" xr3:uid="{36EAB593-A8EA-4533-B555-69D223329623}" name="TOMADOR" dataDxfId="278"/>
    <tableColumn id="14" xr3:uid="{4D75160A-2E62-4361-A658-A5F6A03671EE}" name="CREDOR" dataDxfId="277"/>
    <tableColumn id="2" xr3:uid="{756BD1D9-E2AE-447C-A13B-0639146155F7}" name="DEMANDA / FINALIDADE - DESCREVA" dataDxfId="276"/>
    <tableColumn id="3" xr3:uid="{4469A5B5-33F6-4B2F-8053-F883FBA407D9}" name="MODALIDADE" dataDxfId="275"/>
    <tableColumn id="16" xr3:uid="{6A167E95-2973-4455-97E7-FD5E61D16C2D}" name="VALOR" dataDxfId="274"/>
    <tableColumn id="4" xr3:uid="{D0F6AB65-D8D2-4CD8-857E-AA5BA2FE69D2}" name="GARANTIAS" dataDxfId="273"/>
    <tableColumn id="5" xr3:uid="{B68CF10F-8D0E-4821-81AB-5BA7234E5FF1}" name="PRAZO" dataDxfId="272"/>
    <tableColumn id="6" xr3:uid="{32B0E1A8-FF26-4C6A-B135-1AC60F8846FB}" name="PARECER TEX" dataDxfId="271"/>
    <tableColumn id="7" xr3:uid="{05A1D343-9E1D-4F86-97ED-F44B2D813106}" name="ESTRATÉGIA" dataDxfId="270"/>
    <tableColumn id="8" xr3:uid="{18D99CC8-49C2-43F1-979A-0A3CF7A3167E}" name="ENVIO" dataDxfId="269"/>
    <tableColumn id="9" xr3:uid="{806F2DC0-910A-4CE4-ADF2-04DCB88E7214}" name="RETORNO" dataDxfId="268"/>
    <tableColumn id="19" xr3:uid="{8643F2D7-580D-4370-8AE5-D84FD2B93C0C}" name="AÇÕES" dataDxfId="267"/>
    <tableColumn id="20" xr3:uid="{F364F9CC-AC32-43BF-9801-143395DC1EC3}" name="STATUS" dataDxfId="266"/>
    <tableColumn id="10" xr3:uid="{E91224B8-6723-409B-8145-81BD7D8F3088}" name="FATURAMENTO OBTIDO 2" dataDxfId="265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A4F67D0-640F-40B9-AAF8-5AD1B48A9DCA}">
  <we:reference id="29673e3c-d826-4f00-92ee-162334a52b1a" version="1.0.0.8" store="EXCatalog" storeType="EXCatalog"/>
  <we:alternateReferences>
    <we:reference id="WA200009404" version="1.0.0.8" store="pt-BR" storeType="OMEX"/>
  </we:alternateReferences>
  <we:properties>
    <we:property name="claude.fileId" value="&quot;e451de54-3fff-4da3-8dda-743d9d36bbf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8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creativecommons.org/licenses/by-nc/4.0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creativecommons.org/licenses/by-nc/4.0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creativecommons.org/licenses/by-nc/4.0/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creativecommons.org/licenses/by-nc/4.0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creativecommons.org/licenses/by-nc/4.0/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creativecommons.org/licenses/by-nc/4.0/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creativecommons.org/licenses/by-nc/4.0/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creativecommons.org/licenses/by-nc/4.0/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creativecommons.org/licenses/by-nc/4.0/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creativecommons.org/licenses/by-nc/4.0/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creativecommons.org/licenses/by-nc/4.0/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creativecommons.org/licenses/by-nc/4.0/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https://creativecommons.org/licenses/by-nc/4.0/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3.xml"/><Relationship Id="rId1" Type="http://schemas.openxmlformats.org/officeDocument/2006/relationships/hyperlink" Target="https://creativecommons.org/licenses/by-nc/4.0/" TargetMode="External"/><Relationship Id="rId4" Type="http://schemas.openxmlformats.org/officeDocument/2006/relationships/comments" Target="../comments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creativecommons.org/licenses/by-nc/4.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0"/>
  <dimension ref="B1:I700"/>
  <sheetViews>
    <sheetView showGridLines="0" zoomScale="130" zoomScaleNormal="130" workbookViewId="0">
      <selection activeCell="D414" sqref="D414"/>
    </sheetView>
  </sheetViews>
  <sheetFormatPr defaultColWidth="9" defaultRowHeight="14.4" outlineLevelRow="1" x14ac:dyDescent="0.25"/>
  <cols>
    <col min="1" max="1" width="5.33203125" customWidth="1"/>
    <col min="2" max="2" width="4" customWidth="1"/>
    <col min="3" max="3" width="27.88671875" customWidth="1"/>
    <col min="4" max="4" width="61" bestFit="1" customWidth="1"/>
    <col min="5" max="5" width="22.5546875" customWidth="1"/>
    <col min="6" max="6" width="8" customWidth="1"/>
    <col min="7" max="7" width="20.44140625" customWidth="1"/>
    <col min="8" max="8" width="5.33203125" customWidth="1"/>
    <col min="10" max="10" width="61.88671875" customWidth="1"/>
  </cols>
  <sheetData>
    <row r="1" spans="2:9" ht="15.6" x14ac:dyDescent="0.3">
      <c r="B1" s="629"/>
    </row>
    <row r="2" spans="2:9" hidden="1" outlineLevel="1" x14ac:dyDescent="0.25">
      <c r="B2" s="1"/>
      <c r="C2" s="2"/>
      <c r="D2" s="2"/>
      <c r="E2" s="2"/>
      <c r="F2" s="2"/>
      <c r="G2" s="2"/>
      <c r="H2" s="9"/>
    </row>
    <row r="3" spans="2:9" ht="12.6" hidden="1" customHeight="1" outlineLevel="1" x14ac:dyDescent="0.25">
      <c r="B3" s="3"/>
      <c r="C3" s="1363" t="e" vm="1">
        <v>#VALUE!</v>
      </c>
      <c r="D3" s="1305" t="s">
        <v>0</v>
      </c>
      <c r="E3" s="1346"/>
      <c r="F3" s="804"/>
      <c r="G3" s="140" t="s">
        <v>1</v>
      </c>
      <c r="H3" s="115"/>
      <c r="I3" s="114"/>
    </row>
    <row r="4" spans="2:9" ht="16.2" hidden="1" customHeight="1" outlineLevel="1" x14ac:dyDescent="0.25">
      <c r="B4" s="3"/>
      <c r="C4" s="1363"/>
      <c r="D4" s="1308"/>
      <c r="E4" s="1347"/>
      <c r="F4" s="805"/>
      <c r="G4" s="142" t="s">
        <v>2</v>
      </c>
      <c r="H4" s="115"/>
      <c r="I4" s="114"/>
    </row>
    <row r="5" spans="2:9" ht="10.199999999999999" hidden="1" customHeight="1" outlineLevel="1" x14ac:dyDescent="0.25">
      <c r="B5" s="3"/>
      <c r="C5" s="1363"/>
      <c r="D5" s="1308"/>
      <c r="E5" s="1347"/>
      <c r="F5" s="805"/>
      <c r="G5" s="140" t="s">
        <v>3</v>
      </c>
      <c r="H5" s="115"/>
      <c r="I5" s="114"/>
    </row>
    <row r="6" spans="2:9" ht="15" hidden="1" customHeight="1" outlineLevel="1" x14ac:dyDescent="0.25">
      <c r="B6" s="3"/>
      <c r="C6" s="1363"/>
      <c r="D6" s="1308"/>
      <c r="E6" s="1347"/>
      <c r="F6" s="805"/>
      <c r="G6" s="142" t="s">
        <v>4</v>
      </c>
      <c r="H6" s="115"/>
      <c r="I6" s="114"/>
    </row>
    <row r="7" spans="2:9" ht="11.4" hidden="1" customHeight="1" outlineLevel="1" x14ac:dyDescent="0.25">
      <c r="B7" s="3"/>
      <c r="C7" s="1363"/>
      <c r="D7" s="1308"/>
      <c r="E7" s="1347"/>
      <c r="F7" s="805"/>
      <c r="G7" s="140" t="s">
        <v>5</v>
      </c>
      <c r="H7" s="115"/>
      <c r="I7" s="114"/>
    </row>
    <row r="8" spans="2:9" ht="14.4" hidden="1" customHeight="1" outlineLevel="1" x14ac:dyDescent="0.25">
      <c r="B8" s="3"/>
      <c r="C8" s="1363"/>
      <c r="D8" s="1308"/>
      <c r="E8" s="1347"/>
      <c r="F8" s="805"/>
      <c r="G8" s="117">
        <v>45709</v>
      </c>
      <c r="H8" s="115"/>
      <c r="I8" s="114"/>
    </row>
    <row r="9" spans="2:9" ht="12" hidden="1" customHeight="1" outlineLevel="1" x14ac:dyDescent="0.25">
      <c r="B9" s="3"/>
      <c r="C9" s="1363"/>
      <c r="D9" s="1308"/>
      <c r="E9" s="1347"/>
      <c r="F9" s="805"/>
      <c r="G9" s="140" t="s">
        <v>6</v>
      </c>
      <c r="H9" s="115"/>
      <c r="I9" s="114"/>
    </row>
    <row r="10" spans="2:9" ht="14.4" hidden="1" customHeight="1" outlineLevel="1" x14ac:dyDescent="0.25">
      <c r="B10" s="3"/>
      <c r="C10" s="1363"/>
      <c r="D10" s="1311"/>
      <c r="E10" s="1348"/>
      <c r="F10" s="806"/>
      <c r="G10" s="142" t="s">
        <v>7</v>
      </c>
      <c r="H10" s="115"/>
      <c r="I10" s="114"/>
    </row>
    <row r="11" spans="2:9" ht="13.2" hidden="1" customHeight="1" outlineLevel="1" x14ac:dyDescent="0.25">
      <c r="B11" s="3"/>
      <c r="C11" s="112"/>
      <c r="D11" s="112"/>
      <c r="E11" s="112"/>
      <c r="F11" s="112"/>
      <c r="G11" s="112"/>
      <c r="H11" s="115"/>
      <c r="I11" s="114"/>
    </row>
    <row r="12" spans="2:9" ht="14.4" customHeight="1" collapsed="1" x14ac:dyDescent="0.25">
      <c r="B12" s="3"/>
      <c r="C12" s="1328" t="s">
        <v>8</v>
      </c>
      <c r="D12" s="1340"/>
      <c r="E12" s="1329"/>
      <c r="F12" s="1329"/>
      <c r="G12" s="1341"/>
      <c r="H12" s="10"/>
    </row>
    <row r="13" spans="2:9" ht="14.4" customHeight="1" x14ac:dyDescent="0.25">
      <c r="B13" s="3"/>
      <c r="C13" s="1342"/>
      <c r="D13" s="1343"/>
      <c r="E13" s="1344"/>
      <c r="F13" s="1344"/>
      <c r="G13" s="1345"/>
      <c r="H13" s="10"/>
    </row>
    <row r="14" spans="2:9" ht="13.2" customHeight="1" x14ac:dyDescent="0.25">
      <c r="B14" s="3"/>
      <c r="C14" s="20"/>
      <c r="D14" s="20"/>
      <c r="E14" s="20"/>
      <c r="F14" s="20"/>
      <c r="G14" s="20"/>
      <c r="H14" s="10"/>
    </row>
    <row r="15" spans="2:9" ht="14.4" customHeight="1" x14ac:dyDescent="0.3">
      <c r="B15" s="630"/>
      <c r="C15" s="631" t="s">
        <v>781</v>
      </c>
      <c r="D15" s="20"/>
      <c r="E15" s="20"/>
      <c r="F15" s="20"/>
      <c r="G15" s="20"/>
      <c r="H15" s="10"/>
    </row>
    <row r="16" spans="2:9" ht="14.4" customHeight="1" x14ac:dyDescent="0.3">
      <c r="B16" s="630"/>
      <c r="C16" s="20"/>
      <c r="D16" s="20"/>
      <c r="E16" s="20"/>
      <c r="F16" s="20"/>
      <c r="G16" s="20"/>
      <c r="H16" s="10"/>
    </row>
    <row r="17" spans="2:8" ht="14.4" customHeight="1" x14ac:dyDescent="0.25">
      <c r="B17" s="3"/>
      <c r="C17" s="20"/>
      <c r="D17" s="20"/>
      <c r="E17" s="20"/>
      <c r="F17" s="20"/>
      <c r="G17" s="20"/>
      <c r="H17" s="10"/>
    </row>
    <row r="18" spans="2:8" ht="14.4" customHeight="1" x14ac:dyDescent="0.25">
      <c r="B18" s="3"/>
      <c r="C18" s="20"/>
      <c r="D18" s="20"/>
      <c r="E18" s="20"/>
      <c r="F18" s="20"/>
      <c r="G18" s="20"/>
      <c r="H18" s="10"/>
    </row>
    <row r="19" spans="2:8" ht="14.4" customHeight="1" x14ac:dyDescent="0.25">
      <c r="B19" s="3"/>
      <c r="C19" s="20"/>
      <c r="D19" s="20"/>
      <c r="E19" s="20"/>
      <c r="F19" s="20"/>
      <c r="G19" s="20"/>
      <c r="H19" s="10"/>
    </row>
    <row r="20" spans="2:8" ht="14.4" customHeight="1" x14ac:dyDescent="0.25">
      <c r="B20" s="3"/>
      <c r="C20" s="20"/>
      <c r="D20" s="20"/>
      <c r="E20" s="20"/>
      <c r="F20" s="20"/>
      <c r="G20" s="20"/>
      <c r="H20" s="10"/>
    </row>
    <row r="21" spans="2:8" ht="14.4" customHeight="1" x14ac:dyDescent="0.25">
      <c r="B21" s="3"/>
      <c r="C21" s="20"/>
      <c r="D21" s="20"/>
      <c r="E21" s="20"/>
      <c r="F21" s="20"/>
      <c r="G21" s="20"/>
      <c r="H21" s="10"/>
    </row>
    <row r="22" spans="2:8" ht="14.4" customHeight="1" x14ac:dyDescent="0.25">
      <c r="B22" s="3"/>
      <c r="C22" s="20"/>
      <c r="D22" s="20"/>
      <c r="E22" s="20"/>
      <c r="F22" s="20"/>
      <c r="G22" s="20"/>
      <c r="H22" s="10"/>
    </row>
    <row r="23" spans="2:8" ht="14.4" customHeight="1" x14ac:dyDescent="0.25">
      <c r="B23" s="3"/>
      <c r="C23" s="20"/>
      <c r="D23" s="20"/>
      <c r="E23" s="20"/>
      <c r="F23" s="20"/>
      <c r="G23" s="20"/>
      <c r="H23" s="10"/>
    </row>
    <row r="24" spans="2:8" ht="14.4" customHeight="1" x14ac:dyDescent="0.25">
      <c r="B24" s="3"/>
      <c r="C24" s="20"/>
      <c r="D24" s="20"/>
      <c r="E24" s="20"/>
      <c r="F24" s="20"/>
      <c r="G24" s="20"/>
      <c r="H24" s="10"/>
    </row>
    <row r="25" spans="2:8" ht="14.4" customHeight="1" x14ac:dyDescent="0.25">
      <c r="B25" s="3"/>
      <c r="C25" s="20"/>
      <c r="D25" s="20"/>
      <c r="E25" s="20"/>
      <c r="F25" s="20"/>
      <c r="G25" s="20"/>
      <c r="H25" s="10"/>
    </row>
    <row r="26" spans="2:8" ht="14.4" customHeight="1" x14ac:dyDescent="0.25">
      <c r="B26" s="3"/>
      <c r="C26" s="20"/>
      <c r="D26" s="20"/>
      <c r="E26" s="20"/>
      <c r="F26" s="20"/>
      <c r="G26" s="20"/>
      <c r="H26" s="10"/>
    </row>
    <row r="27" spans="2:8" ht="14.4" customHeight="1" x14ac:dyDescent="0.25">
      <c r="B27" s="3"/>
      <c r="C27" s="20"/>
      <c r="D27" s="20"/>
      <c r="E27" s="20"/>
      <c r="F27" s="20"/>
      <c r="G27" s="20"/>
      <c r="H27" s="10"/>
    </row>
    <row r="28" spans="2:8" ht="14.4" customHeight="1" x14ac:dyDescent="0.25">
      <c r="B28" s="3"/>
      <c r="C28" s="20"/>
      <c r="D28" s="20"/>
      <c r="E28" s="20"/>
      <c r="F28" s="20"/>
      <c r="G28" s="20"/>
      <c r="H28" s="10"/>
    </row>
    <row r="29" spans="2:8" ht="14.4" customHeight="1" x14ac:dyDescent="0.25">
      <c r="B29" s="3"/>
      <c r="C29" s="20"/>
      <c r="D29" s="20"/>
      <c r="E29" s="20"/>
      <c r="F29" s="20"/>
      <c r="G29" s="20"/>
      <c r="H29" s="10"/>
    </row>
    <row r="30" spans="2:8" ht="14.4" customHeight="1" x14ac:dyDescent="0.25">
      <c r="B30" s="3"/>
      <c r="C30" s="20"/>
      <c r="D30" s="20"/>
      <c r="E30" s="20"/>
      <c r="F30" s="20"/>
      <c r="G30" s="20"/>
      <c r="H30" s="10"/>
    </row>
    <row r="31" spans="2:8" ht="14.4" customHeight="1" x14ac:dyDescent="0.25">
      <c r="B31" s="3"/>
      <c r="C31" s="20"/>
      <c r="D31" s="20"/>
      <c r="E31" s="20"/>
      <c r="F31" s="20"/>
      <c r="G31" s="20"/>
      <c r="H31" s="10"/>
    </row>
    <row r="32" spans="2:8" ht="14.4" customHeight="1" x14ac:dyDescent="0.25">
      <c r="B32" s="3"/>
      <c r="C32" s="20"/>
      <c r="D32" s="20"/>
      <c r="E32" s="20"/>
      <c r="F32" s="20"/>
      <c r="G32" s="20"/>
      <c r="H32" s="10"/>
    </row>
    <row r="33" spans="2:9" ht="14.4" customHeight="1" x14ac:dyDescent="0.25">
      <c r="B33" s="3"/>
      <c r="C33" s="20"/>
      <c r="D33" s="20"/>
      <c r="E33" s="20"/>
      <c r="F33" s="20"/>
      <c r="G33" s="20"/>
      <c r="H33" s="10"/>
    </row>
    <row r="34" spans="2:9" ht="18.600000000000001" customHeight="1" x14ac:dyDescent="0.25">
      <c r="B34" s="3"/>
      <c r="C34" s="833" t="s">
        <v>9</v>
      </c>
      <c r="D34" s="834" t="s">
        <v>10</v>
      </c>
      <c r="E34" s="1355"/>
      <c r="F34" s="1355"/>
      <c r="G34" s="1349"/>
      <c r="H34" s="10"/>
    </row>
    <row r="35" spans="2:9" x14ac:dyDescent="0.25">
      <c r="B35" s="3"/>
      <c r="C35" s="1357" t="s">
        <v>11</v>
      </c>
      <c r="D35" s="862" t="s">
        <v>908</v>
      </c>
      <c r="E35" s="835">
        <f>SUM(E36:E37)</f>
        <v>0</v>
      </c>
      <c r="F35" s="836" t="s">
        <v>909</v>
      </c>
      <c r="G35" s="1349" t="s">
        <v>13</v>
      </c>
      <c r="H35" s="10"/>
    </row>
    <row r="36" spans="2:9" x14ac:dyDescent="0.25">
      <c r="B36" s="3"/>
      <c r="C36" s="1358"/>
      <c r="D36" s="837" t="s">
        <v>918</v>
      </c>
      <c r="E36" s="838"/>
      <c r="F36" s="839" t="s">
        <v>909</v>
      </c>
      <c r="G36" s="1350"/>
      <c r="H36" s="10"/>
    </row>
    <row r="37" spans="2:9" x14ac:dyDescent="0.25">
      <c r="B37" s="3"/>
      <c r="C37" s="1358"/>
      <c r="D37" s="837" t="s">
        <v>919</v>
      </c>
      <c r="E37" s="838"/>
      <c r="F37" s="841" t="s">
        <v>909</v>
      </c>
      <c r="G37" s="1350"/>
      <c r="H37" s="10"/>
    </row>
    <row r="38" spans="2:9" x14ac:dyDescent="0.25">
      <c r="B38" s="3"/>
      <c r="C38" s="1358"/>
      <c r="D38" s="837" t="s">
        <v>910</v>
      </c>
      <c r="E38" s="838"/>
      <c r="F38" s="841" t="s">
        <v>911</v>
      </c>
      <c r="G38" s="1350"/>
      <c r="H38" s="10"/>
    </row>
    <row r="39" spans="2:9" x14ac:dyDescent="0.25">
      <c r="B39" s="3"/>
      <c r="C39" s="1358"/>
      <c r="D39" s="866" t="s">
        <v>912</v>
      </c>
      <c r="E39" s="842">
        <f>E38*E35</f>
        <v>0</v>
      </c>
      <c r="F39" s="843" t="s">
        <v>913</v>
      </c>
      <c r="G39" s="1350"/>
      <c r="H39" s="10"/>
    </row>
    <row r="40" spans="2:9" x14ac:dyDescent="0.25">
      <c r="B40" s="3"/>
      <c r="C40" s="1358"/>
      <c r="D40" s="837" t="s">
        <v>914</v>
      </c>
      <c r="E40" s="869"/>
      <c r="F40" s="845" t="s">
        <v>920</v>
      </c>
      <c r="G40" s="1350"/>
      <c r="H40" s="10"/>
    </row>
    <row r="41" spans="2:9" x14ac:dyDescent="0.25">
      <c r="B41" s="3"/>
      <c r="C41" s="1358"/>
      <c r="D41" s="837" t="s">
        <v>1002</v>
      </c>
      <c r="E41" s="869"/>
      <c r="F41" s="845" t="s">
        <v>920</v>
      </c>
      <c r="G41" s="1350"/>
      <c r="H41" s="10"/>
    </row>
    <row r="42" spans="2:9" ht="15" x14ac:dyDescent="0.3">
      <c r="B42" s="3"/>
      <c r="C42" s="1358"/>
      <c r="D42" s="837" t="s">
        <v>997</v>
      </c>
      <c r="E42" s="1057"/>
      <c r="F42" s="847" t="s">
        <v>911</v>
      </c>
      <c r="G42" s="1350"/>
      <c r="H42" s="10"/>
      <c r="I42" s="632"/>
    </row>
    <row r="43" spans="2:9" ht="15" x14ac:dyDescent="0.3">
      <c r="B43" s="3"/>
      <c r="C43" s="1358"/>
      <c r="D43" s="866" t="s">
        <v>998</v>
      </c>
      <c r="E43" s="1054">
        <f>(E42*E37)*E40</f>
        <v>0</v>
      </c>
      <c r="F43" s="848" t="s">
        <v>133</v>
      </c>
      <c r="G43" s="1350"/>
      <c r="H43" s="10"/>
      <c r="I43" s="625"/>
    </row>
    <row r="44" spans="2:9" x14ac:dyDescent="0.25">
      <c r="B44" s="3"/>
      <c r="C44" s="1358"/>
      <c r="D44" s="866" t="s">
        <v>56</v>
      </c>
      <c r="E44" s="849">
        <f>E39*E40</f>
        <v>0</v>
      </c>
      <c r="F44" s="850" t="s">
        <v>133</v>
      </c>
      <c r="G44" s="1350"/>
      <c r="H44" s="10"/>
    </row>
    <row r="45" spans="2:9" x14ac:dyDescent="0.25">
      <c r="B45" s="3"/>
      <c r="C45" s="1358"/>
      <c r="D45" s="866" t="s">
        <v>1001</v>
      </c>
      <c r="E45" s="849">
        <f>E41*E35</f>
        <v>0</v>
      </c>
      <c r="F45" s="850" t="s">
        <v>133</v>
      </c>
      <c r="G45" s="1350"/>
      <c r="H45" s="10"/>
    </row>
    <row r="46" spans="2:9" x14ac:dyDescent="0.25">
      <c r="B46" s="3"/>
      <c r="C46" s="1358"/>
      <c r="D46" s="866" t="s">
        <v>916</v>
      </c>
      <c r="E46" s="849">
        <f>E44-E45-E43</f>
        <v>0</v>
      </c>
      <c r="F46" s="850" t="s">
        <v>133</v>
      </c>
      <c r="G46" s="1350"/>
      <c r="H46" s="10"/>
    </row>
    <row r="47" spans="2:9" x14ac:dyDescent="0.25">
      <c r="B47" s="3"/>
      <c r="C47" s="1358"/>
      <c r="D47" s="866" t="s">
        <v>917</v>
      </c>
      <c r="E47" s="851">
        <f>IFERROR(E46/E44,0)</f>
        <v>0</v>
      </c>
      <c r="F47" s="852" t="s">
        <v>442</v>
      </c>
      <c r="G47" s="1350"/>
      <c r="H47" s="10"/>
    </row>
    <row r="48" spans="2:9" hidden="1" x14ac:dyDescent="0.25">
      <c r="B48" s="3"/>
      <c r="C48" s="1358"/>
      <c r="D48" s="853"/>
      <c r="E48" s="854"/>
      <c r="F48" s="855"/>
      <c r="G48" s="1350"/>
      <c r="H48" s="10"/>
    </row>
    <row r="49" spans="2:8" hidden="1" x14ac:dyDescent="0.25">
      <c r="B49" s="3"/>
      <c r="C49" s="1358"/>
      <c r="D49" s="853"/>
      <c r="E49" s="854"/>
      <c r="F49" s="855"/>
      <c r="G49" s="1350"/>
      <c r="H49" s="10"/>
    </row>
    <row r="50" spans="2:8" hidden="1" x14ac:dyDescent="0.25">
      <c r="B50" s="3"/>
      <c r="C50" s="1358"/>
      <c r="D50" s="853"/>
      <c r="E50" s="854"/>
      <c r="F50" s="855"/>
      <c r="G50" s="1350"/>
      <c r="H50" s="10"/>
    </row>
    <row r="51" spans="2:8" hidden="1" x14ac:dyDescent="0.25">
      <c r="B51" s="3"/>
      <c r="C51" s="1358"/>
      <c r="D51" s="853"/>
      <c r="E51" s="854"/>
      <c r="F51" s="855"/>
      <c r="G51" s="1350"/>
      <c r="H51" s="10"/>
    </row>
    <row r="52" spans="2:8" hidden="1" x14ac:dyDescent="0.25">
      <c r="B52" s="3"/>
      <c r="C52" s="1358"/>
      <c r="D52" s="853"/>
      <c r="E52" s="854"/>
      <c r="F52" s="855"/>
      <c r="G52" s="1350"/>
      <c r="H52" s="10"/>
    </row>
    <row r="53" spans="2:8" hidden="1" x14ac:dyDescent="0.25">
      <c r="B53" s="3"/>
      <c r="C53" s="1358"/>
      <c r="D53" s="853"/>
      <c r="E53" s="854"/>
      <c r="F53" s="855"/>
      <c r="G53" s="1350"/>
      <c r="H53" s="10"/>
    </row>
    <row r="54" spans="2:8" hidden="1" x14ac:dyDescent="0.25">
      <c r="B54" s="3"/>
      <c r="C54" s="1358"/>
      <c r="D54" s="853"/>
      <c r="E54" s="854"/>
      <c r="F54" s="855"/>
      <c r="G54" s="1350"/>
      <c r="H54" s="10"/>
    </row>
    <row r="55" spans="2:8" x14ac:dyDescent="0.25">
      <c r="B55" s="3"/>
      <c r="C55" s="1359"/>
      <c r="D55" s="856"/>
      <c r="E55" s="857"/>
      <c r="F55" s="858"/>
      <c r="G55" s="1351"/>
      <c r="H55" s="10"/>
    </row>
    <row r="56" spans="2:8" ht="15" x14ac:dyDescent="0.3">
      <c r="B56" s="3"/>
      <c r="C56" s="859"/>
      <c r="D56" s="859"/>
      <c r="E56" s="859"/>
      <c r="F56" s="859"/>
      <c r="G56" s="859"/>
      <c r="H56" s="10"/>
    </row>
    <row r="57" spans="2:8" ht="18.600000000000001" customHeight="1" x14ac:dyDescent="0.25">
      <c r="B57" s="3"/>
      <c r="C57" s="833" t="s">
        <v>9</v>
      </c>
      <c r="D57" s="834" t="s">
        <v>19</v>
      </c>
      <c r="E57" s="1355"/>
      <c r="F57" s="1355"/>
      <c r="G57" s="1349"/>
      <c r="H57" s="10"/>
    </row>
    <row r="58" spans="2:8" x14ac:dyDescent="0.25">
      <c r="B58" s="3"/>
      <c r="C58" s="1357" t="s">
        <v>11</v>
      </c>
      <c r="D58" s="862" t="s">
        <v>908</v>
      </c>
      <c r="E58" s="835">
        <f>SUM(E59:E60)</f>
        <v>0</v>
      </c>
      <c r="F58" s="836" t="s">
        <v>909</v>
      </c>
      <c r="G58" s="1349" t="s">
        <v>13</v>
      </c>
      <c r="H58" s="10"/>
    </row>
    <row r="59" spans="2:8" x14ac:dyDescent="0.25">
      <c r="B59" s="3"/>
      <c r="C59" s="1358"/>
      <c r="D59" s="837" t="s">
        <v>918</v>
      </c>
      <c r="E59" s="838"/>
      <c r="F59" s="839" t="s">
        <v>909</v>
      </c>
      <c r="G59" s="1350"/>
      <c r="H59" s="10"/>
    </row>
    <row r="60" spans="2:8" x14ac:dyDescent="0.25">
      <c r="B60" s="3"/>
      <c r="C60" s="1358"/>
      <c r="D60" s="837" t="s">
        <v>919</v>
      </c>
      <c r="E60" s="838"/>
      <c r="F60" s="841" t="s">
        <v>909</v>
      </c>
      <c r="G60" s="1350"/>
      <c r="H60" s="10"/>
    </row>
    <row r="61" spans="2:8" x14ac:dyDescent="0.25">
      <c r="B61" s="3"/>
      <c r="C61" s="1358"/>
      <c r="D61" s="837" t="s">
        <v>910</v>
      </c>
      <c r="E61" s="838"/>
      <c r="F61" s="841" t="s">
        <v>911</v>
      </c>
      <c r="G61" s="1350"/>
      <c r="H61" s="10"/>
    </row>
    <row r="62" spans="2:8" x14ac:dyDescent="0.25">
      <c r="B62" s="3"/>
      <c r="C62" s="1358"/>
      <c r="D62" s="866" t="s">
        <v>912</v>
      </c>
      <c r="E62" s="842">
        <f>E61*E58</f>
        <v>0</v>
      </c>
      <c r="F62" s="843" t="s">
        <v>913</v>
      </c>
      <c r="G62" s="1350"/>
      <c r="H62" s="10"/>
    </row>
    <row r="63" spans="2:8" x14ac:dyDescent="0.25">
      <c r="B63" s="3"/>
      <c r="C63" s="1358"/>
      <c r="D63" s="837" t="s">
        <v>914</v>
      </c>
      <c r="E63" s="869"/>
      <c r="F63" s="845" t="s">
        <v>920</v>
      </c>
      <c r="G63" s="1350"/>
      <c r="H63" s="10"/>
    </row>
    <row r="64" spans="2:8" x14ac:dyDescent="0.25">
      <c r="B64" s="3"/>
      <c r="C64" s="1358"/>
      <c r="D64" s="837" t="s">
        <v>1002</v>
      </c>
      <c r="E64" s="869"/>
      <c r="F64" s="845" t="s">
        <v>920</v>
      </c>
      <c r="G64" s="1350"/>
      <c r="H64" s="10"/>
    </row>
    <row r="65" spans="2:8" x14ac:dyDescent="0.25">
      <c r="B65" s="3"/>
      <c r="C65" s="1358"/>
      <c r="D65" s="837" t="s">
        <v>997</v>
      </c>
      <c r="E65" s="1057"/>
      <c r="F65" s="847" t="s">
        <v>911</v>
      </c>
      <c r="G65" s="1350"/>
      <c r="H65" s="10"/>
    </row>
    <row r="66" spans="2:8" x14ac:dyDescent="0.25">
      <c r="B66" s="3"/>
      <c r="C66" s="1358"/>
      <c r="D66" s="866" t="s">
        <v>998</v>
      </c>
      <c r="E66" s="1054">
        <f>(E65*E60)*E63</f>
        <v>0</v>
      </c>
      <c r="F66" s="848" t="s">
        <v>133</v>
      </c>
      <c r="G66" s="1350"/>
      <c r="H66" s="10"/>
    </row>
    <row r="67" spans="2:8" x14ac:dyDescent="0.25">
      <c r="B67" s="3"/>
      <c r="C67" s="1358"/>
      <c r="D67" s="866" t="s">
        <v>56</v>
      </c>
      <c r="E67" s="849">
        <f>E62*E63</f>
        <v>0</v>
      </c>
      <c r="F67" s="850" t="s">
        <v>133</v>
      </c>
      <c r="G67" s="1350"/>
      <c r="H67" s="10"/>
    </row>
    <row r="68" spans="2:8" x14ac:dyDescent="0.25">
      <c r="B68" s="3"/>
      <c r="C68" s="1358"/>
      <c r="D68" s="866" t="s">
        <v>1001</v>
      </c>
      <c r="E68" s="849">
        <f>E64*E58</f>
        <v>0</v>
      </c>
      <c r="F68" s="850" t="s">
        <v>133</v>
      </c>
      <c r="G68" s="1350"/>
      <c r="H68" s="10"/>
    </row>
    <row r="69" spans="2:8" x14ac:dyDescent="0.25">
      <c r="B69" s="3"/>
      <c r="C69" s="1358"/>
      <c r="D69" s="866" t="s">
        <v>916</v>
      </c>
      <c r="E69" s="849">
        <f>E67-E68-E66</f>
        <v>0</v>
      </c>
      <c r="F69" s="850" t="s">
        <v>133</v>
      </c>
      <c r="G69" s="1350"/>
      <c r="H69" s="10"/>
    </row>
    <row r="70" spans="2:8" x14ac:dyDescent="0.25">
      <c r="B70" s="3"/>
      <c r="C70" s="1358"/>
      <c r="D70" s="866" t="s">
        <v>917</v>
      </c>
      <c r="E70" s="851">
        <f>IFERROR(E69/E67,0)</f>
        <v>0</v>
      </c>
      <c r="F70" s="852" t="s">
        <v>442</v>
      </c>
      <c r="G70" s="1350"/>
      <c r="H70" s="10"/>
    </row>
    <row r="71" spans="2:8" ht="14.4" hidden="1" customHeight="1" x14ac:dyDescent="0.25">
      <c r="B71" s="3"/>
      <c r="C71" s="1358"/>
      <c r="D71" s="853"/>
      <c r="E71" s="854"/>
      <c r="F71" s="855"/>
      <c r="G71" s="1350"/>
      <c r="H71" s="10"/>
    </row>
    <row r="72" spans="2:8" ht="14.4" hidden="1" customHeight="1" x14ac:dyDescent="0.25">
      <c r="B72" s="3"/>
      <c r="C72" s="1358"/>
      <c r="D72" s="853"/>
      <c r="E72" s="854"/>
      <c r="F72" s="855"/>
      <c r="G72" s="1350"/>
      <c r="H72" s="10"/>
    </row>
    <row r="73" spans="2:8" ht="14.4" hidden="1" customHeight="1" x14ac:dyDescent="0.25">
      <c r="B73" s="3"/>
      <c r="C73" s="1358"/>
      <c r="D73" s="853"/>
      <c r="E73" s="854"/>
      <c r="F73" s="855"/>
      <c r="G73" s="1350"/>
      <c r="H73" s="10"/>
    </row>
    <row r="74" spans="2:8" ht="14.4" hidden="1" customHeight="1" x14ac:dyDescent="0.25">
      <c r="B74" s="3"/>
      <c r="C74" s="1358"/>
      <c r="D74" s="853"/>
      <c r="E74" s="854"/>
      <c r="F74" s="855"/>
      <c r="G74" s="1350"/>
      <c r="H74" s="10"/>
    </row>
    <row r="75" spans="2:8" ht="14.4" hidden="1" customHeight="1" x14ac:dyDescent="0.25">
      <c r="B75" s="3"/>
      <c r="C75" s="1358"/>
      <c r="D75" s="853"/>
      <c r="E75" s="854"/>
      <c r="F75" s="855"/>
      <c r="G75" s="1350"/>
      <c r="H75" s="10"/>
    </row>
    <row r="76" spans="2:8" ht="14.4" hidden="1" customHeight="1" x14ac:dyDescent="0.25">
      <c r="B76" s="3"/>
      <c r="C76" s="1358"/>
      <c r="D76" s="853"/>
      <c r="E76" s="854"/>
      <c r="F76" s="855"/>
      <c r="G76" s="1350"/>
      <c r="H76" s="10"/>
    </row>
    <row r="77" spans="2:8" ht="14.4" hidden="1" customHeight="1" x14ac:dyDescent="0.25">
      <c r="B77" s="3"/>
      <c r="C77" s="1358"/>
      <c r="D77" s="853"/>
      <c r="E77" s="854"/>
      <c r="F77" s="855"/>
      <c r="G77" s="1350"/>
      <c r="H77" s="10"/>
    </row>
    <row r="78" spans="2:8" x14ac:dyDescent="0.25">
      <c r="B78" s="3"/>
      <c r="C78" s="1359"/>
      <c r="D78" s="856"/>
      <c r="E78" s="857"/>
      <c r="F78" s="858"/>
      <c r="G78" s="1351"/>
      <c r="H78" s="10"/>
    </row>
    <row r="79" spans="2:8" ht="15" x14ac:dyDescent="0.3">
      <c r="B79" s="3"/>
      <c r="C79" s="859"/>
      <c r="D79" s="859"/>
      <c r="E79" s="859"/>
      <c r="F79" s="859"/>
      <c r="G79" s="859"/>
      <c r="H79" s="10"/>
    </row>
    <row r="80" spans="2:8" ht="18.600000000000001" customHeight="1" x14ac:dyDescent="0.25">
      <c r="B80" s="3"/>
      <c r="C80" s="833" t="s">
        <v>9</v>
      </c>
      <c r="D80" s="834" t="s">
        <v>20</v>
      </c>
      <c r="E80" s="1355"/>
      <c r="F80" s="1355"/>
      <c r="G80" s="1349"/>
      <c r="H80" s="10"/>
    </row>
    <row r="81" spans="2:8" x14ac:dyDescent="0.25">
      <c r="B81" s="3"/>
      <c r="C81" s="1357" t="s">
        <v>11</v>
      </c>
      <c r="D81" s="862" t="s">
        <v>908</v>
      </c>
      <c r="E81" s="835">
        <f>SUM(E82:E83)</f>
        <v>0</v>
      </c>
      <c r="F81" s="836" t="s">
        <v>909</v>
      </c>
      <c r="G81" s="1349" t="s">
        <v>13</v>
      </c>
      <c r="H81" s="10"/>
    </row>
    <row r="82" spans="2:8" x14ac:dyDescent="0.25">
      <c r="B82" s="3"/>
      <c r="C82" s="1358"/>
      <c r="D82" s="837" t="s">
        <v>918</v>
      </c>
      <c r="E82" s="838"/>
      <c r="F82" s="839" t="s">
        <v>909</v>
      </c>
      <c r="G82" s="1350"/>
      <c r="H82" s="10"/>
    </row>
    <row r="83" spans="2:8" x14ac:dyDescent="0.25">
      <c r="B83" s="3"/>
      <c r="C83" s="1358"/>
      <c r="D83" s="837" t="s">
        <v>919</v>
      </c>
      <c r="E83" s="838"/>
      <c r="F83" s="841" t="s">
        <v>909</v>
      </c>
      <c r="G83" s="1350"/>
      <c r="H83" s="10"/>
    </row>
    <row r="84" spans="2:8" x14ac:dyDescent="0.25">
      <c r="B84" s="3"/>
      <c r="C84" s="1358"/>
      <c r="D84" s="837" t="s">
        <v>910</v>
      </c>
      <c r="E84" s="838"/>
      <c r="F84" s="841" t="s">
        <v>911</v>
      </c>
      <c r="G84" s="1350"/>
      <c r="H84" s="10"/>
    </row>
    <row r="85" spans="2:8" x14ac:dyDescent="0.25">
      <c r="B85" s="3"/>
      <c r="C85" s="1358"/>
      <c r="D85" s="866" t="s">
        <v>912</v>
      </c>
      <c r="E85" s="842">
        <f>E84*E81</f>
        <v>0</v>
      </c>
      <c r="F85" s="843" t="s">
        <v>913</v>
      </c>
      <c r="G85" s="1350"/>
      <c r="H85" s="10"/>
    </row>
    <row r="86" spans="2:8" x14ac:dyDescent="0.25">
      <c r="B86" s="3"/>
      <c r="C86" s="1358"/>
      <c r="D86" s="837" t="s">
        <v>914</v>
      </c>
      <c r="E86" s="869"/>
      <c r="F86" s="845" t="s">
        <v>920</v>
      </c>
      <c r="G86" s="1350"/>
      <c r="H86" s="10"/>
    </row>
    <row r="87" spans="2:8" x14ac:dyDescent="0.25">
      <c r="B87" s="3"/>
      <c r="C87" s="1358"/>
      <c r="D87" s="837" t="s">
        <v>1002</v>
      </c>
      <c r="E87" s="869"/>
      <c r="F87" s="845" t="s">
        <v>920</v>
      </c>
      <c r="G87" s="1350"/>
      <c r="H87" s="10"/>
    </row>
    <row r="88" spans="2:8" x14ac:dyDescent="0.25">
      <c r="B88" s="3"/>
      <c r="C88" s="1358"/>
      <c r="D88" s="837" t="s">
        <v>997</v>
      </c>
      <c r="E88" s="1057"/>
      <c r="F88" s="847" t="s">
        <v>911</v>
      </c>
      <c r="G88" s="1350"/>
      <c r="H88" s="10"/>
    </row>
    <row r="89" spans="2:8" x14ac:dyDescent="0.25">
      <c r="B89" s="3"/>
      <c r="C89" s="1358"/>
      <c r="D89" s="866" t="s">
        <v>998</v>
      </c>
      <c r="E89" s="1054">
        <f>(E88*E83)*E86</f>
        <v>0</v>
      </c>
      <c r="F89" s="848" t="s">
        <v>133</v>
      </c>
      <c r="G89" s="1350"/>
      <c r="H89" s="10"/>
    </row>
    <row r="90" spans="2:8" x14ac:dyDescent="0.25">
      <c r="B90" s="3"/>
      <c r="C90" s="1358"/>
      <c r="D90" s="866" t="s">
        <v>56</v>
      </c>
      <c r="E90" s="849">
        <f>E85*E86</f>
        <v>0</v>
      </c>
      <c r="F90" s="850" t="s">
        <v>133</v>
      </c>
      <c r="G90" s="1350"/>
      <c r="H90" s="10"/>
    </row>
    <row r="91" spans="2:8" x14ac:dyDescent="0.25">
      <c r="B91" s="3"/>
      <c r="C91" s="1358"/>
      <c r="D91" s="866" t="s">
        <v>1001</v>
      </c>
      <c r="E91" s="849">
        <f>E87*E81</f>
        <v>0</v>
      </c>
      <c r="F91" s="850" t="s">
        <v>133</v>
      </c>
      <c r="G91" s="1350"/>
      <c r="H91" s="10"/>
    </row>
    <row r="92" spans="2:8" x14ac:dyDescent="0.25">
      <c r="B92" s="3"/>
      <c r="C92" s="1358"/>
      <c r="D92" s="866" t="s">
        <v>916</v>
      </c>
      <c r="E92" s="849">
        <f>E90-E91-E89</f>
        <v>0</v>
      </c>
      <c r="F92" s="850" t="s">
        <v>133</v>
      </c>
      <c r="G92" s="1350"/>
      <c r="H92" s="10"/>
    </row>
    <row r="93" spans="2:8" x14ac:dyDescent="0.25">
      <c r="B93" s="3"/>
      <c r="C93" s="1358"/>
      <c r="D93" s="866" t="s">
        <v>917</v>
      </c>
      <c r="E93" s="851">
        <f>IFERROR(E92/E90,0)</f>
        <v>0</v>
      </c>
      <c r="F93" s="852" t="s">
        <v>442</v>
      </c>
      <c r="G93" s="1350"/>
      <c r="H93" s="10"/>
    </row>
    <row r="94" spans="2:8" hidden="1" x14ac:dyDescent="0.25">
      <c r="B94" s="3"/>
      <c r="C94" s="1358"/>
      <c r="D94" s="853"/>
      <c r="E94" s="854"/>
      <c r="F94" s="855"/>
      <c r="G94" s="1350"/>
      <c r="H94" s="10"/>
    </row>
    <row r="95" spans="2:8" hidden="1" x14ac:dyDescent="0.25">
      <c r="B95" s="3"/>
      <c r="C95" s="1358"/>
      <c r="D95" s="853"/>
      <c r="E95" s="854"/>
      <c r="F95" s="855"/>
      <c r="G95" s="1350"/>
      <c r="H95" s="10"/>
    </row>
    <row r="96" spans="2:8" hidden="1" x14ac:dyDescent="0.25">
      <c r="B96" s="3"/>
      <c r="C96" s="1358"/>
      <c r="D96" s="853"/>
      <c r="E96" s="854"/>
      <c r="F96" s="855"/>
      <c r="G96" s="1350"/>
      <c r="H96" s="10"/>
    </row>
    <row r="97" spans="2:8" hidden="1" x14ac:dyDescent="0.25">
      <c r="B97" s="3"/>
      <c r="C97" s="1358"/>
      <c r="D97" s="853"/>
      <c r="E97" s="854"/>
      <c r="F97" s="855"/>
      <c r="G97" s="1350"/>
      <c r="H97" s="10"/>
    </row>
    <row r="98" spans="2:8" hidden="1" x14ac:dyDescent="0.25">
      <c r="B98" s="3"/>
      <c r="C98" s="1358"/>
      <c r="D98" s="853"/>
      <c r="E98" s="854"/>
      <c r="F98" s="855"/>
      <c r="G98" s="1350"/>
      <c r="H98" s="10"/>
    </row>
    <row r="99" spans="2:8" hidden="1" x14ac:dyDescent="0.25">
      <c r="B99" s="3"/>
      <c r="C99" s="1358"/>
      <c r="D99" s="853"/>
      <c r="E99" s="854"/>
      <c r="F99" s="855"/>
      <c r="G99" s="1350"/>
      <c r="H99" s="10"/>
    </row>
    <row r="100" spans="2:8" hidden="1" x14ac:dyDescent="0.25">
      <c r="B100" s="3"/>
      <c r="C100" s="1358"/>
      <c r="D100" s="853"/>
      <c r="E100" s="854"/>
      <c r="F100" s="855"/>
      <c r="G100" s="1350"/>
      <c r="H100" s="10"/>
    </row>
    <row r="101" spans="2:8" hidden="1" x14ac:dyDescent="0.25">
      <c r="B101" s="3"/>
      <c r="C101" s="1358"/>
      <c r="D101" s="837"/>
      <c r="E101" s="857"/>
      <c r="F101" s="860"/>
      <c r="G101" s="1350"/>
      <c r="H101" s="10"/>
    </row>
    <row r="102" spans="2:8" x14ac:dyDescent="0.25">
      <c r="B102" s="3"/>
      <c r="C102" s="1359"/>
      <c r="D102" s="813"/>
      <c r="E102" s="857"/>
      <c r="F102" s="861"/>
      <c r="G102" s="1351"/>
      <c r="H102" s="10"/>
    </row>
    <row r="103" spans="2:8" ht="15" x14ac:dyDescent="0.3">
      <c r="B103" s="3"/>
      <c r="C103" s="859"/>
      <c r="D103" s="859"/>
      <c r="E103" s="859"/>
      <c r="F103" s="859"/>
      <c r="G103" s="859"/>
      <c r="H103" s="10"/>
    </row>
    <row r="104" spans="2:8" ht="18.600000000000001" customHeight="1" x14ac:dyDescent="0.25">
      <c r="B104" s="3"/>
      <c r="C104" s="833" t="s">
        <v>9</v>
      </c>
      <c r="D104" s="834" t="s">
        <v>23</v>
      </c>
      <c r="E104" s="1355"/>
      <c r="F104" s="1355"/>
      <c r="G104" s="1349"/>
      <c r="H104" s="10"/>
    </row>
    <row r="105" spans="2:8" x14ac:dyDescent="0.25">
      <c r="B105" s="3"/>
      <c r="C105" s="1357" t="s">
        <v>11</v>
      </c>
      <c r="D105" s="862" t="s">
        <v>908</v>
      </c>
      <c r="E105" s="835">
        <f>SUM(E106:E107)</f>
        <v>0</v>
      </c>
      <c r="F105" s="836" t="s">
        <v>909</v>
      </c>
      <c r="G105" s="1349" t="s">
        <v>13</v>
      </c>
      <c r="H105" s="10"/>
    </row>
    <row r="106" spans="2:8" x14ac:dyDescent="0.25">
      <c r="B106" s="3"/>
      <c r="C106" s="1358"/>
      <c r="D106" s="837" t="s">
        <v>918</v>
      </c>
      <c r="E106" s="838"/>
      <c r="F106" s="839" t="s">
        <v>909</v>
      </c>
      <c r="G106" s="1350"/>
      <c r="H106" s="10"/>
    </row>
    <row r="107" spans="2:8" x14ac:dyDescent="0.25">
      <c r="B107" s="3"/>
      <c r="C107" s="1358"/>
      <c r="D107" s="837" t="s">
        <v>919</v>
      </c>
      <c r="E107" s="838"/>
      <c r="F107" s="841" t="s">
        <v>909</v>
      </c>
      <c r="G107" s="1350"/>
      <c r="H107" s="10"/>
    </row>
    <row r="108" spans="2:8" x14ac:dyDescent="0.25">
      <c r="B108" s="3"/>
      <c r="C108" s="1358"/>
      <c r="D108" s="837" t="s">
        <v>910</v>
      </c>
      <c r="E108" s="838"/>
      <c r="F108" s="841" t="s">
        <v>911</v>
      </c>
      <c r="G108" s="1350"/>
      <c r="H108" s="10"/>
    </row>
    <row r="109" spans="2:8" x14ac:dyDescent="0.25">
      <c r="B109" s="3"/>
      <c r="C109" s="1358"/>
      <c r="D109" s="866" t="s">
        <v>912</v>
      </c>
      <c r="E109" s="842">
        <f>E108*E105</f>
        <v>0</v>
      </c>
      <c r="F109" s="843" t="s">
        <v>913</v>
      </c>
      <c r="G109" s="1350"/>
      <c r="H109" s="10"/>
    </row>
    <row r="110" spans="2:8" x14ac:dyDescent="0.25">
      <c r="B110" s="3"/>
      <c r="C110" s="1358"/>
      <c r="D110" s="837" t="s">
        <v>914</v>
      </c>
      <c r="E110" s="869"/>
      <c r="F110" s="845" t="s">
        <v>920</v>
      </c>
      <c r="G110" s="1350"/>
      <c r="H110" s="10"/>
    </row>
    <row r="111" spans="2:8" x14ac:dyDescent="0.25">
      <c r="B111" s="3"/>
      <c r="C111" s="1358"/>
      <c r="D111" s="837" t="s">
        <v>1002</v>
      </c>
      <c r="E111" s="869"/>
      <c r="F111" s="845" t="s">
        <v>920</v>
      </c>
      <c r="G111" s="1350"/>
      <c r="H111" s="10"/>
    </row>
    <row r="112" spans="2:8" x14ac:dyDescent="0.25">
      <c r="B112" s="3"/>
      <c r="C112" s="1358"/>
      <c r="D112" s="837" t="s">
        <v>997</v>
      </c>
      <c r="E112" s="1057"/>
      <c r="F112" s="847" t="s">
        <v>911</v>
      </c>
      <c r="G112" s="1350"/>
      <c r="H112" s="10"/>
    </row>
    <row r="113" spans="2:8" x14ac:dyDescent="0.25">
      <c r="B113" s="3"/>
      <c r="C113" s="1358"/>
      <c r="D113" s="866" t="s">
        <v>998</v>
      </c>
      <c r="E113" s="1054">
        <f>(E112*E107)*E110</f>
        <v>0</v>
      </c>
      <c r="F113" s="848" t="s">
        <v>133</v>
      </c>
      <c r="G113" s="1350"/>
      <c r="H113" s="10"/>
    </row>
    <row r="114" spans="2:8" x14ac:dyDescent="0.25">
      <c r="B114" s="3"/>
      <c r="C114" s="1358"/>
      <c r="D114" s="866" t="s">
        <v>56</v>
      </c>
      <c r="E114" s="849">
        <f>E109*E110</f>
        <v>0</v>
      </c>
      <c r="F114" s="850" t="s">
        <v>133</v>
      </c>
      <c r="G114" s="1350"/>
      <c r="H114" s="10"/>
    </row>
    <row r="115" spans="2:8" x14ac:dyDescent="0.25">
      <c r="B115" s="3"/>
      <c r="C115" s="1358"/>
      <c r="D115" s="866" t="s">
        <v>1001</v>
      </c>
      <c r="E115" s="849">
        <f>E111*E105</f>
        <v>0</v>
      </c>
      <c r="F115" s="850" t="s">
        <v>133</v>
      </c>
      <c r="G115" s="1350"/>
      <c r="H115" s="10"/>
    </row>
    <row r="116" spans="2:8" x14ac:dyDescent="0.25">
      <c r="B116" s="3"/>
      <c r="C116" s="1358"/>
      <c r="D116" s="866" t="s">
        <v>916</v>
      </c>
      <c r="E116" s="849">
        <f>E114-E115-E113</f>
        <v>0</v>
      </c>
      <c r="F116" s="850" t="s">
        <v>133</v>
      </c>
      <c r="G116" s="1350"/>
      <c r="H116" s="10"/>
    </row>
    <row r="117" spans="2:8" x14ac:dyDescent="0.25">
      <c r="B117" s="3"/>
      <c r="C117" s="1358"/>
      <c r="D117" s="866" t="s">
        <v>917</v>
      </c>
      <c r="E117" s="851">
        <f>IFERROR(E116/E114,0)</f>
        <v>0</v>
      </c>
      <c r="F117" s="852" t="s">
        <v>442</v>
      </c>
      <c r="G117" s="1350"/>
      <c r="H117" s="10"/>
    </row>
    <row r="118" spans="2:8" hidden="1" x14ac:dyDescent="0.25">
      <c r="B118" s="3"/>
      <c r="C118" s="1358"/>
      <c r="D118" s="853"/>
      <c r="E118" s="854"/>
      <c r="F118" s="863"/>
      <c r="G118" s="1350"/>
      <c r="H118" s="10"/>
    </row>
    <row r="119" spans="2:8" hidden="1" x14ac:dyDescent="0.25">
      <c r="B119" s="3"/>
      <c r="C119" s="1358"/>
      <c r="D119" s="853"/>
      <c r="E119" s="854"/>
      <c r="F119" s="864"/>
      <c r="G119" s="1350"/>
      <c r="H119" s="10"/>
    </row>
    <row r="120" spans="2:8" hidden="1" x14ac:dyDescent="0.25">
      <c r="B120" s="3"/>
      <c r="C120" s="1358"/>
      <c r="D120" s="853"/>
      <c r="E120" s="854"/>
      <c r="F120" s="864"/>
      <c r="G120" s="1350"/>
      <c r="H120" s="10"/>
    </row>
    <row r="121" spans="2:8" hidden="1" x14ac:dyDescent="0.25">
      <c r="B121" s="3"/>
      <c r="C121" s="1358"/>
      <c r="D121" s="853"/>
      <c r="E121" s="854"/>
      <c r="F121" s="864"/>
      <c r="G121" s="1350"/>
      <c r="H121" s="10"/>
    </row>
    <row r="122" spans="2:8" hidden="1" x14ac:dyDescent="0.25">
      <c r="B122" s="3"/>
      <c r="C122" s="1358"/>
      <c r="D122" s="853"/>
      <c r="E122" s="854"/>
      <c r="F122" s="864"/>
      <c r="G122" s="1350"/>
      <c r="H122" s="10"/>
    </row>
    <row r="123" spans="2:8" hidden="1" x14ac:dyDescent="0.25">
      <c r="B123" s="3"/>
      <c r="C123" s="1358"/>
      <c r="D123" s="853"/>
      <c r="E123" s="854"/>
      <c r="F123" s="864"/>
      <c r="G123" s="1350"/>
      <c r="H123" s="10"/>
    </row>
    <row r="124" spans="2:8" hidden="1" x14ac:dyDescent="0.25">
      <c r="B124" s="3"/>
      <c r="C124" s="1358"/>
      <c r="D124" s="853"/>
      <c r="E124" s="854"/>
      <c r="F124" s="864"/>
      <c r="G124" s="1350"/>
      <c r="H124" s="10"/>
    </row>
    <row r="125" spans="2:8" x14ac:dyDescent="0.25">
      <c r="B125" s="3"/>
      <c r="C125" s="1359"/>
      <c r="D125" s="856"/>
      <c r="E125" s="857"/>
      <c r="F125" s="865"/>
      <c r="G125" s="1351"/>
      <c r="H125" s="10"/>
    </row>
    <row r="126" spans="2:8" ht="15" x14ac:dyDescent="0.3">
      <c r="B126" s="3"/>
      <c r="C126" s="859"/>
      <c r="D126" s="859"/>
      <c r="E126" s="859"/>
      <c r="F126" s="859"/>
      <c r="G126" s="859"/>
      <c r="H126" s="10"/>
    </row>
    <row r="127" spans="2:8" ht="18.600000000000001" customHeight="1" x14ac:dyDescent="0.25">
      <c r="B127" s="3"/>
      <c r="C127" s="833" t="s">
        <v>9</v>
      </c>
      <c r="D127" s="834" t="s">
        <v>24</v>
      </c>
      <c r="E127" s="1355"/>
      <c r="F127" s="1355"/>
      <c r="G127" s="1349"/>
      <c r="H127" s="10"/>
    </row>
    <row r="128" spans="2:8" x14ac:dyDescent="0.25">
      <c r="B128" s="3"/>
      <c r="C128" s="1357" t="s">
        <v>11</v>
      </c>
      <c r="D128" s="862" t="s">
        <v>908</v>
      </c>
      <c r="E128" s="835">
        <f>SUM(E129:E130)</f>
        <v>0</v>
      </c>
      <c r="F128" s="836" t="s">
        <v>909</v>
      </c>
      <c r="G128" s="1349" t="s">
        <v>13</v>
      </c>
      <c r="H128" s="10"/>
    </row>
    <row r="129" spans="2:8" x14ac:dyDescent="0.25">
      <c r="B129" s="3"/>
      <c r="C129" s="1358"/>
      <c r="D129" s="837" t="s">
        <v>918</v>
      </c>
      <c r="E129" s="838"/>
      <c r="F129" s="839" t="s">
        <v>909</v>
      </c>
      <c r="G129" s="1350"/>
      <c r="H129" s="10"/>
    </row>
    <row r="130" spans="2:8" x14ac:dyDescent="0.25">
      <c r="B130" s="3"/>
      <c r="C130" s="1358"/>
      <c r="D130" s="837" t="s">
        <v>919</v>
      </c>
      <c r="E130" s="838"/>
      <c r="F130" s="841" t="s">
        <v>909</v>
      </c>
      <c r="G130" s="1350"/>
      <c r="H130" s="10"/>
    </row>
    <row r="131" spans="2:8" x14ac:dyDescent="0.25">
      <c r="B131" s="3"/>
      <c r="C131" s="1358"/>
      <c r="D131" s="837" t="s">
        <v>910</v>
      </c>
      <c r="E131" s="838"/>
      <c r="F131" s="841" t="s">
        <v>911</v>
      </c>
      <c r="G131" s="1350"/>
      <c r="H131" s="10"/>
    </row>
    <row r="132" spans="2:8" x14ac:dyDescent="0.25">
      <c r="B132" s="3"/>
      <c r="C132" s="1358"/>
      <c r="D132" s="866" t="s">
        <v>912</v>
      </c>
      <c r="E132" s="842">
        <f>E131*E128</f>
        <v>0</v>
      </c>
      <c r="F132" s="843" t="s">
        <v>913</v>
      </c>
      <c r="G132" s="1350"/>
      <c r="H132" s="10"/>
    </row>
    <row r="133" spans="2:8" x14ac:dyDescent="0.25">
      <c r="B133" s="3"/>
      <c r="C133" s="1358"/>
      <c r="D133" s="837" t="s">
        <v>914</v>
      </c>
      <c r="E133" s="869"/>
      <c r="F133" s="845" t="s">
        <v>920</v>
      </c>
      <c r="G133" s="1350"/>
      <c r="H133" s="10"/>
    </row>
    <row r="134" spans="2:8" x14ac:dyDescent="0.25">
      <c r="B134" s="3"/>
      <c r="C134" s="1358"/>
      <c r="D134" s="837" t="s">
        <v>1002</v>
      </c>
      <c r="E134" s="869"/>
      <c r="F134" s="845" t="s">
        <v>920</v>
      </c>
      <c r="G134" s="1350"/>
      <c r="H134" s="10"/>
    </row>
    <row r="135" spans="2:8" x14ac:dyDescent="0.25">
      <c r="B135" s="3"/>
      <c r="C135" s="1358"/>
      <c r="D135" s="837" t="s">
        <v>997</v>
      </c>
      <c r="E135" s="1057"/>
      <c r="F135" s="847" t="s">
        <v>911</v>
      </c>
      <c r="G135" s="1350"/>
      <c r="H135" s="10"/>
    </row>
    <row r="136" spans="2:8" x14ac:dyDescent="0.25">
      <c r="B136" s="3"/>
      <c r="C136" s="1358"/>
      <c r="D136" s="866" t="s">
        <v>998</v>
      </c>
      <c r="E136" s="1054">
        <f>(E135*E130)*E133</f>
        <v>0</v>
      </c>
      <c r="F136" s="848" t="s">
        <v>133</v>
      </c>
      <c r="G136" s="1350"/>
      <c r="H136" s="10"/>
    </row>
    <row r="137" spans="2:8" x14ac:dyDescent="0.25">
      <c r="B137" s="3"/>
      <c r="C137" s="1358"/>
      <c r="D137" s="866" t="s">
        <v>56</v>
      </c>
      <c r="E137" s="849">
        <f>E132*E133</f>
        <v>0</v>
      </c>
      <c r="F137" s="850" t="s">
        <v>133</v>
      </c>
      <c r="G137" s="1350"/>
      <c r="H137" s="10"/>
    </row>
    <row r="138" spans="2:8" x14ac:dyDescent="0.25">
      <c r="B138" s="3"/>
      <c r="C138" s="1358"/>
      <c r="D138" s="866" t="s">
        <v>1001</v>
      </c>
      <c r="E138" s="849">
        <f>E134*E128</f>
        <v>0</v>
      </c>
      <c r="F138" s="850" t="s">
        <v>133</v>
      </c>
      <c r="G138" s="1350"/>
      <c r="H138" s="10"/>
    </row>
    <row r="139" spans="2:8" x14ac:dyDescent="0.25">
      <c r="B139" s="3"/>
      <c r="C139" s="1358"/>
      <c r="D139" s="866" t="s">
        <v>916</v>
      </c>
      <c r="E139" s="849">
        <f>E137-E138-E136</f>
        <v>0</v>
      </c>
      <c r="F139" s="850" t="s">
        <v>133</v>
      </c>
      <c r="G139" s="1350"/>
      <c r="H139" s="10"/>
    </row>
    <row r="140" spans="2:8" x14ac:dyDescent="0.25">
      <c r="B140" s="3"/>
      <c r="C140" s="1358"/>
      <c r="D140" s="866" t="s">
        <v>917</v>
      </c>
      <c r="E140" s="851">
        <f>IFERROR(E139/E137,0)</f>
        <v>0</v>
      </c>
      <c r="F140" s="852" t="s">
        <v>442</v>
      </c>
      <c r="G140" s="1350"/>
      <c r="H140" s="10"/>
    </row>
    <row r="141" spans="2:8" hidden="1" x14ac:dyDescent="0.25">
      <c r="B141" s="3"/>
      <c r="C141" s="1358"/>
      <c r="D141" s="853"/>
      <c r="E141" s="854"/>
      <c r="F141" s="863"/>
      <c r="G141" s="1350"/>
      <c r="H141" s="10"/>
    </row>
    <row r="142" spans="2:8" hidden="1" x14ac:dyDescent="0.25">
      <c r="B142" s="3"/>
      <c r="C142" s="1358"/>
      <c r="D142" s="853"/>
      <c r="E142" s="854"/>
      <c r="F142" s="864"/>
      <c r="G142" s="1350"/>
      <c r="H142" s="10"/>
    </row>
    <row r="143" spans="2:8" hidden="1" x14ac:dyDescent="0.25">
      <c r="B143" s="3"/>
      <c r="C143" s="1358"/>
      <c r="D143" s="853"/>
      <c r="E143" s="854"/>
      <c r="F143" s="864"/>
      <c r="G143" s="1350"/>
      <c r="H143" s="10"/>
    </row>
    <row r="144" spans="2:8" hidden="1" x14ac:dyDescent="0.25">
      <c r="B144" s="3"/>
      <c r="C144" s="1358"/>
      <c r="D144" s="853"/>
      <c r="E144" s="854"/>
      <c r="F144" s="864"/>
      <c r="G144" s="1350"/>
      <c r="H144" s="10"/>
    </row>
    <row r="145" spans="2:8" hidden="1" x14ac:dyDescent="0.25">
      <c r="B145" s="3"/>
      <c r="C145" s="1358"/>
      <c r="D145" s="853"/>
      <c r="E145" s="854"/>
      <c r="F145" s="864"/>
      <c r="G145" s="1350"/>
      <c r="H145" s="10"/>
    </row>
    <row r="146" spans="2:8" hidden="1" x14ac:dyDescent="0.25">
      <c r="B146" s="3"/>
      <c r="C146" s="1358"/>
      <c r="D146" s="853"/>
      <c r="E146" s="854"/>
      <c r="F146" s="864"/>
      <c r="G146" s="1350"/>
      <c r="H146" s="10"/>
    </row>
    <row r="147" spans="2:8" hidden="1" x14ac:dyDescent="0.25">
      <c r="B147" s="3"/>
      <c r="C147" s="1358"/>
      <c r="D147" s="853"/>
      <c r="E147" s="854"/>
      <c r="F147" s="864"/>
      <c r="G147" s="1350"/>
      <c r="H147" s="10"/>
    </row>
    <row r="148" spans="2:8" x14ac:dyDescent="0.25">
      <c r="B148" s="3"/>
      <c r="C148" s="1359"/>
      <c r="D148" s="856"/>
      <c r="E148" s="857"/>
      <c r="F148" s="865"/>
      <c r="G148" s="1351"/>
      <c r="H148" s="10"/>
    </row>
    <row r="149" spans="2:8" ht="15" x14ac:dyDescent="0.3">
      <c r="B149" s="3"/>
      <c r="C149" s="859"/>
      <c r="D149" s="859"/>
      <c r="E149" s="859"/>
      <c r="F149" s="859"/>
      <c r="G149" s="859"/>
      <c r="H149" s="10"/>
    </row>
    <row r="150" spans="2:8" ht="18.600000000000001" customHeight="1" x14ac:dyDescent="0.25">
      <c r="B150" s="3"/>
      <c r="C150" s="833" t="s">
        <v>9</v>
      </c>
      <c r="D150" s="834" t="s">
        <v>25</v>
      </c>
      <c r="E150" s="1355"/>
      <c r="F150" s="1355"/>
      <c r="G150" s="1349"/>
      <c r="H150" s="10"/>
    </row>
    <row r="151" spans="2:8" x14ac:dyDescent="0.25">
      <c r="B151" s="3"/>
      <c r="C151" s="1357" t="s">
        <v>11</v>
      </c>
      <c r="D151" s="862" t="s">
        <v>908</v>
      </c>
      <c r="E151" s="835">
        <f>SUM(E152:E153)</f>
        <v>0</v>
      </c>
      <c r="F151" s="836" t="s">
        <v>909</v>
      </c>
      <c r="G151" s="1349" t="s">
        <v>13</v>
      </c>
      <c r="H151" s="10"/>
    </row>
    <row r="152" spans="2:8" x14ac:dyDescent="0.25">
      <c r="B152" s="3"/>
      <c r="C152" s="1358"/>
      <c r="D152" s="837" t="s">
        <v>918</v>
      </c>
      <c r="E152" s="838"/>
      <c r="F152" s="839" t="s">
        <v>909</v>
      </c>
      <c r="G152" s="1350"/>
      <c r="H152" s="10"/>
    </row>
    <row r="153" spans="2:8" x14ac:dyDescent="0.25">
      <c r="B153" s="3"/>
      <c r="C153" s="1358"/>
      <c r="D153" s="837" t="s">
        <v>919</v>
      </c>
      <c r="E153" s="838"/>
      <c r="F153" s="841" t="s">
        <v>909</v>
      </c>
      <c r="G153" s="1350"/>
      <c r="H153" s="10"/>
    </row>
    <row r="154" spans="2:8" x14ac:dyDescent="0.25">
      <c r="B154" s="3"/>
      <c r="C154" s="1358"/>
      <c r="D154" s="837" t="s">
        <v>910</v>
      </c>
      <c r="E154" s="838"/>
      <c r="F154" s="841" t="s">
        <v>911</v>
      </c>
      <c r="G154" s="1350"/>
      <c r="H154" s="10"/>
    </row>
    <row r="155" spans="2:8" x14ac:dyDescent="0.25">
      <c r="B155" s="3"/>
      <c r="C155" s="1358"/>
      <c r="D155" s="866" t="s">
        <v>912</v>
      </c>
      <c r="E155" s="842">
        <f>E154*E151</f>
        <v>0</v>
      </c>
      <c r="F155" s="843" t="s">
        <v>913</v>
      </c>
      <c r="G155" s="1350"/>
      <c r="H155" s="10"/>
    </row>
    <row r="156" spans="2:8" x14ac:dyDescent="0.25">
      <c r="B156" s="3"/>
      <c r="C156" s="1358"/>
      <c r="D156" s="837" t="s">
        <v>914</v>
      </c>
      <c r="E156" s="869"/>
      <c r="F156" s="845" t="s">
        <v>920</v>
      </c>
      <c r="G156" s="1350"/>
      <c r="H156" s="10"/>
    </row>
    <row r="157" spans="2:8" x14ac:dyDescent="0.25">
      <c r="B157" s="3"/>
      <c r="C157" s="1358"/>
      <c r="D157" s="837" t="s">
        <v>1002</v>
      </c>
      <c r="E157" s="869"/>
      <c r="F157" s="845" t="s">
        <v>920</v>
      </c>
      <c r="G157" s="1350"/>
      <c r="H157" s="10"/>
    </row>
    <row r="158" spans="2:8" x14ac:dyDescent="0.25">
      <c r="B158" s="3"/>
      <c r="C158" s="1358"/>
      <c r="D158" s="837" t="s">
        <v>997</v>
      </c>
      <c r="E158" s="1057"/>
      <c r="F158" s="847" t="s">
        <v>911</v>
      </c>
      <c r="G158" s="1350"/>
      <c r="H158" s="10"/>
    </row>
    <row r="159" spans="2:8" x14ac:dyDescent="0.25">
      <c r="B159" s="3"/>
      <c r="C159" s="1358"/>
      <c r="D159" s="866" t="s">
        <v>998</v>
      </c>
      <c r="E159" s="1054">
        <f>(E158*E153)*E156</f>
        <v>0</v>
      </c>
      <c r="F159" s="848" t="s">
        <v>133</v>
      </c>
      <c r="G159" s="1350"/>
      <c r="H159" s="10"/>
    </row>
    <row r="160" spans="2:8" x14ac:dyDescent="0.25">
      <c r="B160" s="3"/>
      <c r="C160" s="1358"/>
      <c r="D160" s="866" t="s">
        <v>56</v>
      </c>
      <c r="E160" s="849">
        <f>E155*E156</f>
        <v>0</v>
      </c>
      <c r="F160" s="850" t="s">
        <v>133</v>
      </c>
      <c r="G160" s="1350"/>
      <c r="H160" s="10"/>
    </row>
    <row r="161" spans="2:8" x14ac:dyDescent="0.25">
      <c r="B161" s="3"/>
      <c r="C161" s="1358"/>
      <c r="D161" s="866" t="s">
        <v>1001</v>
      </c>
      <c r="E161" s="849">
        <f>E157*E151</f>
        <v>0</v>
      </c>
      <c r="F161" s="850" t="s">
        <v>133</v>
      </c>
      <c r="G161" s="1350"/>
      <c r="H161" s="10"/>
    </row>
    <row r="162" spans="2:8" x14ac:dyDescent="0.25">
      <c r="B162" s="3"/>
      <c r="C162" s="1358"/>
      <c r="D162" s="866" t="s">
        <v>916</v>
      </c>
      <c r="E162" s="849">
        <f>E160-E161-E159</f>
        <v>0</v>
      </c>
      <c r="F162" s="850" t="s">
        <v>133</v>
      </c>
      <c r="G162" s="1350"/>
      <c r="H162" s="10"/>
    </row>
    <row r="163" spans="2:8" x14ac:dyDescent="0.25">
      <c r="B163" s="3"/>
      <c r="C163" s="1358"/>
      <c r="D163" s="866" t="s">
        <v>917</v>
      </c>
      <c r="E163" s="851">
        <f>IFERROR(E162/E160,0)</f>
        <v>0</v>
      </c>
      <c r="F163" s="852" t="s">
        <v>442</v>
      </c>
      <c r="G163" s="1350"/>
      <c r="H163" s="10"/>
    </row>
    <row r="164" spans="2:8" hidden="1" x14ac:dyDescent="0.25">
      <c r="B164" s="3"/>
      <c r="C164" s="1358"/>
      <c r="D164" s="853"/>
      <c r="E164" s="854"/>
      <c r="F164" s="867"/>
      <c r="G164" s="1350"/>
      <c r="H164" s="10"/>
    </row>
    <row r="165" spans="2:8" hidden="1" x14ac:dyDescent="0.25">
      <c r="B165" s="3"/>
      <c r="C165" s="1358"/>
      <c r="D165" s="853"/>
      <c r="E165" s="854"/>
      <c r="F165" s="867"/>
      <c r="G165" s="1350"/>
      <c r="H165" s="10"/>
    </row>
    <row r="166" spans="2:8" hidden="1" x14ac:dyDescent="0.25">
      <c r="B166" s="3"/>
      <c r="C166" s="1358"/>
      <c r="D166" s="853"/>
      <c r="E166" s="854"/>
      <c r="F166" s="867"/>
      <c r="G166" s="1350"/>
      <c r="H166" s="10"/>
    </row>
    <row r="167" spans="2:8" hidden="1" x14ac:dyDescent="0.25">
      <c r="B167" s="3"/>
      <c r="C167" s="1358"/>
      <c r="D167" s="853"/>
      <c r="E167" s="854"/>
      <c r="F167" s="867"/>
      <c r="G167" s="1350"/>
      <c r="H167" s="10"/>
    </row>
    <row r="168" spans="2:8" hidden="1" x14ac:dyDescent="0.25">
      <c r="B168" s="3"/>
      <c r="C168" s="1358"/>
      <c r="D168" s="853"/>
      <c r="E168" s="854"/>
      <c r="F168" s="867"/>
      <c r="G168" s="1350"/>
      <c r="H168" s="10"/>
    </row>
    <row r="169" spans="2:8" hidden="1" x14ac:dyDescent="0.25">
      <c r="B169" s="3"/>
      <c r="C169" s="1358"/>
      <c r="D169" s="853"/>
      <c r="E169" s="854"/>
      <c r="F169" s="867"/>
      <c r="G169" s="1350"/>
      <c r="H169" s="10"/>
    </row>
    <row r="170" spans="2:8" hidden="1" x14ac:dyDescent="0.25">
      <c r="B170" s="3"/>
      <c r="C170" s="1358"/>
      <c r="D170" s="853"/>
      <c r="E170" s="854"/>
      <c r="F170" s="867"/>
      <c r="G170" s="1350"/>
      <c r="H170" s="10"/>
    </row>
    <row r="171" spans="2:8" x14ac:dyDescent="0.25">
      <c r="B171" s="3"/>
      <c r="C171" s="1359"/>
      <c r="D171" s="856"/>
      <c r="E171" s="857"/>
      <c r="F171" s="812"/>
      <c r="G171" s="1351"/>
      <c r="H171" s="10"/>
    </row>
    <row r="172" spans="2:8" ht="15" x14ac:dyDescent="0.3">
      <c r="B172" s="3"/>
      <c r="C172" s="859"/>
      <c r="D172" s="859"/>
      <c r="E172" s="859"/>
      <c r="F172" s="859"/>
      <c r="G172" s="859"/>
      <c r="H172" s="10"/>
    </row>
    <row r="173" spans="2:8" ht="18.600000000000001" customHeight="1" x14ac:dyDescent="0.25">
      <c r="B173" s="3"/>
      <c r="C173" s="833" t="s">
        <v>9</v>
      </c>
      <c r="D173" s="834" t="s">
        <v>26</v>
      </c>
      <c r="E173" s="1355"/>
      <c r="F173" s="1355"/>
      <c r="G173" s="1349"/>
      <c r="H173" s="10"/>
    </row>
    <row r="174" spans="2:8" x14ac:dyDescent="0.25">
      <c r="B174" s="3"/>
      <c r="C174" s="1357" t="s">
        <v>11</v>
      </c>
      <c r="D174" s="862" t="s">
        <v>908</v>
      </c>
      <c r="E174" s="835">
        <f>SUM(E175:E176)</f>
        <v>0</v>
      </c>
      <c r="F174" s="836" t="s">
        <v>909</v>
      </c>
      <c r="G174" s="1349" t="s">
        <v>13</v>
      </c>
      <c r="H174" s="10"/>
    </row>
    <row r="175" spans="2:8" x14ac:dyDescent="0.25">
      <c r="B175" s="3"/>
      <c r="C175" s="1358"/>
      <c r="D175" s="837" t="s">
        <v>918</v>
      </c>
      <c r="E175" s="838"/>
      <c r="F175" s="839" t="s">
        <v>909</v>
      </c>
      <c r="G175" s="1350"/>
      <c r="H175" s="10"/>
    </row>
    <row r="176" spans="2:8" x14ac:dyDescent="0.25">
      <c r="B176" s="3"/>
      <c r="C176" s="1358"/>
      <c r="D176" s="837" t="s">
        <v>919</v>
      </c>
      <c r="E176" s="838"/>
      <c r="F176" s="841" t="s">
        <v>909</v>
      </c>
      <c r="G176" s="1350"/>
      <c r="H176" s="10"/>
    </row>
    <row r="177" spans="2:8" x14ac:dyDescent="0.25">
      <c r="B177" s="3"/>
      <c r="C177" s="1358"/>
      <c r="D177" s="837" t="s">
        <v>910</v>
      </c>
      <c r="E177" s="838"/>
      <c r="F177" s="841" t="s">
        <v>911</v>
      </c>
      <c r="G177" s="1350"/>
      <c r="H177" s="10"/>
    </row>
    <row r="178" spans="2:8" x14ac:dyDescent="0.25">
      <c r="B178" s="3"/>
      <c r="C178" s="1358"/>
      <c r="D178" s="866" t="s">
        <v>912</v>
      </c>
      <c r="E178" s="842">
        <f>E177*E174</f>
        <v>0</v>
      </c>
      <c r="F178" s="843" t="s">
        <v>913</v>
      </c>
      <c r="G178" s="1350"/>
      <c r="H178" s="10"/>
    </row>
    <row r="179" spans="2:8" x14ac:dyDescent="0.25">
      <c r="B179" s="3"/>
      <c r="C179" s="1358"/>
      <c r="D179" s="837" t="s">
        <v>914</v>
      </c>
      <c r="E179" s="869"/>
      <c r="F179" s="845" t="s">
        <v>920</v>
      </c>
      <c r="G179" s="1350"/>
      <c r="H179" s="10"/>
    </row>
    <row r="180" spans="2:8" x14ac:dyDescent="0.25">
      <c r="B180" s="3"/>
      <c r="C180" s="1358"/>
      <c r="D180" s="837" t="s">
        <v>1002</v>
      </c>
      <c r="E180" s="869"/>
      <c r="F180" s="845" t="s">
        <v>920</v>
      </c>
      <c r="G180" s="1350"/>
      <c r="H180" s="10"/>
    </row>
    <row r="181" spans="2:8" x14ac:dyDescent="0.25">
      <c r="B181" s="3"/>
      <c r="C181" s="1358"/>
      <c r="D181" s="837" t="s">
        <v>997</v>
      </c>
      <c r="E181" s="1057"/>
      <c r="F181" s="847" t="s">
        <v>911</v>
      </c>
      <c r="G181" s="1350"/>
      <c r="H181" s="10"/>
    </row>
    <row r="182" spans="2:8" x14ac:dyDescent="0.25">
      <c r="B182" s="3"/>
      <c r="C182" s="1358"/>
      <c r="D182" s="866" t="s">
        <v>998</v>
      </c>
      <c r="E182" s="1054">
        <f>(E181*E176)*E179</f>
        <v>0</v>
      </c>
      <c r="F182" s="848" t="s">
        <v>133</v>
      </c>
      <c r="G182" s="1350"/>
      <c r="H182" s="10"/>
    </row>
    <row r="183" spans="2:8" x14ac:dyDescent="0.25">
      <c r="B183" s="3"/>
      <c r="C183" s="1358"/>
      <c r="D183" s="866" t="s">
        <v>56</v>
      </c>
      <c r="E183" s="849">
        <f>E178*E179</f>
        <v>0</v>
      </c>
      <c r="F183" s="850" t="s">
        <v>133</v>
      </c>
      <c r="G183" s="1350"/>
      <c r="H183" s="10"/>
    </row>
    <row r="184" spans="2:8" x14ac:dyDescent="0.25">
      <c r="B184" s="3"/>
      <c r="C184" s="1358"/>
      <c r="D184" s="866" t="s">
        <v>1001</v>
      </c>
      <c r="E184" s="849">
        <f>E180*E174</f>
        <v>0</v>
      </c>
      <c r="F184" s="850" t="s">
        <v>133</v>
      </c>
      <c r="G184" s="1350"/>
      <c r="H184" s="10"/>
    </row>
    <row r="185" spans="2:8" x14ac:dyDescent="0.25">
      <c r="B185" s="3"/>
      <c r="C185" s="1358"/>
      <c r="D185" s="866" t="s">
        <v>916</v>
      </c>
      <c r="E185" s="849">
        <f>E183-E184-E182</f>
        <v>0</v>
      </c>
      <c r="F185" s="850" t="s">
        <v>133</v>
      </c>
      <c r="G185" s="1350"/>
      <c r="H185" s="10"/>
    </row>
    <row r="186" spans="2:8" x14ac:dyDescent="0.25">
      <c r="B186" s="3"/>
      <c r="C186" s="1358"/>
      <c r="D186" s="866" t="s">
        <v>917</v>
      </c>
      <c r="E186" s="851">
        <f>IFERROR(E185/E183,0)</f>
        <v>0</v>
      </c>
      <c r="F186" s="852" t="s">
        <v>442</v>
      </c>
      <c r="G186" s="1350"/>
      <c r="H186" s="10"/>
    </row>
    <row r="187" spans="2:8" hidden="1" x14ac:dyDescent="0.25">
      <c r="B187" s="3"/>
      <c r="C187" s="1358"/>
      <c r="D187" s="853"/>
      <c r="E187" s="854"/>
      <c r="F187" s="867"/>
      <c r="G187" s="1350"/>
      <c r="H187" s="10"/>
    </row>
    <row r="188" spans="2:8" hidden="1" x14ac:dyDescent="0.25">
      <c r="B188" s="3"/>
      <c r="C188" s="1358"/>
      <c r="D188" s="853"/>
      <c r="E188" s="854"/>
      <c r="F188" s="867"/>
      <c r="G188" s="1350"/>
      <c r="H188" s="10"/>
    </row>
    <row r="189" spans="2:8" hidden="1" x14ac:dyDescent="0.25">
      <c r="B189" s="3"/>
      <c r="C189" s="1358"/>
      <c r="D189" s="853"/>
      <c r="E189" s="854"/>
      <c r="F189" s="867"/>
      <c r="G189" s="1350"/>
      <c r="H189" s="10"/>
    </row>
    <row r="190" spans="2:8" hidden="1" x14ac:dyDescent="0.25">
      <c r="B190" s="3"/>
      <c r="C190" s="1358"/>
      <c r="D190" s="853"/>
      <c r="E190" s="854"/>
      <c r="F190" s="867"/>
      <c r="G190" s="1350"/>
      <c r="H190" s="10"/>
    </row>
    <row r="191" spans="2:8" hidden="1" x14ac:dyDescent="0.25">
      <c r="B191" s="3"/>
      <c r="C191" s="1358"/>
      <c r="D191" s="853"/>
      <c r="E191" s="854"/>
      <c r="F191" s="867"/>
      <c r="G191" s="1350"/>
      <c r="H191" s="10"/>
    </row>
    <row r="192" spans="2:8" hidden="1" x14ac:dyDescent="0.25">
      <c r="B192" s="3"/>
      <c r="C192" s="1358"/>
      <c r="D192" s="853"/>
      <c r="E192" s="854"/>
      <c r="F192" s="867"/>
      <c r="G192" s="1350"/>
      <c r="H192" s="10"/>
    </row>
    <row r="193" spans="2:8" hidden="1" x14ac:dyDescent="0.25">
      <c r="B193" s="3"/>
      <c r="C193" s="1358"/>
      <c r="D193" s="853"/>
      <c r="E193" s="854"/>
      <c r="F193" s="867"/>
      <c r="G193" s="1350"/>
      <c r="H193" s="10"/>
    </row>
    <row r="194" spans="2:8" x14ac:dyDescent="0.25">
      <c r="B194" s="3"/>
      <c r="C194" s="1359"/>
      <c r="D194" s="856"/>
      <c r="E194" s="857"/>
      <c r="F194" s="865"/>
      <c r="G194" s="1351"/>
      <c r="H194" s="10"/>
    </row>
    <row r="195" spans="2:8" ht="15" x14ac:dyDescent="0.3">
      <c r="B195" s="3"/>
      <c r="C195" s="859"/>
      <c r="D195" s="859"/>
      <c r="E195" s="859"/>
      <c r="F195" s="859"/>
      <c r="G195" s="859"/>
      <c r="H195" s="10"/>
    </row>
    <row r="196" spans="2:8" ht="18.600000000000001" customHeight="1" x14ac:dyDescent="0.25">
      <c r="B196" s="3"/>
      <c r="C196" s="833" t="s">
        <v>9</v>
      </c>
      <c r="D196" s="834" t="s">
        <v>27</v>
      </c>
      <c r="E196" s="1355"/>
      <c r="F196" s="1355"/>
      <c r="G196" s="1349"/>
      <c r="H196" s="10"/>
    </row>
    <row r="197" spans="2:8" x14ac:dyDescent="0.25">
      <c r="B197" s="3"/>
      <c r="C197" s="1357" t="s">
        <v>11</v>
      </c>
      <c r="D197" s="862" t="s">
        <v>908</v>
      </c>
      <c r="E197" s="835">
        <f>SUM(E198:E199)</f>
        <v>0</v>
      </c>
      <c r="F197" s="836" t="s">
        <v>909</v>
      </c>
      <c r="G197" s="1349" t="s">
        <v>13</v>
      </c>
      <c r="H197" s="10"/>
    </row>
    <row r="198" spans="2:8" x14ac:dyDescent="0.25">
      <c r="B198" s="3"/>
      <c r="C198" s="1358"/>
      <c r="D198" s="837" t="s">
        <v>918</v>
      </c>
      <c r="E198" s="838"/>
      <c r="F198" s="839" t="s">
        <v>909</v>
      </c>
      <c r="G198" s="1350"/>
      <c r="H198" s="10"/>
    </row>
    <row r="199" spans="2:8" x14ac:dyDescent="0.25">
      <c r="B199" s="3"/>
      <c r="C199" s="1358"/>
      <c r="D199" s="837" t="s">
        <v>919</v>
      </c>
      <c r="E199" s="838"/>
      <c r="F199" s="841" t="s">
        <v>909</v>
      </c>
      <c r="G199" s="1350"/>
      <c r="H199" s="10"/>
    </row>
    <row r="200" spans="2:8" x14ac:dyDescent="0.25">
      <c r="B200" s="3"/>
      <c r="C200" s="1358"/>
      <c r="D200" s="837" t="s">
        <v>910</v>
      </c>
      <c r="E200" s="838"/>
      <c r="F200" s="841" t="s">
        <v>911</v>
      </c>
      <c r="G200" s="1350"/>
      <c r="H200" s="10"/>
    </row>
    <row r="201" spans="2:8" x14ac:dyDescent="0.25">
      <c r="B201" s="3"/>
      <c r="C201" s="1358"/>
      <c r="D201" s="866" t="s">
        <v>912</v>
      </c>
      <c r="E201" s="842">
        <f>E200*E197</f>
        <v>0</v>
      </c>
      <c r="F201" s="843" t="s">
        <v>913</v>
      </c>
      <c r="G201" s="1350"/>
      <c r="H201" s="10"/>
    </row>
    <row r="202" spans="2:8" x14ac:dyDescent="0.25">
      <c r="B202" s="3"/>
      <c r="C202" s="1358"/>
      <c r="D202" s="837" t="s">
        <v>914</v>
      </c>
      <c r="E202" s="869"/>
      <c r="F202" s="845" t="s">
        <v>920</v>
      </c>
      <c r="G202" s="1350"/>
      <c r="H202" s="10"/>
    </row>
    <row r="203" spans="2:8" x14ac:dyDescent="0.25">
      <c r="B203" s="3"/>
      <c r="C203" s="1358"/>
      <c r="D203" s="837" t="s">
        <v>1002</v>
      </c>
      <c r="E203" s="869"/>
      <c r="F203" s="845" t="s">
        <v>920</v>
      </c>
      <c r="G203" s="1350"/>
      <c r="H203" s="10"/>
    </row>
    <row r="204" spans="2:8" x14ac:dyDescent="0.25">
      <c r="B204" s="3"/>
      <c r="C204" s="1358"/>
      <c r="D204" s="837" t="s">
        <v>997</v>
      </c>
      <c r="E204" s="1057"/>
      <c r="F204" s="847" t="s">
        <v>911</v>
      </c>
      <c r="G204" s="1350"/>
      <c r="H204" s="10"/>
    </row>
    <row r="205" spans="2:8" x14ac:dyDescent="0.25">
      <c r="B205" s="3"/>
      <c r="C205" s="1358"/>
      <c r="D205" s="866" t="s">
        <v>998</v>
      </c>
      <c r="E205" s="1054">
        <f>(E204*E199)*E202</f>
        <v>0</v>
      </c>
      <c r="F205" s="848" t="s">
        <v>133</v>
      </c>
      <c r="G205" s="1350"/>
      <c r="H205" s="10"/>
    </row>
    <row r="206" spans="2:8" x14ac:dyDescent="0.25">
      <c r="B206" s="3"/>
      <c r="C206" s="1358"/>
      <c r="D206" s="866" t="s">
        <v>56</v>
      </c>
      <c r="E206" s="849">
        <f>E201*E202</f>
        <v>0</v>
      </c>
      <c r="F206" s="850" t="s">
        <v>133</v>
      </c>
      <c r="G206" s="1350"/>
      <c r="H206" s="10"/>
    </row>
    <row r="207" spans="2:8" x14ac:dyDescent="0.25">
      <c r="B207" s="3"/>
      <c r="C207" s="1358"/>
      <c r="D207" s="866" t="s">
        <v>1001</v>
      </c>
      <c r="E207" s="849">
        <f>E203*E197</f>
        <v>0</v>
      </c>
      <c r="F207" s="850" t="s">
        <v>133</v>
      </c>
      <c r="G207" s="1350"/>
      <c r="H207" s="10"/>
    </row>
    <row r="208" spans="2:8" x14ac:dyDescent="0.25">
      <c r="B208" s="3"/>
      <c r="C208" s="1358"/>
      <c r="D208" s="866" t="s">
        <v>916</v>
      </c>
      <c r="E208" s="849">
        <f>E206-E207-E205</f>
        <v>0</v>
      </c>
      <c r="F208" s="850" t="s">
        <v>133</v>
      </c>
      <c r="G208" s="1350"/>
      <c r="H208" s="10"/>
    </row>
    <row r="209" spans="2:8" x14ac:dyDescent="0.25">
      <c r="B209" s="3"/>
      <c r="C209" s="1358"/>
      <c r="D209" s="866" t="s">
        <v>917</v>
      </c>
      <c r="E209" s="851">
        <f>IFERROR(E208/E206,0)</f>
        <v>0</v>
      </c>
      <c r="F209" s="852" t="s">
        <v>442</v>
      </c>
      <c r="G209" s="1350"/>
      <c r="H209" s="10"/>
    </row>
    <row r="210" spans="2:8" hidden="1" x14ac:dyDescent="0.25">
      <c r="B210" s="3"/>
      <c r="C210" s="1358"/>
      <c r="D210" s="853"/>
      <c r="E210" s="854"/>
      <c r="F210" s="867"/>
      <c r="G210" s="1350"/>
      <c r="H210" s="10"/>
    </row>
    <row r="211" spans="2:8" hidden="1" x14ac:dyDescent="0.25">
      <c r="B211" s="3"/>
      <c r="C211" s="1358"/>
      <c r="D211" s="853"/>
      <c r="E211" s="854"/>
      <c r="F211" s="867"/>
      <c r="G211" s="1350"/>
      <c r="H211" s="10"/>
    </row>
    <row r="212" spans="2:8" hidden="1" x14ac:dyDescent="0.25">
      <c r="B212" s="3"/>
      <c r="C212" s="1358"/>
      <c r="D212" s="853"/>
      <c r="E212" s="854"/>
      <c r="F212" s="867"/>
      <c r="G212" s="1350"/>
      <c r="H212" s="10"/>
    </row>
    <row r="213" spans="2:8" hidden="1" x14ac:dyDescent="0.25">
      <c r="B213" s="3"/>
      <c r="C213" s="1358"/>
      <c r="D213" s="853"/>
      <c r="E213" s="854"/>
      <c r="F213" s="867"/>
      <c r="G213" s="1350"/>
      <c r="H213" s="10"/>
    </row>
    <row r="214" spans="2:8" hidden="1" x14ac:dyDescent="0.25">
      <c r="B214" s="3"/>
      <c r="C214" s="1358"/>
      <c r="D214" s="853"/>
      <c r="E214" s="854"/>
      <c r="F214" s="867"/>
      <c r="G214" s="1350"/>
      <c r="H214" s="10"/>
    </row>
    <row r="215" spans="2:8" hidden="1" x14ac:dyDescent="0.25">
      <c r="B215" s="3"/>
      <c r="C215" s="1358"/>
      <c r="D215" s="853"/>
      <c r="E215" s="854"/>
      <c r="F215" s="867"/>
      <c r="G215" s="1350"/>
      <c r="H215" s="10"/>
    </row>
    <row r="216" spans="2:8" hidden="1" x14ac:dyDescent="0.25">
      <c r="B216" s="3"/>
      <c r="C216" s="1358"/>
      <c r="D216" s="853"/>
      <c r="E216" s="854"/>
      <c r="F216" s="867"/>
      <c r="G216" s="1350"/>
      <c r="H216" s="10"/>
    </row>
    <row r="217" spans="2:8" x14ac:dyDescent="0.25">
      <c r="B217" s="3"/>
      <c r="C217" s="1359"/>
      <c r="D217" s="856"/>
      <c r="E217" s="857"/>
      <c r="F217" s="865"/>
      <c r="G217" s="1351"/>
      <c r="H217" s="10"/>
    </row>
    <row r="218" spans="2:8" ht="15" x14ac:dyDescent="0.3">
      <c r="B218" s="3"/>
      <c r="C218" s="859"/>
      <c r="D218" s="859"/>
      <c r="E218" s="859"/>
      <c r="F218" s="859"/>
      <c r="G218" s="859"/>
      <c r="H218" s="10"/>
    </row>
    <row r="219" spans="2:8" ht="18.600000000000001" customHeight="1" x14ac:dyDescent="0.25">
      <c r="B219" s="3"/>
      <c r="C219" s="833" t="s">
        <v>9</v>
      </c>
      <c r="D219" s="834" t="s">
        <v>28</v>
      </c>
      <c r="E219" s="1355"/>
      <c r="F219" s="1355"/>
      <c r="G219" s="1349"/>
      <c r="H219" s="10"/>
    </row>
    <row r="220" spans="2:8" x14ac:dyDescent="0.25">
      <c r="B220" s="3"/>
      <c r="C220" s="1357" t="s">
        <v>11</v>
      </c>
      <c r="D220" s="862" t="s">
        <v>927</v>
      </c>
      <c r="E220" s="835">
        <f>SUM(E221:E222)</f>
        <v>0</v>
      </c>
      <c r="F220" s="868" t="s">
        <v>909</v>
      </c>
      <c r="G220" s="1349" t="s">
        <v>13</v>
      </c>
      <c r="H220" s="10"/>
    </row>
    <row r="221" spans="2:8" x14ac:dyDescent="0.25">
      <c r="B221" s="3"/>
      <c r="C221" s="1358"/>
      <c r="D221" s="837" t="s">
        <v>918</v>
      </c>
      <c r="E221" s="838"/>
      <c r="F221" s="839" t="s">
        <v>909</v>
      </c>
      <c r="G221" s="1350"/>
      <c r="H221" s="10"/>
    </row>
    <row r="222" spans="2:8" x14ac:dyDescent="0.25">
      <c r="B222" s="3"/>
      <c r="C222" s="1358"/>
      <c r="D222" s="837" t="s">
        <v>919</v>
      </c>
      <c r="E222" s="838"/>
      <c r="F222" s="839" t="s">
        <v>909</v>
      </c>
      <c r="G222" s="1350"/>
      <c r="H222" s="10"/>
    </row>
    <row r="223" spans="2:8" x14ac:dyDescent="0.25">
      <c r="B223" s="3"/>
      <c r="C223" s="1358"/>
      <c r="D223" s="866" t="s">
        <v>741</v>
      </c>
      <c r="E223" s="1054">
        <f>(E227*E225)*E222</f>
        <v>0</v>
      </c>
      <c r="F223" s="839" t="s">
        <v>133</v>
      </c>
      <c r="G223" s="1350"/>
      <c r="H223" s="10"/>
    </row>
    <row r="224" spans="2:8" x14ac:dyDescent="0.25">
      <c r="B224" s="3"/>
      <c r="C224" s="1358"/>
      <c r="D224" s="837" t="s">
        <v>910</v>
      </c>
      <c r="E224" s="838"/>
      <c r="F224" s="839" t="s">
        <v>922</v>
      </c>
      <c r="G224" s="1350"/>
      <c r="H224" s="10"/>
    </row>
    <row r="225" spans="2:8" x14ac:dyDescent="0.25">
      <c r="B225" s="3"/>
      <c r="C225" s="1358"/>
      <c r="D225" s="837" t="s">
        <v>910</v>
      </c>
      <c r="E225" s="838"/>
      <c r="F225" s="839" t="s">
        <v>923</v>
      </c>
      <c r="G225" s="1350"/>
      <c r="H225" s="10"/>
    </row>
    <row r="226" spans="2:8" x14ac:dyDescent="0.25">
      <c r="B226" s="3"/>
      <c r="C226" s="1358"/>
      <c r="D226" s="866" t="s">
        <v>912</v>
      </c>
      <c r="E226" s="842">
        <f>E224*E220</f>
        <v>0</v>
      </c>
      <c r="F226" s="868" t="s">
        <v>64</v>
      </c>
      <c r="G226" s="1350"/>
      <c r="H226" s="10"/>
    </row>
    <row r="227" spans="2:8" x14ac:dyDescent="0.25">
      <c r="B227" s="3"/>
      <c r="C227" s="1358"/>
      <c r="D227" s="837" t="s">
        <v>914</v>
      </c>
      <c r="E227" s="869"/>
      <c r="F227" s="839" t="s">
        <v>925</v>
      </c>
      <c r="G227" s="1350"/>
      <c r="H227" s="10"/>
    </row>
    <row r="228" spans="2:8" x14ac:dyDescent="0.25">
      <c r="B228" s="3"/>
      <c r="C228" s="1358"/>
      <c r="D228" s="837" t="s">
        <v>928</v>
      </c>
      <c r="E228" s="838"/>
      <c r="F228" s="839" t="s">
        <v>909</v>
      </c>
      <c r="G228" s="1350"/>
      <c r="H228" s="10"/>
    </row>
    <row r="229" spans="2:8" x14ac:dyDescent="0.25">
      <c r="B229" s="3"/>
      <c r="C229" s="1358"/>
      <c r="D229" s="837" t="s">
        <v>932</v>
      </c>
      <c r="E229" s="869"/>
      <c r="F229" s="839" t="s">
        <v>924</v>
      </c>
      <c r="G229" s="1350"/>
      <c r="H229" s="10"/>
    </row>
    <row r="230" spans="2:8" x14ac:dyDescent="0.25">
      <c r="B230" s="3"/>
      <c r="C230" s="1358"/>
      <c r="D230" s="837" t="s">
        <v>1002</v>
      </c>
      <c r="E230" s="869"/>
      <c r="F230" s="839" t="s">
        <v>924</v>
      </c>
      <c r="G230" s="1350"/>
      <c r="H230" s="10"/>
    </row>
    <row r="231" spans="2:8" x14ac:dyDescent="0.25">
      <c r="B231" s="3"/>
      <c r="C231" s="1358"/>
      <c r="D231" s="837" t="s">
        <v>929</v>
      </c>
      <c r="E231" s="869"/>
      <c r="F231" s="839" t="s">
        <v>925</v>
      </c>
      <c r="G231" s="1350"/>
      <c r="H231" s="10"/>
    </row>
    <row r="232" spans="2:8" x14ac:dyDescent="0.25">
      <c r="B232" s="3"/>
      <c r="C232" s="1358"/>
      <c r="D232" s="837" t="s">
        <v>930</v>
      </c>
      <c r="E232" s="838"/>
      <c r="F232" s="839" t="s">
        <v>505</v>
      </c>
      <c r="G232" s="1350"/>
      <c r="H232" s="10"/>
    </row>
    <row r="233" spans="2:8" x14ac:dyDescent="0.25">
      <c r="B233" s="3"/>
      <c r="C233" s="1358"/>
      <c r="D233" s="837" t="s">
        <v>931</v>
      </c>
      <c r="E233" s="838"/>
      <c r="F233" s="839" t="s">
        <v>926</v>
      </c>
      <c r="G233" s="1350"/>
      <c r="H233" s="10"/>
    </row>
    <row r="234" spans="2:8" x14ac:dyDescent="0.25">
      <c r="B234" s="3"/>
      <c r="C234" s="1358"/>
      <c r="D234" s="866" t="s">
        <v>56</v>
      </c>
      <c r="E234" s="849">
        <f>E227*E226</f>
        <v>0</v>
      </c>
      <c r="F234" s="868" t="s">
        <v>133</v>
      </c>
      <c r="G234" s="1350"/>
      <c r="H234" s="10"/>
    </row>
    <row r="235" spans="2:8" x14ac:dyDescent="0.25">
      <c r="B235" s="3"/>
      <c r="C235" s="1358"/>
      <c r="D235" s="866" t="s">
        <v>921</v>
      </c>
      <c r="E235" s="849">
        <f>(E230*E220)+(E231*E226)+(E228*E229)+E223</f>
        <v>0</v>
      </c>
      <c r="F235" s="868" t="s">
        <v>133</v>
      </c>
      <c r="G235" s="1350"/>
      <c r="H235" s="10"/>
    </row>
    <row r="236" spans="2:8" x14ac:dyDescent="0.25">
      <c r="B236" s="3"/>
      <c r="C236" s="1358"/>
      <c r="D236" s="866" t="s">
        <v>916</v>
      </c>
      <c r="E236" s="849">
        <f>E234-E235-E223</f>
        <v>0</v>
      </c>
      <c r="F236" s="868" t="s">
        <v>133</v>
      </c>
      <c r="G236" s="1350"/>
      <c r="H236" s="10"/>
    </row>
    <row r="237" spans="2:8" x14ac:dyDescent="0.25">
      <c r="B237" s="3"/>
      <c r="C237" s="1358"/>
      <c r="D237" s="866" t="s">
        <v>917</v>
      </c>
      <c r="E237" s="842">
        <f>IFERROR(E236/E234,0)</f>
        <v>0</v>
      </c>
      <c r="F237" s="868" t="s">
        <v>442</v>
      </c>
      <c r="G237" s="1350"/>
      <c r="H237" s="10"/>
    </row>
    <row r="238" spans="2:8" hidden="1" x14ac:dyDescent="0.25">
      <c r="B238" s="3"/>
      <c r="C238" s="1358"/>
      <c r="D238" s="853"/>
      <c r="E238" s="870"/>
      <c r="F238" s="839"/>
      <c r="G238" s="1350"/>
      <c r="H238" s="10"/>
    </row>
    <row r="239" spans="2:8" hidden="1" x14ac:dyDescent="0.25">
      <c r="B239" s="3"/>
      <c r="C239" s="1358"/>
      <c r="D239" s="853"/>
      <c r="E239" s="870"/>
      <c r="F239" s="839"/>
      <c r="G239" s="1350"/>
      <c r="H239" s="10"/>
    </row>
    <row r="240" spans="2:8" x14ac:dyDescent="0.25">
      <c r="B240" s="3"/>
      <c r="C240" s="1359"/>
      <c r="D240" s="856"/>
      <c r="E240" s="857"/>
      <c r="F240" s="839"/>
      <c r="G240" s="1351"/>
      <c r="H240" s="10"/>
    </row>
    <row r="241" spans="2:8" ht="15" x14ac:dyDescent="0.3">
      <c r="B241" s="3"/>
      <c r="C241" s="859"/>
      <c r="D241" s="859"/>
      <c r="E241" s="859"/>
      <c r="F241" s="859"/>
      <c r="G241" s="859"/>
      <c r="H241" s="10"/>
    </row>
    <row r="242" spans="2:8" ht="18.600000000000001" customHeight="1" x14ac:dyDescent="0.25">
      <c r="B242" s="3"/>
      <c r="C242" s="833" t="s">
        <v>9</v>
      </c>
      <c r="D242" s="834" t="s">
        <v>31</v>
      </c>
      <c r="E242" s="1355"/>
      <c r="F242" s="1355"/>
      <c r="G242" s="1349"/>
      <c r="H242" s="10"/>
    </row>
    <row r="243" spans="2:8" x14ac:dyDescent="0.25">
      <c r="B243" s="3"/>
      <c r="C243" s="1357" t="s">
        <v>11</v>
      </c>
      <c r="D243" s="862" t="s">
        <v>908</v>
      </c>
      <c r="E243" s="835">
        <f>SUM(E244:E245)</f>
        <v>0</v>
      </c>
      <c r="F243" s="836" t="s">
        <v>909</v>
      </c>
      <c r="G243" s="1349" t="s">
        <v>13</v>
      </c>
      <c r="H243" s="10"/>
    </row>
    <row r="244" spans="2:8" x14ac:dyDescent="0.25">
      <c r="B244" s="3"/>
      <c r="C244" s="1358"/>
      <c r="D244" s="837" t="s">
        <v>918</v>
      </c>
      <c r="E244" s="838"/>
      <c r="F244" s="839" t="s">
        <v>909</v>
      </c>
      <c r="G244" s="1350"/>
      <c r="H244" s="10"/>
    </row>
    <row r="245" spans="2:8" x14ac:dyDescent="0.25">
      <c r="B245" s="3"/>
      <c r="C245" s="1358"/>
      <c r="D245" s="837" t="s">
        <v>919</v>
      </c>
      <c r="E245" s="838"/>
      <c r="F245" s="841" t="s">
        <v>909</v>
      </c>
      <c r="G245" s="1350"/>
      <c r="H245" s="10"/>
    </row>
    <row r="246" spans="2:8" x14ac:dyDescent="0.25">
      <c r="B246" s="3"/>
      <c r="C246" s="1358"/>
      <c r="D246" s="837" t="s">
        <v>910</v>
      </c>
      <c r="E246" s="838"/>
      <c r="F246" s="841" t="s">
        <v>911</v>
      </c>
      <c r="G246" s="1350"/>
      <c r="H246" s="10"/>
    </row>
    <row r="247" spans="2:8" x14ac:dyDescent="0.25">
      <c r="B247" s="3"/>
      <c r="C247" s="1358"/>
      <c r="D247" s="866" t="s">
        <v>912</v>
      </c>
      <c r="E247" s="842">
        <f>E246*E243</f>
        <v>0</v>
      </c>
      <c r="F247" s="843" t="s">
        <v>913</v>
      </c>
      <c r="G247" s="1350"/>
      <c r="H247" s="10"/>
    </row>
    <row r="248" spans="2:8" x14ac:dyDescent="0.25">
      <c r="B248" s="3"/>
      <c r="C248" s="1358"/>
      <c r="D248" s="837" t="s">
        <v>914</v>
      </c>
      <c r="E248" s="869"/>
      <c r="F248" s="845" t="s">
        <v>920</v>
      </c>
      <c r="G248" s="1350"/>
      <c r="H248" s="10"/>
    </row>
    <row r="249" spans="2:8" x14ac:dyDescent="0.25">
      <c r="B249" s="3"/>
      <c r="C249" s="1358"/>
      <c r="D249" s="837" t="s">
        <v>1002</v>
      </c>
      <c r="E249" s="869"/>
      <c r="F249" s="845" t="s">
        <v>920</v>
      </c>
      <c r="G249" s="1350"/>
      <c r="H249" s="10"/>
    </row>
    <row r="250" spans="2:8" x14ac:dyDescent="0.25">
      <c r="B250" s="3"/>
      <c r="C250" s="1358"/>
      <c r="D250" s="837" t="s">
        <v>997</v>
      </c>
      <c r="E250" s="1057"/>
      <c r="F250" s="847" t="s">
        <v>911</v>
      </c>
      <c r="G250" s="1350"/>
      <c r="H250" s="10"/>
    </row>
    <row r="251" spans="2:8" x14ac:dyDescent="0.25">
      <c r="B251" s="3"/>
      <c r="C251" s="1358"/>
      <c r="D251" s="866" t="s">
        <v>998</v>
      </c>
      <c r="E251" s="1054">
        <f>(E250*E245)*E248</f>
        <v>0</v>
      </c>
      <c r="F251" s="848" t="s">
        <v>133</v>
      </c>
      <c r="G251" s="1350"/>
      <c r="H251" s="10"/>
    </row>
    <row r="252" spans="2:8" x14ac:dyDescent="0.25">
      <c r="B252" s="3"/>
      <c r="C252" s="1358"/>
      <c r="D252" s="866" t="s">
        <v>56</v>
      </c>
      <c r="E252" s="849">
        <f>E247*E248</f>
        <v>0</v>
      </c>
      <c r="F252" s="850" t="s">
        <v>133</v>
      </c>
      <c r="G252" s="1350"/>
      <c r="H252" s="10"/>
    </row>
    <row r="253" spans="2:8" x14ac:dyDescent="0.25">
      <c r="B253" s="3"/>
      <c r="C253" s="1358"/>
      <c r="D253" s="866" t="s">
        <v>1001</v>
      </c>
      <c r="E253" s="849">
        <f>E249*E243</f>
        <v>0</v>
      </c>
      <c r="F253" s="850" t="s">
        <v>133</v>
      </c>
      <c r="G253" s="1350"/>
      <c r="H253" s="10"/>
    </row>
    <row r="254" spans="2:8" hidden="1" x14ac:dyDescent="0.25">
      <c r="B254" s="3"/>
      <c r="C254" s="1358"/>
      <c r="D254" s="866" t="s">
        <v>916</v>
      </c>
      <c r="E254" s="849">
        <f>E252-E253-E251</f>
        <v>0</v>
      </c>
      <c r="F254" s="850" t="s">
        <v>133</v>
      </c>
      <c r="G254" s="1350"/>
      <c r="H254" s="10"/>
    </row>
    <row r="255" spans="2:8" hidden="1" x14ac:dyDescent="0.25">
      <c r="B255" s="3"/>
      <c r="C255" s="1358"/>
      <c r="D255" s="866" t="s">
        <v>917</v>
      </c>
      <c r="E255" s="851">
        <f>IFERROR(E254/E252,0)</f>
        <v>0</v>
      </c>
      <c r="F255" s="852" t="s">
        <v>442</v>
      </c>
      <c r="G255" s="1350"/>
      <c r="H255" s="10"/>
    </row>
    <row r="256" spans="2:8" hidden="1" x14ac:dyDescent="0.25">
      <c r="B256" s="3"/>
      <c r="C256" s="1358"/>
      <c r="D256" s="853"/>
      <c r="E256" s="854"/>
      <c r="F256" s="839"/>
      <c r="G256" s="1350"/>
      <c r="H256" s="10"/>
    </row>
    <row r="257" spans="2:8" hidden="1" x14ac:dyDescent="0.25">
      <c r="B257" s="3"/>
      <c r="C257" s="1358"/>
      <c r="D257" s="853"/>
      <c r="E257" s="854"/>
      <c r="F257" s="839"/>
      <c r="G257" s="1350"/>
      <c r="H257" s="10"/>
    </row>
    <row r="258" spans="2:8" hidden="1" x14ac:dyDescent="0.25">
      <c r="B258" s="3"/>
      <c r="C258" s="1358"/>
      <c r="D258" s="853"/>
      <c r="E258" s="854"/>
      <c r="F258" s="839"/>
      <c r="G258" s="1350"/>
      <c r="H258" s="10"/>
    </row>
    <row r="259" spans="2:8" hidden="1" x14ac:dyDescent="0.25">
      <c r="B259" s="3"/>
      <c r="C259" s="1358"/>
      <c r="D259" s="853"/>
      <c r="E259" s="854"/>
      <c r="F259" s="839"/>
      <c r="G259" s="1350"/>
      <c r="H259" s="10"/>
    </row>
    <row r="260" spans="2:8" hidden="1" x14ac:dyDescent="0.25">
      <c r="B260" s="3"/>
      <c r="C260" s="1358"/>
      <c r="D260" s="853"/>
      <c r="E260" s="854"/>
      <c r="F260" s="863"/>
      <c r="G260" s="1350"/>
      <c r="H260" s="10"/>
    </row>
    <row r="261" spans="2:8" hidden="1" x14ac:dyDescent="0.25">
      <c r="B261" s="3"/>
      <c r="C261" s="1358"/>
      <c r="D261" s="853"/>
      <c r="E261" s="854"/>
      <c r="F261" s="855"/>
      <c r="G261" s="1350"/>
      <c r="H261" s="10"/>
    </row>
    <row r="262" spans="2:8" x14ac:dyDescent="0.25">
      <c r="B262" s="3"/>
      <c r="C262" s="1359"/>
      <c r="D262" s="856"/>
      <c r="E262" s="857"/>
      <c r="F262" s="865"/>
      <c r="G262" s="1351"/>
      <c r="H262" s="10"/>
    </row>
    <row r="263" spans="2:8" ht="15" x14ac:dyDescent="0.3">
      <c r="B263" s="3"/>
      <c r="C263" s="859"/>
      <c r="D263" s="859"/>
      <c r="E263" s="859"/>
      <c r="F263" s="859"/>
      <c r="G263" s="859"/>
      <c r="H263" s="10"/>
    </row>
    <row r="264" spans="2:8" ht="18.600000000000001" customHeight="1" x14ac:dyDescent="0.25">
      <c r="B264" s="3"/>
      <c r="C264" s="833" t="s">
        <v>9</v>
      </c>
      <c r="D264" s="834" t="s">
        <v>32</v>
      </c>
      <c r="E264" s="1355"/>
      <c r="F264" s="1355"/>
      <c r="G264" s="1349"/>
      <c r="H264" s="10"/>
    </row>
    <row r="265" spans="2:8" x14ac:dyDescent="0.25">
      <c r="B265" s="3"/>
      <c r="C265" s="1357" t="s">
        <v>11</v>
      </c>
      <c r="D265" s="862" t="s">
        <v>908</v>
      </c>
      <c r="E265" s="835">
        <f>SUM(E266:E267)</f>
        <v>0</v>
      </c>
      <c r="F265" s="836" t="s">
        <v>909</v>
      </c>
      <c r="G265" s="1349" t="s">
        <v>13</v>
      </c>
      <c r="H265" s="10"/>
    </row>
    <row r="266" spans="2:8" x14ac:dyDescent="0.25">
      <c r="B266" s="3"/>
      <c r="C266" s="1358"/>
      <c r="D266" s="837" t="s">
        <v>918</v>
      </c>
      <c r="E266" s="838"/>
      <c r="F266" s="839" t="s">
        <v>909</v>
      </c>
      <c r="G266" s="1350"/>
      <c r="H266" s="10"/>
    </row>
    <row r="267" spans="2:8" x14ac:dyDescent="0.25">
      <c r="B267" s="3"/>
      <c r="C267" s="1358"/>
      <c r="D267" s="837" t="s">
        <v>919</v>
      </c>
      <c r="E267" s="838"/>
      <c r="F267" s="841" t="s">
        <v>909</v>
      </c>
      <c r="G267" s="1350"/>
      <c r="H267" s="10"/>
    </row>
    <row r="268" spans="2:8" x14ac:dyDescent="0.25">
      <c r="B268" s="3"/>
      <c r="C268" s="1358"/>
      <c r="D268" s="837" t="s">
        <v>910</v>
      </c>
      <c r="E268" s="838"/>
      <c r="F268" s="841" t="s">
        <v>911</v>
      </c>
      <c r="G268" s="1350"/>
      <c r="H268" s="10"/>
    </row>
    <row r="269" spans="2:8" x14ac:dyDescent="0.25">
      <c r="B269" s="3"/>
      <c r="C269" s="1358"/>
      <c r="D269" s="866" t="s">
        <v>912</v>
      </c>
      <c r="E269" s="842">
        <f>E268*E265</f>
        <v>0</v>
      </c>
      <c r="F269" s="843" t="s">
        <v>913</v>
      </c>
      <c r="G269" s="1350"/>
      <c r="H269" s="10"/>
    </row>
    <row r="270" spans="2:8" x14ac:dyDescent="0.25">
      <c r="B270" s="3"/>
      <c r="C270" s="1358"/>
      <c r="D270" s="837" t="s">
        <v>914</v>
      </c>
      <c r="E270" s="869"/>
      <c r="F270" s="845" t="s">
        <v>920</v>
      </c>
      <c r="G270" s="1350"/>
      <c r="H270" s="10"/>
    </row>
    <row r="271" spans="2:8" x14ac:dyDescent="0.25">
      <c r="B271" s="3"/>
      <c r="C271" s="1358"/>
      <c r="D271" s="837" t="s">
        <v>1002</v>
      </c>
      <c r="E271" s="869"/>
      <c r="F271" s="845" t="s">
        <v>920</v>
      </c>
      <c r="G271" s="1350"/>
      <c r="H271" s="10"/>
    </row>
    <row r="272" spans="2:8" x14ac:dyDescent="0.25">
      <c r="B272" s="3"/>
      <c r="C272" s="1358"/>
      <c r="D272" s="837" t="s">
        <v>997</v>
      </c>
      <c r="E272" s="1057"/>
      <c r="F272" s="847" t="s">
        <v>911</v>
      </c>
      <c r="G272" s="1350"/>
      <c r="H272" s="10"/>
    </row>
    <row r="273" spans="2:8" x14ac:dyDescent="0.25">
      <c r="B273" s="3"/>
      <c r="C273" s="1358"/>
      <c r="D273" s="866" t="s">
        <v>998</v>
      </c>
      <c r="E273" s="1054">
        <f>(E272*E267)*E270</f>
        <v>0</v>
      </c>
      <c r="F273" s="848" t="s">
        <v>133</v>
      </c>
      <c r="G273" s="1350"/>
      <c r="H273" s="10"/>
    </row>
    <row r="274" spans="2:8" x14ac:dyDescent="0.25">
      <c r="B274" s="3"/>
      <c r="C274" s="1358"/>
      <c r="D274" s="866" t="s">
        <v>56</v>
      </c>
      <c r="E274" s="849">
        <f>E269*E270</f>
        <v>0</v>
      </c>
      <c r="F274" s="850" t="s">
        <v>133</v>
      </c>
      <c r="G274" s="1350"/>
      <c r="H274" s="10"/>
    </row>
    <row r="275" spans="2:8" x14ac:dyDescent="0.25">
      <c r="B275" s="3"/>
      <c r="C275" s="1358"/>
      <c r="D275" s="866" t="s">
        <v>1001</v>
      </c>
      <c r="E275" s="849">
        <f>E271*E265</f>
        <v>0</v>
      </c>
      <c r="F275" s="850" t="s">
        <v>133</v>
      </c>
      <c r="G275" s="1350"/>
      <c r="H275" s="10"/>
    </row>
    <row r="276" spans="2:8" hidden="1" x14ac:dyDescent="0.25">
      <c r="B276" s="3"/>
      <c r="C276" s="1358"/>
      <c r="D276" s="866" t="s">
        <v>916</v>
      </c>
      <c r="E276" s="849">
        <f>E274-E275-E273</f>
        <v>0</v>
      </c>
      <c r="F276" s="850" t="s">
        <v>133</v>
      </c>
      <c r="G276" s="1350"/>
      <c r="H276" s="10"/>
    </row>
    <row r="277" spans="2:8" hidden="1" x14ac:dyDescent="0.25">
      <c r="B277" s="3"/>
      <c r="C277" s="1358"/>
      <c r="D277" s="866" t="s">
        <v>917</v>
      </c>
      <c r="E277" s="851">
        <f>IFERROR(E276/E274,0)</f>
        <v>0</v>
      </c>
      <c r="F277" s="852" t="s">
        <v>442</v>
      </c>
      <c r="G277" s="1350"/>
      <c r="H277" s="10"/>
    </row>
    <row r="278" spans="2:8" hidden="1" x14ac:dyDescent="0.25">
      <c r="B278" s="3"/>
      <c r="C278" s="1358"/>
      <c r="D278" s="853"/>
      <c r="E278" s="854"/>
      <c r="F278" s="855"/>
      <c r="G278" s="1350"/>
      <c r="H278" s="10"/>
    </row>
    <row r="279" spans="2:8" hidden="1" x14ac:dyDescent="0.25">
      <c r="B279" s="3"/>
      <c r="C279" s="1358"/>
      <c r="D279" s="853"/>
      <c r="E279" s="854"/>
      <c r="F279" s="855"/>
      <c r="G279" s="1350"/>
      <c r="H279" s="10"/>
    </row>
    <row r="280" spans="2:8" hidden="1" x14ac:dyDescent="0.25">
      <c r="B280" s="3"/>
      <c r="C280" s="1358"/>
      <c r="D280" s="853"/>
      <c r="E280" s="854"/>
      <c r="F280" s="855"/>
      <c r="G280" s="1350"/>
      <c r="H280" s="10"/>
    </row>
    <row r="281" spans="2:8" hidden="1" x14ac:dyDescent="0.25">
      <c r="B281" s="3"/>
      <c r="C281" s="1358"/>
      <c r="D281" s="853"/>
      <c r="E281" s="854"/>
      <c r="F281" s="855"/>
      <c r="G281" s="1350"/>
      <c r="H281" s="10"/>
    </row>
    <row r="282" spans="2:8" hidden="1" x14ac:dyDescent="0.25">
      <c r="B282" s="3"/>
      <c r="C282" s="1358"/>
      <c r="D282" s="853"/>
      <c r="E282" s="854"/>
      <c r="F282" s="855"/>
      <c r="G282" s="1350"/>
      <c r="H282" s="10"/>
    </row>
    <row r="283" spans="2:8" hidden="1" x14ac:dyDescent="0.25">
      <c r="B283" s="3"/>
      <c r="C283" s="1358"/>
      <c r="D283" s="853"/>
      <c r="E283" s="854"/>
      <c r="F283" s="855"/>
      <c r="G283" s="1350"/>
      <c r="H283" s="10"/>
    </row>
    <row r="284" spans="2:8" hidden="1" x14ac:dyDescent="0.25">
      <c r="B284" s="3"/>
      <c r="C284" s="1358"/>
      <c r="D284" s="853"/>
      <c r="E284" s="854"/>
      <c r="F284" s="855"/>
      <c r="G284" s="1350"/>
      <c r="H284" s="10"/>
    </row>
    <row r="285" spans="2:8" x14ac:dyDescent="0.25">
      <c r="B285" s="3"/>
      <c r="C285" s="1359"/>
      <c r="D285" s="856"/>
      <c r="E285" s="857"/>
      <c r="F285" s="858"/>
      <c r="G285" s="1351"/>
      <c r="H285" s="10"/>
    </row>
    <row r="286" spans="2:8" ht="15" x14ac:dyDescent="0.3">
      <c r="B286" s="3"/>
      <c r="C286" s="859"/>
      <c r="D286" s="859"/>
      <c r="E286" s="859"/>
      <c r="F286" s="859"/>
      <c r="G286" s="859"/>
      <c r="H286" s="10"/>
    </row>
    <row r="287" spans="2:8" ht="18.600000000000001" customHeight="1" x14ac:dyDescent="0.25">
      <c r="B287" s="3"/>
      <c r="C287" s="833" t="s">
        <v>9</v>
      </c>
      <c r="D287" s="834" t="s">
        <v>33</v>
      </c>
      <c r="E287" s="1355"/>
      <c r="F287" s="1355"/>
      <c r="G287" s="1349"/>
      <c r="H287" s="10"/>
    </row>
    <row r="288" spans="2:8" x14ac:dyDescent="0.25">
      <c r="B288" s="3"/>
      <c r="C288" s="1357" t="s">
        <v>11</v>
      </c>
      <c r="D288" s="862" t="s">
        <v>908</v>
      </c>
      <c r="E288" s="835">
        <f>SUM(E289:E290)</f>
        <v>0</v>
      </c>
      <c r="F288" s="836" t="s">
        <v>909</v>
      </c>
      <c r="G288" s="1349" t="s">
        <v>13</v>
      </c>
      <c r="H288" s="10"/>
    </row>
    <row r="289" spans="2:8" x14ac:dyDescent="0.25">
      <c r="B289" s="3"/>
      <c r="C289" s="1358"/>
      <c r="D289" s="837" t="s">
        <v>918</v>
      </c>
      <c r="E289" s="838"/>
      <c r="F289" s="839" t="s">
        <v>909</v>
      </c>
      <c r="G289" s="1350"/>
      <c r="H289" s="10"/>
    </row>
    <row r="290" spans="2:8" x14ac:dyDescent="0.25">
      <c r="B290" s="3"/>
      <c r="C290" s="1358"/>
      <c r="D290" s="837" t="s">
        <v>919</v>
      </c>
      <c r="E290" s="838"/>
      <c r="F290" s="839" t="s">
        <v>909</v>
      </c>
      <c r="G290" s="1350"/>
      <c r="H290" s="10"/>
    </row>
    <row r="291" spans="2:8" x14ac:dyDescent="0.25">
      <c r="B291" s="3"/>
      <c r="C291" s="1358"/>
      <c r="D291" s="866" t="s">
        <v>940</v>
      </c>
      <c r="E291" s="842">
        <f>E292+(E293*1000/15)</f>
        <v>0</v>
      </c>
      <c r="F291" s="843" t="s">
        <v>936</v>
      </c>
      <c r="G291" s="1350"/>
      <c r="H291" s="10"/>
    </row>
    <row r="292" spans="2:8" x14ac:dyDescent="0.25">
      <c r="B292" s="3"/>
      <c r="C292" s="1358"/>
      <c r="D292" s="837" t="s">
        <v>938</v>
      </c>
      <c r="E292" s="838"/>
      <c r="F292" s="839" t="s">
        <v>936</v>
      </c>
      <c r="G292" s="1350"/>
      <c r="H292" s="10"/>
    </row>
    <row r="293" spans="2:8" x14ac:dyDescent="0.25">
      <c r="B293" s="3"/>
      <c r="C293" s="1358"/>
      <c r="D293" s="837" t="s">
        <v>939</v>
      </c>
      <c r="E293" s="838"/>
      <c r="F293" s="839" t="s">
        <v>936</v>
      </c>
      <c r="G293" s="1350"/>
      <c r="H293" s="10"/>
    </row>
    <row r="294" spans="2:8" x14ac:dyDescent="0.25">
      <c r="B294" s="3"/>
      <c r="C294" s="1358"/>
      <c r="D294" s="866" t="s">
        <v>943</v>
      </c>
      <c r="E294" s="842">
        <f>E291*E288</f>
        <v>0</v>
      </c>
      <c r="F294" s="843" t="s">
        <v>935</v>
      </c>
      <c r="G294" s="1350"/>
      <c r="H294" s="10"/>
    </row>
    <row r="295" spans="2:8" x14ac:dyDescent="0.25">
      <c r="B295" s="3"/>
      <c r="C295" s="1358"/>
      <c r="D295" s="866" t="s">
        <v>941</v>
      </c>
      <c r="E295" s="842">
        <f>E292*E288</f>
        <v>0</v>
      </c>
      <c r="F295" s="843" t="s">
        <v>935</v>
      </c>
      <c r="G295" s="1350"/>
      <c r="H295" s="10"/>
    </row>
    <row r="296" spans="2:8" x14ac:dyDescent="0.25">
      <c r="B296" s="3"/>
      <c r="C296" s="1358"/>
      <c r="D296" s="866" t="s">
        <v>942</v>
      </c>
      <c r="E296" s="842">
        <f>E293*E288</f>
        <v>0</v>
      </c>
      <c r="F296" s="843" t="s">
        <v>64</v>
      </c>
      <c r="G296" s="1350"/>
      <c r="H296" s="10"/>
    </row>
    <row r="297" spans="2:8" x14ac:dyDescent="0.25">
      <c r="B297" s="3"/>
      <c r="C297" s="1358"/>
      <c r="D297" s="837" t="s">
        <v>944</v>
      </c>
      <c r="E297" s="869"/>
      <c r="F297" s="886" t="s">
        <v>937</v>
      </c>
      <c r="G297" s="1350"/>
      <c r="H297" s="10"/>
    </row>
    <row r="298" spans="2:8" x14ac:dyDescent="0.25">
      <c r="B298" s="3"/>
      <c r="C298" s="1358"/>
      <c r="D298" s="837" t="s">
        <v>945</v>
      </c>
      <c r="E298" s="869"/>
      <c r="F298" s="886" t="s">
        <v>925</v>
      </c>
      <c r="G298" s="1350"/>
      <c r="H298" s="10"/>
    </row>
    <row r="299" spans="2:8" x14ac:dyDescent="0.25">
      <c r="B299" s="3"/>
      <c r="C299" s="1358"/>
      <c r="D299" s="837" t="s">
        <v>1002</v>
      </c>
      <c r="E299" s="869"/>
      <c r="F299" s="886" t="s">
        <v>924</v>
      </c>
      <c r="G299" s="1350"/>
      <c r="H299" s="10"/>
    </row>
    <row r="300" spans="2:8" x14ac:dyDescent="0.25">
      <c r="B300" s="3"/>
      <c r="C300" s="1358"/>
      <c r="D300" s="866" t="s">
        <v>56</v>
      </c>
      <c r="E300" s="849">
        <f>(E295*E297)+(E296*E298)</f>
        <v>0</v>
      </c>
      <c r="F300" s="850" t="s">
        <v>133</v>
      </c>
      <c r="G300" s="1350"/>
      <c r="H300" s="10"/>
    </row>
    <row r="301" spans="2:8" x14ac:dyDescent="0.25">
      <c r="B301" s="3"/>
      <c r="C301" s="1358"/>
      <c r="D301" s="866" t="s">
        <v>921</v>
      </c>
      <c r="E301" s="849">
        <f>E299*E288</f>
        <v>0</v>
      </c>
      <c r="F301" s="850" t="s">
        <v>133</v>
      </c>
      <c r="G301" s="1350"/>
      <c r="H301" s="10"/>
    </row>
    <row r="302" spans="2:8" x14ac:dyDescent="0.25">
      <c r="B302" s="3"/>
      <c r="C302" s="1358"/>
      <c r="D302" s="866" t="s">
        <v>916</v>
      </c>
      <c r="E302" s="849">
        <f>E300-E301</f>
        <v>0</v>
      </c>
      <c r="F302" s="850" t="s">
        <v>133</v>
      </c>
      <c r="G302" s="1350"/>
      <c r="H302" s="10"/>
    </row>
    <row r="303" spans="2:8" x14ac:dyDescent="0.25">
      <c r="B303" s="3"/>
      <c r="C303" s="1358"/>
      <c r="D303" s="866" t="s">
        <v>917</v>
      </c>
      <c r="E303" s="842">
        <f>IFERROR(E302/E300,0)</f>
        <v>0</v>
      </c>
      <c r="F303" s="843" t="s">
        <v>442</v>
      </c>
      <c r="G303" s="1350"/>
      <c r="H303" s="10"/>
    </row>
    <row r="304" spans="2:8" hidden="1" x14ac:dyDescent="0.25">
      <c r="B304" s="3"/>
      <c r="C304" s="1358"/>
      <c r="D304" s="853"/>
      <c r="E304" s="870"/>
      <c r="F304" s="839"/>
      <c r="G304" s="1350"/>
      <c r="H304" s="10"/>
    </row>
    <row r="305" spans="2:8" hidden="1" x14ac:dyDescent="0.25">
      <c r="B305" s="3"/>
      <c r="C305" s="1358"/>
      <c r="D305" s="853"/>
      <c r="E305" s="870"/>
      <c r="F305" s="839"/>
      <c r="G305" s="1350"/>
      <c r="H305" s="10"/>
    </row>
    <row r="306" spans="2:8" hidden="1" x14ac:dyDescent="0.25">
      <c r="B306" s="3"/>
      <c r="C306" s="1358"/>
      <c r="D306" s="853"/>
      <c r="E306" s="870"/>
      <c r="F306" s="839"/>
      <c r="G306" s="1350"/>
      <c r="H306" s="10"/>
    </row>
    <row r="307" spans="2:8" hidden="1" x14ac:dyDescent="0.25">
      <c r="B307" s="3"/>
      <c r="C307" s="1358"/>
      <c r="D307" s="853"/>
      <c r="E307" s="870"/>
      <c r="F307" s="839"/>
      <c r="G307" s="1350"/>
      <c r="H307" s="10"/>
    </row>
    <row r="308" spans="2:8" x14ac:dyDescent="0.25">
      <c r="B308" s="3"/>
      <c r="C308" s="1359"/>
      <c r="D308" s="856"/>
      <c r="E308" s="857"/>
      <c r="F308" s="858"/>
      <c r="G308" s="1351"/>
      <c r="H308" s="10"/>
    </row>
    <row r="309" spans="2:8" ht="15" x14ac:dyDescent="0.3">
      <c r="B309" s="3"/>
      <c r="C309" s="859"/>
      <c r="D309" s="859"/>
      <c r="E309" s="859"/>
      <c r="F309" s="859"/>
      <c r="G309" s="859"/>
      <c r="H309" s="10"/>
    </row>
    <row r="310" spans="2:8" ht="18.600000000000001" customHeight="1" x14ac:dyDescent="0.25">
      <c r="B310" s="3"/>
      <c r="C310" s="833" t="s">
        <v>9</v>
      </c>
      <c r="D310" s="834" t="s">
        <v>34</v>
      </c>
      <c r="E310" s="1355"/>
      <c r="F310" s="1355"/>
      <c r="G310" s="1349"/>
      <c r="H310" s="10"/>
    </row>
    <row r="311" spans="2:8" x14ac:dyDescent="0.25">
      <c r="B311" s="3"/>
      <c r="C311" s="1357" t="s">
        <v>11</v>
      </c>
      <c r="D311" s="862" t="s">
        <v>908</v>
      </c>
      <c r="E311" s="835">
        <f>SUM(E312:E313)</f>
        <v>0</v>
      </c>
      <c r="F311" s="836" t="s">
        <v>909</v>
      </c>
      <c r="G311" s="1349" t="s">
        <v>13</v>
      </c>
      <c r="H311" s="10"/>
    </row>
    <row r="312" spans="2:8" x14ac:dyDescent="0.25">
      <c r="B312" s="3"/>
      <c r="C312" s="1358"/>
      <c r="D312" s="837" t="s">
        <v>918</v>
      </c>
      <c r="E312" s="838"/>
      <c r="F312" s="839" t="s">
        <v>909</v>
      </c>
      <c r="G312" s="1350"/>
      <c r="H312" s="10"/>
    </row>
    <row r="313" spans="2:8" x14ac:dyDescent="0.25">
      <c r="B313" s="3"/>
      <c r="C313" s="1358"/>
      <c r="D313" s="837" t="s">
        <v>919</v>
      </c>
      <c r="E313" s="838"/>
      <c r="F313" s="839" t="s">
        <v>909</v>
      </c>
      <c r="G313" s="1350"/>
      <c r="H313" s="10"/>
    </row>
    <row r="314" spans="2:8" x14ac:dyDescent="0.25">
      <c r="B314" s="3"/>
      <c r="C314" s="1358"/>
      <c r="D314" s="866" t="s">
        <v>940</v>
      </c>
      <c r="E314" s="842">
        <f>E315+(E316*1000/15)</f>
        <v>0</v>
      </c>
      <c r="F314" s="843" t="s">
        <v>936</v>
      </c>
      <c r="G314" s="1350"/>
      <c r="H314" s="10"/>
    </row>
    <row r="315" spans="2:8" x14ac:dyDescent="0.25">
      <c r="B315" s="3"/>
      <c r="C315" s="1358"/>
      <c r="D315" s="837" t="s">
        <v>938</v>
      </c>
      <c r="E315" s="838"/>
      <c r="F315" s="839" t="s">
        <v>936</v>
      </c>
      <c r="G315" s="1350"/>
      <c r="H315" s="10"/>
    </row>
    <row r="316" spans="2:8" x14ac:dyDescent="0.25">
      <c r="B316" s="3"/>
      <c r="C316" s="1358"/>
      <c r="D316" s="837" t="s">
        <v>939</v>
      </c>
      <c r="E316" s="838"/>
      <c r="F316" s="839" t="s">
        <v>936</v>
      </c>
      <c r="G316" s="1350"/>
      <c r="H316" s="10"/>
    </row>
    <row r="317" spans="2:8" x14ac:dyDescent="0.25">
      <c r="B317" s="3"/>
      <c r="C317" s="1358"/>
      <c r="D317" s="866" t="s">
        <v>943</v>
      </c>
      <c r="E317" s="842">
        <f>E314*E311</f>
        <v>0</v>
      </c>
      <c r="F317" s="843" t="s">
        <v>935</v>
      </c>
      <c r="G317" s="1350"/>
      <c r="H317" s="10"/>
    </row>
    <row r="318" spans="2:8" x14ac:dyDescent="0.25">
      <c r="B318" s="3"/>
      <c r="C318" s="1358"/>
      <c r="D318" s="866" t="s">
        <v>941</v>
      </c>
      <c r="E318" s="842">
        <f>E315*E311</f>
        <v>0</v>
      </c>
      <c r="F318" s="843" t="s">
        <v>935</v>
      </c>
      <c r="G318" s="1350"/>
      <c r="H318" s="10"/>
    </row>
    <row r="319" spans="2:8" x14ac:dyDescent="0.25">
      <c r="B319" s="3"/>
      <c r="C319" s="1358"/>
      <c r="D319" s="866" t="s">
        <v>942</v>
      </c>
      <c r="E319" s="842">
        <f>E316*E311</f>
        <v>0</v>
      </c>
      <c r="F319" s="843" t="s">
        <v>64</v>
      </c>
      <c r="G319" s="1350"/>
      <c r="H319" s="10"/>
    </row>
    <row r="320" spans="2:8" x14ac:dyDescent="0.25">
      <c r="B320" s="3"/>
      <c r="C320" s="1358"/>
      <c r="D320" s="837" t="s">
        <v>944</v>
      </c>
      <c r="E320" s="869"/>
      <c r="F320" s="886" t="s">
        <v>937</v>
      </c>
      <c r="G320" s="1350"/>
      <c r="H320" s="10"/>
    </row>
    <row r="321" spans="2:8" x14ac:dyDescent="0.25">
      <c r="B321" s="3"/>
      <c r="C321" s="1358"/>
      <c r="D321" s="837" t="s">
        <v>945</v>
      </c>
      <c r="E321" s="869"/>
      <c r="F321" s="886" t="s">
        <v>925</v>
      </c>
      <c r="G321" s="1350"/>
      <c r="H321" s="10"/>
    </row>
    <row r="322" spans="2:8" x14ac:dyDescent="0.25">
      <c r="B322" s="3"/>
      <c r="C322" s="1358"/>
      <c r="D322" s="837" t="s">
        <v>1002</v>
      </c>
      <c r="E322" s="869"/>
      <c r="F322" s="886" t="s">
        <v>924</v>
      </c>
      <c r="G322" s="1350"/>
      <c r="H322" s="10"/>
    </row>
    <row r="323" spans="2:8" x14ac:dyDescent="0.25">
      <c r="B323" s="3"/>
      <c r="C323" s="1358"/>
      <c r="D323" s="866" t="s">
        <v>56</v>
      </c>
      <c r="E323" s="849">
        <f>(E318*E320)+(E319*E321)</f>
        <v>0</v>
      </c>
      <c r="F323" s="850" t="s">
        <v>133</v>
      </c>
      <c r="G323" s="1350"/>
      <c r="H323" s="10"/>
    </row>
    <row r="324" spans="2:8" x14ac:dyDescent="0.25">
      <c r="B324" s="3"/>
      <c r="C324" s="1358"/>
      <c r="D324" s="866" t="s">
        <v>921</v>
      </c>
      <c r="E324" s="849">
        <f>E322*E311</f>
        <v>0</v>
      </c>
      <c r="F324" s="850" t="s">
        <v>133</v>
      </c>
      <c r="G324" s="1350"/>
      <c r="H324" s="10"/>
    </row>
    <row r="325" spans="2:8" x14ac:dyDescent="0.25">
      <c r="B325" s="3"/>
      <c r="C325" s="1358"/>
      <c r="D325" s="866" t="s">
        <v>916</v>
      </c>
      <c r="E325" s="849">
        <f>E323-E324</f>
        <v>0</v>
      </c>
      <c r="F325" s="850" t="s">
        <v>133</v>
      </c>
      <c r="G325" s="1350"/>
      <c r="H325" s="10"/>
    </row>
    <row r="326" spans="2:8" x14ac:dyDescent="0.25">
      <c r="B326" s="3"/>
      <c r="C326" s="1358"/>
      <c r="D326" s="866" t="s">
        <v>917</v>
      </c>
      <c r="E326" s="842">
        <f>IFERROR(E325/E323,0)</f>
        <v>0</v>
      </c>
      <c r="F326" s="843" t="s">
        <v>442</v>
      </c>
      <c r="G326" s="1350"/>
      <c r="H326" s="10"/>
    </row>
    <row r="327" spans="2:8" hidden="1" x14ac:dyDescent="0.25">
      <c r="B327" s="3"/>
      <c r="C327" s="1358"/>
      <c r="D327" s="853"/>
      <c r="E327" s="870"/>
      <c r="F327" s="886"/>
      <c r="G327" s="1350"/>
      <c r="H327" s="10"/>
    </row>
    <row r="328" spans="2:8" hidden="1" x14ac:dyDescent="0.25">
      <c r="B328" s="3"/>
      <c r="C328" s="1358"/>
      <c r="D328" s="853"/>
      <c r="E328" s="870"/>
      <c r="F328" s="886"/>
      <c r="G328" s="1350"/>
      <c r="H328" s="10"/>
    </row>
    <row r="329" spans="2:8" hidden="1" x14ac:dyDescent="0.25">
      <c r="B329" s="3"/>
      <c r="C329" s="1358"/>
      <c r="D329" s="853"/>
      <c r="E329" s="870"/>
      <c r="F329" s="886"/>
      <c r="G329" s="1350"/>
      <c r="H329" s="10"/>
    </row>
    <row r="330" spans="2:8" hidden="1" x14ac:dyDescent="0.25">
      <c r="B330" s="3"/>
      <c r="C330" s="1358"/>
      <c r="D330" s="853"/>
      <c r="E330" s="870"/>
      <c r="F330" s="886"/>
      <c r="G330" s="1350"/>
      <c r="H330" s="10"/>
    </row>
    <row r="331" spans="2:8" x14ac:dyDescent="0.25">
      <c r="B331" s="3"/>
      <c r="C331" s="1359"/>
      <c r="D331" s="856"/>
      <c r="E331" s="857"/>
      <c r="F331" s="887"/>
      <c r="G331" s="1351"/>
      <c r="H331" s="10"/>
    </row>
    <row r="332" spans="2:8" ht="15" x14ac:dyDescent="0.3">
      <c r="B332" s="3"/>
      <c r="C332" s="859"/>
      <c r="D332" s="859"/>
      <c r="E332" s="859"/>
      <c r="F332" s="859"/>
      <c r="G332" s="859"/>
      <c r="H332" s="10"/>
    </row>
    <row r="333" spans="2:8" ht="18.600000000000001" customHeight="1" x14ac:dyDescent="0.25">
      <c r="B333" s="3"/>
      <c r="C333" s="833" t="s">
        <v>9</v>
      </c>
      <c r="D333" s="834" t="s">
        <v>424</v>
      </c>
      <c r="E333" s="1355"/>
      <c r="F333" s="1355"/>
      <c r="G333" s="1349"/>
      <c r="H333" s="10"/>
    </row>
    <row r="334" spans="2:8" x14ac:dyDescent="0.25">
      <c r="B334" s="3"/>
      <c r="C334" s="1357" t="s">
        <v>11</v>
      </c>
      <c r="D334" s="862" t="s">
        <v>908</v>
      </c>
      <c r="E334" s="835">
        <f>SUM(E335:E336)</f>
        <v>0</v>
      </c>
      <c r="F334" s="836" t="s">
        <v>909</v>
      </c>
      <c r="G334" s="1349" t="s">
        <v>13</v>
      </c>
      <c r="H334" s="10"/>
    </row>
    <row r="335" spans="2:8" x14ac:dyDescent="0.25">
      <c r="B335" s="3"/>
      <c r="C335" s="1358"/>
      <c r="D335" s="837" t="s">
        <v>918</v>
      </c>
      <c r="E335" s="840"/>
      <c r="F335" s="841" t="s">
        <v>909</v>
      </c>
      <c r="G335" s="1350"/>
      <c r="H335" s="10"/>
    </row>
    <row r="336" spans="2:8" x14ac:dyDescent="0.25">
      <c r="B336" s="3"/>
      <c r="C336" s="1358"/>
      <c r="D336" s="837" t="s">
        <v>919</v>
      </c>
      <c r="E336" s="840"/>
      <c r="F336" s="841" t="s">
        <v>909</v>
      </c>
      <c r="G336" s="1350"/>
      <c r="H336" s="10"/>
    </row>
    <row r="337" spans="2:8" x14ac:dyDescent="0.25">
      <c r="B337" s="3"/>
      <c r="C337" s="1358"/>
      <c r="D337" s="837" t="s">
        <v>910</v>
      </c>
      <c r="E337" s="840"/>
      <c r="F337" s="841" t="s">
        <v>911</v>
      </c>
      <c r="G337" s="1350"/>
      <c r="H337" s="10"/>
    </row>
    <row r="338" spans="2:8" x14ac:dyDescent="0.25">
      <c r="B338" s="3"/>
      <c r="C338" s="1358"/>
      <c r="D338" s="866" t="s">
        <v>912</v>
      </c>
      <c r="E338" s="842">
        <f>E337*E334</f>
        <v>0</v>
      </c>
      <c r="F338" s="843" t="s">
        <v>913</v>
      </c>
      <c r="G338" s="1350"/>
      <c r="H338" s="10"/>
    </row>
    <row r="339" spans="2:8" x14ac:dyDescent="0.25">
      <c r="B339" s="3"/>
      <c r="C339" s="1358"/>
      <c r="D339" s="837" t="s">
        <v>914</v>
      </c>
      <c r="E339" s="844"/>
      <c r="F339" s="845" t="s">
        <v>133</v>
      </c>
      <c r="G339" s="1350"/>
      <c r="H339" s="10"/>
    </row>
    <row r="340" spans="2:8" x14ac:dyDescent="0.25">
      <c r="B340" s="3"/>
      <c r="C340" s="1358"/>
      <c r="D340" s="837" t="s">
        <v>1002</v>
      </c>
      <c r="E340" s="844"/>
      <c r="F340" s="845" t="s">
        <v>920</v>
      </c>
      <c r="G340" s="1350"/>
      <c r="H340" s="10"/>
    </row>
    <row r="341" spans="2:8" x14ac:dyDescent="0.25">
      <c r="B341" s="3"/>
      <c r="C341" s="1358"/>
      <c r="D341" s="837" t="s">
        <v>997</v>
      </c>
      <c r="E341" s="846"/>
      <c r="F341" s="847" t="s">
        <v>911</v>
      </c>
      <c r="G341" s="1350"/>
      <c r="H341" s="10"/>
    </row>
    <row r="342" spans="2:8" x14ac:dyDescent="0.25">
      <c r="B342" s="3"/>
      <c r="C342" s="1358"/>
      <c r="D342" s="866" t="s">
        <v>998</v>
      </c>
      <c r="E342" s="1054">
        <f>(E341*E336)*E339</f>
        <v>0</v>
      </c>
      <c r="F342" s="848" t="s">
        <v>133</v>
      </c>
      <c r="G342" s="1350"/>
      <c r="H342" s="10"/>
    </row>
    <row r="343" spans="2:8" x14ac:dyDescent="0.25">
      <c r="B343" s="3"/>
      <c r="C343" s="1358"/>
      <c r="D343" s="866" t="s">
        <v>56</v>
      </c>
      <c r="E343" s="849">
        <f>E338*E339</f>
        <v>0</v>
      </c>
      <c r="F343" s="850" t="s">
        <v>133</v>
      </c>
      <c r="G343" s="1350"/>
      <c r="H343" s="10"/>
    </row>
    <row r="344" spans="2:8" x14ac:dyDescent="0.25">
      <c r="B344" s="3"/>
      <c r="C344" s="1358"/>
      <c r="D344" s="866" t="s">
        <v>921</v>
      </c>
      <c r="E344" s="849">
        <f>E340*E334</f>
        <v>0</v>
      </c>
      <c r="F344" s="850" t="s">
        <v>133</v>
      </c>
      <c r="G344" s="1350"/>
      <c r="H344" s="10"/>
    </row>
    <row r="345" spans="2:8" x14ac:dyDescent="0.25">
      <c r="B345" s="3"/>
      <c r="C345" s="1358"/>
      <c r="D345" s="866" t="s">
        <v>916</v>
      </c>
      <c r="E345" s="849">
        <f>E343-E344</f>
        <v>0</v>
      </c>
      <c r="F345" s="850" t="s">
        <v>133</v>
      </c>
      <c r="G345" s="1350"/>
      <c r="H345" s="10"/>
    </row>
    <row r="346" spans="2:8" x14ac:dyDescent="0.25">
      <c r="B346" s="3"/>
      <c r="C346" s="1358"/>
      <c r="D346" s="866" t="s">
        <v>917</v>
      </c>
      <c r="E346" s="851">
        <f>IFERROR(E345/E343,0)</f>
        <v>0</v>
      </c>
      <c r="F346" s="852" t="s">
        <v>442</v>
      </c>
      <c r="G346" s="1350"/>
      <c r="H346" s="10"/>
    </row>
    <row r="347" spans="2:8" hidden="1" x14ac:dyDescent="0.25">
      <c r="B347" s="3"/>
      <c r="C347" s="1358"/>
      <c r="D347" s="853"/>
      <c r="E347" s="854"/>
      <c r="F347" s="855"/>
      <c r="G347" s="1350"/>
      <c r="H347" s="10"/>
    </row>
    <row r="348" spans="2:8" hidden="1" x14ac:dyDescent="0.25">
      <c r="B348" s="3"/>
      <c r="C348" s="1358"/>
      <c r="D348" s="853"/>
      <c r="E348" s="854"/>
      <c r="F348" s="855"/>
      <c r="G348" s="1350"/>
      <c r="H348" s="10"/>
    </row>
    <row r="349" spans="2:8" hidden="1" x14ac:dyDescent="0.25">
      <c r="B349" s="3"/>
      <c r="C349" s="1358"/>
      <c r="D349" s="853"/>
      <c r="E349" s="854"/>
      <c r="F349" s="855"/>
      <c r="G349" s="1350"/>
      <c r="H349" s="10"/>
    </row>
    <row r="350" spans="2:8" hidden="1" x14ac:dyDescent="0.25">
      <c r="B350" s="3"/>
      <c r="C350" s="1358"/>
      <c r="D350" s="853"/>
      <c r="E350" s="854"/>
      <c r="F350" s="855"/>
      <c r="G350" s="1350"/>
      <c r="H350" s="10"/>
    </row>
    <row r="351" spans="2:8" hidden="1" x14ac:dyDescent="0.25">
      <c r="B351" s="3"/>
      <c r="C351" s="1358"/>
      <c r="D351" s="853"/>
      <c r="E351" s="854"/>
      <c r="F351" s="855"/>
      <c r="G351" s="1350"/>
      <c r="H351" s="10"/>
    </row>
    <row r="352" spans="2:8" hidden="1" x14ac:dyDescent="0.25">
      <c r="B352" s="3"/>
      <c r="C352" s="1358"/>
      <c r="D352" s="853"/>
      <c r="E352" s="854"/>
      <c r="F352" s="855"/>
      <c r="G352" s="1350"/>
      <c r="H352" s="10"/>
    </row>
    <row r="353" spans="2:8" x14ac:dyDescent="0.25">
      <c r="B353" s="3"/>
      <c r="C353" s="1359"/>
      <c r="D353" s="856"/>
      <c r="E353" s="857"/>
      <c r="F353" s="858"/>
      <c r="G353" s="1351"/>
      <c r="H353" s="10"/>
    </row>
    <row r="354" spans="2:8" ht="15" x14ac:dyDescent="0.3">
      <c r="B354" s="3"/>
      <c r="C354" s="859"/>
      <c r="D354" s="859"/>
      <c r="E354" s="859"/>
      <c r="F354" s="859"/>
      <c r="G354" s="859"/>
      <c r="H354" s="10"/>
    </row>
    <row r="355" spans="2:8" ht="18.600000000000001" customHeight="1" x14ac:dyDescent="0.25">
      <c r="B355" s="3"/>
      <c r="C355" s="833" t="s">
        <v>9</v>
      </c>
      <c r="D355" s="834" t="s">
        <v>826</v>
      </c>
      <c r="E355" s="1355"/>
      <c r="F355" s="1355"/>
      <c r="G355" s="1349"/>
      <c r="H355" s="10"/>
    </row>
    <row r="356" spans="2:8" x14ac:dyDescent="0.25">
      <c r="B356" s="3"/>
      <c r="C356" s="1357" t="s">
        <v>11</v>
      </c>
      <c r="D356" s="871" t="s">
        <v>752</v>
      </c>
      <c r="E356" s="872">
        <v>0</v>
      </c>
      <c r="F356" s="836" t="s">
        <v>909</v>
      </c>
      <c r="G356" s="1349" t="s">
        <v>13</v>
      </c>
      <c r="H356" s="10"/>
    </row>
    <row r="357" spans="2:8" x14ac:dyDescent="0.25">
      <c r="B357" s="3"/>
      <c r="C357" s="1358"/>
      <c r="D357" s="837" t="s">
        <v>753</v>
      </c>
      <c r="E357" s="840"/>
      <c r="F357" s="841" t="s">
        <v>909</v>
      </c>
      <c r="G357" s="1350"/>
      <c r="H357" s="10"/>
    </row>
    <row r="358" spans="2:8" x14ac:dyDescent="0.25">
      <c r="B358" s="3"/>
      <c r="C358" s="1358"/>
      <c r="D358" s="837" t="s">
        <v>30</v>
      </c>
      <c r="E358" s="840"/>
      <c r="F358" s="841" t="s">
        <v>909</v>
      </c>
      <c r="G358" s="1350"/>
      <c r="H358" s="10"/>
    </row>
    <row r="359" spans="2:8" x14ac:dyDescent="0.25">
      <c r="B359" s="3"/>
      <c r="C359" s="1358"/>
      <c r="D359" s="837" t="s">
        <v>754</v>
      </c>
      <c r="E359" s="840"/>
      <c r="F359" s="841"/>
      <c r="G359" s="1350"/>
      <c r="H359" s="10"/>
    </row>
    <row r="360" spans="2:8" x14ac:dyDescent="0.25">
      <c r="B360" s="3"/>
      <c r="C360" s="1358"/>
      <c r="D360" s="837" t="s">
        <v>16</v>
      </c>
      <c r="E360" s="838"/>
      <c r="F360" s="843"/>
      <c r="G360" s="1350"/>
      <c r="H360" s="10"/>
    </row>
    <row r="361" spans="2:8" x14ac:dyDescent="0.25">
      <c r="B361" s="3"/>
      <c r="C361" s="1358"/>
      <c r="D361" s="837" t="s">
        <v>755</v>
      </c>
      <c r="E361" s="844"/>
      <c r="F361" s="845"/>
      <c r="G361" s="1350"/>
      <c r="H361" s="10"/>
    </row>
    <row r="362" spans="2:8" x14ac:dyDescent="0.25">
      <c r="B362" s="3"/>
      <c r="C362" s="1358"/>
      <c r="D362" s="837" t="s">
        <v>756</v>
      </c>
      <c r="E362" s="844"/>
      <c r="F362" s="845"/>
      <c r="G362" s="1350"/>
      <c r="H362" s="10"/>
    </row>
    <row r="363" spans="2:8" x14ac:dyDescent="0.25">
      <c r="B363" s="3"/>
      <c r="C363" s="1358"/>
      <c r="D363" s="866" t="s">
        <v>17</v>
      </c>
      <c r="E363" s="1054">
        <f>-E364</f>
        <v>0</v>
      </c>
      <c r="F363" s="847" t="s">
        <v>133</v>
      </c>
      <c r="G363" s="1350"/>
      <c r="H363" s="10"/>
    </row>
    <row r="364" spans="2:8" x14ac:dyDescent="0.25">
      <c r="B364" s="3"/>
      <c r="C364" s="1358"/>
      <c r="D364" s="837" t="s">
        <v>989</v>
      </c>
      <c r="E364" s="1055">
        <v>0</v>
      </c>
      <c r="F364" s="848" t="s">
        <v>133</v>
      </c>
      <c r="G364" s="1350"/>
      <c r="H364" s="10"/>
    </row>
    <row r="365" spans="2:8" x14ac:dyDescent="0.25">
      <c r="B365" s="3"/>
      <c r="C365" s="1358"/>
      <c r="D365" s="866" t="s">
        <v>222</v>
      </c>
      <c r="E365" s="849">
        <f>E363-E364</f>
        <v>0</v>
      </c>
      <c r="F365" s="850" t="s">
        <v>133</v>
      </c>
      <c r="G365" s="1350"/>
      <c r="H365" s="10"/>
    </row>
    <row r="366" spans="2:8" x14ac:dyDescent="0.25">
      <c r="B366" s="3"/>
      <c r="C366" s="1358"/>
      <c r="D366" s="866" t="s">
        <v>223</v>
      </c>
      <c r="E366" s="851">
        <f>IFERROR(E365/E363,0)</f>
        <v>0</v>
      </c>
      <c r="F366" s="850" t="s">
        <v>442</v>
      </c>
      <c r="G366" s="1350"/>
      <c r="H366" s="10"/>
    </row>
    <row r="367" spans="2:8" x14ac:dyDescent="0.25">
      <c r="B367" s="3"/>
      <c r="C367" s="1358"/>
      <c r="D367" s="853"/>
      <c r="E367" s="854"/>
      <c r="F367" s="850"/>
      <c r="G367" s="1350"/>
      <c r="H367" s="10"/>
    </row>
    <row r="368" spans="2:8" x14ac:dyDescent="0.25">
      <c r="B368" s="3"/>
      <c r="C368" s="1358"/>
      <c r="D368" s="853"/>
      <c r="E368" s="854"/>
      <c r="F368" s="852"/>
      <c r="G368" s="1350"/>
      <c r="H368" s="10"/>
    </row>
    <row r="369" spans="2:8" x14ac:dyDescent="0.25">
      <c r="B369" s="3"/>
      <c r="C369" s="1358"/>
      <c r="D369" s="853"/>
      <c r="E369" s="854"/>
      <c r="F369" s="855"/>
      <c r="G369" s="1350"/>
      <c r="H369" s="10"/>
    </row>
    <row r="370" spans="2:8" x14ac:dyDescent="0.25">
      <c r="B370" s="3"/>
      <c r="C370" s="1358"/>
      <c r="D370" s="853"/>
      <c r="E370" s="854"/>
      <c r="F370" s="855"/>
      <c r="G370" s="1350"/>
      <c r="H370" s="10"/>
    </row>
    <row r="371" spans="2:8" x14ac:dyDescent="0.25">
      <c r="B371" s="3"/>
      <c r="C371" s="1358"/>
      <c r="D371" s="853"/>
      <c r="E371" s="854"/>
      <c r="F371" s="855"/>
      <c r="G371" s="1350"/>
      <c r="H371" s="10"/>
    </row>
    <row r="372" spans="2:8" x14ac:dyDescent="0.25">
      <c r="B372" s="3"/>
      <c r="C372" s="1358"/>
      <c r="D372" s="853"/>
      <c r="E372" s="854"/>
      <c r="F372" s="855"/>
      <c r="G372" s="1350"/>
      <c r="H372" s="10"/>
    </row>
    <row r="373" spans="2:8" x14ac:dyDescent="0.25">
      <c r="B373" s="3"/>
      <c r="C373" s="1358"/>
      <c r="D373" s="853"/>
      <c r="E373" s="854"/>
      <c r="F373" s="855"/>
      <c r="G373" s="1350"/>
      <c r="H373" s="10"/>
    </row>
    <row r="374" spans="2:8" x14ac:dyDescent="0.25">
      <c r="B374" s="3"/>
      <c r="C374" s="1358"/>
      <c r="D374" s="853"/>
      <c r="E374" s="854"/>
      <c r="F374" s="855"/>
      <c r="G374" s="1350"/>
      <c r="H374" s="10"/>
    </row>
    <row r="375" spans="2:8" x14ac:dyDescent="0.25">
      <c r="B375" s="3"/>
      <c r="C375" s="1358"/>
      <c r="D375" s="853"/>
      <c r="E375" s="854"/>
      <c r="F375" s="860"/>
      <c r="G375" s="1350"/>
      <c r="H375" s="10"/>
    </row>
    <row r="376" spans="2:8" x14ac:dyDescent="0.25">
      <c r="B376" s="3"/>
      <c r="C376" s="1359"/>
      <c r="D376" s="856"/>
      <c r="E376" s="857"/>
      <c r="F376" s="858"/>
      <c r="G376" s="1351"/>
      <c r="H376" s="10"/>
    </row>
    <row r="377" spans="2:8" ht="15" x14ac:dyDescent="0.3">
      <c r="B377" s="3"/>
      <c r="C377" s="859"/>
      <c r="D377" s="859"/>
      <c r="E377" s="859"/>
      <c r="F377" s="859"/>
      <c r="G377" s="859"/>
      <c r="H377" s="10"/>
    </row>
    <row r="378" spans="2:8" ht="18.600000000000001" customHeight="1" x14ac:dyDescent="0.25">
      <c r="B378" s="3"/>
      <c r="C378" s="833" t="s">
        <v>9</v>
      </c>
      <c r="D378" s="834" t="s">
        <v>825</v>
      </c>
      <c r="E378" s="1355"/>
      <c r="F378" s="1355"/>
      <c r="G378" s="1349"/>
      <c r="H378" s="10"/>
    </row>
    <row r="379" spans="2:8" x14ac:dyDescent="0.25">
      <c r="B379" s="3"/>
      <c r="C379" s="1357" t="s">
        <v>11</v>
      </c>
      <c r="D379" s="871" t="s">
        <v>752</v>
      </c>
      <c r="E379" s="872">
        <v>0</v>
      </c>
      <c r="F379" s="836" t="s">
        <v>909</v>
      </c>
      <c r="G379" s="1349" t="s">
        <v>13</v>
      </c>
      <c r="H379" s="10"/>
    </row>
    <row r="380" spans="2:8" x14ac:dyDescent="0.25">
      <c r="B380" s="3"/>
      <c r="C380" s="1358"/>
      <c r="D380" s="837" t="s">
        <v>753</v>
      </c>
      <c r="E380" s="838"/>
      <c r="F380" s="841" t="s">
        <v>909</v>
      </c>
      <c r="G380" s="1350"/>
      <c r="H380" s="10"/>
    </row>
    <row r="381" spans="2:8" x14ac:dyDescent="0.25">
      <c r="B381" s="3"/>
      <c r="C381" s="1358"/>
      <c r="D381" s="837" t="s">
        <v>30</v>
      </c>
      <c r="E381" s="838"/>
      <c r="F381" s="841" t="s">
        <v>909</v>
      </c>
      <c r="G381" s="1350"/>
      <c r="H381" s="10"/>
    </row>
    <row r="382" spans="2:8" x14ac:dyDescent="0.25">
      <c r="B382" s="3"/>
      <c r="C382" s="1358"/>
      <c r="D382" s="837" t="s">
        <v>754</v>
      </c>
      <c r="E382" s="838"/>
      <c r="F382" s="841"/>
      <c r="G382" s="1350"/>
      <c r="H382" s="10"/>
    </row>
    <row r="383" spans="2:8" x14ac:dyDescent="0.25">
      <c r="B383" s="3"/>
      <c r="C383" s="1358"/>
      <c r="D383" s="837" t="s">
        <v>16</v>
      </c>
      <c r="E383" s="838"/>
      <c r="F383" s="843"/>
      <c r="G383" s="1350"/>
      <c r="H383" s="10"/>
    </row>
    <row r="384" spans="2:8" x14ac:dyDescent="0.25">
      <c r="B384" s="3"/>
      <c r="C384" s="1358"/>
      <c r="D384" s="837" t="s">
        <v>755</v>
      </c>
      <c r="E384" s="869"/>
      <c r="F384" s="845"/>
      <c r="G384" s="1350"/>
      <c r="H384" s="10"/>
    </row>
    <row r="385" spans="2:8" x14ac:dyDescent="0.25">
      <c r="B385" s="3"/>
      <c r="C385" s="1358"/>
      <c r="D385" s="837" t="s">
        <v>756</v>
      </c>
      <c r="E385" s="869"/>
      <c r="F385" s="845"/>
      <c r="G385" s="1350"/>
      <c r="H385" s="10"/>
    </row>
    <row r="386" spans="2:8" x14ac:dyDescent="0.25">
      <c r="B386" s="3"/>
      <c r="C386" s="1358"/>
      <c r="D386" s="866" t="s">
        <v>17</v>
      </c>
      <c r="E386" s="1054">
        <f>-E387</f>
        <v>0</v>
      </c>
      <c r="F386" s="847" t="s">
        <v>133</v>
      </c>
      <c r="G386" s="1350"/>
      <c r="H386" s="10"/>
    </row>
    <row r="387" spans="2:8" x14ac:dyDescent="0.25">
      <c r="B387" s="3"/>
      <c r="C387" s="1358"/>
      <c r="D387" s="837" t="s">
        <v>989</v>
      </c>
      <c r="E387" s="1055">
        <v>0</v>
      </c>
      <c r="F387" s="848" t="s">
        <v>133</v>
      </c>
      <c r="G387" s="1350"/>
      <c r="H387" s="10"/>
    </row>
    <row r="388" spans="2:8" x14ac:dyDescent="0.25">
      <c r="B388" s="3"/>
      <c r="C388" s="1358"/>
      <c r="D388" s="866" t="s">
        <v>222</v>
      </c>
      <c r="E388" s="849">
        <f>E386-E387</f>
        <v>0</v>
      </c>
      <c r="F388" s="850" t="s">
        <v>133</v>
      </c>
      <c r="G388" s="1350"/>
      <c r="H388" s="10"/>
    </row>
    <row r="389" spans="2:8" x14ac:dyDescent="0.25">
      <c r="B389" s="3"/>
      <c r="C389" s="1358"/>
      <c r="D389" s="866" t="s">
        <v>223</v>
      </c>
      <c r="E389" s="851">
        <f>IFERROR(E388/E386,0)</f>
        <v>0</v>
      </c>
      <c r="F389" s="850" t="s">
        <v>442</v>
      </c>
      <c r="G389" s="1350"/>
      <c r="H389" s="10"/>
    </row>
    <row r="390" spans="2:8" x14ac:dyDescent="0.25">
      <c r="B390" s="3"/>
      <c r="C390" s="1358"/>
      <c r="D390" s="853"/>
      <c r="E390" s="854"/>
      <c r="F390" s="850"/>
      <c r="G390" s="1350"/>
      <c r="H390" s="10"/>
    </row>
    <row r="391" spans="2:8" x14ac:dyDescent="0.25">
      <c r="B391" s="3"/>
      <c r="C391" s="1358"/>
      <c r="D391" s="853"/>
      <c r="E391" s="854"/>
      <c r="F391" s="852"/>
      <c r="G391" s="1350"/>
      <c r="H391" s="10"/>
    </row>
    <row r="392" spans="2:8" x14ac:dyDescent="0.25">
      <c r="B392" s="3"/>
      <c r="C392" s="1358"/>
      <c r="D392" s="853"/>
      <c r="E392" s="854"/>
      <c r="F392" s="855"/>
      <c r="G392" s="1350"/>
      <c r="H392" s="10"/>
    </row>
    <row r="393" spans="2:8" x14ac:dyDescent="0.25">
      <c r="B393" s="3"/>
      <c r="C393" s="1358"/>
      <c r="D393" s="853"/>
      <c r="E393" s="854"/>
      <c r="F393" s="855"/>
      <c r="G393" s="1350"/>
      <c r="H393" s="10"/>
    </row>
    <row r="394" spans="2:8" x14ac:dyDescent="0.25">
      <c r="B394" s="3"/>
      <c r="C394" s="1358"/>
      <c r="D394" s="853"/>
      <c r="E394" s="854"/>
      <c r="F394" s="855"/>
      <c r="G394" s="1350"/>
      <c r="H394" s="10"/>
    </row>
    <row r="395" spans="2:8" x14ac:dyDescent="0.25">
      <c r="B395" s="3"/>
      <c r="C395" s="1358"/>
      <c r="D395" s="853"/>
      <c r="E395" s="854"/>
      <c r="F395" s="855"/>
      <c r="G395" s="1350"/>
      <c r="H395" s="10"/>
    </row>
    <row r="396" spans="2:8" x14ac:dyDescent="0.25">
      <c r="B396" s="3"/>
      <c r="C396" s="1358"/>
      <c r="D396" s="853"/>
      <c r="E396" s="854"/>
      <c r="F396" s="855"/>
      <c r="G396" s="1350"/>
      <c r="H396" s="10"/>
    </row>
    <row r="397" spans="2:8" x14ac:dyDescent="0.25">
      <c r="B397" s="3"/>
      <c r="C397" s="1358"/>
      <c r="D397" s="853"/>
      <c r="E397" s="854"/>
      <c r="F397" s="855"/>
      <c r="G397" s="1350"/>
      <c r="H397" s="10"/>
    </row>
    <row r="398" spans="2:8" x14ac:dyDescent="0.25">
      <c r="B398" s="3"/>
      <c r="C398" s="1358"/>
      <c r="D398" s="853"/>
      <c r="E398" s="854"/>
      <c r="F398" s="860"/>
      <c r="G398" s="1350"/>
      <c r="H398" s="10"/>
    </row>
    <row r="399" spans="2:8" x14ac:dyDescent="0.25">
      <c r="B399" s="3"/>
      <c r="C399" s="1359"/>
      <c r="D399" s="856"/>
      <c r="E399" s="857"/>
      <c r="F399" s="858"/>
      <c r="G399" s="1351"/>
      <c r="H399" s="10"/>
    </row>
    <row r="400" spans="2:8" ht="15" x14ac:dyDescent="0.3">
      <c r="B400" s="3"/>
      <c r="C400" s="859"/>
      <c r="D400" s="859"/>
      <c r="E400" s="859"/>
      <c r="F400" s="859"/>
      <c r="G400" s="859"/>
      <c r="H400" s="10"/>
    </row>
    <row r="401" spans="2:8" ht="18.600000000000001" customHeight="1" x14ac:dyDescent="0.25">
      <c r="B401" s="3"/>
      <c r="C401" s="833" t="s">
        <v>9</v>
      </c>
      <c r="D401" s="834" t="s">
        <v>640</v>
      </c>
      <c r="E401" s="1355"/>
      <c r="F401" s="1355"/>
      <c r="G401" s="1349"/>
      <c r="H401" s="10"/>
    </row>
    <row r="402" spans="2:8" x14ac:dyDescent="0.25">
      <c r="B402" s="3"/>
      <c r="C402" s="1357" t="s">
        <v>11</v>
      </c>
      <c r="D402" s="862" t="s">
        <v>908</v>
      </c>
      <c r="E402" s="835">
        <f>SUM(E403:E404)</f>
        <v>0</v>
      </c>
      <c r="F402" s="836" t="s">
        <v>909</v>
      </c>
      <c r="G402" s="1349" t="s">
        <v>13</v>
      </c>
      <c r="H402" s="10"/>
    </row>
    <row r="403" spans="2:8" x14ac:dyDescent="0.25">
      <c r="B403" s="3"/>
      <c r="C403" s="1358"/>
      <c r="D403" s="837" t="s">
        <v>918</v>
      </c>
      <c r="E403" s="840"/>
      <c r="F403" s="841" t="s">
        <v>909</v>
      </c>
      <c r="G403" s="1350"/>
      <c r="H403" s="10"/>
    </row>
    <row r="404" spans="2:8" x14ac:dyDescent="0.25">
      <c r="B404" s="3"/>
      <c r="C404" s="1358"/>
      <c r="D404" s="837" t="s">
        <v>919</v>
      </c>
      <c r="E404" s="840"/>
      <c r="F404" s="841" t="s">
        <v>909</v>
      </c>
      <c r="G404" s="1350"/>
      <c r="H404" s="10"/>
    </row>
    <row r="405" spans="2:8" x14ac:dyDescent="0.25">
      <c r="B405" s="3"/>
      <c r="C405" s="1358"/>
      <c r="D405" s="837" t="s">
        <v>910</v>
      </c>
      <c r="E405" s="840"/>
      <c r="F405" s="841" t="s">
        <v>911</v>
      </c>
      <c r="G405" s="1350"/>
      <c r="H405" s="10"/>
    </row>
    <row r="406" spans="2:8" x14ac:dyDescent="0.25">
      <c r="B406" s="3"/>
      <c r="C406" s="1358"/>
      <c r="D406" s="866" t="s">
        <v>912</v>
      </c>
      <c r="E406" s="842">
        <f>E405*E402</f>
        <v>0</v>
      </c>
      <c r="F406" s="843" t="s">
        <v>913</v>
      </c>
      <c r="G406" s="1350"/>
      <c r="H406" s="10"/>
    </row>
    <row r="407" spans="2:8" x14ac:dyDescent="0.25">
      <c r="B407" s="3"/>
      <c r="C407" s="1358"/>
      <c r="D407" s="837" t="s">
        <v>914</v>
      </c>
      <c r="E407" s="844"/>
      <c r="F407" s="845" t="s">
        <v>920</v>
      </c>
      <c r="G407" s="1350"/>
      <c r="H407" s="10"/>
    </row>
    <row r="408" spans="2:8" x14ac:dyDescent="0.25">
      <c r="B408" s="3"/>
      <c r="C408" s="1358"/>
      <c r="D408" s="837" t="s">
        <v>1002</v>
      </c>
      <c r="E408" s="844"/>
      <c r="F408" s="845" t="s">
        <v>920</v>
      </c>
      <c r="G408" s="1350"/>
      <c r="H408" s="10"/>
    </row>
    <row r="409" spans="2:8" x14ac:dyDescent="0.25">
      <c r="B409" s="3"/>
      <c r="C409" s="1358"/>
      <c r="D409" s="837" t="s">
        <v>997</v>
      </c>
      <c r="E409" s="846"/>
      <c r="F409" s="847" t="s">
        <v>911</v>
      </c>
      <c r="G409" s="1350"/>
      <c r="H409" s="10"/>
    </row>
    <row r="410" spans="2:8" x14ac:dyDescent="0.25">
      <c r="B410" s="3"/>
      <c r="C410" s="1358"/>
      <c r="D410" s="866" t="s">
        <v>998</v>
      </c>
      <c r="E410" s="1054">
        <f>(E409*E404)*E407</f>
        <v>0</v>
      </c>
      <c r="F410" s="848" t="s">
        <v>133</v>
      </c>
      <c r="G410" s="1350"/>
      <c r="H410" s="10"/>
    </row>
    <row r="411" spans="2:8" x14ac:dyDescent="0.25">
      <c r="B411" s="3"/>
      <c r="C411" s="1358"/>
      <c r="D411" s="866" t="s">
        <v>56</v>
      </c>
      <c r="E411" s="849">
        <f>E406*E407</f>
        <v>0</v>
      </c>
      <c r="F411" s="850" t="s">
        <v>133</v>
      </c>
      <c r="G411" s="1350"/>
      <c r="H411" s="10"/>
    </row>
    <row r="412" spans="2:8" x14ac:dyDescent="0.25">
      <c r="B412" s="3"/>
      <c r="C412" s="1358"/>
      <c r="D412" s="866" t="s">
        <v>921</v>
      </c>
      <c r="E412" s="849">
        <f>E408*E402</f>
        <v>0</v>
      </c>
      <c r="F412" s="850" t="s">
        <v>133</v>
      </c>
      <c r="G412" s="1350"/>
      <c r="H412" s="10"/>
    </row>
    <row r="413" spans="2:8" x14ac:dyDescent="0.25">
      <c r="B413" s="3"/>
      <c r="C413" s="1358"/>
      <c r="D413" s="866" t="s">
        <v>916</v>
      </c>
      <c r="E413" s="849">
        <f>E411-E412-E410</f>
        <v>0</v>
      </c>
      <c r="F413" s="850" t="s">
        <v>133</v>
      </c>
      <c r="G413" s="1350"/>
      <c r="H413" s="10"/>
    </row>
    <row r="414" spans="2:8" x14ac:dyDescent="0.25">
      <c r="B414" s="3"/>
      <c r="C414" s="1358"/>
      <c r="D414" s="866" t="s">
        <v>917</v>
      </c>
      <c r="E414" s="851">
        <f>IFERROR(E413/E411,0)</f>
        <v>0</v>
      </c>
      <c r="F414" s="852" t="s">
        <v>442</v>
      </c>
      <c r="G414" s="1350"/>
      <c r="H414" s="10"/>
    </row>
    <row r="415" spans="2:8" hidden="1" x14ac:dyDescent="0.25">
      <c r="B415" s="3"/>
      <c r="C415" s="1358"/>
      <c r="D415" s="853"/>
      <c r="E415" s="854"/>
      <c r="F415" s="855"/>
      <c r="G415" s="1350"/>
      <c r="H415" s="10"/>
    </row>
    <row r="416" spans="2:8" hidden="1" x14ac:dyDescent="0.25">
      <c r="B416" s="3"/>
      <c r="C416" s="1358"/>
      <c r="D416" s="853"/>
      <c r="E416" s="854"/>
      <c r="F416" s="855"/>
      <c r="G416" s="1350"/>
      <c r="H416" s="10"/>
    </row>
    <row r="417" spans="2:8" hidden="1" x14ac:dyDescent="0.25">
      <c r="B417" s="3"/>
      <c r="C417" s="1358"/>
      <c r="D417" s="853"/>
      <c r="E417" s="854"/>
      <c r="F417" s="855"/>
      <c r="G417" s="1350"/>
      <c r="H417" s="10"/>
    </row>
    <row r="418" spans="2:8" hidden="1" x14ac:dyDescent="0.25">
      <c r="B418" s="3"/>
      <c r="C418" s="1358"/>
      <c r="D418" s="853"/>
      <c r="E418" s="854"/>
      <c r="F418" s="855"/>
      <c r="G418" s="1350"/>
      <c r="H418" s="10"/>
    </row>
    <row r="419" spans="2:8" hidden="1" x14ac:dyDescent="0.25">
      <c r="B419" s="3"/>
      <c r="C419" s="1358"/>
      <c r="D419" s="853"/>
      <c r="E419" s="854"/>
      <c r="F419" s="855"/>
      <c r="G419" s="1350"/>
      <c r="H419" s="10"/>
    </row>
    <row r="420" spans="2:8" hidden="1" x14ac:dyDescent="0.25">
      <c r="B420" s="3"/>
      <c r="C420" s="1358"/>
      <c r="D420" s="853"/>
      <c r="E420" s="854"/>
      <c r="F420" s="855"/>
      <c r="G420" s="1350"/>
      <c r="H420" s="10"/>
    </row>
    <row r="421" spans="2:8" hidden="1" x14ac:dyDescent="0.25">
      <c r="B421" s="3"/>
      <c r="C421" s="1358"/>
      <c r="D421" s="853"/>
      <c r="E421" s="854"/>
      <c r="F421" s="860"/>
      <c r="G421" s="1350"/>
      <c r="H421" s="10"/>
    </row>
    <row r="422" spans="2:8" x14ac:dyDescent="0.25">
      <c r="B422" s="3"/>
      <c r="C422" s="1359"/>
      <c r="D422" s="856"/>
      <c r="E422" s="857"/>
      <c r="F422" s="858"/>
      <c r="G422" s="1351"/>
      <c r="H422" s="10"/>
    </row>
    <row r="423" spans="2:8" ht="15" x14ac:dyDescent="0.3">
      <c r="B423" s="3"/>
      <c r="C423" s="859"/>
      <c r="D423" s="859"/>
      <c r="E423" s="859"/>
      <c r="F423" s="859"/>
      <c r="G423" s="859"/>
      <c r="H423" s="10"/>
    </row>
    <row r="424" spans="2:8" ht="18.600000000000001" customHeight="1" x14ac:dyDescent="0.25">
      <c r="B424" s="3"/>
      <c r="C424" s="833" t="s">
        <v>9</v>
      </c>
      <c r="D424" s="834" t="s">
        <v>641</v>
      </c>
      <c r="E424" s="1355"/>
      <c r="F424" s="1355"/>
      <c r="G424" s="1349"/>
      <c r="H424" s="10"/>
    </row>
    <row r="425" spans="2:8" x14ac:dyDescent="0.25">
      <c r="B425" s="3"/>
      <c r="C425" s="1357" t="s">
        <v>11</v>
      </c>
      <c r="D425" s="862" t="s">
        <v>908</v>
      </c>
      <c r="E425" s="835">
        <f>SUM(E426:E427)</f>
        <v>0</v>
      </c>
      <c r="F425" s="836" t="s">
        <v>909</v>
      </c>
      <c r="G425" s="1349" t="s">
        <v>13</v>
      </c>
      <c r="H425" s="10"/>
    </row>
    <row r="426" spans="2:8" x14ac:dyDescent="0.25">
      <c r="B426" s="3"/>
      <c r="C426" s="1358"/>
      <c r="D426" s="837" t="s">
        <v>918</v>
      </c>
      <c r="E426" s="838"/>
      <c r="F426" s="841" t="s">
        <v>909</v>
      </c>
      <c r="G426" s="1350"/>
      <c r="H426" s="10"/>
    </row>
    <row r="427" spans="2:8" x14ac:dyDescent="0.25">
      <c r="B427" s="3"/>
      <c r="C427" s="1358"/>
      <c r="D427" s="837" t="s">
        <v>919</v>
      </c>
      <c r="E427" s="838"/>
      <c r="F427" s="841" t="s">
        <v>909</v>
      </c>
      <c r="G427" s="1350"/>
      <c r="H427" s="10"/>
    </row>
    <row r="428" spans="2:8" x14ac:dyDescent="0.25">
      <c r="B428" s="3"/>
      <c r="C428" s="1358"/>
      <c r="D428" s="837" t="s">
        <v>910</v>
      </c>
      <c r="E428" s="838"/>
      <c r="F428" s="841" t="s">
        <v>911</v>
      </c>
      <c r="G428" s="1350"/>
      <c r="H428" s="10"/>
    </row>
    <row r="429" spans="2:8" x14ac:dyDescent="0.25">
      <c r="B429" s="3"/>
      <c r="C429" s="1358"/>
      <c r="D429" s="866" t="s">
        <v>912</v>
      </c>
      <c r="E429" s="842">
        <f>E428*E425</f>
        <v>0</v>
      </c>
      <c r="F429" s="843" t="s">
        <v>913</v>
      </c>
      <c r="G429" s="1350"/>
      <c r="H429" s="10"/>
    </row>
    <row r="430" spans="2:8" x14ac:dyDescent="0.25">
      <c r="B430" s="3"/>
      <c r="C430" s="1358"/>
      <c r="D430" s="837" t="s">
        <v>914</v>
      </c>
      <c r="E430" s="869"/>
      <c r="F430" s="845" t="s">
        <v>920</v>
      </c>
      <c r="G430" s="1350"/>
      <c r="H430" s="10"/>
    </row>
    <row r="431" spans="2:8" x14ac:dyDescent="0.25">
      <c r="B431" s="3"/>
      <c r="C431" s="1358"/>
      <c r="D431" s="837" t="s">
        <v>1002</v>
      </c>
      <c r="E431" s="869"/>
      <c r="F431" s="845" t="s">
        <v>920</v>
      </c>
      <c r="G431" s="1350"/>
      <c r="H431" s="10"/>
    </row>
    <row r="432" spans="2:8" x14ac:dyDescent="0.25">
      <c r="B432" s="3"/>
      <c r="C432" s="1358"/>
      <c r="D432" s="837" t="s">
        <v>997</v>
      </c>
      <c r="E432" s="1057"/>
      <c r="F432" s="847" t="s">
        <v>911</v>
      </c>
      <c r="G432" s="1350"/>
      <c r="H432" s="10"/>
    </row>
    <row r="433" spans="2:8" x14ac:dyDescent="0.25">
      <c r="B433" s="3"/>
      <c r="C433" s="1358"/>
      <c r="D433" s="866" t="s">
        <v>998</v>
      </c>
      <c r="E433" s="1054">
        <f>(E432*E427)*E430</f>
        <v>0</v>
      </c>
      <c r="F433" s="848" t="s">
        <v>133</v>
      </c>
      <c r="G433" s="1350"/>
      <c r="H433" s="10"/>
    </row>
    <row r="434" spans="2:8" x14ac:dyDescent="0.25">
      <c r="B434" s="3"/>
      <c r="C434" s="1358"/>
      <c r="D434" s="866" t="s">
        <v>56</v>
      </c>
      <c r="E434" s="849">
        <f>E429*E430</f>
        <v>0</v>
      </c>
      <c r="F434" s="850" t="s">
        <v>133</v>
      </c>
      <c r="G434" s="1350"/>
      <c r="H434" s="10"/>
    </row>
    <row r="435" spans="2:8" x14ac:dyDescent="0.25">
      <c r="B435" s="3"/>
      <c r="C435" s="1358"/>
      <c r="D435" s="866" t="s">
        <v>921</v>
      </c>
      <c r="E435" s="849">
        <f>E431*E425</f>
        <v>0</v>
      </c>
      <c r="F435" s="850" t="s">
        <v>133</v>
      </c>
      <c r="G435" s="1350"/>
      <c r="H435" s="10"/>
    </row>
    <row r="436" spans="2:8" x14ac:dyDescent="0.25">
      <c r="B436" s="3"/>
      <c r="C436" s="1358"/>
      <c r="D436" s="866" t="s">
        <v>916</v>
      </c>
      <c r="E436" s="849">
        <f>E434-E435-E433</f>
        <v>0</v>
      </c>
      <c r="F436" s="850" t="s">
        <v>133</v>
      </c>
      <c r="G436" s="1350"/>
      <c r="H436" s="10"/>
    </row>
    <row r="437" spans="2:8" x14ac:dyDescent="0.25">
      <c r="B437" s="3"/>
      <c r="C437" s="1358"/>
      <c r="D437" s="866" t="s">
        <v>917</v>
      </c>
      <c r="E437" s="851">
        <f>IFERROR(E436/E434,0)</f>
        <v>0</v>
      </c>
      <c r="F437" s="852" t="s">
        <v>442</v>
      </c>
      <c r="G437" s="1350"/>
      <c r="H437" s="10"/>
    </row>
    <row r="438" spans="2:8" hidden="1" x14ac:dyDescent="0.25">
      <c r="B438" s="3"/>
      <c r="C438" s="1358"/>
      <c r="D438" s="853"/>
      <c r="E438" s="854"/>
      <c r="F438" s="855"/>
      <c r="G438" s="1350"/>
      <c r="H438" s="10"/>
    </row>
    <row r="439" spans="2:8" hidden="1" x14ac:dyDescent="0.25">
      <c r="B439" s="3"/>
      <c r="C439" s="1358"/>
      <c r="D439" s="853"/>
      <c r="E439" s="854"/>
      <c r="F439" s="855"/>
      <c r="G439" s="1350"/>
      <c r="H439" s="10"/>
    </row>
    <row r="440" spans="2:8" hidden="1" x14ac:dyDescent="0.25">
      <c r="B440" s="3"/>
      <c r="C440" s="1358"/>
      <c r="D440" s="853"/>
      <c r="E440" s="854"/>
      <c r="F440" s="855"/>
      <c r="G440" s="1350"/>
      <c r="H440" s="10"/>
    </row>
    <row r="441" spans="2:8" hidden="1" x14ac:dyDescent="0.25">
      <c r="B441" s="3"/>
      <c r="C441" s="1358"/>
      <c r="D441" s="853"/>
      <c r="E441" s="854"/>
      <c r="F441" s="855"/>
      <c r="G441" s="1350"/>
      <c r="H441" s="10"/>
    </row>
    <row r="442" spans="2:8" hidden="1" x14ac:dyDescent="0.25">
      <c r="B442" s="3"/>
      <c r="C442" s="1358"/>
      <c r="D442" s="853"/>
      <c r="E442" s="854"/>
      <c r="F442" s="855"/>
      <c r="G442" s="1350"/>
      <c r="H442" s="10"/>
    </row>
    <row r="443" spans="2:8" hidden="1" x14ac:dyDescent="0.25">
      <c r="B443" s="3"/>
      <c r="C443" s="1358"/>
      <c r="D443" s="853"/>
      <c r="E443" s="854"/>
      <c r="F443" s="855"/>
      <c r="G443" s="1350"/>
      <c r="H443" s="10"/>
    </row>
    <row r="444" spans="2:8" hidden="1" x14ac:dyDescent="0.25">
      <c r="B444" s="3"/>
      <c r="C444" s="1358"/>
      <c r="D444" s="853"/>
      <c r="E444" s="854"/>
      <c r="F444" s="860"/>
      <c r="G444" s="1350"/>
      <c r="H444" s="10"/>
    </row>
    <row r="445" spans="2:8" x14ac:dyDescent="0.25">
      <c r="B445" s="3"/>
      <c r="C445" s="1359"/>
      <c r="D445" s="856"/>
      <c r="E445" s="857"/>
      <c r="F445" s="858"/>
      <c r="G445" s="1351"/>
      <c r="H445" s="10"/>
    </row>
    <row r="446" spans="2:8" ht="15" x14ac:dyDescent="0.3">
      <c r="B446" s="3"/>
      <c r="C446" s="859"/>
      <c r="D446" s="859"/>
      <c r="E446" s="859"/>
      <c r="F446" s="859"/>
      <c r="G446" s="859"/>
      <c r="H446" s="10"/>
    </row>
    <row r="447" spans="2:8" ht="18.600000000000001" customHeight="1" x14ac:dyDescent="0.25">
      <c r="B447" s="3"/>
      <c r="C447" s="833" t="s">
        <v>9</v>
      </c>
      <c r="D447" s="834" t="s">
        <v>824</v>
      </c>
      <c r="E447" s="1355"/>
      <c r="F447" s="1355"/>
      <c r="G447" s="1349"/>
      <c r="H447" s="10"/>
    </row>
    <row r="448" spans="2:8" x14ac:dyDescent="0.25">
      <c r="B448" s="3"/>
      <c r="C448" s="1357" t="s">
        <v>11</v>
      </c>
      <c r="D448" s="862" t="s">
        <v>908</v>
      </c>
      <c r="E448" s="835">
        <f>SUM(E449:E450)</f>
        <v>0</v>
      </c>
      <c r="F448" s="836" t="s">
        <v>909</v>
      </c>
      <c r="G448" s="1349" t="s">
        <v>13</v>
      </c>
      <c r="H448" s="10"/>
    </row>
    <row r="449" spans="2:8" x14ac:dyDescent="0.25">
      <c r="B449" s="3"/>
      <c r="C449" s="1358"/>
      <c r="D449" s="837" t="s">
        <v>918</v>
      </c>
      <c r="E449" s="838"/>
      <c r="F449" s="841" t="s">
        <v>909</v>
      </c>
      <c r="G449" s="1350"/>
      <c r="H449" s="10"/>
    </row>
    <row r="450" spans="2:8" x14ac:dyDescent="0.25">
      <c r="B450" s="3"/>
      <c r="C450" s="1358"/>
      <c r="D450" s="837" t="s">
        <v>919</v>
      </c>
      <c r="E450" s="838"/>
      <c r="F450" s="841" t="s">
        <v>909</v>
      </c>
      <c r="G450" s="1350"/>
      <c r="H450" s="10"/>
    </row>
    <row r="451" spans="2:8" x14ac:dyDescent="0.25">
      <c r="B451" s="3"/>
      <c r="C451" s="1358"/>
      <c r="D451" s="837" t="s">
        <v>910</v>
      </c>
      <c r="E451" s="838"/>
      <c r="F451" s="841" t="s">
        <v>911</v>
      </c>
      <c r="G451" s="1350"/>
      <c r="H451" s="10"/>
    </row>
    <row r="452" spans="2:8" x14ac:dyDescent="0.25">
      <c r="B452" s="3"/>
      <c r="C452" s="1358"/>
      <c r="D452" s="866" t="s">
        <v>912</v>
      </c>
      <c r="E452" s="842">
        <f>E451*E448</f>
        <v>0</v>
      </c>
      <c r="F452" s="843" t="s">
        <v>913</v>
      </c>
      <c r="G452" s="1350"/>
      <c r="H452" s="10"/>
    </row>
    <row r="453" spans="2:8" x14ac:dyDescent="0.25">
      <c r="B453" s="3"/>
      <c r="C453" s="1358"/>
      <c r="D453" s="837" t="s">
        <v>914</v>
      </c>
      <c r="E453" s="869"/>
      <c r="F453" s="845" t="s">
        <v>920</v>
      </c>
      <c r="G453" s="1350"/>
      <c r="H453" s="10"/>
    </row>
    <row r="454" spans="2:8" x14ac:dyDescent="0.25">
      <c r="B454" s="3"/>
      <c r="C454" s="1358"/>
      <c r="D454" s="837" t="s">
        <v>1002</v>
      </c>
      <c r="E454" s="869"/>
      <c r="F454" s="845" t="s">
        <v>920</v>
      </c>
      <c r="G454" s="1350"/>
      <c r="H454" s="10"/>
    </row>
    <row r="455" spans="2:8" x14ac:dyDescent="0.25">
      <c r="B455" s="3"/>
      <c r="C455" s="1358"/>
      <c r="D455" s="837" t="s">
        <v>997</v>
      </c>
      <c r="E455" s="1057"/>
      <c r="F455" s="847" t="s">
        <v>911</v>
      </c>
      <c r="G455" s="1350"/>
      <c r="H455" s="10"/>
    </row>
    <row r="456" spans="2:8" x14ac:dyDescent="0.25">
      <c r="B456" s="3"/>
      <c r="C456" s="1358"/>
      <c r="D456" s="866" t="s">
        <v>998</v>
      </c>
      <c r="E456" s="1054">
        <f>(E455*E450)*E453</f>
        <v>0</v>
      </c>
      <c r="F456" s="848" t="s">
        <v>133</v>
      </c>
      <c r="G456" s="1350"/>
      <c r="H456" s="10"/>
    </row>
    <row r="457" spans="2:8" x14ac:dyDescent="0.25">
      <c r="B457" s="3"/>
      <c r="C457" s="1358"/>
      <c r="D457" s="866" t="s">
        <v>56</v>
      </c>
      <c r="E457" s="849">
        <f>E452*E453</f>
        <v>0</v>
      </c>
      <c r="F457" s="850" t="s">
        <v>133</v>
      </c>
      <c r="G457" s="1350"/>
      <c r="H457" s="10"/>
    </row>
    <row r="458" spans="2:8" x14ac:dyDescent="0.25">
      <c r="B458" s="3"/>
      <c r="C458" s="1358"/>
      <c r="D458" s="866" t="s">
        <v>921</v>
      </c>
      <c r="E458" s="849">
        <f>E454*E448</f>
        <v>0</v>
      </c>
      <c r="F458" s="850" t="s">
        <v>133</v>
      </c>
      <c r="G458" s="1350"/>
      <c r="H458" s="10"/>
    </row>
    <row r="459" spans="2:8" x14ac:dyDescent="0.25">
      <c r="B459" s="3"/>
      <c r="C459" s="1358"/>
      <c r="D459" s="866" t="s">
        <v>916</v>
      </c>
      <c r="E459" s="849">
        <f>E457-E458-E456</f>
        <v>0</v>
      </c>
      <c r="F459" s="850" t="s">
        <v>133</v>
      </c>
      <c r="G459" s="1350"/>
      <c r="H459" s="10"/>
    </row>
    <row r="460" spans="2:8" x14ac:dyDescent="0.25">
      <c r="B460" s="3"/>
      <c r="C460" s="1358"/>
      <c r="D460" s="866" t="s">
        <v>917</v>
      </c>
      <c r="E460" s="851">
        <f>IFERROR(E459/E457,0)</f>
        <v>0</v>
      </c>
      <c r="F460" s="852" t="s">
        <v>442</v>
      </c>
      <c r="G460" s="1350"/>
      <c r="H460" s="10"/>
    </row>
    <row r="461" spans="2:8" hidden="1" x14ac:dyDescent="0.25">
      <c r="B461" s="3"/>
      <c r="C461" s="1358"/>
      <c r="D461" s="853"/>
      <c r="E461" s="854"/>
      <c r="F461" s="855"/>
      <c r="G461" s="1350"/>
      <c r="H461" s="10"/>
    </row>
    <row r="462" spans="2:8" hidden="1" x14ac:dyDescent="0.25">
      <c r="B462" s="3"/>
      <c r="C462" s="1358"/>
      <c r="D462" s="853"/>
      <c r="E462" s="854"/>
      <c r="F462" s="855"/>
      <c r="G462" s="1350"/>
      <c r="H462" s="10"/>
    </row>
    <row r="463" spans="2:8" hidden="1" x14ac:dyDescent="0.25">
      <c r="B463" s="3"/>
      <c r="C463" s="1358"/>
      <c r="D463" s="853"/>
      <c r="E463" s="854"/>
      <c r="F463" s="855"/>
      <c r="G463" s="1350"/>
      <c r="H463" s="10"/>
    </row>
    <row r="464" spans="2:8" hidden="1" x14ac:dyDescent="0.25">
      <c r="B464" s="3"/>
      <c r="C464" s="1358"/>
      <c r="D464" s="853"/>
      <c r="E464" s="854"/>
      <c r="F464" s="855"/>
      <c r="G464" s="1350"/>
      <c r="H464" s="10"/>
    </row>
    <row r="465" spans="2:8" hidden="1" x14ac:dyDescent="0.25">
      <c r="B465" s="3"/>
      <c r="C465" s="1358"/>
      <c r="D465" s="853"/>
      <c r="E465" s="854"/>
      <c r="F465" s="855"/>
      <c r="G465" s="1350"/>
      <c r="H465" s="10"/>
    </row>
    <row r="466" spans="2:8" hidden="1" x14ac:dyDescent="0.25">
      <c r="B466" s="3"/>
      <c r="C466" s="1358"/>
      <c r="D466" s="853"/>
      <c r="E466" s="854"/>
      <c r="F466" s="855"/>
      <c r="G466" s="1350"/>
      <c r="H466" s="10"/>
    </row>
    <row r="467" spans="2:8" hidden="1" x14ac:dyDescent="0.25">
      <c r="B467" s="3"/>
      <c r="C467" s="1358"/>
      <c r="D467" s="853"/>
      <c r="E467" s="854"/>
      <c r="F467" s="860"/>
      <c r="G467" s="1350"/>
      <c r="H467" s="10"/>
    </row>
    <row r="468" spans="2:8" x14ac:dyDescent="0.25">
      <c r="B468" s="3"/>
      <c r="C468" s="1359"/>
      <c r="D468" s="856"/>
      <c r="E468" s="857"/>
      <c r="F468" s="858"/>
      <c r="G468" s="1351"/>
      <c r="H468" s="10"/>
    </row>
    <row r="469" spans="2:8" ht="15" x14ac:dyDescent="0.3">
      <c r="B469" s="3"/>
      <c r="C469" s="859"/>
      <c r="D469" s="859"/>
      <c r="E469" s="859"/>
      <c r="F469" s="859"/>
      <c r="G469" s="859"/>
      <c r="H469" s="10"/>
    </row>
    <row r="470" spans="2:8" ht="18.600000000000001" customHeight="1" x14ac:dyDescent="0.25">
      <c r="B470" s="3"/>
      <c r="C470" s="833" t="s">
        <v>9</v>
      </c>
      <c r="D470" s="834" t="s">
        <v>736</v>
      </c>
      <c r="E470" s="1355"/>
      <c r="F470" s="1355"/>
      <c r="G470" s="1349"/>
      <c r="H470" s="10"/>
    </row>
    <row r="471" spans="2:8" x14ac:dyDescent="0.25">
      <c r="B471" s="3"/>
      <c r="C471" s="1357" t="s">
        <v>11</v>
      </c>
      <c r="D471" s="862" t="s">
        <v>908</v>
      </c>
      <c r="E471" s="835">
        <f>SUM(E472:E473)</f>
        <v>0</v>
      </c>
      <c r="F471" s="836" t="s">
        <v>909</v>
      </c>
      <c r="G471" s="1349" t="s">
        <v>13</v>
      </c>
      <c r="H471" s="10"/>
    </row>
    <row r="472" spans="2:8" x14ac:dyDescent="0.25">
      <c r="B472" s="3"/>
      <c r="C472" s="1358"/>
      <c r="D472" s="837" t="s">
        <v>918</v>
      </c>
      <c r="E472" s="838"/>
      <c r="F472" s="841" t="s">
        <v>909</v>
      </c>
      <c r="G472" s="1350"/>
      <c r="H472" s="10"/>
    </row>
    <row r="473" spans="2:8" x14ac:dyDescent="0.25">
      <c r="B473" s="3"/>
      <c r="C473" s="1358"/>
      <c r="D473" s="837" t="s">
        <v>919</v>
      </c>
      <c r="E473" s="838"/>
      <c r="F473" s="841" t="s">
        <v>909</v>
      </c>
      <c r="G473" s="1350"/>
      <c r="H473" s="10"/>
    </row>
    <row r="474" spans="2:8" x14ac:dyDescent="0.25">
      <c r="B474" s="3"/>
      <c r="C474" s="1358"/>
      <c r="D474" s="837" t="s">
        <v>910</v>
      </c>
      <c r="E474" s="838"/>
      <c r="F474" s="841" t="s">
        <v>911</v>
      </c>
      <c r="G474" s="1350"/>
      <c r="H474" s="10"/>
    </row>
    <row r="475" spans="2:8" x14ac:dyDescent="0.25">
      <c r="B475" s="3"/>
      <c r="C475" s="1358"/>
      <c r="D475" s="866" t="s">
        <v>912</v>
      </c>
      <c r="E475" s="842">
        <f>E474*E471</f>
        <v>0</v>
      </c>
      <c r="F475" s="843" t="s">
        <v>913</v>
      </c>
      <c r="G475" s="1350"/>
      <c r="H475" s="10"/>
    </row>
    <row r="476" spans="2:8" x14ac:dyDescent="0.25">
      <c r="B476" s="3"/>
      <c r="C476" s="1358"/>
      <c r="D476" s="837" t="s">
        <v>914</v>
      </c>
      <c r="E476" s="869"/>
      <c r="F476" s="845" t="s">
        <v>920</v>
      </c>
      <c r="G476" s="1350"/>
      <c r="H476" s="10"/>
    </row>
    <row r="477" spans="2:8" x14ac:dyDescent="0.25">
      <c r="B477" s="3"/>
      <c r="C477" s="1358"/>
      <c r="D477" s="837" t="s">
        <v>1002</v>
      </c>
      <c r="E477" s="869"/>
      <c r="F477" s="845" t="s">
        <v>920</v>
      </c>
      <c r="G477" s="1350"/>
      <c r="H477" s="10"/>
    </row>
    <row r="478" spans="2:8" x14ac:dyDescent="0.25">
      <c r="B478" s="3"/>
      <c r="C478" s="1358"/>
      <c r="D478" s="837" t="s">
        <v>997</v>
      </c>
      <c r="E478" s="1057"/>
      <c r="F478" s="847" t="s">
        <v>911</v>
      </c>
      <c r="G478" s="1350"/>
      <c r="H478" s="10"/>
    </row>
    <row r="479" spans="2:8" x14ac:dyDescent="0.25">
      <c r="B479" s="3"/>
      <c r="C479" s="1358"/>
      <c r="D479" s="866" t="s">
        <v>998</v>
      </c>
      <c r="E479" s="1054">
        <f>(E478*E473)*E476</f>
        <v>0</v>
      </c>
      <c r="F479" s="848" t="s">
        <v>133</v>
      </c>
      <c r="G479" s="1350"/>
      <c r="H479" s="10"/>
    </row>
    <row r="480" spans="2:8" x14ac:dyDescent="0.25">
      <c r="B480" s="3"/>
      <c r="C480" s="1358"/>
      <c r="D480" s="866" t="s">
        <v>56</v>
      </c>
      <c r="E480" s="849">
        <f>E475*E476</f>
        <v>0</v>
      </c>
      <c r="F480" s="850" t="s">
        <v>133</v>
      </c>
      <c r="G480" s="1350"/>
      <c r="H480" s="10"/>
    </row>
    <row r="481" spans="2:8" x14ac:dyDescent="0.25">
      <c r="B481" s="3"/>
      <c r="C481" s="1358"/>
      <c r="D481" s="866" t="s">
        <v>921</v>
      </c>
      <c r="E481" s="849">
        <f>E477*E471</f>
        <v>0</v>
      </c>
      <c r="F481" s="850" t="s">
        <v>133</v>
      </c>
      <c r="G481" s="1350"/>
      <c r="H481" s="10"/>
    </row>
    <row r="482" spans="2:8" x14ac:dyDescent="0.25">
      <c r="B482" s="3"/>
      <c r="C482" s="1358"/>
      <c r="D482" s="866" t="s">
        <v>916</v>
      </c>
      <c r="E482" s="849">
        <f>E480-E481-E479</f>
        <v>0</v>
      </c>
      <c r="F482" s="850" t="s">
        <v>133</v>
      </c>
      <c r="G482" s="1350"/>
      <c r="H482" s="10"/>
    </row>
    <row r="483" spans="2:8" x14ac:dyDescent="0.25">
      <c r="B483" s="3"/>
      <c r="C483" s="1358"/>
      <c r="D483" s="866" t="s">
        <v>917</v>
      </c>
      <c r="E483" s="851">
        <f>IFERROR(E482/E480,0)</f>
        <v>0</v>
      </c>
      <c r="F483" s="852" t="s">
        <v>442</v>
      </c>
      <c r="G483" s="1350"/>
      <c r="H483" s="10"/>
    </row>
    <row r="484" spans="2:8" x14ac:dyDescent="0.25">
      <c r="B484" s="3"/>
      <c r="C484" s="1358"/>
      <c r="D484" s="853"/>
      <c r="E484" s="854"/>
      <c r="F484" s="855"/>
      <c r="G484" s="1350"/>
      <c r="H484" s="10"/>
    </row>
    <row r="485" spans="2:8" x14ac:dyDescent="0.25">
      <c r="B485" s="3"/>
      <c r="C485" s="1358"/>
      <c r="D485" s="853"/>
      <c r="E485" s="854"/>
      <c r="F485" s="855"/>
      <c r="G485" s="1350"/>
      <c r="H485" s="10"/>
    </row>
    <row r="486" spans="2:8" x14ac:dyDescent="0.25">
      <c r="B486" s="3"/>
      <c r="C486" s="1358"/>
      <c r="D486" s="853"/>
      <c r="E486" s="854"/>
      <c r="F486" s="855"/>
      <c r="G486" s="1350"/>
      <c r="H486" s="10"/>
    </row>
    <row r="487" spans="2:8" x14ac:dyDescent="0.25">
      <c r="B487" s="3"/>
      <c r="C487" s="1358"/>
      <c r="D487" s="853"/>
      <c r="E487" s="854"/>
      <c r="F487" s="855"/>
      <c r="G487" s="1350"/>
      <c r="H487" s="10"/>
    </row>
    <row r="488" spans="2:8" x14ac:dyDescent="0.25">
      <c r="B488" s="3"/>
      <c r="C488" s="1358"/>
      <c r="D488" s="853"/>
      <c r="E488" s="854"/>
      <c r="F488" s="855"/>
      <c r="G488" s="1350"/>
      <c r="H488" s="10"/>
    </row>
    <row r="489" spans="2:8" x14ac:dyDescent="0.25">
      <c r="B489" s="3"/>
      <c r="C489" s="1358"/>
      <c r="D489" s="853"/>
      <c r="E489" s="854"/>
      <c r="F489" s="855"/>
      <c r="G489" s="1350"/>
      <c r="H489" s="10"/>
    </row>
    <row r="490" spans="2:8" x14ac:dyDescent="0.25">
      <c r="B490" s="3"/>
      <c r="C490" s="1358"/>
      <c r="D490" s="853"/>
      <c r="E490" s="854"/>
      <c r="F490" s="860"/>
      <c r="G490" s="1350"/>
      <c r="H490" s="10"/>
    </row>
    <row r="491" spans="2:8" x14ac:dyDescent="0.25">
      <c r="B491" s="3"/>
      <c r="C491" s="1359"/>
      <c r="D491" s="856"/>
      <c r="E491" s="857"/>
      <c r="F491" s="858"/>
      <c r="G491" s="1351"/>
      <c r="H491" s="10"/>
    </row>
    <row r="492" spans="2:8" ht="15" x14ac:dyDescent="0.3">
      <c r="B492" s="3"/>
      <c r="C492" s="859"/>
      <c r="D492" s="859"/>
      <c r="E492" s="859"/>
      <c r="F492" s="859"/>
      <c r="G492" s="859"/>
      <c r="H492" s="10"/>
    </row>
    <row r="493" spans="2:8" ht="18.600000000000001" customHeight="1" x14ac:dyDescent="0.25">
      <c r="B493" s="3"/>
      <c r="C493" s="833" t="s">
        <v>9</v>
      </c>
      <c r="D493" s="834" t="s">
        <v>732</v>
      </c>
      <c r="E493" s="1355"/>
      <c r="F493" s="1355"/>
      <c r="G493" s="1349"/>
      <c r="H493" s="10"/>
    </row>
    <row r="494" spans="2:8" x14ac:dyDescent="0.25">
      <c r="B494" s="3"/>
      <c r="C494" s="1357" t="s">
        <v>11</v>
      </c>
      <c r="D494" s="862" t="s">
        <v>908</v>
      </c>
      <c r="E494" s="835">
        <f>SUM(E495:E496)</f>
        <v>0</v>
      </c>
      <c r="F494" s="836" t="s">
        <v>909</v>
      </c>
      <c r="G494" s="1349" t="s">
        <v>13</v>
      </c>
      <c r="H494" s="10"/>
    </row>
    <row r="495" spans="2:8" x14ac:dyDescent="0.25">
      <c r="B495" s="3"/>
      <c r="C495" s="1358"/>
      <c r="D495" s="837" t="s">
        <v>918</v>
      </c>
      <c r="E495" s="838"/>
      <c r="F495" s="841" t="s">
        <v>909</v>
      </c>
      <c r="G495" s="1350"/>
      <c r="H495" s="10"/>
    </row>
    <row r="496" spans="2:8" x14ac:dyDescent="0.25">
      <c r="B496" s="3"/>
      <c r="C496" s="1358"/>
      <c r="D496" s="837" t="s">
        <v>919</v>
      </c>
      <c r="E496" s="838"/>
      <c r="F496" s="841" t="s">
        <v>909</v>
      </c>
      <c r="G496" s="1350"/>
      <c r="H496" s="10"/>
    </row>
    <row r="497" spans="2:8" x14ac:dyDescent="0.25">
      <c r="B497" s="3"/>
      <c r="C497" s="1358"/>
      <c r="D497" s="837" t="s">
        <v>910</v>
      </c>
      <c r="E497" s="838"/>
      <c r="F497" s="841" t="s">
        <v>911</v>
      </c>
      <c r="G497" s="1350"/>
      <c r="H497" s="10"/>
    </row>
    <row r="498" spans="2:8" x14ac:dyDescent="0.25">
      <c r="B498" s="3"/>
      <c r="C498" s="1358"/>
      <c r="D498" s="866" t="s">
        <v>912</v>
      </c>
      <c r="E498" s="842">
        <f>E497*E494</f>
        <v>0</v>
      </c>
      <c r="F498" s="843" t="s">
        <v>913</v>
      </c>
      <c r="G498" s="1350"/>
      <c r="H498" s="10"/>
    </row>
    <row r="499" spans="2:8" x14ac:dyDescent="0.25">
      <c r="B499" s="3"/>
      <c r="C499" s="1358"/>
      <c r="D499" s="837" t="s">
        <v>914</v>
      </c>
      <c r="E499" s="869"/>
      <c r="F499" s="845" t="s">
        <v>920</v>
      </c>
      <c r="G499" s="1350"/>
      <c r="H499" s="10"/>
    </row>
    <row r="500" spans="2:8" x14ac:dyDescent="0.25">
      <c r="B500" s="3"/>
      <c r="C500" s="1358"/>
      <c r="D500" s="837" t="s">
        <v>1002</v>
      </c>
      <c r="E500" s="869"/>
      <c r="F500" s="845" t="s">
        <v>920</v>
      </c>
      <c r="G500" s="1350"/>
      <c r="H500" s="10"/>
    </row>
    <row r="501" spans="2:8" x14ac:dyDescent="0.25">
      <c r="B501" s="3"/>
      <c r="C501" s="1358"/>
      <c r="D501" s="837" t="s">
        <v>997</v>
      </c>
      <c r="E501" s="1057"/>
      <c r="F501" s="847" t="s">
        <v>911</v>
      </c>
      <c r="G501" s="1350"/>
      <c r="H501" s="10"/>
    </row>
    <row r="502" spans="2:8" x14ac:dyDescent="0.25">
      <c r="B502" s="3"/>
      <c r="C502" s="1358"/>
      <c r="D502" s="866" t="s">
        <v>998</v>
      </c>
      <c r="E502" s="1054">
        <f>(E501*E496)*E499</f>
        <v>0</v>
      </c>
      <c r="F502" s="848" t="s">
        <v>133</v>
      </c>
      <c r="G502" s="1350"/>
      <c r="H502" s="10"/>
    </row>
    <row r="503" spans="2:8" x14ac:dyDescent="0.25">
      <c r="B503" s="3"/>
      <c r="C503" s="1358"/>
      <c r="D503" s="866" t="s">
        <v>56</v>
      </c>
      <c r="E503" s="849">
        <f>E498*E499</f>
        <v>0</v>
      </c>
      <c r="F503" s="850" t="s">
        <v>133</v>
      </c>
      <c r="G503" s="1350"/>
      <c r="H503" s="10"/>
    </row>
    <row r="504" spans="2:8" x14ac:dyDescent="0.25">
      <c r="B504" s="3"/>
      <c r="C504" s="1358"/>
      <c r="D504" s="866" t="s">
        <v>921</v>
      </c>
      <c r="E504" s="849">
        <f>E500*E494</f>
        <v>0</v>
      </c>
      <c r="F504" s="850" t="s">
        <v>133</v>
      </c>
      <c r="G504" s="1350"/>
      <c r="H504" s="10"/>
    </row>
    <row r="505" spans="2:8" x14ac:dyDescent="0.25">
      <c r="B505" s="3"/>
      <c r="C505" s="1358"/>
      <c r="D505" s="866" t="s">
        <v>916</v>
      </c>
      <c r="E505" s="849">
        <f>E503-E504-E502</f>
        <v>0</v>
      </c>
      <c r="F505" s="850" t="s">
        <v>133</v>
      </c>
      <c r="G505" s="1350"/>
      <c r="H505" s="10"/>
    </row>
    <row r="506" spans="2:8" x14ac:dyDescent="0.25">
      <c r="B506" s="3"/>
      <c r="C506" s="1358"/>
      <c r="D506" s="866" t="s">
        <v>917</v>
      </c>
      <c r="E506" s="851">
        <f>IFERROR(E505/E503,0)</f>
        <v>0</v>
      </c>
      <c r="F506" s="852" t="s">
        <v>442</v>
      </c>
      <c r="G506" s="1350"/>
      <c r="H506" s="10"/>
    </row>
    <row r="507" spans="2:8" hidden="1" x14ac:dyDescent="0.25">
      <c r="B507" s="3"/>
      <c r="C507" s="1358"/>
      <c r="D507" s="853"/>
      <c r="E507" s="854"/>
      <c r="F507" s="855"/>
      <c r="G507" s="1350"/>
      <c r="H507" s="10"/>
    </row>
    <row r="508" spans="2:8" hidden="1" x14ac:dyDescent="0.25">
      <c r="B508" s="3"/>
      <c r="C508" s="1358"/>
      <c r="D508" s="853"/>
      <c r="E508" s="854"/>
      <c r="F508" s="855"/>
      <c r="G508" s="1350"/>
      <c r="H508" s="10"/>
    </row>
    <row r="509" spans="2:8" hidden="1" x14ac:dyDescent="0.25">
      <c r="B509" s="3"/>
      <c r="C509" s="1358"/>
      <c r="D509" s="853"/>
      <c r="E509" s="854"/>
      <c r="F509" s="855"/>
      <c r="G509" s="1350"/>
      <c r="H509" s="10"/>
    </row>
    <row r="510" spans="2:8" hidden="1" x14ac:dyDescent="0.25">
      <c r="B510" s="3"/>
      <c r="C510" s="1358"/>
      <c r="D510" s="853"/>
      <c r="E510" s="854"/>
      <c r="F510" s="855"/>
      <c r="G510" s="1350"/>
      <c r="H510" s="10"/>
    </row>
    <row r="511" spans="2:8" hidden="1" x14ac:dyDescent="0.25">
      <c r="B511" s="3"/>
      <c r="C511" s="1358"/>
      <c r="D511" s="853"/>
      <c r="E511" s="854"/>
      <c r="F511" s="855"/>
      <c r="G511" s="1350"/>
      <c r="H511" s="10"/>
    </row>
    <row r="512" spans="2:8" hidden="1" x14ac:dyDescent="0.25">
      <c r="B512" s="3"/>
      <c r="C512" s="1358"/>
      <c r="D512" s="853"/>
      <c r="E512" s="854"/>
      <c r="F512" s="855"/>
      <c r="G512" s="1350"/>
      <c r="H512" s="10"/>
    </row>
    <row r="513" spans="2:8" hidden="1" x14ac:dyDescent="0.25">
      <c r="B513" s="3"/>
      <c r="C513" s="1358"/>
      <c r="D513" s="853"/>
      <c r="E513" s="854"/>
      <c r="F513" s="858"/>
      <c r="G513" s="1350"/>
      <c r="H513" s="10"/>
    </row>
    <row r="514" spans="2:8" x14ac:dyDescent="0.25">
      <c r="B514" s="3"/>
      <c r="C514" s="1359"/>
      <c r="D514" s="856"/>
      <c r="E514" s="857"/>
      <c r="F514" s="812"/>
      <c r="G514" s="1351"/>
      <c r="H514" s="10"/>
    </row>
    <row r="515" spans="2:8" ht="15" x14ac:dyDescent="0.3">
      <c r="B515" s="3"/>
      <c r="C515" s="859"/>
      <c r="D515" s="859"/>
      <c r="E515" s="859"/>
      <c r="F515" s="859"/>
      <c r="G515" s="859"/>
      <c r="H515" s="10"/>
    </row>
    <row r="516" spans="2:8" ht="18.600000000000001" customHeight="1" x14ac:dyDescent="0.25">
      <c r="B516" s="3"/>
      <c r="C516" s="833" t="s">
        <v>9</v>
      </c>
      <c r="D516" s="834" t="s">
        <v>827</v>
      </c>
      <c r="E516" s="1355"/>
      <c r="F516" s="1355"/>
      <c r="G516" s="1349"/>
      <c r="H516" s="10"/>
    </row>
    <row r="517" spans="2:8" x14ac:dyDescent="0.25">
      <c r="B517" s="3"/>
      <c r="C517" s="1357" t="s">
        <v>11</v>
      </c>
      <c r="D517" s="871" t="s">
        <v>744</v>
      </c>
      <c r="E517" s="873"/>
      <c r="F517" s="888" t="s">
        <v>994</v>
      </c>
      <c r="G517" s="1349" t="s">
        <v>13</v>
      </c>
      <c r="H517" s="10"/>
    </row>
    <row r="518" spans="2:8" x14ac:dyDescent="0.25">
      <c r="B518" s="3"/>
      <c r="C518" s="1358"/>
      <c r="D518" s="837" t="s">
        <v>745</v>
      </c>
      <c r="E518" s="840"/>
      <c r="F518" s="839" t="s">
        <v>993</v>
      </c>
      <c r="G518" s="1350"/>
      <c r="H518" s="10"/>
    </row>
    <row r="519" spans="2:8" x14ac:dyDescent="0.25">
      <c r="B519" s="3"/>
      <c r="C519" s="1358"/>
      <c r="D519" s="866" t="s">
        <v>746</v>
      </c>
      <c r="E519" s="842">
        <f>E518*E517</f>
        <v>0</v>
      </c>
      <c r="F519" s="839" t="s">
        <v>993</v>
      </c>
      <c r="G519" s="1350"/>
      <c r="H519" s="10"/>
    </row>
    <row r="520" spans="2:8" x14ac:dyDescent="0.25">
      <c r="B520" s="3"/>
      <c r="C520" s="1358"/>
      <c r="D520" s="866" t="s">
        <v>747</v>
      </c>
      <c r="E520" s="842">
        <f>E519*E517</f>
        <v>0</v>
      </c>
      <c r="F520" s="839" t="s">
        <v>993</v>
      </c>
      <c r="G520" s="1350"/>
      <c r="H520" s="10"/>
    </row>
    <row r="521" spans="2:8" x14ac:dyDescent="0.25">
      <c r="B521" s="3"/>
      <c r="C521" s="1358"/>
      <c r="D521" s="837" t="s">
        <v>995</v>
      </c>
      <c r="E521" s="840"/>
      <c r="F521" s="839" t="s">
        <v>996</v>
      </c>
      <c r="G521" s="1350"/>
      <c r="H521" s="10"/>
    </row>
    <row r="522" spans="2:8" x14ac:dyDescent="0.25">
      <c r="B522" s="3"/>
      <c r="C522" s="1358"/>
      <c r="D522" s="837" t="s">
        <v>1002</v>
      </c>
      <c r="E522" s="844"/>
      <c r="F522" s="886" t="s">
        <v>133</v>
      </c>
      <c r="G522" s="1350"/>
      <c r="H522" s="10"/>
    </row>
    <row r="523" spans="2:8" x14ac:dyDescent="0.25">
      <c r="B523" s="3"/>
      <c r="C523" s="1358"/>
      <c r="D523" s="866" t="s">
        <v>56</v>
      </c>
      <c r="E523" s="849">
        <f>E521*E520+E524</f>
        <v>0</v>
      </c>
      <c r="F523" s="848" t="s">
        <v>133</v>
      </c>
      <c r="G523" s="1350"/>
      <c r="H523" s="10"/>
    </row>
    <row r="524" spans="2:8" x14ac:dyDescent="0.25">
      <c r="B524" s="3"/>
      <c r="C524" s="1358"/>
      <c r="D524" s="837" t="s">
        <v>536</v>
      </c>
      <c r="E524" s="846"/>
      <c r="F524" s="850" t="s">
        <v>133</v>
      </c>
      <c r="G524" s="1350"/>
      <c r="H524" s="10"/>
    </row>
    <row r="525" spans="2:8" x14ac:dyDescent="0.25">
      <c r="B525" s="3"/>
      <c r="C525" s="1358"/>
      <c r="D525" s="866" t="s">
        <v>18</v>
      </c>
      <c r="E525" s="1054">
        <f>E522*E520</f>
        <v>0</v>
      </c>
      <c r="F525" s="850" t="s">
        <v>133</v>
      </c>
      <c r="G525" s="1350"/>
      <c r="H525" s="10"/>
    </row>
    <row r="526" spans="2:8" x14ac:dyDescent="0.25">
      <c r="B526" s="3"/>
      <c r="C526" s="1358"/>
      <c r="D526" s="866" t="s">
        <v>222</v>
      </c>
      <c r="E526" s="849">
        <f>E523-E525</f>
        <v>0</v>
      </c>
      <c r="F526" s="850" t="s">
        <v>133</v>
      </c>
      <c r="G526" s="1350"/>
      <c r="H526" s="10"/>
    </row>
    <row r="527" spans="2:8" x14ac:dyDescent="0.25">
      <c r="B527" s="3"/>
      <c r="C527" s="1358"/>
      <c r="D527" s="866" t="s">
        <v>223</v>
      </c>
      <c r="E527" s="849">
        <f>IFERROR(E526/E523,0)</f>
        <v>0</v>
      </c>
      <c r="F527" s="850" t="s">
        <v>133</v>
      </c>
      <c r="G527" s="1350"/>
      <c r="H527" s="10"/>
    </row>
    <row r="528" spans="2:8" x14ac:dyDescent="0.25">
      <c r="B528" s="3"/>
      <c r="C528" s="1358"/>
      <c r="D528" s="853"/>
      <c r="E528" s="874"/>
      <c r="F528" s="886"/>
      <c r="G528" s="1350"/>
      <c r="H528" s="10"/>
    </row>
    <row r="529" spans="2:8" x14ac:dyDescent="0.25">
      <c r="B529" s="3"/>
      <c r="C529" s="1358"/>
      <c r="D529" s="853"/>
      <c r="E529" s="874"/>
      <c r="F529" s="855"/>
      <c r="G529" s="1350"/>
      <c r="H529" s="10"/>
    </row>
    <row r="530" spans="2:8" x14ac:dyDescent="0.25">
      <c r="B530" s="3"/>
      <c r="C530" s="1358"/>
      <c r="D530" s="853"/>
      <c r="E530" s="874"/>
      <c r="F530" s="855"/>
      <c r="G530" s="1350"/>
      <c r="H530" s="10"/>
    </row>
    <row r="531" spans="2:8" x14ac:dyDescent="0.25">
      <c r="B531" s="3"/>
      <c r="C531" s="1358"/>
      <c r="D531" s="853"/>
      <c r="E531" s="874"/>
      <c r="F531" s="855"/>
      <c r="G531" s="1350"/>
      <c r="H531" s="10"/>
    </row>
    <row r="532" spans="2:8" x14ac:dyDescent="0.25">
      <c r="B532" s="3"/>
      <c r="C532" s="1358"/>
      <c r="D532" s="853"/>
      <c r="E532" s="874"/>
      <c r="F532" s="855"/>
      <c r="G532" s="1350"/>
      <c r="H532" s="10"/>
    </row>
    <row r="533" spans="2:8" x14ac:dyDescent="0.25">
      <c r="B533" s="3"/>
      <c r="C533" s="1358"/>
      <c r="D533" s="853"/>
      <c r="E533" s="874"/>
      <c r="F533" s="855"/>
      <c r="G533" s="1350"/>
      <c r="H533" s="10"/>
    </row>
    <row r="534" spans="2:8" x14ac:dyDescent="0.25">
      <c r="B534" s="3"/>
      <c r="C534" s="1358"/>
      <c r="D534" s="853"/>
      <c r="E534" s="874"/>
      <c r="F534" s="855"/>
      <c r="G534" s="1350"/>
      <c r="H534" s="10"/>
    </row>
    <row r="535" spans="2:8" x14ac:dyDescent="0.25">
      <c r="B535" s="3"/>
      <c r="C535" s="1358"/>
      <c r="D535" s="853"/>
      <c r="E535" s="874"/>
      <c r="F535" s="855"/>
      <c r="G535" s="1350"/>
      <c r="H535" s="10"/>
    </row>
    <row r="536" spans="2:8" x14ac:dyDescent="0.25">
      <c r="B536" s="3"/>
      <c r="C536" s="1358"/>
      <c r="D536" s="853"/>
      <c r="E536" s="874"/>
      <c r="F536" s="860"/>
      <c r="G536" s="1350"/>
      <c r="H536" s="10"/>
    </row>
    <row r="537" spans="2:8" x14ac:dyDescent="0.25">
      <c r="B537" s="3"/>
      <c r="C537" s="1359"/>
      <c r="D537" s="856"/>
      <c r="E537" s="857"/>
      <c r="F537" s="858"/>
      <c r="G537" s="1351"/>
      <c r="H537" s="10"/>
    </row>
    <row r="538" spans="2:8" ht="15" x14ac:dyDescent="0.3">
      <c r="B538" s="3"/>
      <c r="C538" s="859"/>
      <c r="D538" s="859"/>
      <c r="E538" s="859"/>
      <c r="F538" s="859"/>
      <c r="G538" s="859"/>
      <c r="H538" s="10"/>
    </row>
    <row r="539" spans="2:8" ht="18.600000000000001" customHeight="1" x14ac:dyDescent="0.25">
      <c r="B539" s="3"/>
      <c r="C539" s="833" t="s">
        <v>9</v>
      </c>
      <c r="D539" s="834" t="s">
        <v>748</v>
      </c>
      <c r="E539" s="1355"/>
      <c r="F539" s="1355"/>
      <c r="G539" s="1349"/>
      <c r="H539" s="10"/>
    </row>
    <row r="540" spans="2:8" x14ac:dyDescent="0.25">
      <c r="B540" s="3"/>
      <c r="C540" s="1357" t="s">
        <v>11</v>
      </c>
      <c r="D540" s="871" t="s">
        <v>751</v>
      </c>
      <c r="E540" s="844"/>
      <c r="F540" s="888"/>
      <c r="G540" s="1349" t="s">
        <v>13</v>
      </c>
      <c r="H540" s="10"/>
    </row>
    <row r="541" spans="2:8" x14ac:dyDescent="0.25">
      <c r="B541" s="3"/>
      <c r="C541" s="1358"/>
      <c r="D541" s="837" t="s">
        <v>749</v>
      </c>
      <c r="E541" s="838"/>
      <c r="F541" s="839"/>
      <c r="G541" s="1350"/>
      <c r="H541" s="10"/>
    </row>
    <row r="542" spans="2:8" x14ac:dyDescent="0.25">
      <c r="B542" s="3"/>
      <c r="C542" s="1358"/>
      <c r="D542" s="837" t="s">
        <v>750</v>
      </c>
      <c r="E542" s="838"/>
      <c r="F542" s="839"/>
      <c r="G542" s="1350"/>
      <c r="H542" s="10"/>
    </row>
    <row r="543" spans="2:8" x14ac:dyDescent="0.25">
      <c r="B543" s="3"/>
      <c r="C543" s="1358"/>
      <c r="D543" s="837" t="s">
        <v>17</v>
      </c>
      <c r="E543" s="1056">
        <f>E540*E541</f>
        <v>0</v>
      </c>
      <c r="F543" s="839"/>
      <c r="G543" s="1350"/>
      <c r="H543" s="10"/>
    </row>
    <row r="544" spans="2:8" x14ac:dyDescent="0.25">
      <c r="B544" s="3"/>
      <c r="C544" s="1358"/>
      <c r="D544" s="866" t="s">
        <v>989</v>
      </c>
      <c r="E544" s="1056">
        <f>E542*E540</f>
        <v>0</v>
      </c>
      <c r="F544" s="839"/>
      <c r="G544" s="1350"/>
      <c r="H544" s="10"/>
    </row>
    <row r="545" spans="2:8" x14ac:dyDescent="0.25">
      <c r="B545" s="3"/>
      <c r="C545" s="1358"/>
      <c r="D545" s="837" t="s">
        <v>222</v>
      </c>
      <c r="E545" s="1056">
        <f>E543-E544</f>
        <v>0</v>
      </c>
      <c r="F545" s="886"/>
      <c r="G545" s="1350"/>
      <c r="H545" s="10"/>
    </row>
    <row r="546" spans="2:8" x14ac:dyDescent="0.25">
      <c r="B546" s="3"/>
      <c r="C546" s="1358"/>
      <c r="D546" s="837" t="s">
        <v>223</v>
      </c>
      <c r="E546" s="1056">
        <f>IFERROR(E545/E543,0)</f>
        <v>0</v>
      </c>
      <c r="F546" s="886"/>
      <c r="G546" s="1350"/>
      <c r="H546" s="10"/>
    </row>
    <row r="547" spans="2:8" x14ac:dyDescent="0.25">
      <c r="B547" s="3"/>
      <c r="C547" s="1358"/>
      <c r="D547" s="853"/>
      <c r="E547" s="876"/>
      <c r="F547" s="889"/>
      <c r="G547" s="1350"/>
      <c r="H547" s="10"/>
    </row>
    <row r="548" spans="2:8" x14ac:dyDescent="0.25">
      <c r="B548" s="3"/>
      <c r="C548" s="1358"/>
      <c r="D548" s="853"/>
      <c r="E548" s="876"/>
      <c r="F548" s="890"/>
      <c r="G548" s="1350"/>
      <c r="H548" s="10"/>
    </row>
    <row r="549" spans="2:8" x14ac:dyDescent="0.25">
      <c r="B549" s="3"/>
      <c r="C549" s="1358"/>
      <c r="D549" s="853"/>
      <c r="E549" s="876"/>
      <c r="F549" s="886"/>
      <c r="G549" s="1350"/>
      <c r="H549" s="10"/>
    </row>
    <row r="550" spans="2:8" x14ac:dyDescent="0.25">
      <c r="B550" s="3"/>
      <c r="C550" s="1358"/>
      <c r="D550" s="853"/>
      <c r="E550" s="876"/>
      <c r="F550" s="886"/>
      <c r="G550" s="1350"/>
      <c r="H550" s="10"/>
    </row>
    <row r="551" spans="2:8" x14ac:dyDescent="0.25">
      <c r="B551" s="3"/>
      <c r="C551" s="1358"/>
      <c r="D551" s="853"/>
      <c r="E551" s="876"/>
      <c r="F551" s="886"/>
      <c r="G551" s="1350"/>
      <c r="H551" s="10"/>
    </row>
    <row r="552" spans="2:8" x14ac:dyDescent="0.25">
      <c r="B552" s="3"/>
      <c r="C552" s="1358"/>
      <c r="D552" s="853"/>
      <c r="E552" s="876"/>
      <c r="F552" s="855"/>
      <c r="G552" s="1350"/>
      <c r="H552" s="10"/>
    </row>
    <row r="553" spans="2:8" x14ac:dyDescent="0.25">
      <c r="B553" s="3"/>
      <c r="C553" s="1358"/>
      <c r="D553" s="853"/>
      <c r="E553" s="876"/>
      <c r="F553" s="855"/>
      <c r="G553" s="1350"/>
      <c r="H553" s="10"/>
    </row>
    <row r="554" spans="2:8" x14ac:dyDescent="0.25">
      <c r="B554" s="3"/>
      <c r="C554" s="1358"/>
      <c r="D554" s="853"/>
      <c r="E554" s="876"/>
      <c r="F554" s="855"/>
      <c r="G554" s="1350"/>
      <c r="H554" s="10"/>
    </row>
    <row r="555" spans="2:8" x14ac:dyDescent="0.25">
      <c r="B555" s="3"/>
      <c r="C555" s="1358"/>
      <c r="D555" s="853"/>
      <c r="E555" s="876"/>
      <c r="F555" s="855"/>
      <c r="G555" s="1350"/>
      <c r="H555" s="10"/>
    </row>
    <row r="556" spans="2:8" x14ac:dyDescent="0.25">
      <c r="B556" s="3"/>
      <c r="C556" s="1358"/>
      <c r="D556" s="853"/>
      <c r="E556" s="876"/>
      <c r="F556" s="855"/>
      <c r="G556" s="1350"/>
      <c r="H556" s="10"/>
    </row>
    <row r="557" spans="2:8" x14ac:dyDescent="0.25">
      <c r="B557" s="3"/>
      <c r="C557" s="1358"/>
      <c r="D557" s="853"/>
      <c r="E557" s="876"/>
      <c r="F557" s="855"/>
      <c r="G557" s="1350"/>
      <c r="H557" s="10"/>
    </row>
    <row r="558" spans="2:8" x14ac:dyDescent="0.25">
      <c r="B558" s="3"/>
      <c r="C558" s="1358"/>
      <c r="D558" s="853"/>
      <c r="E558" s="876"/>
      <c r="F558" s="855"/>
      <c r="G558" s="1350"/>
      <c r="H558" s="10"/>
    </row>
    <row r="559" spans="2:8" x14ac:dyDescent="0.25">
      <c r="B559" s="3"/>
      <c r="C559" s="1358"/>
      <c r="D559" s="853"/>
      <c r="E559" s="876"/>
      <c r="F559" s="860"/>
      <c r="G559" s="1350"/>
      <c r="H559" s="10"/>
    </row>
    <row r="560" spans="2:8" x14ac:dyDescent="0.25">
      <c r="B560" s="3"/>
      <c r="C560" s="1359"/>
      <c r="D560" s="856"/>
      <c r="E560" s="857"/>
      <c r="F560" s="858"/>
      <c r="G560" s="1351"/>
      <c r="H560" s="10"/>
    </row>
    <row r="561" spans="2:8" ht="15" x14ac:dyDescent="0.3">
      <c r="B561" s="3"/>
      <c r="C561" s="859"/>
      <c r="D561" s="859"/>
      <c r="E561" s="859"/>
      <c r="F561" s="859"/>
      <c r="G561" s="859"/>
      <c r="H561" s="10"/>
    </row>
    <row r="562" spans="2:8" ht="18.600000000000001" customHeight="1" x14ac:dyDescent="0.25">
      <c r="B562" s="3"/>
      <c r="C562" s="833" t="s">
        <v>9</v>
      </c>
      <c r="D562" s="834" t="s">
        <v>757</v>
      </c>
      <c r="E562" s="1355"/>
      <c r="F562" s="1355"/>
      <c r="G562" s="1349"/>
      <c r="H562" s="10"/>
    </row>
    <row r="563" spans="2:8" x14ac:dyDescent="0.25">
      <c r="B563" s="3"/>
      <c r="C563" s="1357" t="s">
        <v>11</v>
      </c>
      <c r="D563" s="871" t="s">
        <v>751</v>
      </c>
      <c r="E563" s="844"/>
      <c r="F563" s="888"/>
      <c r="G563" s="1349" t="s">
        <v>13</v>
      </c>
      <c r="H563" s="10"/>
    </row>
    <row r="564" spans="2:8" x14ac:dyDescent="0.25">
      <c r="B564" s="3"/>
      <c r="C564" s="1358"/>
      <c r="D564" s="837" t="s">
        <v>749</v>
      </c>
      <c r="E564" s="869"/>
      <c r="F564" s="839"/>
      <c r="G564" s="1350"/>
      <c r="H564" s="10"/>
    </row>
    <row r="565" spans="2:8" x14ac:dyDescent="0.25">
      <c r="B565" s="3"/>
      <c r="C565" s="1358"/>
      <c r="D565" s="837" t="s">
        <v>946</v>
      </c>
      <c r="E565" s="869"/>
      <c r="F565" s="839"/>
      <c r="G565" s="1350"/>
      <c r="H565" s="10"/>
    </row>
    <row r="566" spans="2:8" x14ac:dyDescent="0.25">
      <c r="B566" s="3"/>
      <c r="C566" s="1358"/>
      <c r="D566" s="837" t="s">
        <v>17</v>
      </c>
      <c r="E566" s="1056">
        <f>E563*E564</f>
        <v>0</v>
      </c>
      <c r="F566" s="839"/>
      <c r="G566" s="1350"/>
      <c r="H566" s="10"/>
    </row>
    <row r="567" spans="2:8" x14ac:dyDescent="0.25">
      <c r="B567" s="3"/>
      <c r="C567" s="1358"/>
      <c r="D567" s="837" t="s">
        <v>18</v>
      </c>
      <c r="E567" s="1056">
        <f>E565*E563</f>
        <v>0</v>
      </c>
      <c r="F567" s="839"/>
      <c r="G567" s="1350"/>
      <c r="H567" s="10"/>
    </row>
    <row r="568" spans="2:8" x14ac:dyDescent="0.25">
      <c r="B568" s="3"/>
      <c r="C568" s="1358"/>
      <c r="D568" s="837" t="s">
        <v>222</v>
      </c>
      <c r="E568" s="1056">
        <f>E566-E567</f>
        <v>0</v>
      </c>
      <c r="F568" s="886"/>
      <c r="G568" s="1350"/>
      <c r="H568" s="10"/>
    </row>
    <row r="569" spans="2:8" x14ac:dyDescent="0.25">
      <c r="B569" s="3"/>
      <c r="C569" s="1358"/>
      <c r="D569" s="837" t="s">
        <v>223</v>
      </c>
      <c r="E569" s="1056">
        <f>IFERROR(E568/E566,0)</f>
        <v>0</v>
      </c>
      <c r="F569" s="886"/>
      <c r="G569" s="1350"/>
      <c r="H569" s="10"/>
    </row>
    <row r="570" spans="2:8" x14ac:dyDescent="0.25">
      <c r="B570" s="3"/>
      <c r="C570" s="1358"/>
      <c r="D570" s="853"/>
      <c r="E570" s="876"/>
      <c r="F570" s="889"/>
      <c r="G570" s="1350"/>
      <c r="H570" s="10"/>
    </row>
    <row r="571" spans="2:8" x14ac:dyDescent="0.25">
      <c r="B571" s="3"/>
      <c r="C571" s="1358"/>
      <c r="D571" s="853"/>
      <c r="E571" s="876"/>
      <c r="F571" s="890"/>
      <c r="G571" s="1350"/>
      <c r="H571" s="10"/>
    </row>
    <row r="572" spans="2:8" x14ac:dyDescent="0.25">
      <c r="B572" s="3"/>
      <c r="C572" s="1358"/>
      <c r="D572" s="853"/>
      <c r="E572" s="876"/>
      <c r="F572" s="886"/>
      <c r="G572" s="1350"/>
      <c r="H572" s="10"/>
    </row>
    <row r="573" spans="2:8" x14ac:dyDescent="0.25">
      <c r="B573" s="3"/>
      <c r="C573" s="1358"/>
      <c r="D573" s="853"/>
      <c r="E573" s="876"/>
      <c r="F573" s="886"/>
      <c r="G573" s="1350"/>
      <c r="H573" s="10"/>
    </row>
    <row r="574" spans="2:8" x14ac:dyDescent="0.25">
      <c r="B574" s="3"/>
      <c r="C574" s="1358"/>
      <c r="D574" s="853"/>
      <c r="E574" s="876"/>
      <c r="F574" s="886"/>
      <c r="G574" s="1350"/>
      <c r="H574" s="10"/>
    </row>
    <row r="575" spans="2:8" x14ac:dyDescent="0.25">
      <c r="B575" s="3"/>
      <c r="C575" s="1358"/>
      <c r="D575" s="853"/>
      <c r="E575" s="876"/>
      <c r="F575" s="855"/>
      <c r="G575" s="1350"/>
      <c r="H575" s="10"/>
    </row>
    <row r="576" spans="2:8" x14ac:dyDescent="0.25">
      <c r="B576" s="3"/>
      <c r="C576" s="1358"/>
      <c r="D576" s="853"/>
      <c r="E576" s="876"/>
      <c r="F576" s="855"/>
      <c r="G576" s="1350"/>
      <c r="H576" s="10"/>
    </row>
    <row r="577" spans="2:8" x14ac:dyDescent="0.25">
      <c r="B577" s="3"/>
      <c r="C577" s="1358"/>
      <c r="D577" s="853"/>
      <c r="E577" s="876"/>
      <c r="F577" s="855"/>
      <c r="G577" s="1350"/>
      <c r="H577" s="10"/>
    </row>
    <row r="578" spans="2:8" x14ac:dyDescent="0.25">
      <c r="B578" s="3"/>
      <c r="C578" s="1358"/>
      <c r="D578" s="853"/>
      <c r="E578" s="876"/>
      <c r="F578" s="855"/>
      <c r="G578" s="1350"/>
      <c r="H578" s="10"/>
    </row>
    <row r="579" spans="2:8" x14ac:dyDescent="0.25">
      <c r="B579" s="3"/>
      <c r="C579" s="1358"/>
      <c r="D579" s="853"/>
      <c r="E579" s="876"/>
      <c r="F579" s="855"/>
      <c r="G579" s="1350"/>
      <c r="H579" s="10"/>
    </row>
    <row r="580" spans="2:8" x14ac:dyDescent="0.25">
      <c r="B580" s="3"/>
      <c r="C580" s="1358"/>
      <c r="D580" s="853"/>
      <c r="E580" s="876"/>
      <c r="F580" s="855"/>
      <c r="G580" s="1350"/>
      <c r="H580" s="10"/>
    </row>
    <row r="581" spans="2:8" x14ac:dyDescent="0.25">
      <c r="B581" s="3"/>
      <c r="C581" s="1358"/>
      <c r="D581" s="853"/>
      <c r="E581" s="876"/>
      <c r="F581" s="855"/>
      <c r="G581" s="1350"/>
      <c r="H581" s="10"/>
    </row>
    <row r="582" spans="2:8" x14ac:dyDescent="0.25">
      <c r="B582" s="3"/>
      <c r="C582" s="1358"/>
      <c r="D582" s="853"/>
      <c r="E582" s="876"/>
      <c r="F582" s="860"/>
      <c r="G582" s="1350"/>
      <c r="H582" s="10"/>
    </row>
    <row r="583" spans="2:8" x14ac:dyDescent="0.25">
      <c r="B583" s="3"/>
      <c r="C583" s="1359"/>
      <c r="D583" s="856"/>
      <c r="E583" s="857"/>
      <c r="F583" s="858"/>
      <c r="G583" s="1351"/>
      <c r="H583" s="10"/>
    </row>
    <row r="584" spans="2:8" ht="15" x14ac:dyDescent="0.3">
      <c r="B584" s="3"/>
      <c r="C584" s="859"/>
      <c r="D584" s="859"/>
      <c r="E584" s="859"/>
      <c r="F584" s="859"/>
      <c r="G584" s="859"/>
      <c r="H584" s="10"/>
    </row>
    <row r="585" spans="2:8" ht="18.600000000000001" customHeight="1" x14ac:dyDescent="0.25">
      <c r="B585" s="3"/>
      <c r="C585" s="833" t="s">
        <v>9</v>
      </c>
      <c r="D585" s="834" t="s">
        <v>758</v>
      </c>
      <c r="E585" s="1355"/>
      <c r="F585" s="1355"/>
      <c r="G585" s="1349"/>
      <c r="H585" s="10"/>
    </row>
    <row r="586" spans="2:8" x14ac:dyDescent="0.25">
      <c r="B586" s="3"/>
      <c r="C586" s="1357" t="s">
        <v>11</v>
      </c>
      <c r="D586" s="871" t="s">
        <v>759</v>
      </c>
      <c r="E586" s="844"/>
      <c r="F586" s="888"/>
      <c r="G586" s="1349" t="s">
        <v>13</v>
      </c>
      <c r="H586" s="10"/>
    </row>
    <row r="587" spans="2:8" x14ac:dyDescent="0.25">
      <c r="B587" s="3"/>
      <c r="C587" s="1358"/>
      <c r="D587" s="837" t="s">
        <v>749</v>
      </c>
      <c r="E587" s="869"/>
      <c r="F587" s="839"/>
      <c r="G587" s="1350"/>
      <c r="H587" s="10"/>
    </row>
    <row r="588" spans="2:8" x14ac:dyDescent="0.25">
      <c r="B588" s="3"/>
      <c r="C588" s="1358"/>
      <c r="D588" s="837" t="s">
        <v>750</v>
      </c>
      <c r="E588" s="869"/>
      <c r="F588" s="839"/>
      <c r="G588" s="1350"/>
      <c r="H588" s="10"/>
    </row>
    <row r="589" spans="2:8" x14ac:dyDescent="0.25">
      <c r="B589" s="3"/>
      <c r="C589" s="1358"/>
      <c r="D589" s="837" t="s">
        <v>17</v>
      </c>
      <c r="E589" s="875">
        <f>E586*E587</f>
        <v>0</v>
      </c>
      <c r="F589" s="839"/>
      <c r="G589" s="1350"/>
      <c r="H589" s="10"/>
    </row>
    <row r="590" spans="2:8" x14ac:dyDescent="0.25">
      <c r="B590" s="3"/>
      <c r="C590" s="1358"/>
      <c r="D590" s="837" t="s">
        <v>18</v>
      </c>
      <c r="E590" s="875">
        <f>E588*E586</f>
        <v>0</v>
      </c>
      <c r="F590" s="839"/>
      <c r="G590" s="1350"/>
      <c r="H590" s="10"/>
    </row>
    <row r="591" spans="2:8" x14ac:dyDescent="0.25">
      <c r="B591" s="3"/>
      <c r="C591" s="1358"/>
      <c r="D591" s="837" t="s">
        <v>222</v>
      </c>
      <c r="E591" s="875">
        <f>E589-E590</f>
        <v>0</v>
      </c>
      <c r="F591" s="886"/>
      <c r="G591" s="1350"/>
      <c r="H591" s="10"/>
    </row>
    <row r="592" spans="2:8" x14ac:dyDescent="0.25">
      <c r="B592" s="3"/>
      <c r="C592" s="1358"/>
      <c r="D592" s="837" t="s">
        <v>223</v>
      </c>
      <c r="E592" s="875">
        <f>IFERROR(E591/E589,0)</f>
        <v>0</v>
      </c>
      <c r="F592" s="886"/>
      <c r="G592" s="1350"/>
      <c r="H592" s="10"/>
    </row>
    <row r="593" spans="2:8" x14ac:dyDescent="0.25">
      <c r="B593" s="3"/>
      <c r="C593" s="1358"/>
      <c r="D593" s="853"/>
      <c r="E593" s="876"/>
      <c r="F593" s="889"/>
      <c r="G593" s="1350"/>
      <c r="H593" s="10"/>
    </row>
    <row r="594" spans="2:8" x14ac:dyDescent="0.25">
      <c r="B594" s="3"/>
      <c r="C594" s="1358"/>
      <c r="D594" s="853"/>
      <c r="E594" s="876"/>
      <c r="F594" s="890"/>
      <c r="G594" s="1350"/>
      <c r="H594" s="10"/>
    </row>
    <row r="595" spans="2:8" x14ac:dyDescent="0.25">
      <c r="B595" s="3"/>
      <c r="C595" s="1358"/>
      <c r="D595" s="853"/>
      <c r="E595" s="876"/>
      <c r="F595" s="886"/>
      <c r="G595" s="1350"/>
      <c r="H595" s="10"/>
    </row>
    <row r="596" spans="2:8" x14ac:dyDescent="0.25">
      <c r="B596" s="3"/>
      <c r="C596" s="1358"/>
      <c r="D596" s="853"/>
      <c r="E596" s="876"/>
      <c r="F596" s="886"/>
      <c r="G596" s="1350"/>
      <c r="H596" s="10"/>
    </row>
    <row r="597" spans="2:8" x14ac:dyDescent="0.25">
      <c r="B597" s="3"/>
      <c r="C597" s="1358"/>
      <c r="D597" s="853"/>
      <c r="E597" s="876"/>
      <c r="F597" s="886"/>
      <c r="G597" s="1350"/>
      <c r="H597" s="10"/>
    </row>
    <row r="598" spans="2:8" x14ac:dyDescent="0.25">
      <c r="B598" s="3"/>
      <c r="C598" s="1358"/>
      <c r="D598" s="853"/>
      <c r="E598" s="876"/>
      <c r="F598" s="855"/>
      <c r="G598" s="1350"/>
      <c r="H598" s="10"/>
    </row>
    <row r="599" spans="2:8" x14ac:dyDescent="0.25">
      <c r="B599" s="3"/>
      <c r="C599" s="1358"/>
      <c r="D599" s="853"/>
      <c r="E599" s="876"/>
      <c r="F599" s="855"/>
      <c r="G599" s="1350"/>
      <c r="H599" s="10"/>
    </row>
    <row r="600" spans="2:8" x14ac:dyDescent="0.25">
      <c r="B600" s="3"/>
      <c r="C600" s="1358"/>
      <c r="D600" s="853"/>
      <c r="E600" s="876"/>
      <c r="F600" s="855"/>
      <c r="G600" s="1350"/>
      <c r="H600" s="10"/>
    </row>
    <row r="601" spans="2:8" x14ac:dyDescent="0.25">
      <c r="B601" s="3"/>
      <c r="C601" s="1358"/>
      <c r="D601" s="853"/>
      <c r="E601" s="876"/>
      <c r="F601" s="855"/>
      <c r="G601" s="1350"/>
      <c r="H601" s="10"/>
    </row>
    <row r="602" spans="2:8" x14ac:dyDescent="0.25">
      <c r="B602" s="3"/>
      <c r="C602" s="1358"/>
      <c r="D602" s="853"/>
      <c r="E602" s="876"/>
      <c r="F602" s="855"/>
      <c r="G602" s="1350"/>
      <c r="H602" s="10"/>
    </row>
    <row r="603" spans="2:8" x14ac:dyDescent="0.25">
      <c r="B603" s="3"/>
      <c r="C603" s="1358"/>
      <c r="D603" s="853"/>
      <c r="E603" s="876"/>
      <c r="F603" s="855"/>
      <c r="G603" s="1350"/>
      <c r="H603" s="10"/>
    </row>
    <row r="604" spans="2:8" x14ac:dyDescent="0.25">
      <c r="B604" s="3"/>
      <c r="C604" s="1358"/>
      <c r="D604" s="853"/>
      <c r="E604" s="876"/>
      <c r="F604" s="855"/>
      <c r="G604" s="1350"/>
      <c r="H604" s="10"/>
    </row>
    <row r="605" spans="2:8" x14ac:dyDescent="0.25">
      <c r="B605" s="3"/>
      <c r="C605" s="1358"/>
      <c r="D605" s="853"/>
      <c r="E605" s="876"/>
      <c r="F605" s="860"/>
      <c r="G605" s="1350"/>
      <c r="H605" s="10"/>
    </row>
    <row r="606" spans="2:8" x14ac:dyDescent="0.25">
      <c r="B606" s="3"/>
      <c r="C606" s="1359"/>
      <c r="D606" s="856"/>
      <c r="E606" s="857"/>
      <c r="F606" s="858"/>
      <c r="G606" s="1351"/>
      <c r="H606" s="10"/>
    </row>
    <row r="607" spans="2:8" ht="15" x14ac:dyDescent="0.3">
      <c r="B607" s="3"/>
      <c r="C607" s="859"/>
      <c r="D607" s="859"/>
      <c r="E607" s="859"/>
      <c r="F607" s="859"/>
      <c r="G607" s="859"/>
      <c r="H607" s="10"/>
    </row>
    <row r="608" spans="2:8" ht="18.600000000000001" customHeight="1" x14ac:dyDescent="0.25">
      <c r="B608" s="3"/>
      <c r="C608" s="833" t="s">
        <v>9</v>
      </c>
      <c r="D608" s="834" t="s">
        <v>828</v>
      </c>
      <c r="E608" s="1355"/>
      <c r="F608" s="1355"/>
      <c r="G608" s="1349"/>
      <c r="H608" s="10"/>
    </row>
    <row r="609" spans="2:8" x14ac:dyDescent="0.25">
      <c r="B609" s="3"/>
      <c r="C609" s="1357" t="s">
        <v>11</v>
      </c>
      <c r="D609" s="862" t="s">
        <v>908</v>
      </c>
      <c r="E609" s="835">
        <f>SUM(E610:E611)</f>
        <v>0</v>
      </c>
      <c r="F609" s="836" t="s">
        <v>909</v>
      </c>
      <c r="G609" s="1349" t="s">
        <v>13</v>
      </c>
      <c r="H609" s="10"/>
    </row>
    <row r="610" spans="2:8" x14ac:dyDescent="0.25">
      <c r="B610" s="3"/>
      <c r="C610" s="1358"/>
      <c r="D610" s="837" t="s">
        <v>918</v>
      </c>
      <c r="E610" s="838"/>
      <c r="F610" s="841" t="s">
        <v>909</v>
      </c>
      <c r="G610" s="1350"/>
      <c r="H610" s="10"/>
    </row>
    <row r="611" spans="2:8" x14ac:dyDescent="0.25">
      <c r="B611" s="3"/>
      <c r="C611" s="1358"/>
      <c r="D611" s="837" t="s">
        <v>919</v>
      </c>
      <c r="E611" s="838"/>
      <c r="F611" s="841" t="s">
        <v>909</v>
      </c>
      <c r="G611" s="1350"/>
      <c r="H611" s="10"/>
    </row>
    <row r="612" spans="2:8" x14ac:dyDescent="0.25">
      <c r="B612" s="3"/>
      <c r="C612" s="1358"/>
      <c r="D612" s="837" t="s">
        <v>910</v>
      </c>
      <c r="E612" s="838"/>
      <c r="F612" s="841" t="s">
        <v>911</v>
      </c>
      <c r="G612" s="1350"/>
      <c r="H612" s="10"/>
    </row>
    <row r="613" spans="2:8" x14ac:dyDescent="0.25">
      <c r="B613" s="3"/>
      <c r="C613" s="1358"/>
      <c r="D613" s="866" t="s">
        <v>912</v>
      </c>
      <c r="E613" s="842">
        <f>E612*E609</f>
        <v>0</v>
      </c>
      <c r="F613" s="843" t="s">
        <v>913</v>
      </c>
      <c r="G613" s="1350"/>
      <c r="H613" s="10"/>
    </row>
    <row r="614" spans="2:8" x14ac:dyDescent="0.25">
      <c r="B614" s="3"/>
      <c r="C614" s="1358"/>
      <c r="D614" s="837" t="s">
        <v>914</v>
      </c>
      <c r="E614" s="869"/>
      <c r="F614" s="845" t="s">
        <v>920</v>
      </c>
      <c r="G614" s="1350"/>
      <c r="H614" s="10"/>
    </row>
    <row r="615" spans="2:8" x14ac:dyDescent="0.25">
      <c r="B615" s="3"/>
      <c r="C615" s="1358"/>
      <c r="D615" s="837" t="s">
        <v>1002</v>
      </c>
      <c r="E615" s="869"/>
      <c r="F615" s="845" t="s">
        <v>920</v>
      </c>
      <c r="G615" s="1350"/>
      <c r="H615" s="10"/>
    </row>
    <row r="616" spans="2:8" x14ac:dyDescent="0.25">
      <c r="B616" s="3"/>
      <c r="C616" s="1358"/>
      <c r="D616" s="837" t="s">
        <v>997</v>
      </c>
      <c r="E616" s="1057"/>
      <c r="F616" s="847" t="s">
        <v>911</v>
      </c>
      <c r="G616" s="1350"/>
      <c r="H616" s="10"/>
    </row>
    <row r="617" spans="2:8" x14ac:dyDescent="0.25">
      <c r="B617" s="3"/>
      <c r="C617" s="1358"/>
      <c r="D617" s="866" t="s">
        <v>998</v>
      </c>
      <c r="E617" s="1054">
        <f>(E616*E611)*E614</f>
        <v>0</v>
      </c>
      <c r="F617" s="848" t="s">
        <v>133</v>
      </c>
      <c r="G617" s="1350"/>
      <c r="H617" s="10"/>
    </row>
    <row r="618" spans="2:8" x14ac:dyDescent="0.25">
      <c r="B618" s="3"/>
      <c r="C618" s="1358"/>
      <c r="D618" s="866" t="s">
        <v>56</v>
      </c>
      <c r="E618" s="849">
        <f>E613*E614</f>
        <v>0</v>
      </c>
      <c r="F618" s="850" t="s">
        <v>133</v>
      </c>
      <c r="G618" s="1350"/>
      <c r="H618" s="10"/>
    </row>
    <row r="619" spans="2:8" x14ac:dyDescent="0.25">
      <c r="B619" s="3"/>
      <c r="C619" s="1358"/>
      <c r="D619" s="866" t="s">
        <v>921</v>
      </c>
      <c r="E619" s="849">
        <f>E615*E609</f>
        <v>0</v>
      </c>
      <c r="F619" s="850" t="s">
        <v>133</v>
      </c>
      <c r="G619" s="1350"/>
      <c r="H619" s="10"/>
    </row>
    <row r="620" spans="2:8" x14ac:dyDescent="0.25">
      <c r="B620" s="3"/>
      <c r="C620" s="1358"/>
      <c r="D620" s="866" t="s">
        <v>916</v>
      </c>
      <c r="E620" s="849">
        <f>E618-E619-E617</f>
        <v>0</v>
      </c>
      <c r="F620" s="850" t="s">
        <v>133</v>
      </c>
      <c r="G620" s="1350"/>
      <c r="H620" s="10"/>
    </row>
    <row r="621" spans="2:8" x14ac:dyDescent="0.25">
      <c r="B621" s="3"/>
      <c r="C621" s="1358"/>
      <c r="D621" s="866" t="s">
        <v>917</v>
      </c>
      <c r="E621" s="851">
        <f>IFERROR(E620/E618,0)</f>
        <v>0</v>
      </c>
      <c r="F621" s="852" t="s">
        <v>442</v>
      </c>
      <c r="G621" s="1350"/>
      <c r="H621" s="10"/>
    </row>
    <row r="622" spans="2:8" hidden="1" x14ac:dyDescent="0.25">
      <c r="B622" s="3"/>
      <c r="C622" s="1358"/>
      <c r="D622" s="853"/>
      <c r="E622" s="854"/>
      <c r="F622" s="855"/>
      <c r="G622" s="1350"/>
      <c r="H622" s="10"/>
    </row>
    <row r="623" spans="2:8" hidden="1" x14ac:dyDescent="0.25">
      <c r="B623" s="3"/>
      <c r="C623" s="1358"/>
      <c r="D623" s="853"/>
      <c r="E623" s="854"/>
      <c r="F623" s="855"/>
      <c r="G623" s="1350"/>
      <c r="H623" s="10"/>
    </row>
    <row r="624" spans="2:8" hidden="1" x14ac:dyDescent="0.25">
      <c r="B624" s="3"/>
      <c r="C624" s="1358"/>
      <c r="D624" s="853"/>
      <c r="E624" s="854"/>
      <c r="F624" s="855"/>
      <c r="G624" s="1350"/>
      <c r="H624" s="10"/>
    </row>
    <row r="625" spans="2:8" hidden="1" x14ac:dyDescent="0.25">
      <c r="B625" s="3"/>
      <c r="C625" s="1358"/>
      <c r="D625" s="853"/>
      <c r="E625" s="854"/>
      <c r="F625" s="855"/>
      <c r="G625" s="1350"/>
      <c r="H625" s="10"/>
    </row>
    <row r="626" spans="2:8" hidden="1" x14ac:dyDescent="0.25">
      <c r="B626" s="3"/>
      <c r="C626" s="1358"/>
      <c r="D626" s="853"/>
      <c r="E626" s="854"/>
      <c r="F626" s="855"/>
      <c r="G626" s="1350"/>
      <c r="H626" s="10"/>
    </row>
    <row r="627" spans="2:8" hidden="1" x14ac:dyDescent="0.25">
      <c r="B627" s="3"/>
      <c r="C627" s="1358"/>
      <c r="D627" s="853"/>
      <c r="E627" s="854"/>
      <c r="F627" s="855"/>
      <c r="G627" s="1350"/>
      <c r="H627" s="10"/>
    </row>
    <row r="628" spans="2:8" hidden="1" x14ac:dyDescent="0.25">
      <c r="B628" s="3"/>
      <c r="C628" s="1358"/>
      <c r="D628" s="853"/>
      <c r="E628" s="854"/>
      <c r="F628" s="858"/>
      <c r="G628" s="1350"/>
      <c r="H628" s="10"/>
    </row>
    <row r="629" spans="2:8" x14ac:dyDescent="0.25">
      <c r="B629" s="3"/>
      <c r="C629" s="1359"/>
      <c r="D629" s="856"/>
      <c r="E629" s="857"/>
      <c r="F629" s="812"/>
      <c r="G629" s="1351"/>
      <c r="H629" s="10"/>
    </row>
    <row r="630" spans="2:8" ht="15" x14ac:dyDescent="0.3">
      <c r="B630" s="3"/>
      <c r="C630" s="859"/>
      <c r="D630" s="859"/>
      <c r="E630" s="859"/>
      <c r="F630" s="859"/>
      <c r="G630" s="859"/>
      <c r="H630" s="10"/>
    </row>
    <row r="631" spans="2:8" ht="18.600000000000001" customHeight="1" x14ac:dyDescent="0.25">
      <c r="B631" s="3"/>
      <c r="C631" s="833" t="s">
        <v>9</v>
      </c>
      <c r="D631" s="834" t="s">
        <v>761</v>
      </c>
      <c r="E631" s="1355"/>
      <c r="F631" s="1355"/>
      <c r="G631" s="1349"/>
      <c r="H631" s="10"/>
    </row>
    <row r="632" spans="2:8" x14ac:dyDescent="0.25">
      <c r="B632" s="3"/>
      <c r="C632" s="1357" t="s">
        <v>11</v>
      </c>
      <c r="D632" s="862" t="s">
        <v>908</v>
      </c>
      <c r="E632" s="835">
        <f>SUM(E633:E634)</f>
        <v>0</v>
      </c>
      <c r="F632" s="836" t="s">
        <v>909</v>
      </c>
      <c r="G632" s="1349" t="s">
        <v>13</v>
      </c>
      <c r="H632" s="10"/>
    </row>
    <row r="633" spans="2:8" x14ac:dyDescent="0.25">
      <c r="B633" s="3"/>
      <c r="C633" s="1358"/>
      <c r="D633" s="837" t="s">
        <v>918</v>
      </c>
      <c r="E633" s="838"/>
      <c r="F633" s="841" t="s">
        <v>909</v>
      </c>
      <c r="G633" s="1350"/>
      <c r="H633" s="10"/>
    </row>
    <row r="634" spans="2:8" x14ac:dyDescent="0.25">
      <c r="B634" s="3"/>
      <c r="C634" s="1358"/>
      <c r="D634" s="837" t="s">
        <v>919</v>
      </c>
      <c r="E634" s="838"/>
      <c r="F634" s="841" t="s">
        <v>909</v>
      </c>
      <c r="G634" s="1350"/>
      <c r="H634" s="10"/>
    </row>
    <row r="635" spans="2:8" x14ac:dyDescent="0.25">
      <c r="B635" s="3"/>
      <c r="C635" s="1358"/>
      <c r="D635" s="837" t="s">
        <v>910</v>
      </c>
      <c r="E635" s="838"/>
      <c r="F635" s="841" t="s">
        <v>911</v>
      </c>
      <c r="G635" s="1350"/>
      <c r="H635" s="10"/>
    </row>
    <row r="636" spans="2:8" x14ac:dyDescent="0.25">
      <c r="B636" s="3"/>
      <c r="C636" s="1358"/>
      <c r="D636" s="866" t="s">
        <v>912</v>
      </c>
      <c r="E636" s="842">
        <f>E635*E632</f>
        <v>0</v>
      </c>
      <c r="F636" s="843" t="s">
        <v>913</v>
      </c>
      <c r="G636" s="1350"/>
      <c r="H636" s="10"/>
    </row>
    <row r="637" spans="2:8" x14ac:dyDescent="0.25">
      <c r="B637" s="3"/>
      <c r="C637" s="1358"/>
      <c r="D637" s="837" t="s">
        <v>914</v>
      </c>
      <c r="E637" s="869"/>
      <c r="F637" s="845" t="s">
        <v>920</v>
      </c>
      <c r="G637" s="1350"/>
      <c r="H637" s="10"/>
    </row>
    <row r="638" spans="2:8" x14ac:dyDescent="0.25">
      <c r="B638" s="3"/>
      <c r="C638" s="1358"/>
      <c r="D638" s="837" t="s">
        <v>1002</v>
      </c>
      <c r="E638" s="869"/>
      <c r="F638" s="845" t="s">
        <v>920</v>
      </c>
      <c r="G638" s="1350"/>
      <c r="H638" s="10"/>
    </row>
    <row r="639" spans="2:8" x14ac:dyDescent="0.25">
      <c r="B639" s="3"/>
      <c r="C639" s="1358"/>
      <c r="D639" s="837" t="s">
        <v>997</v>
      </c>
      <c r="E639" s="1057"/>
      <c r="F639" s="847" t="s">
        <v>911</v>
      </c>
      <c r="G639" s="1350"/>
      <c r="H639" s="10"/>
    </row>
    <row r="640" spans="2:8" x14ac:dyDescent="0.25">
      <c r="B640" s="3"/>
      <c r="C640" s="1358"/>
      <c r="D640" s="866" t="s">
        <v>998</v>
      </c>
      <c r="E640" s="1054">
        <f>(E639*E634)*E637</f>
        <v>0</v>
      </c>
      <c r="F640" s="848" t="s">
        <v>133</v>
      </c>
      <c r="G640" s="1350"/>
      <c r="H640" s="10"/>
    </row>
    <row r="641" spans="2:8" x14ac:dyDescent="0.25">
      <c r="B641" s="3"/>
      <c r="C641" s="1358"/>
      <c r="D641" s="866" t="s">
        <v>56</v>
      </c>
      <c r="E641" s="849">
        <f>E636*E637</f>
        <v>0</v>
      </c>
      <c r="F641" s="850" t="s">
        <v>133</v>
      </c>
      <c r="G641" s="1350"/>
      <c r="H641" s="10"/>
    </row>
    <row r="642" spans="2:8" x14ac:dyDescent="0.25">
      <c r="B642" s="3"/>
      <c r="C642" s="1358"/>
      <c r="D642" s="866" t="s">
        <v>921</v>
      </c>
      <c r="E642" s="849">
        <f>E638*E632</f>
        <v>0</v>
      </c>
      <c r="F642" s="850" t="s">
        <v>133</v>
      </c>
      <c r="G642" s="1350"/>
      <c r="H642" s="10"/>
    </row>
    <row r="643" spans="2:8" x14ac:dyDescent="0.25">
      <c r="B643" s="3"/>
      <c r="C643" s="1358"/>
      <c r="D643" s="866" t="s">
        <v>916</v>
      </c>
      <c r="E643" s="849">
        <f>E641-E642-E640</f>
        <v>0</v>
      </c>
      <c r="F643" s="850" t="s">
        <v>133</v>
      </c>
      <c r="G643" s="1350"/>
      <c r="H643" s="10"/>
    </row>
    <row r="644" spans="2:8" x14ac:dyDescent="0.25">
      <c r="B644" s="3"/>
      <c r="C644" s="1358"/>
      <c r="D644" s="866" t="s">
        <v>917</v>
      </c>
      <c r="E644" s="851">
        <f>IFERROR(E643/E641,0)</f>
        <v>0</v>
      </c>
      <c r="F644" s="852" t="s">
        <v>442</v>
      </c>
      <c r="G644" s="1350"/>
      <c r="H644" s="10"/>
    </row>
    <row r="645" spans="2:8" hidden="1" x14ac:dyDescent="0.25">
      <c r="B645" s="3"/>
      <c r="C645" s="1358"/>
      <c r="D645" s="837"/>
      <c r="E645" s="838"/>
      <c r="F645" s="855"/>
      <c r="G645" s="1350"/>
      <c r="H645" s="10"/>
    </row>
    <row r="646" spans="2:8" hidden="1" x14ac:dyDescent="0.25">
      <c r="B646" s="3"/>
      <c r="C646" s="1358"/>
      <c r="D646" s="837"/>
      <c r="E646" s="838"/>
      <c r="F646" s="855"/>
      <c r="G646" s="1350"/>
      <c r="H646" s="10"/>
    </row>
    <row r="647" spans="2:8" hidden="1" x14ac:dyDescent="0.25">
      <c r="B647" s="3"/>
      <c r="C647" s="1358"/>
      <c r="D647" s="837"/>
      <c r="E647" s="838"/>
      <c r="F647" s="855"/>
      <c r="G647" s="1350"/>
      <c r="H647" s="10"/>
    </row>
    <row r="648" spans="2:8" hidden="1" x14ac:dyDescent="0.25">
      <c r="B648" s="3"/>
      <c r="C648" s="1358"/>
      <c r="D648" s="837"/>
      <c r="E648" s="838"/>
      <c r="F648" s="855"/>
      <c r="G648" s="1350"/>
      <c r="H648" s="10"/>
    </row>
    <row r="649" spans="2:8" hidden="1" x14ac:dyDescent="0.25">
      <c r="B649" s="3"/>
      <c r="C649" s="1358"/>
      <c r="D649" s="837"/>
      <c r="E649" s="838"/>
      <c r="F649" s="855"/>
      <c r="G649" s="1350"/>
      <c r="H649" s="10"/>
    </row>
    <row r="650" spans="2:8" hidden="1" x14ac:dyDescent="0.25">
      <c r="B650" s="3"/>
      <c r="C650" s="1358"/>
      <c r="D650" s="837"/>
      <c r="E650" s="838"/>
      <c r="F650" s="855"/>
      <c r="G650" s="1350"/>
      <c r="H650" s="10"/>
    </row>
    <row r="651" spans="2:8" hidden="1" x14ac:dyDescent="0.25">
      <c r="B651" s="3"/>
      <c r="C651" s="1358"/>
      <c r="D651" s="837"/>
      <c r="E651" s="838"/>
      <c r="F651" s="858"/>
      <c r="G651" s="1350"/>
      <c r="H651" s="10"/>
    </row>
    <row r="652" spans="2:8" x14ac:dyDescent="0.25">
      <c r="B652" s="3"/>
      <c r="C652" s="1359"/>
      <c r="D652" s="856"/>
      <c r="E652" s="857"/>
      <c r="F652" s="812"/>
      <c r="G652" s="1351"/>
      <c r="H652" s="10"/>
    </row>
    <row r="653" spans="2:8" ht="15" x14ac:dyDescent="0.3">
      <c r="B653" s="3"/>
      <c r="C653" s="859"/>
      <c r="D653" s="859"/>
      <c r="E653" s="859"/>
      <c r="F653" s="859"/>
      <c r="G653" s="859"/>
      <c r="H653" s="10"/>
    </row>
    <row r="654" spans="2:8" ht="18.600000000000001" customHeight="1" x14ac:dyDescent="0.25">
      <c r="B654" s="3"/>
      <c r="C654" s="877" t="s">
        <v>9</v>
      </c>
      <c r="D654" s="878" t="s">
        <v>782</v>
      </c>
      <c r="E654" s="1356"/>
      <c r="F654" s="1356"/>
      <c r="G654" s="1352"/>
      <c r="H654" s="10"/>
    </row>
    <row r="655" spans="2:8" ht="15" x14ac:dyDescent="0.3">
      <c r="B655" s="3"/>
      <c r="C655" s="1360" t="s">
        <v>11</v>
      </c>
      <c r="D655" s="879"/>
      <c r="E655" s="880"/>
      <c r="F655" s="888"/>
      <c r="G655" s="1352" t="s">
        <v>13</v>
      </c>
      <c r="H655" s="10"/>
    </row>
    <row r="656" spans="2:8" ht="15" x14ac:dyDescent="0.3">
      <c r="B656" s="3"/>
      <c r="C656" s="1361"/>
      <c r="D656" s="881"/>
      <c r="E656" s="882"/>
      <c r="F656" s="839"/>
      <c r="G656" s="1353"/>
      <c r="H656" s="10"/>
    </row>
    <row r="657" spans="2:8" ht="15" x14ac:dyDescent="0.3">
      <c r="B657" s="3"/>
      <c r="C657" s="1361"/>
      <c r="D657" s="881"/>
      <c r="E657" s="882"/>
      <c r="F657" s="839"/>
      <c r="G657" s="1353"/>
      <c r="H657" s="10"/>
    </row>
    <row r="658" spans="2:8" ht="15" x14ac:dyDescent="0.3">
      <c r="B658" s="3"/>
      <c r="C658" s="1361"/>
      <c r="D658" s="881"/>
      <c r="E658" s="882"/>
      <c r="F658" s="839"/>
      <c r="G658" s="1353"/>
      <c r="H658" s="10"/>
    </row>
    <row r="659" spans="2:8" ht="15" x14ac:dyDescent="0.3">
      <c r="B659" s="3"/>
      <c r="C659" s="1361"/>
      <c r="D659" s="881"/>
      <c r="E659" s="882"/>
      <c r="F659" s="839"/>
      <c r="G659" s="1353"/>
      <c r="H659" s="10"/>
    </row>
    <row r="660" spans="2:8" ht="15" x14ac:dyDescent="0.3">
      <c r="B660" s="3"/>
      <c r="C660" s="1361"/>
      <c r="D660" s="881"/>
      <c r="E660" s="882"/>
      <c r="F660" s="886"/>
      <c r="G660" s="1353"/>
      <c r="H660" s="10"/>
    </row>
    <row r="661" spans="2:8" ht="15" x14ac:dyDescent="0.3">
      <c r="B661" s="3"/>
      <c r="C661" s="1361"/>
      <c r="D661" s="881"/>
      <c r="E661" s="882"/>
      <c r="F661" s="886"/>
      <c r="G661" s="1353"/>
      <c r="H661" s="10"/>
    </row>
    <row r="662" spans="2:8" ht="15" x14ac:dyDescent="0.3">
      <c r="B662" s="3"/>
      <c r="C662" s="1361"/>
      <c r="D662" s="881"/>
      <c r="E662" s="882"/>
      <c r="F662" s="889"/>
      <c r="G662" s="1353"/>
      <c r="H662" s="10"/>
    </row>
    <row r="663" spans="2:8" ht="15" x14ac:dyDescent="0.3">
      <c r="B663" s="3"/>
      <c r="C663" s="1361"/>
      <c r="D663" s="881"/>
      <c r="E663" s="882"/>
      <c r="F663" s="890"/>
      <c r="G663" s="1353"/>
      <c r="H663" s="10"/>
    </row>
    <row r="664" spans="2:8" ht="15" x14ac:dyDescent="0.3">
      <c r="B664" s="3"/>
      <c r="C664" s="1361"/>
      <c r="D664" s="881"/>
      <c r="E664" s="882"/>
      <c r="F664" s="886"/>
      <c r="G664" s="1353"/>
      <c r="H664" s="10"/>
    </row>
    <row r="665" spans="2:8" ht="15" x14ac:dyDescent="0.3">
      <c r="B665" s="3"/>
      <c r="C665" s="1361"/>
      <c r="D665" s="881"/>
      <c r="E665" s="882"/>
      <c r="F665" s="886"/>
      <c r="G665" s="1353"/>
      <c r="H665" s="10"/>
    </row>
    <row r="666" spans="2:8" ht="15" x14ac:dyDescent="0.3">
      <c r="B666" s="3"/>
      <c r="C666" s="1361"/>
      <c r="D666" s="881"/>
      <c r="E666" s="882"/>
      <c r="F666" s="886"/>
      <c r="G666" s="1353"/>
      <c r="H666" s="10"/>
    </row>
    <row r="667" spans="2:8" ht="15" x14ac:dyDescent="0.3">
      <c r="B667" s="3"/>
      <c r="C667" s="1361"/>
      <c r="D667" s="881"/>
      <c r="E667" s="882"/>
      <c r="F667" s="855"/>
      <c r="G667" s="1353"/>
      <c r="H667" s="10"/>
    </row>
    <row r="668" spans="2:8" ht="15" x14ac:dyDescent="0.3">
      <c r="B668" s="3"/>
      <c r="C668" s="1361"/>
      <c r="D668" s="881"/>
      <c r="E668" s="882"/>
      <c r="F668" s="855"/>
      <c r="G668" s="1353"/>
      <c r="H668" s="10"/>
    </row>
    <row r="669" spans="2:8" ht="15" x14ac:dyDescent="0.3">
      <c r="B669" s="3"/>
      <c r="C669" s="1361"/>
      <c r="D669" s="881"/>
      <c r="E669" s="882"/>
      <c r="F669" s="855"/>
      <c r="G669" s="1353"/>
      <c r="H669" s="10"/>
    </row>
    <row r="670" spans="2:8" ht="15" x14ac:dyDescent="0.3">
      <c r="B670" s="3"/>
      <c r="C670" s="1361"/>
      <c r="D670" s="881"/>
      <c r="E670" s="882"/>
      <c r="F670" s="855"/>
      <c r="G670" s="1353"/>
      <c r="H670" s="10"/>
    </row>
    <row r="671" spans="2:8" ht="15" x14ac:dyDescent="0.3">
      <c r="B671" s="3"/>
      <c r="C671" s="1361"/>
      <c r="D671" s="881"/>
      <c r="E671" s="882"/>
      <c r="F671" s="855"/>
      <c r="G671" s="1353"/>
      <c r="H671" s="10"/>
    </row>
    <row r="672" spans="2:8" ht="15" x14ac:dyDescent="0.3">
      <c r="B672" s="3"/>
      <c r="C672" s="1361"/>
      <c r="D672" s="881"/>
      <c r="E672" s="882"/>
      <c r="F672" s="855"/>
      <c r="G672" s="1353"/>
      <c r="H672" s="10"/>
    </row>
    <row r="673" spans="2:8" ht="15" x14ac:dyDescent="0.3">
      <c r="B673" s="3"/>
      <c r="C673" s="1361"/>
      <c r="D673" s="881"/>
      <c r="E673" s="882"/>
      <c r="F673" s="855"/>
      <c r="G673" s="1353"/>
      <c r="H673" s="10"/>
    </row>
    <row r="674" spans="2:8" ht="15" x14ac:dyDescent="0.3">
      <c r="B674" s="3"/>
      <c r="C674" s="1362"/>
      <c r="D674" s="883"/>
      <c r="E674" s="884"/>
      <c r="F674" s="858"/>
      <c r="G674" s="1354"/>
      <c r="H674" s="10"/>
    </row>
    <row r="675" spans="2:8" ht="15" x14ac:dyDescent="0.3">
      <c r="B675" s="3"/>
      <c r="C675" s="859"/>
      <c r="D675" s="859"/>
      <c r="E675" s="859"/>
      <c r="F675" s="859"/>
      <c r="G675" s="859"/>
      <c r="H675" s="10"/>
    </row>
    <row r="676" spans="2:8" ht="18.600000000000001" customHeight="1" x14ac:dyDescent="0.25">
      <c r="B676" s="3"/>
      <c r="C676" s="877" t="s">
        <v>9</v>
      </c>
      <c r="D676" s="878"/>
      <c r="E676" s="1356"/>
      <c r="F676" s="1356"/>
      <c r="G676" s="1352"/>
      <c r="H676" s="10"/>
    </row>
    <row r="677" spans="2:8" ht="15" x14ac:dyDescent="0.3">
      <c r="B677" s="3"/>
      <c r="C677" s="1360" t="s">
        <v>11</v>
      </c>
      <c r="D677" s="879"/>
      <c r="E677" s="880"/>
      <c r="F677" s="888"/>
      <c r="G677" s="1352" t="s">
        <v>13</v>
      </c>
      <c r="H677" s="10"/>
    </row>
    <row r="678" spans="2:8" ht="15" x14ac:dyDescent="0.3">
      <c r="B678" s="3"/>
      <c r="C678" s="1361"/>
      <c r="D678" s="881"/>
      <c r="E678" s="882"/>
      <c r="F678" s="839"/>
      <c r="G678" s="1353"/>
      <c r="H678" s="10"/>
    </row>
    <row r="679" spans="2:8" ht="15" x14ac:dyDescent="0.3">
      <c r="B679" s="3"/>
      <c r="C679" s="1361"/>
      <c r="D679" s="881"/>
      <c r="E679" s="882"/>
      <c r="F679" s="839"/>
      <c r="G679" s="1353"/>
      <c r="H679" s="10"/>
    </row>
    <row r="680" spans="2:8" ht="15" x14ac:dyDescent="0.3">
      <c r="B680" s="3"/>
      <c r="C680" s="1361"/>
      <c r="D680" s="881"/>
      <c r="E680" s="882"/>
      <c r="F680" s="839"/>
      <c r="G680" s="1353"/>
      <c r="H680" s="10"/>
    </row>
    <row r="681" spans="2:8" ht="15" x14ac:dyDescent="0.3">
      <c r="B681" s="3"/>
      <c r="C681" s="1361"/>
      <c r="D681" s="881"/>
      <c r="E681" s="882"/>
      <c r="F681" s="839"/>
      <c r="G681" s="1353"/>
      <c r="H681" s="10"/>
    </row>
    <row r="682" spans="2:8" ht="15" x14ac:dyDescent="0.3">
      <c r="B682" s="3"/>
      <c r="C682" s="1361"/>
      <c r="D682" s="881"/>
      <c r="E682" s="882"/>
      <c r="F682" s="886"/>
      <c r="G682" s="1353"/>
      <c r="H682" s="10"/>
    </row>
    <row r="683" spans="2:8" ht="15" x14ac:dyDescent="0.3">
      <c r="B683" s="3"/>
      <c r="C683" s="1361"/>
      <c r="D683" s="881"/>
      <c r="E683" s="882"/>
      <c r="F683" s="886"/>
      <c r="G683" s="1353"/>
      <c r="H683" s="10"/>
    </row>
    <row r="684" spans="2:8" ht="15" x14ac:dyDescent="0.3">
      <c r="B684" s="3"/>
      <c r="C684" s="1361"/>
      <c r="D684" s="881"/>
      <c r="E684" s="882"/>
      <c r="F684" s="889"/>
      <c r="G684" s="1353"/>
      <c r="H684" s="10"/>
    </row>
    <row r="685" spans="2:8" ht="15" x14ac:dyDescent="0.3">
      <c r="B685" s="3"/>
      <c r="C685" s="1361"/>
      <c r="D685" s="881"/>
      <c r="E685" s="882"/>
      <c r="F685" s="890"/>
      <c r="G685" s="1353"/>
      <c r="H685" s="10"/>
    </row>
    <row r="686" spans="2:8" ht="15" x14ac:dyDescent="0.3">
      <c r="B686" s="3"/>
      <c r="C686" s="1361"/>
      <c r="D686" s="881"/>
      <c r="E686" s="882"/>
      <c r="F686" s="886"/>
      <c r="G686" s="1353"/>
      <c r="H686" s="10"/>
    </row>
    <row r="687" spans="2:8" ht="15" x14ac:dyDescent="0.3">
      <c r="B687" s="3"/>
      <c r="C687" s="1361"/>
      <c r="D687" s="881"/>
      <c r="E687" s="882"/>
      <c r="F687" s="886"/>
      <c r="G687" s="1353"/>
      <c r="H687" s="10"/>
    </row>
    <row r="688" spans="2:8" ht="15" x14ac:dyDescent="0.3">
      <c r="B688" s="3"/>
      <c r="C688" s="1361"/>
      <c r="D688" s="881"/>
      <c r="E688" s="882"/>
      <c r="F688" s="886"/>
      <c r="G688" s="1353"/>
      <c r="H688" s="10"/>
    </row>
    <row r="689" spans="2:8" ht="15" x14ac:dyDescent="0.3">
      <c r="B689" s="3"/>
      <c r="C689" s="1361"/>
      <c r="D689" s="881"/>
      <c r="E689" s="882"/>
      <c r="F689" s="855"/>
      <c r="G689" s="1353"/>
      <c r="H689" s="10"/>
    </row>
    <row r="690" spans="2:8" ht="15" x14ac:dyDescent="0.3">
      <c r="B690" s="3"/>
      <c r="C690" s="1361"/>
      <c r="D690" s="881"/>
      <c r="E690" s="882"/>
      <c r="F690" s="855"/>
      <c r="G690" s="1353"/>
      <c r="H690" s="10"/>
    </row>
    <row r="691" spans="2:8" ht="15" x14ac:dyDescent="0.3">
      <c r="B691" s="3"/>
      <c r="C691" s="1361"/>
      <c r="D691" s="881"/>
      <c r="E691" s="882"/>
      <c r="F691" s="855"/>
      <c r="G691" s="1353"/>
      <c r="H691" s="10"/>
    </row>
    <row r="692" spans="2:8" ht="15" x14ac:dyDescent="0.3">
      <c r="B692" s="3"/>
      <c r="C692" s="1361"/>
      <c r="D692" s="881"/>
      <c r="E692" s="882"/>
      <c r="F692" s="855"/>
      <c r="G692" s="1353"/>
      <c r="H692" s="10"/>
    </row>
    <row r="693" spans="2:8" ht="15" x14ac:dyDescent="0.3">
      <c r="B693" s="3"/>
      <c r="C693" s="1361"/>
      <c r="D693" s="881"/>
      <c r="E693" s="882"/>
      <c r="F693" s="855"/>
      <c r="G693" s="1353"/>
      <c r="H693" s="10"/>
    </row>
    <row r="694" spans="2:8" ht="15" x14ac:dyDescent="0.3">
      <c r="B694" s="3"/>
      <c r="C694" s="1361"/>
      <c r="D694" s="881"/>
      <c r="E694" s="882"/>
      <c r="F694" s="855"/>
      <c r="G694" s="1353"/>
      <c r="H694" s="10"/>
    </row>
    <row r="695" spans="2:8" ht="15" x14ac:dyDescent="0.3">
      <c r="B695" s="3"/>
      <c r="C695" s="1361"/>
      <c r="D695" s="881"/>
      <c r="E695" s="882"/>
      <c r="F695" s="855"/>
      <c r="G695" s="1353"/>
      <c r="H695" s="10"/>
    </row>
    <row r="696" spans="2:8" ht="15" x14ac:dyDescent="0.3">
      <c r="B696" s="3"/>
      <c r="C696" s="1362"/>
      <c r="D696" s="883"/>
      <c r="E696" s="884"/>
      <c r="F696" s="858"/>
      <c r="G696" s="1354"/>
      <c r="H696" s="10"/>
    </row>
    <row r="697" spans="2:8" x14ac:dyDescent="0.25">
      <c r="B697" s="3"/>
      <c r="H697" s="10"/>
    </row>
    <row r="698" spans="2:8" ht="14.4" customHeight="1" x14ac:dyDescent="0.25">
      <c r="B698" s="3"/>
      <c r="C698" s="1303" t="s">
        <v>35</v>
      </c>
      <c r="D698" s="1339"/>
      <c r="E698" s="1303"/>
      <c r="F698" s="1303"/>
      <c r="G698" s="1303"/>
      <c r="H698" s="300"/>
    </row>
    <row r="699" spans="2:8" x14ac:dyDescent="0.25">
      <c r="B699" s="3"/>
      <c r="C699" s="1303"/>
      <c r="D699" s="1339"/>
      <c r="E699" s="1303"/>
      <c r="F699" s="1303"/>
      <c r="G699" s="1303"/>
      <c r="H699" s="10"/>
    </row>
    <row r="700" spans="2:8" x14ac:dyDescent="0.25">
      <c r="B700" s="7"/>
      <c r="C700" s="8"/>
      <c r="D700" s="8"/>
      <c r="E700" s="8"/>
      <c r="F700" s="8"/>
      <c r="G700" s="8"/>
      <c r="H700" s="11"/>
    </row>
  </sheetData>
  <mergeCells count="91">
    <mergeCell ref="E34:G34"/>
    <mergeCell ref="E57:G57"/>
    <mergeCell ref="E80:G80"/>
    <mergeCell ref="E104:G104"/>
    <mergeCell ref="E127:G127"/>
    <mergeCell ref="E150:G150"/>
    <mergeCell ref="E173:G173"/>
    <mergeCell ref="E196:G196"/>
    <mergeCell ref="E219:G219"/>
    <mergeCell ref="E242:G242"/>
    <mergeCell ref="E264:G264"/>
    <mergeCell ref="E287:G287"/>
    <mergeCell ref="E310:G310"/>
    <mergeCell ref="E333:G333"/>
    <mergeCell ref="E355:G355"/>
    <mergeCell ref="G311:G331"/>
    <mergeCell ref="G334:G353"/>
    <mergeCell ref="E401:G401"/>
    <mergeCell ref="E424:G424"/>
    <mergeCell ref="E447:G447"/>
    <mergeCell ref="E470:G470"/>
    <mergeCell ref="G425:G445"/>
    <mergeCell ref="G448:G468"/>
    <mergeCell ref="E676:G676"/>
    <mergeCell ref="C3:C10"/>
    <mergeCell ref="C35:C55"/>
    <mergeCell ref="C58:C78"/>
    <mergeCell ref="C81:C102"/>
    <mergeCell ref="C105:C125"/>
    <mergeCell ref="C128:C148"/>
    <mergeCell ref="C151:C171"/>
    <mergeCell ref="C174:C194"/>
    <mergeCell ref="C197:C217"/>
    <mergeCell ref="C220:C240"/>
    <mergeCell ref="C243:C262"/>
    <mergeCell ref="E493:G493"/>
    <mergeCell ref="E516:G516"/>
    <mergeCell ref="E539:G539"/>
    <mergeCell ref="E378:G378"/>
    <mergeCell ref="C265:C285"/>
    <mergeCell ref="C288:C308"/>
    <mergeCell ref="C311:C331"/>
    <mergeCell ref="C334:C353"/>
    <mergeCell ref="C356:C376"/>
    <mergeCell ref="C379:C399"/>
    <mergeCell ref="C402:C422"/>
    <mergeCell ref="C425:C445"/>
    <mergeCell ref="C448:C468"/>
    <mergeCell ref="C471:C491"/>
    <mergeCell ref="C677:C696"/>
    <mergeCell ref="G35:G55"/>
    <mergeCell ref="G58:G78"/>
    <mergeCell ref="G81:G102"/>
    <mergeCell ref="G105:G125"/>
    <mergeCell ref="G128:G148"/>
    <mergeCell ref="G151:G171"/>
    <mergeCell ref="G174:G194"/>
    <mergeCell ref="G197:G217"/>
    <mergeCell ref="G220:G240"/>
    <mergeCell ref="G243:G262"/>
    <mergeCell ref="G265:G285"/>
    <mergeCell ref="G288:G308"/>
    <mergeCell ref="C494:C514"/>
    <mergeCell ref="C517:C537"/>
    <mergeCell ref="C540:C560"/>
    <mergeCell ref="C609:C629"/>
    <mergeCell ref="C632:C652"/>
    <mergeCell ref="C655:C674"/>
    <mergeCell ref="C563:C583"/>
    <mergeCell ref="C586:C606"/>
    <mergeCell ref="E608:G608"/>
    <mergeCell ref="E631:G631"/>
    <mergeCell ref="E654:G654"/>
    <mergeCell ref="E562:G562"/>
    <mergeCell ref="E585:G585"/>
    <mergeCell ref="C698:G699"/>
    <mergeCell ref="C12:G13"/>
    <mergeCell ref="D3:E10"/>
    <mergeCell ref="G586:G606"/>
    <mergeCell ref="G609:G629"/>
    <mergeCell ref="G632:G652"/>
    <mergeCell ref="G655:G674"/>
    <mergeCell ref="G677:G696"/>
    <mergeCell ref="G471:G491"/>
    <mergeCell ref="G494:G514"/>
    <mergeCell ref="G517:G537"/>
    <mergeCell ref="G540:G560"/>
    <mergeCell ref="G563:G583"/>
    <mergeCell ref="G356:G376"/>
    <mergeCell ref="G379:G399"/>
    <mergeCell ref="G402:G422"/>
  </mergeCells>
  <hyperlinks>
    <hyperlink ref="C698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5" r:id="rId5" name="btnAtualizarSafras">
              <controlPr defaultSize="0" print="0" autoFill="0" autoPict="0" macro="[0]!AtualizarBotoesSafrasMesmaAba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1645920</xdr:colOff>
                    <xdr:row>15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6" name="Button 454">
              <controlPr defaultSize="0" print="0" autoFill="0" autoPict="0" macro="[0]!IrParaSafraPorBotao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1264920</xdr:colOff>
                    <xdr:row>17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7" name="Button 455">
              <controlPr defaultSize="0" print="0" autoFill="0" autoPict="0" macro="[0]!IrParaSafraPorBotao">
                <anchor moveWithCells="1" sizeWithCells="1">
                  <from>
                    <xdr:col>2</xdr:col>
                    <xdr:colOff>1394460</xdr:colOff>
                    <xdr:row>16</xdr:row>
                    <xdr:rowOff>0</xdr:rowOff>
                  </from>
                  <to>
                    <xdr:col>3</xdr:col>
                    <xdr:colOff>754380</xdr:colOff>
                    <xdr:row>17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8" name="Button 456">
              <controlPr defaultSize="0" print="0" autoFill="0" autoPict="0" macro="[0]!IrParaSafraPorBotao">
                <anchor moveWithCells="1" sizeWithCells="1">
                  <from>
                    <xdr:col>3</xdr:col>
                    <xdr:colOff>876300</xdr:colOff>
                    <xdr:row>16</xdr:row>
                    <xdr:rowOff>0</xdr:rowOff>
                  </from>
                  <to>
                    <xdr:col>3</xdr:col>
                    <xdr:colOff>2148840</xdr:colOff>
                    <xdr:row>17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9" name="Button 457">
              <controlPr defaultSize="0" print="0" autoFill="0" autoPict="0" macro="[0]!IrParaSafraPorBotao">
                <anchor moveWithCells="1" sizeWithCells="1">
                  <from>
                    <xdr:col>3</xdr:col>
                    <xdr:colOff>2278380</xdr:colOff>
                    <xdr:row>16</xdr:row>
                    <xdr:rowOff>0</xdr:rowOff>
                  </from>
                  <to>
                    <xdr:col>3</xdr:col>
                    <xdr:colOff>3543300</xdr:colOff>
                    <xdr:row>17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10" name="Button 458">
              <controlPr defaultSize="0" print="0" autoFill="0" autoPict="0" macro="[0]!IrParaSafraPorBotao">
                <anchor moveWithCells="1" sizeWithCells="1">
                  <from>
                    <xdr:col>3</xdr:col>
                    <xdr:colOff>3672840</xdr:colOff>
                    <xdr:row>16</xdr:row>
                    <xdr:rowOff>0</xdr:rowOff>
                  </from>
                  <to>
                    <xdr:col>4</xdr:col>
                    <xdr:colOff>762000</xdr:colOff>
                    <xdr:row>17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11" name="Button 459">
              <controlPr defaultSize="0" print="0" autoFill="0" autoPict="0" macro="[0]!IrParaSafraPorBotao">
                <anchor moveWithCells="1" sizeWithCells="1">
                  <from>
                    <xdr:col>4</xdr:col>
                    <xdr:colOff>883920</xdr:colOff>
                    <xdr:row>16</xdr:row>
                    <xdr:rowOff>0</xdr:rowOff>
                  </from>
                  <to>
                    <xdr:col>6</xdr:col>
                    <xdr:colOff>60960</xdr:colOff>
                    <xdr:row>17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12" name="Button 460">
              <controlPr defaultSize="0" print="0" autoFill="0" autoPict="0" macro="[0]!IrParaSafraPorBotao">
                <anchor moveWithCells="1" sizeWithCells="1">
                  <from>
                    <xdr:col>2</xdr:col>
                    <xdr:colOff>0</xdr:colOff>
                    <xdr:row>17</xdr:row>
                    <xdr:rowOff>129540</xdr:rowOff>
                  </from>
                  <to>
                    <xdr:col>2</xdr:col>
                    <xdr:colOff>1264920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13" name="Button 461">
              <controlPr defaultSize="0" print="0" autoFill="0" autoPict="0" macro="[0]!IrParaSafraPorBotao">
                <anchor moveWithCells="1" sizeWithCells="1">
                  <from>
                    <xdr:col>2</xdr:col>
                    <xdr:colOff>1394460</xdr:colOff>
                    <xdr:row>17</xdr:row>
                    <xdr:rowOff>129540</xdr:rowOff>
                  </from>
                  <to>
                    <xdr:col>3</xdr:col>
                    <xdr:colOff>754380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14" name="Button 462">
              <controlPr defaultSize="0" print="0" autoFill="0" autoPict="0" macro="[0]!IrParaSafraPorBotao">
                <anchor moveWithCells="1" sizeWithCells="1">
                  <from>
                    <xdr:col>3</xdr:col>
                    <xdr:colOff>876300</xdr:colOff>
                    <xdr:row>17</xdr:row>
                    <xdr:rowOff>129540</xdr:rowOff>
                  </from>
                  <to>
                    <xdr:col>3</xdr:col>
                    <xdr:colOff>2148840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15" name="Button 463">
              <controlPr defaultSize="0" print="0" autoFill="0" autoPict="0" macro="[0]!IrParaSafraPorBotao">
                <anchor moveWithCells="1" sizeWithCells="1">
                  <from>
                    <xdr:col>3</xdr:col>
                    <xdr:colOff>2278380</xdr:colOff>
                    <xdr:row>17</xdr:row>
                    <xdr:rowOff>129540</xdr:rowOff>
                  </from>
                  <to>
                    <xdr:col>3</xdr:col>
                    <xdr:colOff>3543300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16" name="Button 464">
              <controlPr defaultSize="0" print="0" autoFill="0" autoPict="0" macro="[0]!IrParaSafraPorBotao">
                <anchor moveWithCells="1" sizeWithCells="1">
                  <from>
                    <xdr:col>3</xdr:col>
                    <xdr:colOff>3672840</xdr:colOff>
                    <xdr:row>17</xdr:row>
                    <xdr:rowOff>129540</xdr:rowOff>
                  </from>
                  <to>
                    <xdr:col>4</xdr:col>
                    <xdr:colOff>762000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17" name="Button 465">
              <controlPr defaultSize="0" print="0" autoFill="0" autoPict="0" macro="[0]!IrParaSafraPorBotao">
                <anchor moveWithCells="1" sizeWithCells="1">
                  <from>
                    <xdr:col>4</xdr:col>
                    <xdr:colOff>883920</xdr:colOff>
                    <xdr:row>17</xdr:row>
                    <xdr:rowOff>129540</xdr:rowOff>
                  </from>
                  <to>
                    <xdr:col>6</xdr:col>
                    <xdr:colOff>60960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18" name="Button 466">
              <controlPr defaultSize="0" print="0" autoFill="0" autoPict="0" macro="[0]!IrParaSafraPorBotao">
                <anchor moveWithCells="1" sizeWithCells="1">
                  <from>
                    <xdr:col>2</xdr:col>
                    <xdr:colOff>0</xdr:colOff>
                    <xdr:row>19</xdr:row>
                    <xdr:rowOff>83820</xdr:rowOff>
                  </from>
                  <to>
                    <xdr:col>2</xdr:col>
                    <xdr:colOff>1264920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19" name="Button 467">
              <controlPr defaultSize="0" print="0" autoFill="0" autoPict="0" macro="[0]!IrParaSafraPorBotao">
                <anchor moveWithCells="1" sizeWithCells="1">
                  <from>
                    <xdr:col>2</xdr:col>
                    <xdr:colOff>1394460</xdr:colOff>
                    <xdr:row>19</xdr:row>
                    <xdr:rowOff>83820</xdr:rowOff>
                  </from>
                  <to>
                    <xdr:col>3</xdr:col>
                    <xdr:colOff>754380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20" name="Button 468">
              <controlPr defaultSize="0" print="0" autoFill="0" autoPict="0" macro="[0]!IrParaSafraPorBotao">
                <anchor moveWithCells="1" sizeWithCells="1">
                  <from>
                    <xdr:col>3</xdr:col>
                    <xdr:colOff>876300</xdr:colOff>
                    <xdr:row>19</xdr:row>
                    <xdr:rowOff>83820</xdr:rowOff>
                  </from>
                  <to>
                    <xdr:col>3</xdr:col>
                    <xdr:colOff>2148840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21" name="Button 469">
              <controlPr defaultSize="0" print="0" autoFill="0" autoPict="0" macro="[0]!IrParaSafraPorBotao">
                <anchor moveWithCells="1" sizeWithCells="1">
                  <from>
                    <xdr:col>3</xdr:col>
                    <xdr:colOff>2278380</xdr:colOff>
                    <xdr:row>19</xdr:row>
                    <xdr:rowOff>83820</xdr:rowOff>
                  </from>
                  <to>
                    <xdr:col>3</xdr:col>
                    <xdr:colOff>3543300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22" name="Button 470">
              <controlPr defaultSize="0" print="0" autoFill="0" autoPict="0" macro="[0]!IrParaSafraPorBotao">
                <anchor moveWithCells="1" sizeWithCells="1">
                  <from>
                    <xdr:col>3</xdr:col>
                    <xdr:colOff>3672840</xdr:colOff>
                    <xdr:row>19</xdr:row>
                    <xdr:rowOff>83820</xdr:rowOff>
                  </from>
                  <to>
                    <xdr:col>4</xdr:col>
                    <xdr:colOff>762000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23" name="Button 471">
              <controlPr defaultSize="0" print="0" autoFill="0" autoPict="0" macro="[0]!IrParaSafraPorBotao">
                <anchor moveWithCells="1" sizeWithCells="1">
                  <from>
                    <xdr:col>4</xdr:col>
                    <xdr:colOff>883920</xdr:colOff>
                    <xdr:row>19</xdr:row>
                    <xdr:rowOff>83820</xdr:rowOff>
                  </from>
                  <to>
                    <xdr:col>6</xdr:col>
                    <xdr:colOff>60960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24" name="Button 472">
              <controlPr defaultSize="0" print="0" autoFill="0" autoPict="0" macro="[0]!IrParaSafraPorBotao">
                <anchor moveWithCells="1" sizeWithCells="1">
                  <from>
                    <xdr:col>2</xdr:col>
                    <xdr:colOff>0</xdr:colOff>
                    <xdr:row>21</xdr:row>
                    <xdr:rowOff>38100</xdr:rowOff>
                  </from>
                  <to>
                    <xdr:col>2</xdr:col>
                    <xdr:colOff>1264920</xdr:colOff>
                    <xdr:row>22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25" name="Button 473">
              <controlPr defaultSize="0" print="0" autoFill="0" autoPict="0" macro="[0]!IrParaSafraPorBotao">
                <anchor moveWithCells="1" sizeWithCells="1">
                  <from>
                    <xdr:col>2</xdr:col>
                    <xdr:colOff>1394460</xdr:colOff>
                    <xdr:row>21</xdr:row>
                    <xdr:rowOff>38100</xdr:rowOff>
                  </from>
                  <to>
                    <xdr:col>3</xdr:col>
                    <xdr:colOff>754380</xdr:colOff>
                    <xdr:row>22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26" name="Button 474">
              <controlPr defaultSize="0" print="0" autoFill="0" autoPict="0" macro="[0]!IrParaSafraPorBotao">
                <anchor moveWithCells="1" sizeWithCells="1">
                  <from>
                    <xdr:col>3</xdr:col>
                    <xdr:colOff>876300</xdr:colOff>
                    <xdr:row>21</xdr:row>
                    <xdr:rowOff>38100</xdr:rowOff>
                  </from>
                  <to>
                    <xdr:col>3</xdr:col>
                    <xdr:colOff>2148840</xdr:colOff>
                    <xdr:row>22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27" name="Button 475">
              <controlPr defaultSize="0" print="0" autoFill="0" autoPict="0" macro="[0]!IrParaSafraPorBotao">
                <anchor moveWithCells="1" sizeWithCells="1">
                  <from>
                    <xdr:col>3</xdr:col>
                    <xdr:colOff>2278380</xdr:colOff>
                    <xdr:row>21</xdr:row>
                    <xdr:rowOff>38100</xdr:rowOff>
                  </from>
                  <to>
                    <xdr:col>3</xdr:col>
                    <xdr:colOff>3543300</xdr:colOff>
                    <xdr:row>22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28" name="Button 476">
              <controlPr defaultSize="0" print="0" autoFill="0" autoPict="0" macro="[0]!IrParaSafraPorBotao">
                <anchor moveWithCells="1" sizeWithCells="1">
                  <from>
                    <xdr:col>3</xdr:col>
                    <xdr:colOff>3672840</xdr:colOff>
                    <xdr:row>21</xdr:row>
                    <xdr:rowOff>38100</xdr:rowOff>
                  </from>
                  <to>
                    <xdr:col>4</xdr:col>
                    <xdr:colOff>762000</xdr:colOff>
                    <xdr:row>22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29" name="Button 477">
              <controlPr defaultSize="0" print="0" autoFill="0" autoPict="0" macro="[0]!IrParaSafraPorBotao">
                <anchor moveWithCells="1" sizeWithCells="1">
                  <from>
                    <xdr:col>4</xdr:col>
                    <xdr:colOff>883920</xdr:colOff>
                    <xdr:row>21</xdr:row>
                    <xdr:rowOff>38100</xdr:rowOff>
                  </from>
                  <to>
                    <xdr:col>6</xdr:col>
                    <xdr:colOff>60960</xdr:colOff>
                    <xdr:row>22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30" name="Button 478">
              <controlPr defaultSize="0" print="0" autoFill="0" autoPict="0" macro="[0]!IrParaSafraPorBotao">
                <anchor moveWithCells="1" sizeWithCells="1">
                  <from>
                    <xdr:col>2</xdr:col>
                    <xdr:colOff>0</xdr:colOff>
                    <xdr:row>22</xdr:row>
                    <xdr:rowOff>167640</xdr:rowOff>
                  </from>
                  <to>
                    <xdr:col>2</xdr:col>
                    <xdr:colOff>1264920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31" name="Button 479">
              <controlPr defaultSize="0" print="0" autoFill="0" autoPict="0" macro="[0]!IrParaSafraPorBotao">
                <anchor moveWithCells="1" sizeWithCells="1">
                  <from>
                    <xdr:col>2</xdr:col>
                    <xdr:colOff>1394460</xdr:colOff>
                    <xdr:row>22</xdr:row>
                    <xdr:rowOff>167640</xdr:rowOff>
                  </from>
                  <to>
                    <xdr:col>3</xdr:col>
                    <xdr:colOff>754380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32" name="Button 480">
              <controlPr defaultSize="0" print="0" autoFill="0" autoPict="0" macro="[0]!IrParaSafraPorBotao">
                <anchor moveWithCells="1" sizeWithCells="1">
                  <from>
                    <xdr:col>3</xdr:col>
                    <xdr:colOff>876300</xdr:colOff>
                    <xdr:row>22</xdr:row>
                    <xdr:rowOff>167640</xdr:rowOff>
                  </from>
                  <to>
                    <xdr:col>3</xdr:col>
                    <xdr:colOff>2148840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33" name="Button 481">
              <controlPr defaultSize="0" print="0" autoFill="0" autoPict="0" macro="[0]!IrParaSafraPorBotao">
                <anchor moveWithCells="1" sizeWithCells="1">
                  <from>
                    <xdr:col>3</xdr:col>
                    <xdr:colOff>2278380</xdr:colOff>
                    <xdr:row>22</xdr:row>
                    <xdr:rowOff>167640</xdr:rowOff>
                  </from>
                  <to>
                    <xdr:col>3</xdr:col>
                    <xdr:colOff>3543300</xdr:colOff>
                    <xdr:row>24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3E498D-861D-4022-916D-8D9E4CBA0EF5}">
          <x14:formula1>
            <xm:f>'2 - Cadastro de Itens'!$BI$16:$BI$79</xm:f>
          </x14:formula1>
          <xm:sqref>D609:D621 D35:D55 D494:D506 D197:D209 D334:D353 D387 D243:D262 D311:D326 D288:D308 D151:D163 D128:D148 D220:D240 D58:D70 D517:D527 D81:D93 D174:D186 D471:D483 D105:D117 D565 D265:D284 D364 D402:D414 D425:D437 D448:D460 D544 D632:D644</xm:sqref>
        </x14:dataValidation>
        <x14:dataValidation type="list" allowBlank="1" showInputMessage="1" showErrorMessage="1" xr:uid="{8CBEE62F-5A73-404C-AE68-8E903F604F92}">
          <x14:formula1>
            <xm:f>'2 - Cadastro de Itens'!$BJ$16:$BJ$79</xm:f>
          </x14:formula1>
          <xm:sqref>F35:F55 F609:F628 F655:F674 F517:F536 F448:F467 F586:F605 F563:F582 F540:F559 F494:F513 F471:F490 F425:F444 F379:F398 F677:F696 F402:F421 F265:F277 F356:F375 F334:F353 F311:F331 F288:F308 F243:F259 F197:F209 F220:F240 F174:F186 F151:F163 F128:F140 F81:F93 F58:F70 F105:F117 F632:F651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1"/>
  <dimension ref="B1:BV154"/>
  <sheetViews>
    <sheetView showGridLines="0" topLeftCell="BI8" workbookViewId="0">
      <selection activeCell="BS15" sqref="BS15"/>
    </sheetView>
  </sheetViews>
  <sheetFormatPr defaultColWidth="9" defaultRowHeight="13.8" outlineLevelRow="1" x14ac:dyDescent="0.25"/>
  <cols>
    <col min="1" max="1" width="3.88671875" style="531" customWidth="1"/>
    <col min="2" max="2" width="4" style="531" customWidth="1"/>
    <col min="3" max="3" width="16" style="531" customWidth="1"/>
    <col min="4" max="4" width="49.44140625" style="532" customWidth="1"/>
    <col min="5" max="5" width="4.21875" style="532" customWidth="1"/>
    <col min="6" max="6" width="16.33203125" style="531" customWidth="1"/>
    <col min="7" max="7" width="21.6640625" style="531" customWidth="1"/>
    <col min="8" max="8" width="5.109375" style="531" customWidth="1"/>
    <col min="9" max="9" width="17.5546875" style="531" bestFit="1" customWidth="1"/>
    <col min="10" max="10" width="31.21875" style="531" hidden="1" customWidth="1"/>
    <col min="11" max="11" width="27.5546875" style="531" customWidth="1"/>
    <col min="12" max="12" width="20.88671875" style="532" customWidth="1"/>
    <col min="13" max="13" width="18" style="531" customWidth="1"/>
    <col min="14" max="14" width="5.88671875" style="531" customWidth="1"/>
    <col min="15" max="15" width="14.109375" style="531" customWidth="1"/>
    <col min="16" max="16" width="19.21875" style="532" bestFit="1" customWidth="1"/>
    <col min="17" max="17" width="19.21875" style="532" customWidth="1"/>
    <col min="18" max="18" width="17.77734375" style="532" bestFit="1" customWidth="1"/>
    <col min="19" max="19" width="6" style="532" customWidth="1"/>
    <col min="20" max="20" width="14.6640625" style="531" customWidth="1"/>
    <col min="21" max="21" width="16.109375" style="531" customWidth="1"/>
    <col min="22" max="22" width="9" style="531"/>
    <col min="23" max="23" width="14.6640625" style="531" customWidth="1"/>
    <col min="24" max="24" width="37.109375" style="533" customWidth="1"/>
    <col min="25" max="25" width="16" style="605" customWidth="1"/>
    <col min="26" max="26" width="9" style="531"/>
    <col min="27" max="27" width="14.6640625" style="531" customWidth="1"/>
    <col min="28" max="28" width="65.33203125" style="534" bestFit="1" customWidth="1"/>
    <col min="29" max="29" width="16" style="531" customWidth="1"/>
    <col min="30" max="31" width="9" style="531"/>
    <col min="32" max="32" width="14.6640625" style="531" customWidth="1"/>
    <col min="33" max="33" width="28.88671875" style="531" customWidth="1"/>
    <col min="34" max="34" width="9" style="531"/>
    <col min="35" max="35" width="14.6640625" style="531" customWidth="1"/>
    <col min="36" max="36" width="23.33203125" style="531" bestFit="1" customWidth="1"/>
    <col min="37" max="37" width="9" style="531"/>
    <col min="38" max="38" width="14.6640625" style="531" customWidth="1"/>
    <col min="39" max="39" width="38.6640625" style="531" bestFit="1" customWidth="1"/>
    <col min="40" max="40" width="9" style="531"/>
    <col min="41" max="41" width="14.6640625" style="531" customWidth="1"/>
    <col min="42" max="42" width="34.88671875" style="531" bestFit="1" customWidth="1"/>
    <col min="43" max="43" width="16" style="531" customWidth="1"/>
    <col min="44" max="44" width="9" style="531"/>
    <col min="45" max="45" width="14.6640625" style="531" customWidth="1"/>
    <col min="46" max="46" width="32.6640625" style="531" bestFit="1" customWidth="1"/>
    <col min="47" max="47" width="9" style="531"/>
    <col min="48" max="48" width="14.6640625" style="531" customWidth="1"/>
    <col min="49" max="49" width="30.6640625" style="531" bestFit="1" customWidth="1"/>
    <col min="50" max="50" width="9" style="531"/>
    <col min="51" max="51" width="14.6640625" style="531" customWidth="1"/>
    <col min="52" max="52" width="26.5546875" style="531" bestFit="1" customWidth="1"/>
    <col min="53" max="53" width="9" style="531"/>
    <col min="54" max="54" width="14.6640625" style="531" customWidth="1"/>
    <col min="55" max="55" width="36" style="531" bestFit="1" customWidth="1"/>
    <col min="56" max="56" width="9" style="531"/>
    <col min="57" max="57" width="14.6640625" style="531" customWidth="1"/>
    <col min="58" max="58" width="22" style="531" customWidth="1"/>
    <col min="59" max="59" width="9" style="531"/>
    <col min="60" max="60" width="14.6640625" style="531" customWidth="1"/>
    <col min="61" max="61" width="49.33203125" style="531" bestFit="1" customWidth="1"/>
    <col min="62" max="62" width="10.21875" style="531" bestFit="1" customWidth="1"/>
    <col min="63" max="63" width="9" style="531"/>
    <col min="64" max="64" width="17.5546875" style="531" bestFit="1" customWidth="1"/>
    <col min="65" max="65" width="14.6640625" style="531" bestFit="1" customWidth="1"/>
    <col min="66" max="66" width="9" style="531"/>
    <col min="67" max="67" width="14.6640625" style="531" customWidth="1"/>
    <col min="68" max="68" width="15.77734375" style="531" customWidth="1"/>
    <col min="69" max="69" width="9" style="531"/>
    <col min="70" max="70" width="14.6640625" style="531" customWidth="1"/>
    <col min="71" max="71" width="15.77734375" style="531" customWidth="1"/>
    <col min="72" max="72" width="9" style="531"/>
    <col min="73" max="73" width="11.109375" style="531" customWidth="1"/>
    <col min="74" max="74" width="5.5546875" style="531" customWidth="1"/>
    <col min="75" max="16384" width="9" style="531"/>
  </cols>
  <sheetData>
    <row r="1" spans="2:74" x14ac:dyDescent="0.25">
      <c r="B1" s="530"/>
      <c r="C1" s="530"/>
      <c r="D1" s="530"/>
      <c r="E1" s="530"/>
      <c r="F1" s="530"/>
      <c r="G1" s="530"/>
      <c r="H1" s="530"/>
      <c r="I1" s="530"/>
      <c r="J1" s="530"/>
      <c r="K1" s="530"/>
      <c r="L1" s="530"/>
      <c r="M1" s="530"/>
      <c r="N1" s="530"/>
      <c r="O1" s="530"/>
      <c r="P1" s="530"/>
      <c r="Q1" s="530"/>
      <c r="R1" s="530"/>
      <c r="S1" s="530"/>
    </row>
    <row r="2" spans="2:74" x14ac:dyDescent="0.25">
      <c r="B2" s="535"/>
      <c r="C2" s="536"/>
      <c r="D2" s="537"/>
      <c r="E2" s="537"/>
      <c r="F2" s="537"/>
      <c r="G2" s="537"/>
      <c r="H2" s="537"/>
      <c r="I2" s="537"/>
      <c r="J2" s="537"/>
      <c r="K2" s="537"/>
      <c r="L2" s="538"/>
      <c r="M2" s="538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9"/>
      <c r="Y2" s="606"/>
      <c r="Z2" s="537"/>
      <c r="AA2" s="537"/>
      <c r="AB2" s="540"/>
      <c r="AC2" s="537"/>
      <c r="AD2" s="537"/>
      <c r="AE2" s="537"/>
      <c r="AF2" s="537"/>
      <c r="AG2" s="537"/>
      <c r="AH2" s="537"/>
      <c r="AI2" s="537"/>
      <c r="AJ2" s="537"/>
      <c r="AK2" s="537"/>
      <c r="AL2" s="537"/>
      <c r="AM2" s="537"/>
      <c r="AN2" s="537"/>
      <c r="AO2" s="537"/>
      <c r="AP2" s="537"/>
      <c r="AQ2" s="537"/>
      <c r="AR2" s="537"/>
      <c r="AS2" s="537"/>
      <c r="AT2" s="537"/>
      <c r="AU2" s="537"/>
      <c r="AV2" s="537"/>
      <c r="AW2" s="537"/>
      <c r="AX2" s="537"/>
      <c r="AY2" s="537"/>
      <c r="AZ2" s="537"/>
      <c r="BA2" s="537"/>
      <c r="BB2" s="537"/>
      <c r="BC2" s="537"/>
      <c r="BD2" s="537"/>
      <c r="BE2" s="537"/>
      <c r="BF2" s="537"/>
      <c r="BG2" s="537"/>
      <c r="BH2" s="537"/>
      <c r="BI2" s="537"/>
      <c r="BJ2" s="537"/>
      <c r="BK2" s="537"/>
      <c r="BL2" s="537"/>
      <c r="BM2" s="537"/>
      <c r="BN2" s="537"/>
      <c r="BO2" s="537"/>
      <c r="BP2" s="537"/>
      <c r="BQ2" s="537"/>
      <c r="BR2" s="537"/>
      <c r="BS2" s="537"/>
      <c r="BT2" s="537"/>
      <c r="BU2" s="537"/>
      <c r="BV2" s="541"/>
    </row>
    <row r="3" spans="2:74" ht="9" customHeight="1" outlineLevel="1" x14ac:dyDescent="0.25">
      <c r="B3" s="542"/>
      <c r="C3" s="1371" t="e" vm="2">
        <v>#VALUE!</v>
      </c>
      <c r="D3" s="1372"/>
      <c r="E3" s="1373"/>
      <c r="F3" s="1387" t="s">
        <v>0</v>
      </c>
      <c r="G3" s="1388"/>
      <c r="H3" s="1388"/>
      <c r="I3" s="1388"/>
      <c r="J3" s="1388"/>
      <c r="K3" s="1388"/>
      <c r="L3" s="1388"/>
      <c r="M3" s="1388"/>
      <c r="N3" s="1388"/>
      <c r="O3" s="1388"/>
      <c r="P3" s="1388"/>
      <c r="Q3" s="1388"/>
      <c r="R3" s="1388"/>
      <c r="S3" s="1388"/>
      <c r="T3" s="1388"/>
      <c r="U3" s="1388"/>
      <c r="V3" s="1388"/>
      <c r="W3" s="1388"/>
      <c r="X3" s="1388"/>
      <c r="Y3" s="1388"/>
      <c r="Z3" s="1388"/>
      <c r="AA3" s="1388"/>
      <c r="AB3" s="1388"/>
      <c r="AC3" s="1388"/>
      <c r="AD3" s="1388"/>
      <c r="AE3" s="1388"/>
      <c r="AF3" s="1388"/>
      <c r="AG3" s="1388"/>
      <c r="AH3" s="1388"/>
      <c r="AI3" s="1388"/>
      <c r="AJ3" s="1388"/>
      <c r="AK3" s="1388"/>
      <c r="AL3" s="1388"/>
      <c r="AM3" s="1388"/>
      <c r="AN3" s="1388"/>
      <c r="AO3" s="1388"/>
      <c r="AP3" s="1388"/>
      <c r="AQ3" s="1388"/>
      <c r="AR3" s="1388"/>
      <c r="AS3" s="1388"/>
      <c r="AT3" s="1388"/>
      <c r="AU3" s="1388"/>
      <c r="AV3" s="1388"/>
      <c r="AW3" s="1388"/>
      <c r="AX3" s="1388"/>
      <c r="AY3" s="1388"/>
      <c r="AZ3" s="1388"/>
      <c r="BA3" s="1388"/>
      <c r="BB3" s="1388"/>
      <c r="BC3" s="1388"/>
      <c r="BD3" s="1136" t="s">
        <v>1</v>
      </c>
      <c r="BE3" s="1137"/>
      <c r="BF3" s="1137"/>
      <c r="BG3" s="1137"/>
      <c r="BH3" s="1137"/>
      <c r="BI3" s="1137"/>
      <c r="BJ3" s="1137"/>
      <c r="BK3" s="1137"/>
      <c r="BL3" s="1137"/>
      <c r="BM3" s="1137"/>
      <c r="BN3" s="1137"/>
      <c r="BO3" s="1137"/>
      <c r="BP3" s="1137"/>
      <c r="BQ3" s="1137"/>
      <c r="BR3" s="1137"/>
      <c r="BS3" s="1137"/>
      <c r="BT3" s="1137"/>
      <c r="BU3" s="1138"/>
      <c r="BV3" s="543"/>
    </row>
    <row r="4" spans="2:74" ht="19.8" customHeight="1" outlineLevel="1" x14ac:dyDescent="0.25">
      <c r="B4" s="542"/>
      <c r="C4" s="1374"/>
      <c r="D4" s="1375"/>
      <c r="E4" s="1376"/>
      <c r="F4" s="1389"/>
      <c r="G4" s="1390"/>
      <c r="H4" s="1390"/>
      <c r="I4" s="1390"/>
      <c r="J4" s="1390"/>
      <c r="K4" s="1390"/>
      <c r="L4" s="1390"/>
      <c r="M4" s="1390"/>
      <c r="N4" s="1390"/>
      <c r="O4" s="1390"/>
      <c r="P4" s="1390"/>
      <c r="Q4" s="1390"/>
      <c r="R4" s="1390"/>
      <c r="S4" s="1390"/>
      <c r="T4" s="1390"/>
      <c r="U4" s="1390"/>
      <c r="V4" s="1390"/>
      <c r="W4" s="1390"/>
      <c r="X4" s="1390"/>
      <c r="Y4" s="1390"/>
      <c r="Z4" s="1390"/>
      <c r="AA4" s="1390"/>
      <c r="AB4" s="1390"/>
      <c r="AC4" s="1390"/>
      <c r="AD4" s="1390"/>
      <c r="AE4" s="1390"/>
      <c r="AF4" s="1390"/>
      <c r="AG4" s="1390"/>
      <c r="AH4" s="1390"/>
      <c r="AI4" s="1390"/>
      <c r="AJ4" s="1390"/>
      <c r="AK4" s="1390"/>
      <c r="AL4" s="1390"/>
      <c r="AM4" s="1390"/>
      <c r="AN4" s="1390"/>
      <c r="AO4" s="1390"/>
      <c r="AP4" s="1390"/>
      <c r="AQ4" s="1390"/>
      <c r="AR4" s="1390"/>
      <c r="AS4" s="1390"/>
      <c r="AT4" s="1390"/>
      <c r="AU4" s="1390"/>
      <c r="AV4" s="1390"/>
      <c r="AW4" s="1390"/>
      <c r="AX4" s="1390"/>
      <c r="AY4" s="1390"/>
      <c r="AZ4" s="1390"/>
      <c r="BA4" s="1390"/>
      <c r="BB4" s="1390"/>
      <c r="BC4" s="1390"/>
      <c r="BD4" s="1139" t="s">
        <v>2</v>
      </c>
      <c r="BE4" s="1140"/>
      <c r="BF4" s="1140"/>
      <c r="BG4" s="1140"/>
      <c r="BH4" s="1140"/>
      <c r="BI4" s="1140"/>
      <c r="BJ4" s="1140"/>
      <c r="BK4" s="1140"/>
      <c r="BL4" s="1140"/>
      <c r="BM4" s="1140"/>
      <c r="BN4" s="1140"/>
      <c r="BO4" s="1140"/>
      <c r="BP4" s="1140"/>
      <c r="BQ4" s="1140"/>
      <c r="BR4" s="1140"/>
      <c r="BS4" s="1140"/>
      <c r="BT4" s="1140"/>
      <c r="BU4" s="1141"/>
      <c r="BV4" s="543"/>
    </row>
    <row r="5" spans="2:74" ht="9" customHeight="1" outlineLevel="1" x14ac:dyDescent="0.25">
      <c r="B5" s="542"/>
      <c r="C5" s="1374"/>
      <c r="D5" s="1375"/>
      <c r="E5" s="1376"/>
      <c r="F5" s="1389"/>
      <c r="G5" s="1390"/>
      <c r="H5" s="1390"/>
      <c r="I5" s="1390"/>
      <c r="J5" s="1390"/>
      <c r="K5" s="1390"/>
      <c r="L5" s="1390"/>
      <c r="M5" s="1390"/>
      <c r="N5" s="1390"/>
      <c r="O5" s="1390"/>
      <c r="P5" s="1390"/>
      <c r="Q5" s="1390"/>
      <c r="R5" s="1390"/>
      <c r="S5" s="1390"/>
      <c r="T5" s="1390"/>
      <c r="U5" s="1390"/>
      <c r="V5" s="1390"/>
      <c r="W5" s="1390"/>
      <c r="X5" s="1390"/>
      <c r="Y5" s="1390"/>
      <c r="Z5" s="1390"/>
      <c r="AA5" s="1390"/>
      <c r="AB5" s="1390"/>
      <c r="AC5" s="1390"/>
      <c r="AD5" s="1390"/>
      <c r="AE5" s="1390"/>
      <c r="AF5" s="1390"/>
      <c r="AG5" s="1390"/>
      <c r="AH5" s="1390"/>
      <c r="AI5" s="1390"/>
      <c r="AJ5" s="1390"/>
      <c r="AK5" s="1390"/>
      <c r="AL5" s="1390"/>
      <c r="AM5" s="1390"/>
      <c r="AN5" s="1390"/>
      <c r="AO5" s="1390"/>
      <c r="AP5" s="1390"/>
      <c r="AQ5" s="1390"/>
      <c r="AR5" s="1390"/>
      <c r="AS5" s="1390"/>
      <c r="AT5" s="1390"/>
      <c r="AU5" s="1390"/>
      <c r="AV5" s="1390"/>
      <c r="AW5" s="1390"/>
      <c r="AX5" s="1390"/>
      <c r="AY5" s="1390"/>
      <c r="AZ5" s="1390"/>
      <c r="BA5" s="1390"/>
      <c r="BB5" s="1390"/>
      <c r="BC5" s="1390"/>
      <c r="BD5" s="1136" t="s">
        <v>3</v>
      </c>
      <c r="BE5" s="1137"/>
      <c r="BF5" s="1137"/>
      <c r="BG5" s="1137"/>
      <c r="BH5" s="1137"/>
      <c r="BI5" s="1137"/>
      <c r="BJ5" s="1137"/>
      <c r="BK5" s="1137"/>
      <c r="BL5" s="1137"/>
      <c r="BM5" s="1137"/>
      <c r="BN5" s="1137"/>
      <c r="BO5" s="1137"/>
      <c r="BP5" s="1137"/>
      <c r="BQ5" s="1137"/>
      <c r="BR5" s="1137"/>
      <c r="BS5" s="1137"/>
      <c r="BT5" s="1137"/>
      <c r="BU5" s="1138"/>
      <c r="BV5" s="543"/>
    </row>
    <row r="6" spans="2:74" ht="16.8" customHeight="1" outlineLevel="1" x14ac:dyDescent="0.25">
      <c r="B6" s="542"/>
      <c r="C6" s="1374"/>
      <c r="D6" s="1375"/>
      <c r="E6" s="1376"/>
      <c r="F6" s="1389"/>
      <c r="G6" s="1390"/>
      <c r="H6" s="1390"/>
      <c r="I6" s="1390"/>
      <c r="J6" s="1390"/>
      <c r="K6" s="1390"/>
      <c r="L6" s="1390"/>
      <c r="M6" s="1390"/>
      <c r="N6" s="1390"/>
      <c r="O6" s="1390"/>
      <c r="P6" s="1390"/>
      <c r="Q6" s="1390"/>
      <c r="R6" s="1390"/>
      <c r="S6" s="1390"/>
      <c r="T6" s="1390"/>
      <c r="U6" s="1390"/>
      <c r="V6" s="1390"/>
      <c r="W6" s="1390"/>
      <c r="X6" s="1390"/>
      <c r="Y6" s="1390"/>
      <c r="Z6" s="1390"/>
      <c r="AA6" s="1390"/>
      <c r="AB6" s="1390"/>
      <c r="AC6" s="1390"/>
      <c r="AD6" s="1390"/>
      <c r="AE6" s="1390"/>
      <c r="AF6" s="1390"/>
      <c r="AG6" s="1390"/>
      <c r="AH6" s="1390"/>
      <c r="AI6" s="1390"/>
      <c r="AJ6" s="1390"/>
      <c r="AK6" s="1390"/>
      <c r="AL6" s="1390"/>
      <c r="AM6" s="1390"/>
      <c r="AN6" s="1390"/>
      <c r="AO6" s="1390"/>
      <c r="AP6" s="1390"/>
      <c r="AQ6" s="1390"/>
      <c r="AR6" s="1390"/>
      <c r="AS6" s="1390"/>
      <c r="AT6" s="1390"/>
      <c r="AU6" s="1390"/>
      <c r="AV6" s="1390"/>
      <c r="AW6" s="1390"/>
      <c r="AX6" s="1390"/>
      <c r="AY6" s="1390"/>
      <c r="AZ6" s="1390"/>
      <c r="BA6" s="1390"/>
      <c r="BB6" s="1390"/>
      <c r="BC6" s="1390"/>
      <c r="BD6" s="1139" t="s">
        <v>4</v>
      </c>
      <c r="BE6" s="1140"/>
      <c r="BF6" s="1140"/>
      <c r="BG6" s="1140"/>
      <c r="BH6" s="1140"/>
      <c r="BI6" s="1140"/>
      <c r="BJ6" s="1140"/>
      <c r="BK6" s="1140"/>
      <c r="BL6" s="1140"/>
      <c r="BM6" s="1140"/>
      <c r="BN6" s="1140"/>
      <c r="BO6" s="1140"/>
      <c r="BP6" s="1140"/>
      <c r="BQ6" s="1140"/>
      <c r="BR6" s="1140"/>
      <c r="BS6" s="1140"/>
      <c r="BT6" s="1140"/>
      <c r="BU6" s="1141"/>
      <c r="BV6" s="543"/>
    </row>
    <row r="7" spans="2:74" ht="9" customHeight="1" outlineLevel="1" x14ac:dyDescent="0.25">
      <c r="B7" s="542"/>
      <c r="C7" s="1374"/>
      <c r="D7" s="1375"/>
      <c r="E7" s="1376"/>
      <c r="F7" s="1389"/>
      <c r="G7" s="1390"/>
      <c r="H7" s="1390"/>
      <c r="I7" s="1390"/>
      <c r="J7" s="1390"/>
      <c r="K7" s="1390"/>
      <c r="L7" s="1390"/>
      <c r="M7" s="1390"/>
      <c r="N7" s="1390"/>
      <c r="O7" s="1390"/>
      <c r="P7" s="1390"/>
      <c r="Q7" s="1390"/>
      <c r="R7" s="1390"/>
      <c r="S7" s="1390"/>
      <c r="T7" s="1390"/>
      <c r="U7" s="1390"/>
      <c r="V7" s="1390"/>
      <c r="W7" s="1390"/>
      <c r="X7" s="1390"/>
      <c r="Y7" s="1390"/>
      <c r="Z7" s="1390"/>
      <c r="AA7" s="1390"/>
      <c r="AB7" s="1390"/>
      <c r="AC7" s="1390"/>
      <c r="AD7" s="1390"/>
      <c r="AE7" s="1390"/>
      <c r="AF7" s="1390"/>
      <c r="AG7" s="1390"/>
      <c r="AH7" s="1390"/>
      <c r="AI7" s="1390"/>
      <c r="AJ7" s="1390"/>
      <c r="AK7" s="1390"/>
      <c r="AL7" s="1390"/>
      <c r="AM7" s="1390"/>
      <c r="AN7" s="1390"/>
      <c r="AO7" s="1390"/>
      <c r="AP7" s="1390"/>
      <c r="AQ7" s="1390"/>
      <c r="AR7" s="1390"/>
      <c r="AS7" s="1390"/>
      <c r="AT7" s="1390"/>
      <c r="AU7" s="1390"/>
      <c r="AV7" s="1390"/>
      <c r="AW7" s="1390"/>
      <c r="AX7" s="1390"/>
      <c r="AY7" s="1390"/>
      <c r="AZ7" s="1390"/>
      <c r="BA7" s="1390"/>
      <c r="BB7" s="1390"/>
      <c r="BC7" s="1390"/>
      <c r="BD7" s="1136" t="s">
        <v>5</v>
      </c>
      <c r="BE7" s="1137"/>
      <c r="BF7" s="1137"/>
      <c r="BG7" s="1137"/>
      <c r="BH7" s="1137"/>
      <c r="BI7" s="1137"/>
      <c r="BJ7" s="1137"/>
      <c r="BK7" s="1137"/>
      <c r="BL7" s="1137"/>
      <c r="BM7" s="1137"/>
      <c r="BN7" s="1137"/>
      <c r="BO7" s="1137"/>
      <c r="BP7" s="1137"/>
      <c r="BQ7" s="1137"/>
      <c r="BR7" s="1137"/>
      <c r="BS7" s="1137"/>
      <c r="BT7" s="1137"/>
      <c r="BU7" s="1138"/>
      <c r="BV7" s="543"/>
    </row>
    <row r="8" spans="2:74" ht="16.8" customHeight="1" outlineLevel="1" x14ac:dyDescent="0.25">
      <c r="B8" s="542"/>
      <c r="C8" s="1374"/>
      <c r="D8" s="1375"/>
      <c r="E8" s="1376"/>
      <c r="F8" s="1389"/>
      <c r="G8" s="1390"/>
      <c r="H8" s="1390"/>
      <c r="I8" s="1390"/>
      <c r="J8" s="1390"/>
      <c r="K8" s="1390"/>
      <c r="L8" s="1390"/>
      <c r="M8" s="1390"/>
      <c r="N8" s="1390"/>
      <c r="O8" s="1390"/>
      <c r="P8" s="1390"/>
      <c r="Q8" s="1390"/>
      <c r="R8" s="1390"/>
      <c r="S8" s="1390"/>
      <c r="T8" s="1390"/>
      <c r="U8" s="1390"/>
      <c r="V8" s="1390"/>
      <c r="W8" s="1390"/>
      <c r="X8" s="1390"/>
      <c r="Y8" s="1390"/>
      <c r="Z8" s="1390"/>
      <c r="AA8" s="1390"/>
      <c r="AB8" s="1390"/>
      <c r="AC8" s="1390"/>
      <c r="AD8" s="1390"/>
      <c r="AE8" s="1390"/>
      <c r="AF8" s="1390"/>
      <c r="AG8" s="1390"/>
      <c r="AH8" s="1390"/>
      <c r="AI8" s="1390"/>
      <c r="AJ8" s="1390"/>
      <c r="AK8" s="1390"/>
      <c r="AL8" s="1390"/>
      <c r="AM8" s="1390"/>
      <c r="AN8" s="1390"/>
      <c r="AO8" s="1390"/>
      <c r="AP8" s="1390"/>
      <c r="AQ8" s="1390"/>
      <c r="AR8" s="1390"/>
      <c r="AS8" s="1390"/>
      <c r="AT8" s="1390"/>
      <c r="AU8" s="1390"/>
      <c r="AV8" s="1390"/>
      <c r="AW8" s="1390"/>
      <c r="AX8" s="1390"/>
      <c r="AY8" s="1390"/>
      <c r="AZ8" s="1390"/>
      <c r="BA8" s="1390"/>
      <c r="BB8" s="1390"/>
      <c r="BC8" s="1390"/>
      <c r="BD8" s="1142">
        <v>45709</v>
      </c>
      <c r="BE8" s="1143"/>
      <c r="BF8" s="1143"/>
      <c r="BG8" s="1143"/>
      <c r="BH8" s="1143"/>
      <c r="BI8" s="1143"/>
      <c r="BJ8" s="1143"/>
      <c r="BK8" s="1143"/>
      <c r="BL8" s="1143"/>
      <c r="BM8" s="1143"/>
      <c r="BN8" s="1143"/>
      <c r="BO8" s="1143"/>
      <c r="BP8" s="1143"/>
      <c r="BQ8" s="1143"/>
      <c r="BR8" s="1143"/>
      <c r="BS8" s="1143"/>
      <c r="BT8" s="1143"/>
      <c r="BU8" s="1144"/>
      <c r="BV8" s="543"/>
    </row>
    <row r="9" spans="2:74" ht="9" customHeight="1" outlineLevel="1" x14ac:dyDescent="0.25">
      <c r="B9" s="542"/>
      <c r="C9" s="1374"/>
      <c r="D9" s="1375"/>
      <c r="E9" s="1376"/>
      <c r="F9" s="1389"/>
      <c r="G9" s="1390"/>
      <c r="H9" s="1390"/>
      <c r="I9" s="1390"/>
      <c r="J9" s="1390"/>
      <c r="K9" s="1390"/>
      <c r="L9" s="1390"/>
      <c r="M9" s="1390"/>
      <c r="N9" s="1390"/>
      <c r="O9" s="1390"/>
      <c r="P9" s="1390"/>
      <c r="Q9" s="1390"/>
      <c r="R9" s="1390"/>
      <c r="S9" s="1390"/>
      <c r="T9" s="1390"/>
      <c r="U9" s="1390"/>
      <c r="V9" s="1390"/>
      <c r="W9" s="1390"/>
      <c r="X9" s="1390"/>
      <c r="Y9" s="1390"/>
      <c r="Z9" s="1390"/>
      <c r="AA9" s="1390"/>
      <c r="AB9" s="1390"/>
      <c r="AC9" s="1390"/>
      <c r="AD9" s="1390"/>
      <c r="AE9" s="1390"/>
      <c r="AF9" s="1390"/>
      <c r="AG9" s="1390"/>
      <c r="AH9" s="1390"/>
      <c r="AI9" s="1390"/>
      <c r="AJ9" s="1390"/>
      <c r="AK9" s="1390"/>
      <c r="AL9" s="1390"/>
      <c r="AM9" s="1390"/>
      <c r="AN9" s="1390"/>
      <c r="AO9" s="1390"/>
      <c r="AP9" s="1390"/>
      <c r="AQ9" s="1390"/>
      <c r="AR9" s="1390"/>
      <c r="AS9" s="1390"/>
      <c r="AT9" s="1390"/>
      <c r="AU9" s="1390"/>
      <c r="AV9" s="1390"/>
      <c r="AW9" s="1390"/>
      <c r="AX9" s="1390"/>
      <c r="AY9" s="1390"/>
      <c r="AZ9" s="1390"/>
      <c r="BA9" s="1390"/>
      <c r="BB9" s="1390"/>
      <c r="BC9" s="1390"/>
      <c r="BD9" s="1136" t="s">
        <v>6</v>
      </c>
      <c r="BE9" s="1137"/>
      <c r="BF9" s="1137"/>
      <c r="BG9" s="1137"/>
      <c r="BH9" s="1137"/>
      <c r="BI9" s="1137"/>
      <c r="BJ9" s="1137"/>
      <c r="BK9" s="1137"/>
      <c r="BL9" s="1137"/>
      <c r="BM9" s="1137"/>
      <c r="BN9" s="1137"/>
      <c r="BO9" s="1137"/>
      <c r="BP9" s="1137"/>
      <c r="BQ9" s="1137"/>
      <c r="BR9" s="1137"/>
      <c r="BS9" s="1137"/>
      <c r="BT9" s="1137"/>
      <c r="BU9" s="1138"/>
      <c r="BV9" s="543"/>
    </row>
    <row r="10" spans="2:74" ht="21.6" customHeight="1" outlineLevel="1" x14ac:dyDescent="0.25">
      <c r="B10" s="542"/>
      <c r="C10" s="1377"/>
      <c r="D10" s="1378"/>
      <c r="E10" s="1379"/>
      <c r="F10" s="1391"/>
      <c r="G10" s="1392"/>
      <c r="H10" s="1392"/>
      <c r="I10" s="1392"/>
      <c r="J10" s="1392"/>
      <c r="K10" s="1392"/>
      <c r="L10" s="1392"/>
      <c r="M10" s="1392"/>
      <c r="N10" s="1392"/>
      <c r="O10" s="1392"/>
      <c r="P10" s="1392"/>
      <c r="Q10" s="1392"/>
      <c r="R10" s="1392"/>
      <c r="S10" s="1392"/>
      <c r="T10" s="1392"/>
      <c r="U10" s="1392"/>
      <c r="V10" s="1392"/>
      <c r="W10" s="1392"/>
      <c r="X10" s="1392"/>
      <c r="Y10" s="1392"/>
      <c r="Z10" s="1392"/>
      <c r="AA10" s="1392"/>
      <c r="AB10" s="1392"/>
      <c r="AC10" s="1392"/>
      <c r="AD10" s="1392"/>
      <c r="AE10" s="1392"/>
      <c r="AF10" s="1392"/>
      <c r="AG10" s="1392"/>
      <c r="AH10" s="1392"/>
      <c r="AI10" s="1392"/>
      <c r="AJ10" s="1392"/>
      <c r="AK10" s="1392"/>
      <c r="AL10" s="1392"/>
      <c r="AM10" s="1392"/>
      <c r="AN10" s="1392"/>
      <c r="AO10" s="1392"/>
      <c r="AP10" s="1392"/>
      <c r="AQ10" s="1392"/>
      <c r="AR10" s="1392"/>
      <c r="AS10" s="1392"/>
      <c r="AT10" s="1392"/>
      <c r="AU10" s="1392"/>
      <c r="AV10" s="1392"/>
      <c r="AW10" s="1392"/>
      <c r="AX10" s="1392"/>
      <c r="AY10" s="1392"/>
      <c r="AZ10" s="1392"/>
      <c r="BA10" s="1392"/>
      <c r="BB10" s="1392"/>
      <c r="BC10" s="1392"/>
      <c r="BD10" s="1139" t="s">
        <v>36</v>
      </c>
      <c r="BE10" s="1140"/>
      <c r="BF10" s="1140"/>
      <c r="BG10" s="1140"/>
      <c r="BH10" s="1140"/>
      <c r="BI10" s="1140"/>
      <c r="BJ10" s="1140"/>
      <c r="BK10" s="1140"/>
      <c r="BL10" s="1140"/>
      <c r="BM10" s="1140"/>
      <c r="BN10" s="1140"/>
      <c r="BO10" s="1140"/>
      <c r="BP10" s="1140"/>
      <c r="BQ10" s="1140"/>
      <c r="BR10" s="1140"/>
      <c r="BS10" s="1140"/>
      <c r="BT10" s="1140"/>
      <c r="BU10" s="1141"/>
      <c r="BV10" s="543"/>
    </row>
    <row r="11" spans="2:74" outlineLevel="1" x14ac:dyDescent="0.25">
      <c r="B11" s="545"/>
      <c r="C11" s="530"/>
      <c r="D11" s="530"/>
      <c r="E11" s="530"/>
      <c r="F11" s="530"/>
      <c r="G11" s="530"/>
      <c r="H11" s="530"/>
      <c r="I11" s="530"/>
      <c r="J11" s="530"/>
      <c r="K11" s="530"/>
      <c r="L11" s="530"/>
      <c r="M11" s="530"/>
      <c r="N11" s="530"/>
      <c r="O11" s="530"/>
      <c r="P11" s="530"/>
      <c r="Q11" s="530"/>
      <c r="R11" s="530"/>
      <c r="S11" s="530"/>
      <c r="BV11" s="546"/>
    </row>
    <row r="12" spans="2:74" ht="14.4" customHeight="1" outlineLevel="1" x14ac:dyDescent="0.25">
      <c r="B12" s="542"/>
      <c r="C12" s="1365" t="s">
        <v>37</v>
      </c>
      <c r="D12" s="1366"/>
      <c r="E12" s="1366"/>
      <c r="F12" s="1366"/>
      <c r="G12" s="1366"/>
      <c r="H12" s="1366"/>
      <c r="I12" s="1366"/>
      <c r="J12" s="1366"/>
      <c r="K12" s="1366"/>
      <c r="L12" s="1366"/>
      <c r="M12" s="1366"/>
      <c r="N12" s="1366"/>
      <c r="O12" s="1366"/>
      <c r="P12" s="1366"/>
      <c r="Q12" s="1366"/>
      <c r="R12" s="1366"/>
      <c r="S12" s="1366"/>
      <c r="T12" s="1366"/>
      <c r="U12" s="1366"/>
      <c r="V12" s="1366"/>
      <c r="W12" s="1366"/>
      <c r="X12" s="1366"/>
      <c r="Y12" s="1366"/>
      <c r="Z12" s="1366"/>
      <c r="AA12" s="1366"/>
      <c r="AB12" s="1366"/>
      <c r="AC12" s="1366"/>
      <c r="AD12" s="1366"/>
      <c r="AE12" s="1366"/>
      <c r="AF12" s="1366"/>
      <c r="AG12" s="1366"/>
      <c r="AH12" s="1366"/>
      <c r="AI12" s="1366"/>
      <c r="AJ12" s="1366"/>
      <c r="AK12" s="1366"/>
      <c r="AL12" s="1366"/>
      <c r="AM12" s="1366"/>
      <c r="AN12" s="1366"/>
      <c r="AO12" s="1366"/>
      <c r="AP12" s="1366"/>
      <c r="AQ12" s="1366"/>
      <c r="AR12" s="1366"/>
      <c r="AS12" s="1366"/>
      <c r="AT12" s="1366"/>
      <c r="AU12" s="1366"/>
      <c r="AV12" s="1366"/>
      <c r="AW12" s="1366"/>
      <c r="AX12" s="1366"/>
      <c r="AY12" s="1366"/>
      <c r="AZ12" s="1366"/>
      <c r="BA12" s="1366"/>
      <c r="BB12" s="1366"/>
      <c r="BC12" s="1366"/>
      <c r="BD12" s="1366"/>
      <c r="BE12" s="1366"/>
      <c r="BF12" s="1366"/>
      <c r="BG12" s="1366"/>
      <c r="BH12" s="1366"/>
      <c r="BI12" s="1366"/>
      <c r="BJ12" s="1366"/>
      <c r="BK12" s="1366"/>
      <c r="BL12" s="1366"/>
      <c r="BM12" s="1366"/>
      <c r="BN12" s="1366"/>
      <c r="BO12" s="1366"/>
      <c r="BP12" s="1366"/>
      <c r="BQ12" s="1366"/>
      <c r="BR12" s="1366"/>
      <c r="BS12" s="1366"/>
      <c r="BT12" s="1366"/>
      <c r="BU12" s="1367"/>
      <c r="BV12" s="546"/>
    </row>
    <row r="13" spans="2:74" ht="14.4" customHeight="1" outlineLevel="1" x14ac:dyDescent="0.25">
      <c r="B13" s="542"/>
      <c r="C13" s="1368"/>
      <c r="D13" s="1369"/>
      <c r="E13" s="1369"/>
      <c r="F13" s="1369"/>
      <c r="G13" s="1369"/>
      <c r="H13" s="1369"/>
      <c r="I13" s="1369"/>
      <c r="J13" s="1369"/>
      <c r="K13" s="1369"/>
      <c r="L13" s="1369"/>
      <c r="M13" s="1369"/>
      <c r="N13" s="1369"/>
      <c r="O13" s="1369"/>
      <c r="P13" s="1369"/>
      <c r="Q13" s="1369"/>
      <c r="R13" s="1369"/>
      <c r="S13" s="1369"/>
      <c r="T13" s="1369"/>
      <c r="U13" s="1369"/>
      <c r="V13" s="1369"/>
      <c r="W13" s="1369"/>
      <c r="X13" s="1369"/>
      <c r="Y13" s="1369"/>
      <c r="Z13" s="1369"/>
      <c r="AA13" s="1369"/>
      <c r="AB13" s="1369"/>
      <c r="AC13" s="1369"/>
      <c r="AD13" s="1369"/>
      <c r="AE13" s="1369"/>
      <c r="AF13" s="1369"/>
      <c r="AG13" s="1369"/>
      <c r="AH13" s="1369"/>
      <c r="AI13" s="1369"/>
      <c r="AJ13" s="1369"/>
      <c r="AK13" s="1369"/>
      <c r="AL13" s="1369"/>
      <c r="AM13" s="1369"/>
      <c r="AN13" s="1369"/>
      <c r="AO13" s="1369"/>
      <c r="AP13" s="1369"/>
      <c r="AQ13" s="1369"/>
      <c r="AR13" s="1369"/>
      <c r="AS13" s="1369"/>
      <c r="AT13" s="1369"/>
      <c r="AU13" s="1369"/>
      <c r="AV13" s="1369"/>
      <c r="AW13" s="1369"/>
      <c r="AX13" s="1369"/>
      <c r="AY13" s="1369"/>
      <c r="AZ13" s="1369"/>
      <c r="BA13" s="1369"/>
      <c r="BB13" s="1369"/>
      <c r="BC13" s="1369"/>
      <c r="BD13" s="1369"/>
      <c r="BE13" s="1369"/>
      <c r="BF13" s="1369"/>
      <c r="BG13" s="1369"/>
      <c r="BH13" s="1369"/>
      <c r="BI13" s="1369"/>
      <c r="BJ13" s="1369"/>
      <c r="BK13" s="1369"/>
      <c r="BL13" s="1369"/>
      <c r="BM13" s="1369"/>
      <c r="BN13" s="1369"/>
      <c r="BO13" s="1369"/>
      <c r="BP13" s="1369"/>
      <c r="BQ13" s="1369"/>
      <c r="BR13" s="1369"/>
      <c r="BS13" s="1369"/>
      <c r="BT13" s="1369"/>
      <c r="BU13" s="1370"/>
      <c r="BV13" s="546"/>
    </row>
    <row r="14" spans="2:74" x14ac:dyDescent="0.25">
      <c r="B14" s="542"/>
      <c r="C14" s="547"/>
      <c r="BV14" s="546"/>
    </row>
    <row r="15" spans="2:74" s="533" customFormat="1" ht="26.4" customHeight="1" x14ac:dyDescent="0.25">
      <c r="B15" s="548"/>
      <c r="C15" s="549" t="s">
        <v>38</v>
      </c>
      <c r="D15" s="549" t="s">
        <v>39</v>
      </c>
      <c r="F15" s="549" t="s">
        <v>38</v>
      </c>
      <c r="G15" s="550" t="s">
        <v>40</v>
      </c>
      <c r="I15" s="549" t="s">
        <v>38</v>
      </c>
      <c r="J15" s="551"/>
      <c r="K15" s="550" t="s">
        <v>41</v>
      </c>
      <c r="L15" s="550" t="s">
        <v>42</v>
      </c>
      <c r="M15" s="552" t="s">
        <v>43</v>
      </c>
      <c r="O15" s="549" t="s">
        <v>38</v>
      </c>
      <c r="P15" s="550" t="s">
        <v>44</v>
      </c>
      <c r="Q15" s="550" t="s">
        <v>733</v>
      </c>
      <c r="R15" s="550" t="s">
        <v>43</v>
      </c>
      <c r="T15" s="549" t="s">
        <v>38</v>
      </c>
      <c r="U15" s="550" t="s">
        <v>45</v>
      </c>
      <c r="W15" s="549" t="s">
        <v>38</v>
      </c>
      <c r="X15" s="550" t="s">
        <v>47</v>
      </c>
      <c r="Y15" s="607" t="s">
        <v>624</v>
      </c>
      <c r="AA15" s="549" t="s">
        <v>38</v>
      </c>
      <c r="AB15" s="550" t="s">
        <v>48</v>
      </c>
      <c r="AC15" s="572" t="s">
        <v>624</v>
      </c>
      <c r="AF15" s="549" t="s">
        <v>38</v>
      </c>
      <c r="AG15" s="550" t="s">
        <v>49</v>
      </c>
      <c r="AI15" s="549" t="s">
        <v>38</v>
      </c>
      <c r="AJ15" s="550" t="s">
        <v>655</v>
      </c>
      <c r="AL15" s="549" t="s">
        <v>38</v>
      </c>
      <c r="AM15" s="550" t="s">
        <v>654</v>
      </c>
      <c r="AO15" s="549" t="s">
        <v>38</v>
      </c>
      <c r="AP15" s="553" t="s">
        <v>607</v>
      </c>
      <c r="AQ15" s="572" t="s">
        <v>624</v>
      </c>
      <c r="AS15" s="549" t="s">
        <v>38</v>
      </c>
      <c r="AT15" s="550" t="s">
        <v>621</v>
      </c>
      <c r="AV15" s="549" t="s">
        <v>38</v>
      </c>
      <c r="AW15" s="550" t="s">
        <v>819</v>
      </c>
      <c r="AY15" s="549" t="s">
        <v>38</v>
      </c>
      <c r="AZ15" s="550" t="s">
        <v>829</v>
      </c>
      <c r="BB15" s="549" t="s">
        <v>38</v>
      </c>
      <c r="BC15" s="550" t="s">
        <v>877</v>
      </c>
      <c r="BE15" s="549" t="s">
        <v>38</v>
      </c>
      <c r="BF15" s="550" t="s">
        <v>888</v>
      </c>
      <c r="BG15" s="554"/>
      <c r="BH15" s="549" t="s">
        <v>38</v>
      </c>
      <c r="BI15" s="550" t="s">
        <v>895</v>
      </c>
      <c r="BJ15" s="550" t="s">
        <v>40</v>
      </c>
      <c r="BL15" s="549" t="s">
        <v>38</v>
      </c>
      <c r="BM15" s="550" t="s">
        <v>952</v>
      </c>
      <c r="BO15" s="549" t="s">
        <v>38</v>
      </c>
      <c r="BP15" s="550" t="s">
        <v>978</v>
      </c>
      <c r="BQ15" s="1146"/>
      <c r="BR15" s="1145" t="s">
        <v>38</v>
      </c>
      <c r="BS15" s="550" t="s">
        <v>1024</v>
      </c>
      <c r="BT15" s="550"/>
      <c r="BV15" s="555"/>
    </row>
    <row r="16" spans="2:74" s="533" customFormat="1" ht="17.399999999999999" customHeight="1" x14ac:dyDescent="0.25">
      <c r="B16" s="548"/>
      <c r="C16" s="1380" t="s">
        <v>50</v>
      </c>
      <c r="D16" s="633" t="str">
        <f>IF('1 - BaseSafra'!D287="","",'1 - BaseSafra'!D34)</f>
        <v>Soja Sequeiro</v>
      </c>
      <c r="F16" s="1381" t="s">
        <v>50</v>
      </c>
      <c r="G16" s="556" t="s">
        <v>51</v>
      </c>
      <c r="I16" s="1380" t="s">
        <v>50</v>
      </c>
      <c r="J16" s="533" t="str">
        <f>_xlfn.CONCAT(K16,L16)</f>
        <v>Soja SequeiroMato Grosso do Sul</v>
      </c>
      <c r="K16" s="556" t="s">
        <v>10</v>
      </c>
      <c r="L16" s="556" t="s">
        <v>52</v>
      </c>
      <c r="M16" s="557">
        <v>120</v>
      </c>
      <c r="O16" s="1381" t="s">
        <v>50</v>
      </c>
      <c r="P16" s="556" t="s">
        <v>53</v>
      </c>
      <c r="Q16" s="556"/>
      <c r="R16" s="557">
        <v>67470.66</v>
      </c>
      <c r="T16" s="1381" t="s">
        <v>50</v>
      </c>
      <c r="U16" s="556" t="s">
        <v>54</v>
      </c>
      <c r="W16" s="1381" t="s">
        <v>50</v>
      </c>
      <c r="X16" s="556" t="s">
        <v>540</v>
      </c>
      <c r="Y16" s="557"/>
      <c r="AA16" s="1381" t="s">
        <v>50</v>
      </c>
      <c r="AB16" s="556" t="s">
        <v>625</v>
      </c>
      <c r="AC16" s="556"/>
      <c r="AF16" s="1381" t="s">
        <v>50</v>
      </c>
      <c r="AG16" s="556" t="s">
        <v>57</v>
      </c>
      <c r="AI16" s="1381" t="s">
        <v>50</v>
      </c>
      <c r="AJ16" s="556" t="s">
        <v>584</v>
      </c>
      <c r="AL16" s="1381" t="s">
        <v>50</v>
      </c>
      <c r="AM16" s="556" t="s">
        <v>602</v>
      </c>
      <c r="AO16" s="1381" t="s">
        <v>50</v>
      </c>
      <c r="AP16" s="560" t="s">
        <v>608</v>
      </c>
      <c r="AQ16" s="556"/>
      <c r="AS16" s="1381" t="s">
        <v>50</v>
      </c>
      <c r="AT16" s="556" t="s">
        <v>540</v>
      </c>
      <c r="AV16" s="1381" t="s">
        <v>50</v>
      </c>
      <c r="AW16" s="556" t="s">
        <v>820</v>
      </c>
      <c r="AY16" s="1381" t="s">
        <v>50</v>
      </c>
      <c r="AZ16" s="556" t="s">
        <v>830</v>
      </c>
      <c r="BB16" s="1381" t="s">
        <v>50</v>
      </c>
      <c r="BC16" s="556" t="s">
        <v>874</v>
      </c>
      <c r="BE16" s="1381" t="s">
        <v>50</v>
      </c>
      <c r="BF16" s="556" t="s">
        <v>889</v>
      </c>
      <c r="BG16" s="561"/>
      <c r="BH16" s="1381" t="s">
        <v>50</v>
      </c>
      <c r="BI16" s="829" t="s">
        <v>908</v>
      </c>
      <c r="BJ16" s="556" t="s">
        <v>909</v>
      </c>
      <c r="BL16" s="1381" t="s">
        <v>50</v>
      </c>
      <c r="BM16" s="556" t="s">
        <v>879</v>
      </c>
      <c r="BO16" s="1381" t="s">
        <v>50</v>
      </c>
      <c r="BP16" s="556" t="s">
        <v>1005</v>
      </c>
      <c r="BR16" s="1384" t="s">
        <v>50</v>
      </c>
      <c r="BS16" s="556" t="s">
        <v>1023</v>
      </c>
      <c r="BT16" s="556"/>
      <c r="BV16" s="555"/>
    </row>
    <row r="17" spans="2:74" s="533" customFormat="1" ht="17.399999999999999" customHeight="1" x14ac:dyDescent="0.25">
      <c r="B17" s="548"/>
      <c r="C17" s="1380"/>
      <c r="D17" s="633" t="str">
        <f>IF('1 - BaseSafra'!D57="","",'1 - BaseSafra'!D57)</f>
        <v>Soja Irrigada</v>
      </c>
      <c r="F17" s="1382"/>
      <c r="G17" s="556" t="s">
        <v>58</v>
      </c>
      <c r="I17" s="1380"/>
      <c r="J17" s="533" t="str">
        <f t="shared" ref="J17:J37" si="0">_xlfn.CONCAT(K17,L17)</f>
        <v>Milho SafrinhaMato Grosso do Sul</v>
      </c>
      <c r="K17" s="556" t="s">
        <v>24</v>
      </c>
      <c r="L17" s="556" t="s">
        <v>52</v>
      </c>
      <c r="M17" s="557">
        <v>48</v>
      </c>
      <c r="O17" s="1382"/>
      <c r="P17" s="556" t="s">
        <v>59</v>
      </c>
      <c r="Q17" s="556"/>
      <c r="R17" s="604">
        <f>R16*R18</f>
        <v>26988.264000000003</v>
      </c>
      <c r="T17" s="1382"/>
      <c r="U17" s="556" t="s">
        <v>60</v>
      </c>
      <c r="W17" s="1382"/>
      <c r="X17" s="556" t="s">
        <v>88</v>
      </c>
      <c r="Y17" s="557"/>
      <c r="AA17" s="1382"/>
      <c r="AB17" s="556" t="s">
        <v>633</v>
      </c>
      <c r="AC17" s="556"/>
      <c r="AF17" s="1382"/>
      <c r="AG17" s="556" t="s">
        <v>63</v>
      </c>
      <c r="AI17" s="1382"/>
      <c r="AJ17" s="556" t="s">
        <v>586</v>
      </c>
      <c r="AL17" s="1382"/>
      <c r="AM17" s="556" t="s">
        <v>600</v>
      </c>
      <c r="AO17" s="1382"/>
      <c r="AP17" s="559" t="s">
        <v>615</v>
      </c>
      <c r="AQ17" s="556"/>
      <c r="AS17" s="1382"/>
      <c r="AT17" s="556" t="s">
        <v>655</v>
      </c>
      <c r="AV17" s="1382"/>
      <c r="AW17" s="556" t="s">
        <v>821</v>
      </c>
      <c r="AY17" s="1382"/>
      <c r="AZ17" s="556" t="s">
        <v>831</v>
      </c>
      <c r="BB17" s="1382"/>
      <c r="BC17" s="556" t="s">
        <v>875</v>
      </c>
      <c r="BE17" s="1382"/>
      <c r="BF17" s="556"/>
      <c r="BG17" s="561"/>
      <c r="BH17" s="1382"/>
      <c r="BI17" s="830" t="s">
        <v>918</v>
      </c>
      <c r="BJ17" s="556" t="s">
        <v>913</v>
      </c>
      <c r="BL17" s="1382"/>
      <c r="BM17" s="556" t="s">
        <v>953</v>
      </c>
      <c r="BO17" s="1382"/>
      <c r="BP17" s="556" t="s">
        <v>1006</v>
      </c>
      <c r="BR17" s="1385"/>
      <c r="BS17" s="556" t="s">
        <v>1018</v>
      </c>
      <c r="BT17" s="556"/>
      <c r="BV17" s="555"/>
    </row>
    <row r="18" spans="2:74" s="533" customFormat="1" ht="17.399999999999999" customHeight="1" x14ac:dyDescent="0.25">
      <c r="B18" s="548"/>
      <c r="C18" s="1380"/>
      <c r="D18" s="633" t="str">
        <f>IF('1 - BaseSafra'!D80="","",'1 - BaseSafra'!D80)</f>
        <v>Soja Grãos e Sementes - Produção Própria</v>
      </c>
      <c r="F18" s="1382"/>
      <c r="G18" s="556" t="s">
        <v>64</v>
      </c>
      <c r="I18" s="1380"/>
      <c r="J18" s="533" t="str">
        <f t="shared" si="0"/>
        <v>Soja SequeiroParaná</v>
      </c>
      <c r="K18" s="556" t="s">
        <v>10</v>
      </c>
      <c r="L18" s="556" t="s">
        <v>294</v>
      </c>
      <c r="M18" s="557">
        <v>120</v>
      </c>
      <c r="O18" s="1382"/>
      <c r="P18" s="556" t="s">
        <v>65</v>
      </c>
      <c r="Q18" s="556"/>
      <c r="R18" s="562">
        <v>0.4</v>
      </c>
      <c r="T18" s="1382"/>
      <c r="U18" s="556" t="s">
        <v>66</v>
      </c>
      <c r="W18" s="1382"/>
      <c r="X18" s="556" t="s">
        <v>87</v>
      </c>
      <c r="Y18" s="557"/>
      <c r="AA18" s="1382"/>
      <c r="AB18" s="556" t="s">
        <v>627</v>
      </c>
      <c r="AC18" s="556"/>
      <c r="AF18" s="1382"/>
      <c r="AG18" s="556" t="s">
        <v>67</v>
      </c>
      <c r="AI18" s="1382"/>
      <c r="AJ18" s="556" t="s">
        <v>590</v>
      </c>
      <c r="AL18" s="1382"/>
      <c r="AM18" s="556" t="s">
        <v>603</v>
      </c>
      <c r="AO18" s="1382"/>
      <c r="AP18" s="559" t="s">
        <v>611</v>
      </c>
      <c r="AQ18" s="556"/>
      <c r="AS18" s="1382"/>
      <c r="AT18" s="556" t="s">
        <v>654</v>
      </c>
      <c r="AV18" s="1382"/>
      <c r="AW18" s="556" t="s">
        <v>822</v>
      </c>
      <c r="AY18" s="1382"/>
      <c r="AZ18" s="556" t="s">
        <v>820</v>
      </c>
      <c r="BB18" s="1382"/>
      <c r="BC18" s="556" t="s">
        <v>876</v>
      </c>
      <c r="BE18" s="1382"/>
      <c r="BF18" s="556"/>
      <c r="BG18" s="561"/>
      <c r="BH18" s="1382"/>
      <c r="BI18" s="830" t="s">
        <v>919</v>
      </c>
      <c r="BJ18" s="556" t="s">
        <v>68</v>
      </c>
      <c r="BL18" s="1382"/>
      <c r="BM18" s="556" t="s">
        <v>954</v>
      </c>
      <c r="BO18" s="1382"/>
      <c r="BP18" s="556" t="s">
        <v>1007</v>
      </c>
      <c r="BR18" s="1385"/>
      <c r="BS18" s="556" t="s">
        <v>1019</v>
      </c>
      <c r="BT18" s="556"/>
      <c r="BV18" s="555"/>
    </row>
    <row r="19" spans="2:74" s="533" customFormat="1" ht="17.399999999999999" customHeight="1" x14ac:dyDescent="0.25">
      <c r="B19" s="548"/>
      <c r="C19" s="1380"/>
      <c r="D19" s="633" t="str">
        <f>IF('1 - BaseSafra'!D104="","",'1 - BaseSafra'!D104)</f>
        <v>Soja Grãos e Sementes - Produção Cooperado</v>
      </c>
      <c r="F19" s="1382"/>
      <c r="G19" s="556" t="s">
        <v>68</v>
      </c>
      <c r="I19" s="1380"/>
      <c r="J19" s="533" t="str">
        <f t="shared" si="0"/>
        <v>Milho SafrinhaParaná</v>
      </c>
      <c r="K19" s="556" t="s">
        <v>24</v>
      </c>
      <c r="L19" s="556" t="s">
        <v>294</v>
      </c>
      <c r="M19" s="557">
        <v>55</v>
      </c>
      <c r="O19" s="1382"/>
      <c r="P19" s="556" t="s">
        <v>69</v>
      </c>
      <c r="Q19" s="556"/>
      <c r="R19" s="604">
        <f>R16-R17</f>
        <v>40482.396000000001</v>
      </c>
      <c r="T19" s="1382"/>
      <c r="U19" s="556" t="s">
        <v>70</v>
      </c>
      <c r="W19" s="1382"/>
      <c r="X19" s="556" t="s">
        <v>735</v>
      </c>
      <c r="Y19" s="557"/>
      <c r="AA19" s="1382"/>
      <c r="AB19" s="556" t="s">
        <v>628</v>
      </c>
      <c r="AC19" s="556"/>
      <c r="AF19" s="1382"/>
      <c r="AG19" s="556" t="s">
        <v>73</v>
      </c>
      <c r="AI19" s="1382"/>
      <c r="AJ19" s="556" t="s">
        <v>580</v>
      </c>
      <c r="AL19" s="1382"/>
      <c r="AM19" s="556" t="s">
        <v>614</v>
      </c>
      <c r="AO19" s="1382"/>
      <c r="AP19" s="559" t="s">
        <v>616</v>
      </c>
      <c r="AQ19" s="556"/>
      <c r="AS19" s="1382"/>
      <c r="AT19" s="556" t="s">
        <v>656</v>
      </c>
      <c r="AV19" s="1382"/>
      <c r="AW19" s="556"/>
      <c r="AY19" s="1382"/>
      <c r="AZ19" s="556" t="s">
        <v>822</v>
      </c>
      <c r="BB19" s="1382"/>
      <c r="BC19" s="556" t="s">
        <v>873</v>
      </c>
      <c r="BE19" s="1382"/>
      <c r="BF19" s="556"/>
      <c r="BG19" s="561"/>
      <c r="BH19" s="1382"/>
      <c r="BI19" s="830" t="s">
        <v>910</v>
      </c>
      <c r="BJ19" s="556" t="s">
        <v>133</v>
      </c>
      <c r="BL19" s="1382"/>
      <c r="BM19" s="556"/>
      <c r="BO19" s="1382"/>
      <c r="BP19" s="556" t="s">
        <v>1008</v>
      </c>
      <c r="BR19" s="1385"/>
      <c r="BS19" s="556" t="s">
        <v>1020</v>
      </c>
      <c r="BT19" s="556"/>
      <c r="BV19" s="555"/>
    </row>
    <row r="20" spans="2:74" s="533" customFormat="1" ht="17.399999999999999" customHeight="1" x14ac:dyDescent="0.25">
      <c r="B20" s="548"/>
      <c r="C20" s="1380"/>
      <c r="D20" s="633" t="str">
        <f>IF('1 - BaseSafra'!D127="","",'1 - BaseSafra'!D127)</f>
        <v>Milho Safrinha</v>
      </c>
      <c r="F20" s="1382"/>
      <c r="G20" s="556" t="s">
        <v>74</v>
      </c>
      <c r="I20" s="1380"/>
      <c r="J20" s="533" t="str">
        <f t="shared" si="0"/>
        <v>MandiocaMato Grosso do Sul</v>
      </c>
      <c r="K20" s="556" t="s">
        <v>423</v>
      </c>
      <c r="L20" s="556" t="s">
        <v>52</v>
      </c>
      <c r="M20" s="557">
        <v>700</v>
      </c>
      <c r="O20" s="1382"/>
      <c r="P20" s="556"/>
      <c r="Q20" s="556"/>
      <c r="R20" s="556"/>
      <c r="T20" s="1382"/>
      <c r="U20" s="556" t="s">
        <v>75</v>
      </c>
      <c r="W20" s="1382"/>
      <c r="X20" s="556" t="s">
        <v>734</v>
      </c>
      <c r="Y20" s="557"/>
      <c r="AA20" s="1382"/>
      <c r="AB20" s="556" t="s">
        <v>72</v>
      </c>
      <c r="AC20" s="556"/>
      <c r="AF20" s="1382"/>
      <c r="AG20" s="556" t="s">
        <v>76</v>
      </c>
      <c r="AI20" s="1382"/>
      <c r="AJ20" s="556" t="s">
        <v>581</v>
      </c>
      <c r="AL20" s="1382"/>
      <c r="AM20" s="556" t="s">
        <v>604</v>
      </c>
      <c r="AO20" s="1382"/>
      <c r="AP20" s="559" t="s">
        <v>610</v>
      </c>
      <c r="AQ20" s="556"/>
      <c r="AS20" s="1382"/>
      <c r="AT20" s="556" t="s">
        <v>657</v>
      </c>
      <c r="AV20" s="1382"/>
      <c r="AW20" s="556"/>
      <c r="AY20" s="1382"/>
      <c r="AZ20" s="556" t="s">
        <v>832</v>
      </c>
      <c r="BB20" s="1382"/>
      <c r="BC20" s="556"/>
      <c r="BE20" s="1382"/>
      <c r="BF20" s="556"/>
      <c r="BG20" s="561"/>
      <c r="BH20" s="1382"/>
      <c r="BI20" s="830" t="s">
        <v>912</v>
      </c>
      <c r="BJ20" s="556" t="s">
        <v>442</v>
      </c>
      <c r="BL20" s="1382"/>
      <c r="BM20" s="556"/>
      <c r="BO20" s="1382"/>
      <c r="BP20" s="556" t="s">
        <v>1010</v>
      </c>
      <c r="BR20" s="1385"/>
      <c r="BS20" s="556" t="s">
        <v>1021</v>
      </c>
      <c r="BT20" s="556"/>
      <c r="BV20" s="555"/>
    </row>
    <row r="21" spans="2:74" s="533" customFormat="1" ht="17.399999999999999" customHeight="1" x14ac:dyDescent="0.25">
      <c r="B21" s="548"/>
      <c r="C21" s="1380"/>
      <c r="D21" s="633" t="str">
        <f>IF('1 - BaseSafra'!D150="","",'1 - BaseSafra'!D150)</f>
        <v>Milho Verão</v>
      </c>
      <c r="F21" s="1382"/>
      <c r="G21" s="556" t="s">
        <v>77</v>
      </c>
      <c r="I21" s="1380"/>
      <c r="J21" s="533" t="str">
        <f t="shared" si="0"/>
        <v>MandiocaParaná</v>
      </c>
      <c r="K21" s="556" t="s">
        <v>423</v>
      </c>
      <c r="L21" s="556" t="s">
        <v>294</v>
      </c>
      <c r="M21" s="557">
        <v>700</v>
      </c>
      <c r="O21" s="1382"/>
      <c r="P21" s="556"/>
      <c r="Q21" s="556"/>
      <c r="R21" s="556"/>
      <c r="T21" s="1382"/>
      <c r="U21" s="556"/>
      <c r="W21" s="1382"/>
      <c r="X21" s="556" t="s">
        <v>85</v>
      </c>
      <c r="Y21" s="557"/>
      <c r="AA21" s="1382"/>
      <c r="AB21" s="556" t="s">
        <v>56</v>
      </c>
      <c r="AC21" s="556"/>
      <c r="AF21" s="1382"/>
      <c r="AG21" s="556" t="s">
        <v>79</v>
      </c>
      <c r="AI21" s="1382"/>
      <c r="AJ21" s="556" t="s">
        <v>583</v>
      </c>
      <c r="AL21" s="1382"/>
      <c r="AM21" s="556" t="s">
        <v>605</v>
      </c>
      <c r="AO21" s="1382"/>
      <c r="AP21" s="559" t="s">
        <v>618</v>
      </c>
      <c r="AQ21" s="556"/>
      <c r="AS21" s="1382"/>
      <c r="AT21" s="556"/>
      <c r="AV21" s="1382"/>
      <c r="AW21" s="556"/>
      <c r="AY21" s="1382"/>
      <c r="AZ21" s="556" t="s">
        <v>833</v>
      </c>
      <c r="BB21" s="1382"/>
      <c r="BC21" s="556"/>
      <c r="BE21" s="1382"/>
      <c r="BF21" s="556"/>
      <c r="BG21" s="561"/>
      <c r="BH21" s="1382"/>
      <c r="BI21" s="830" t="s">
        <v>914</v>
      </c>
      <c r="BJ21" s="556" t="s">
        <v>911</v>
      </c>
      <c r="BL21" s="1382"/>
      <c r="BM21" s="556"/>
      <c r="BO21" s="1382"/>
      <c r="BP21" s="556" t="s">
        <v>1009</v>
      </c>
      <c r="BR21" s="1385"/>
      <c r="BS21" s="556" t="s">
        <v>1022</v>
      </c>
      <c r="BT21" s="556"/>
      <c r="BV21" s="555"/>
    </row>
    <row r="22" spans="2:74" s="533" customFormat="1" ht="17.399999999999999" customHeight="1" x14ac:dyDescent="0.25">
      <c r="B22" s="548"/>
      <c r="C22" s="1380"/>
      <c r="D22" s="633" t="str">
        <f>IF('1 - BaseSafra'!D173="","",'1 - BaseSafra'!D173)</f>
        <v>Milho Grãos e Sementes - Produção Própria</v>
      </c>
      <c r="F22" s="1382"/>
      <c r="G22" s="556"/>
      <c r="I22" s="1380"/>
      <c r="J22" s="533" t="str">
        <f t="shared" si="0"/>
        <v>Soja SequeiroMaranhão</v>
      </c>
      <c r="K22" s="556" t="s">
        <v>10</v>
      </c>
      <c r="L22" s="556" t="s">
        <v>289</v>
      </c>
      <c r="M22" s="557">
        <v>120</v>
      </c>
      <c r="O22" s="1382"/>
      <c r="P22" s="556"/>
      <c r="Q22" s="556"/>
      <c r="R22" s="556"/>
      <c r="T22" s="1382"/>
      <c r="U22" s="556"/>
      <c r="W22" s="1382"/>
      <c r="X22" s="556" t="s">
        <v>67</v>
      </c>
      <c r="Y22" s="557"/>
      <c r="AA22" s="1382"/>
      <c r="AB22" s="556" t="s">
        <v>62</v>
      </c>
      <c r="AC22" s="556"/>
      <c r="AF22" s="1382"/>
      <c r="AG22" s="556" t="s">
        <v>61</v>
      </c>
      <c r="AI22" s="1382"/>
      <c r="AJ22" s="556" t="s">
        <v>588</v>
      </c>
      <c r="AL22" s="1382"/>
      <c r="AM22" s="556" t="s">
        <v>599</v>
      </c>
      <c r="AO22" s="1382"/>
      <c r="AP22" s="559" t="s">
        <v>659</v>
      </c>
      <c r="AQ22" s="556"/>
      <c r="AS22" s="1382"/>
      <c r="AT22" s="556"/>
      <c r="AV22" s="1382"/>
      <c r="AW22" s="556"/>
      <c r="AY22" s="1382"/>
      <c r="AZ22" s="556" t="s">
        <v>834</v>
      </c>
      <c r="BB22" s="1382"/>
      <c r="BC22" s="556"/>
      <c r="BE22" s="1382"/>
      <c r="BF22" s="556"/>
      <c r="BG22" s="561"/>
      <c r="BH22" s="1382"/>
      <c r="BI22" s="830" t="s">
        <v>1002</v>
      </c>
      <c r="BJ22" s="556" t="s">
        <v>920</v>
      </c>
      <c r="BL22" s="1382"/>
      <c r="BM22" s="556"/>
      <c r="BO22" s="1382"/>
      <c r="BP22" s="556"/>
      <c r="BR22" s="1385"/>
      <c r="BS22" s="556" t="s">
        <v>1017</v>
      </c>
      <c r="BT22" s="556"/>
      <c r="BV22" s="555"/>
    </row>
    <row r="23" spans="2:74" s="533" customFormat="1" ht="17.399999999999999" customHeight="1" x14ac:dyDescent="0.25">
      <c r="B23" s="548"/>
      <c r="C23" s="1380"/>
      <c r="D23" s="633" t="str">
        <f>IF('1 - BaseSafra'!D196="","",'1 - BaseSafra'!D196)</f>
        <v>Milho Grãos e Sementes - Produção Cooperado</v>
      </c>
      <c r="F23" s="1382"/>
      <c r="G23" s="556"/>
      <c r="I23" s="1380"/>
      <c r="J23" s="533" t="str">
        <f t="shared" si="0"/>
        <v>Feijao Cauipi Sequeiro Goiás</v>
      </c>
      <c r="K23" s="556" t="s">
        <v>729</v>
      </c>
      <c r="L23" s="556" t="s">
        <v>288</v>
      </c>
      <c r="M23" s="557">
        <v>140</v>
      </c>
      <c r="O23" s="1382"/>
      <c r="P23" s="556"/>
      <c r="Q23" s="556"/>
      <c r="R23" s="556"/>
      <c r="T23" s="1382"/>
      <c r="U23" s="556"/>
      <c r="W23" s="1382"/>
      <c r="X23" s="556" t="s">
        <v>83</v>
      </c>
      <c r="Y23" s="557"/>
      <c r="AA23" s="1382"/>
      <c r="AB23" s="556" t="s">
        <v>629</v>
      </c>
      <c r="AC23" s="556"/>
      <c r="AF23" s="1382"/>
      <c r="AG23" s="556" t="s">
        <v>82</v>
      </c>
      <c r="AI23" s="1382"/>
      <c r="AJ23" s="556" t="s">
        <v>582</v>
      </c>
      <c r="AL23" s="1382"/>
      <c r="AM23" s="556" t="s">
        <v>539</v>
      </c>
      <c r="AO23" s="1382"/>
      <c r="AP23" s="559" t="s">
        <v>609</v>
      </c>
      <c r="AQ23" s="556"/>
      <c r="AS23" s="1382"/>
      <c r="AT23" s="556"/>
      <c r="AV23" s="1382"/>
      <c r="AW23" s="556"/>
      <c r="AY23" s="1382"/>
      <c r="AZ23" s="556" t="s">
        <v>835</v>
      </c>
      <c r="BB23" s="1382"/>
      <c r="BC23" s="556"/>
      <c r="BE23" s="1382"/>
      <c r="BF23" s="556"/>
      <c r="BG23" s="561"/>
      <c r="BH23" s="1382"/>
      <c r="BI23" s="830" t="s">
        <v>997</v>
      </c>
      <c r="BJ23" s="556" t="s">
        <v>922</v>
      </c>
      <c r="BL23" s="1382"/>
      <c r="BM23" s="556"/>
      <c r="BO23" s="1382"/>
      <c r="BP23" s="556"/>
      <c r="BR23" s="1385"/>
      <c r="BS23" s="556"/>
      <c r="BT23" s="556"/>
      <c r="BV23" s="555"/>
    </row>
    <row r="24" spans="2:74" s="533" customFormat="1" ht="17.399999999999999" customHeight="1" x14ac:dyDescent="0.25">
      <c r="B24" s="548"/>
      <c r="C24" s="1380"/>
      <c r="D24" s="633" t="str">
        <f>IF('1 - BaseSafra'!D219="","",'1 - BaseSafra'!D219)</f>
        <v>Cana de Açucar</v>
      </c>
      <c r="F24" s="1382"/>
      <c r="G24" s="556"/>
      <c r="I24" s="1380"/>
      <c r="J24" s="533" t="str">
        <f t="shared" si="0"/>
        <v>Feijão Cauipi - Irrigado Goiás</v>
      </c>
      <c r="K24" s="556" t="s">
        <v>730</v>
      </c>
      <c r="L24" s="556" t="s">
        <v>288</v>
      </c>
      <c r="M24" s="557">
        <v>140</v>
      </c>
      <c r="O24" s="1382"/>
      <c r="P24" s="556"/>
      <c r="Q24" s="556"/>
      <c r="R24" s="556"/>
      <c r="T24" s="1382"/>
      <c r="U24" s="556"/>
      <c r="W24" s="1382"/>
      <c r="X24" s="556" t="s">
        <v>656</v>
      </c>
      <c r="Y24" s="557"/>
      <c r="AA24" s="1382"/>
      <c r="AB24" s="556" t="s">
        <v>630</v>
      </c>
      <c r="AC24" s="556"/>
      <c r="AF24" s="1382"/>
      <c r="AG24" s="556" t="s">
        <v>852</v>
      </c>
      <c r="AI24" s="1382"/>
      <c r="AJ24" s="556" t="s">
        <v>585</v>
      </c>
      <c r="AL24" s="1382"/>
      <c r="AM24" s="556" t="s">
        <v>592</v>
      </c>
      <c r="AO24" s="1382"/>
      <c r="AP24" s="559" t="s">
        <v>658</v>
      </c>
      <c r="AQ24" s="556"/>
      <c r="AS24" s="1382"/>
      <c r="AT24" s="556"/>
      <c r="AV24" s="1382"/>
      <c r="AW24" s="556"/>
      <c r="AY24" s="1382"/>
      <c r="AZ24" s="556"/>
      <c r="BB24" s="1382"/>
      <c r="BC24" s="556"/>
      <c r="BE24" s="1382"/>
      <c r="BF24" s="556"/>
      <c r="BG24" s="561"/>
      <c r="BH24" s="1382"/>
      <c r="BI24" s="830" t="s">
        <v>998</v>
      </c>
      <c r="BJ24" s="556" t="s">
        <v>923</v>
      </c>
      <c r="BL24" s="1382"/>
      <c r="BM24" s="556"/>
      <c r="BO24" s="1382"/>
      <c r="BP24" s="556"/>
      <c r="BR24" s="1385"/>
      <c r="BS24" s="556"/>
      <c r="BT24" s="556"/>
      <c r="BV24" s="555"/>
    </row>
    <row r="25" spans="2:74" s="533" customFormat="1" ht="17.399999999999999" customHeight="1" x14ac:dyDescent="0.25">
      <c r="B25" s="548"/>
      <c r="C25" s="1380"/>
      <c r="D25" s="633" t="str">
        <f>IF('1 - BaseSafra'!D242="","",'1 - BaseSafra'!D242)</f>
        <v>Laranja</v>
      </c>
      <c r="F25" s="1382"/>
      <c r="G25" s="556"/>
      <c r="I25" s="1380"/>
      <c r="J25" s="533" t="str">
        <f t="shared" si="0"/>
        <v>Sorgo Sequeiro Goiás</v>
      </c>
      <c r="K25" s="556" t="s">
        <v>731</v>
      </c>
      <c r="L25" s="556" t="s">
        <v>288</v>
      </c>
      <c r="M25" s="557">
        <v>45</v>
      </c>
      <c r="O25" s="1382"/>
      <c r="P25" s="556"/>
      <c r="Q25" s="556"/>
      <c r="R25" s="556"/>
      <c r="T25" s="1382"/>
      <c r="U25" s="556"/>
      <c r="W25" s="1382"/>
      <c r="X25" s="556" t="s">
        <v>622</v>
      </c>
      <c r="Y25" s="557"/>
      <c r="AA25" s="1382"/>
      <c r="AB25" s="556" t="s">
        <v>626</v>
      </c>
      <c r="AC25" s="556"/>
      <c r="AF25" s="1382"/>
      <c r="AG25" s="556" t="s">
        <v>1003</v>
      </c>
      <c r="AI25" s="1382"/>
      <c r="AJ25" s="556" t="s">
        <v>587</v>
      </c>
      <c r="AL25" s="1382"/>
      <c r="AM25" s="556" t="s">
        <v>601</v>
      </c>
      <c r="AO25" s="1382"/>
      <c r="AP25" s="559" t="s">
        <v>613</v>
      </c>
      <c r="AQ25" s="556"/>
      <c r="AS25" s="1382"/>
      <c r="AT25" s="556"/>
      <c r="AV25" s="1382"/>
      <c r="AW25" s="556"/>
      <c r="AY25" s="1382"/>
      <c r="AZ25" s="556"/>
      <c r="BB25" s="1382"/>
      <c r="BC25" s="556"/>
      <c r="BE25" s="1382"/>
      <c r="BF25" s="556"/>
      <c r="BG25" s="561"/>
      <c r="BH25" s="1382"/>
      <c r="BI25" s="830" t="s">
        <v>56</v>
      </c>
      <c r="BJ25" s="556" t="s">
        <v>64</v>
      </c>
      <c r="BL25" s="1382"/>
      <c r="BM25" s="556"/>
      <c r="BO25" s="1382"/>
      <c r="BP25" s="556"/>
      <c r="BR25" s="1385"/>
      <c r="BS25" s="556"/>
      <c r="BT25" s="556"/>
      <c r="BV25" s="555"/>
    </row>
    <row r="26" spans="2:74" s="533" customFormat="1" ht="17.399999999999999" customHeight="1" x14ac:dyDescent="0.25">
      <c r="B26" s="548"/>
      <c r="C26" s="1380"/>
      <c r="D26" s="633" t="str">
        <f>IF('1 - BaseSafra'!D264="","",'1 - BaseSafra'!D264)</f>
        <v>Limão</v>
      </c>
      <c r="F26" s="1382"/>
      <c r="G26" s="556"/>
      <c r="I26" s="1380"/>
      <c r="J26" s="533" t="str">
        <f t="shared" si="0"/>
        <v>Sorgo Irrigado Goiás</v>
      </c>
      <c r="K26" s="556" t="s">
        <v>732</v>
      </c>
      <c r="L26" s="556" t="s">
        <v>288</v>
      </c>
      <c r="M26" s="557">
        <v>45</v>
      </c>
      <c r="O26" s="1382"/>
      <c r="P26" s="556"/>
      <c r="Q26" s="556"/>
      <c r="R26" s="556"/>
      <c r="T26" s="1382"/>
      <c r="U26" s="556"/>
      <c r="W26" s="1382"/>
      <c r="X26" s="556" t="s">
        <v>81</v>
      </c>
      <c r="Y26" s="557"/>
      <c r="AA26" s="1382"/>
      <c r="AB26" s="556" t="s">
        <v>631</v>
      </c>
      <c r="AC26" s="556"/>
      <c r="AF26" s="1382"/>
      <c r="AG26" s="556"/>
      <c r="AI26" s="1382"/>
      <c r="AJ26" s="556" t="s">
        <v>589</v>
      </c>
      <c r="AL26" s="1382"/>
      <c r="AM26" s="556" t="s">
        <v>594</v>
      </c>
      <c r="AO26" s="1382"/>
      <c r="AP26" s="559" t="s">
        <v>612</v>
      </c>
      <c r="AQ26" s="556"/>
      <c r="AS26" s="1382"/>
      <c r="AT26" s="556"/>
      <c r="AV26" s="1382"/>
      <c r="AW26" s="556"/>
      <c r="AY26" s="1382"/>
      <c r="AZ26" s="556"/>
      <c r="BB26" s="1382"/>
      <c r="BC26" s="556"/>
      <c r="BE26" s="1382"/>
      <c r="BF26" s="556"/>
      <c r="BG26" s="561"/>
      <c r="BH26" s="1382"/>
      <c r="BI26" s="830" t="s">
        <v>991</v>
      </c>
      <c r="BJ26" s="556" t="s">
        <v>924</v>
      </c>
      <c r="BL26" s="1382"/>
      <c r="BM26" s="556"/>
      <c r="BO26" s="1382"/>
      <c r="BP26" s="556"/>
      <c r="BR26" s="1385"/>
      <c r="BS26" s="556"/>
      <c r="BT26" s="556"/>
      <c r="BV26" s="555"/>
    </row>
    <row r="27" spans="2:74" s="533" customFormat="1" ht="17.399999999999999" customHeight="1" x14ac:dyDescent="0.25">
      <c r="B27" s="548"/>
      <c r="C27" s="1380"/>
      <c r="D27" s="633" t="str">
        <f>IF('1 - BaseSafra'!D287="","",'1 - BaseSafra'!D287)</f>
        <v>Algodão 1ª Safra</v>
      </c>
      <c r="F27" s="1382"/>
      <c r="G27" s="556"/>
      <c r="I27" s="1380"/>
      <c r="J27" s="533" t="str">
        <f t="shared" si="0"/>
        <v>Soja SequeiroGoiás</v>
      </c>
      <c r="K27" s="556" t="s">
        <v>10</v>
      </c>
      <c r="L27" s="556" t="s">
        <v>288</v>
      </c>
      <c r="M27" s="557">
        <v>115</v>
      </c>
      <c r="O27" s="1382"/>
      <c r="P27" s="556"/>
      <c r="Q27" s="556"/>
      <c r="R27" s="556"/>
      <c r="T27" s="1382"/>
      <c r="U27" s="556"/>
      <c r="W27" s="1382"/>
      <c r="X27" s="556" t="s">
        <v>597</v>
      </c>
      <c r="Y27" s="557"/>
      <c r="AA27" s="1382"/>
      <c r="AB27" s="556" t="s">
        <v>634</v>
      </c>
      <c r="AC27" s="556"/>
      <c r="AF27" s="1382"/>
      <c r="AG27" s="556"/>
      <c r="AI27" s="1382"/>
      <c r="AJ27" s="556" t="s">
        <v>592</v>
      </c>
      <c r="AL27" s="1382"/>
      <c r="AM27" s="556" t="s">
        <v>596</v>
      </c>
      <c r="AO27" s="1382"/>
      <c r="AP27" s="559" t="s">
        <v>660</v>
      </c>
      <c r="AQ27" s="556"/>
      <c r="AS27" s="1382"/>
      <c r="AT27" s="556"/>
      <c r="AV27" s="1382"/>
      <c r="AW27" s="556"/>
      <c r="AY27" s="1382"/>
      <c r="AZ27" s="556"/>
      <c r="BB27" s="1382"/>
      <c r="BC27" s="556"/>
      <c r="BE27" s="1382"/>
      <c r="BF27" s="556"/>
      <c r="BG27" s="561"/>
      <c r="BH27" s="1382"/>
      <c r="BI27" s="830" t="s">
        <v>916</v>
      </c>
      <c r="BJ27" s="556" t="s">
        <v>925</v>
      </c>
      <c r="BL27" s="1382"/>
      <c r="BM27" s="556"/>
      <c r="BO27" s="1382"/>
      <c r="BP27" s="556"/>
      <c r="BR27" s="1385"/>
      <c r="BS27" s="556"/>
      <c r="BT27" s="556"/>
      <c r="BV27" s="555"/>
    </row>
    <row r="28" spans="2:74" s="533" customFormat="1" ht="17.399999999999999" customHeight="1" x14ac:dyDescent="0.25">
      <c r="B28" s="548"/>
      <c r="C28" s="1380"/>
      <c r="D28" s="633" t="str">
        <f>IF('1 - BaseSafra'!D310="","",'1 - BaseSafra'!D310)</f>
        <v>Algodão 2ª Safra</v>
      </c>
      <c r="F28" s="1382"/>
      <c r="G28" s="556"/>
      <c r="I28" s="1380"/>
      <c r="J28" s="533" t="str">
        <f t="shared" si="0"/>
        <v/>
      </c>
      <c r="K28" s="556"/>
      <c r="L28" s="556"/>
      <c r="M28" s="557"/>
      <c r="O28" s="1382"/>
      <c r="P28" s="556"/>
      <c r="Q28" s="556"/>
      <c r="R28" s="556"/>
      <c r="T28" s="1382"/>
      <c r="U28" s="556"/>
      <c r="W28" s="1382"/>
      <c r="X28" s="556" t="s">
        <v>606</v>
      </c>
      <c r="Y28" s="557"/>
      <c r="AA28" s="1382"/>
      <c r="AB28" s="556" t="s">
        <v>635</v>
      </c>
      <c r="AC28" s="556"/>
      <c r="AF28" s="1382"/>
      <c r="AG28" s="556"/>
      <c r="AI28" s="1382"/>
      <c r="AJ28" s="556" t="s">
        <v>578</v>
      </c>
      <c r="AL28" s="1382"/>
      <c r="AM28" s="556" t="s">
        <v>593</v>
      </c>
      <c r="AO28" s="1382"/>
      <c r="AP28" s="559" t="s">
        <v>619</v>
      </c>
      <c r="AQ28" s="556"/>
      <c r="AS28" s="1382"/>
      <c r="AT28" s="556"/>
      <c r="AV28" s="1382"/>
      <c r="AW28" s="556"/>
      <c r="AY28" s="1382"/>
      <c r="AZ28" s="556"/>
      <c r="BB28" s="1382"/>
      <c r="BC28" s="556"/>
      <c r="BE28" s="1382"/>
      <c r="BF28" s="556"/>
      <c r="BG28" s="561"/>
      <c r="BH28" s="1382"/>
      <c r="BI28" s="830" t="s">
        <v>917</v>
      </c>
      <c r="BJ28" s="556" t="s">
        <v>505</v>
      </c>
      <c r="BL28" s="1382"/>
      <c r="BM28" s="556"/>
      <c r="BO28" s="1382"/>
      <c r="BP28" s="556"/>
      <c r="BR28" s="1385"/>
      <c r="BS28" s="556"/>
      <c r="BT28" s="556"/>
      <c r="BV28" s="555"/>
    </row>
    <row r="29" spans="2:74" s="533" customFormat="1" ht="17.399999999999999" customHeight="1" x14ac:dyDescent="0.25">
      <c r="B29" s="548"/>
      <c r="C29" s="1380"/>
      <c r="D29" s="633" t="str">
        <f>IF('1 - BaseSafra'!D333="","",'1 - BaseSafra'!D333)</f>
        <v>MANDIOCA</v>
      </c>
      <c r="F29" s="1382"/>
      <c r="G29" s="556"/>
      <c r="I29" s="1380"/>
      <c r="J29" s="533" t="str">
        <f t="shared" si="0"/>
        <v/>
      </c>
      <c r="K29" s="556"/>
      <c r="L29" s="556"/>
      <c r="M29" s="557"/>
      <c r="O29" s="1382"/>
      <c r="P29" s="556"/>
      <c r="Q29" s="556"/>
      <c r="R29" s="556"/>
      <c r="T29" s="1382"/>
      <c r="U29" s="556"/>
      <c r="W29" s="1382"/>
      <c r="X29" s="556" t="s">
        <v>71</v>
      </c>
      <c r="Y29" s="557"/>
      <c r="AA29" s="1382"/>
      <c r="AB29" s="556" t="s">
        <v>632</v>
      </c>
      <c r="AC29" s="556"/>
      <c r="AF29" s="1382"/>
      <c r="AG29" s="556"/>
      <c r="AI29" s="1382"/>
      <c r="AJ29" s="556" t="s">
        <v>579</v>
      </c>
      <c r="AL29" s="1382"/>
      <c r="AM29" s="556" t="s">
        <v>595</v>
      </c>
      <c r="AO29" s="1382"/>
      <c r="AP29" s="559" t="s">
        <v>906</v>
      </c>
      <c r="AQ29" s="556"/>
      <c r="AS29" s="1382"/>
      <c r="AT29" s="556"/>
      <c r="AV29" s="1382"/>
      <c r="AW29" s="556"/>
      <c r="AY29" s="1382"/>
      <c r="AZ29" s="556"/>
      <c r="BB29" s="1382"/>
      <c r="BC29" s="556"/>
      <c r="BE29" s="1382"/>
      <c r="BF29" s="556"/>
      <c r="BG29" s="561"/>
      <c r="BH29" s="1382"/>
      <c r="BI29" s="830" t="s">
        <v>921</v>
      </c>
      <c r="BJ29" s="556" t="s">
        <v>926</v>
      </c>
      <c r="BL29" s="1382"/>
      <c r="BM29" s="556"/>
      <c r="BO29" s="1382"/>
      <c r="BP29" s="556"/>
      <c r="BR29" s="1385"/>
      <c r="BS29" s="556"/>
      <c r="BT29" s="556"/>
      <c r="BV29" s="555"/>
    </row>
    <row r="30" spans="2:74" s="533" customFormat="1" ht="17.399999999999999" customHeight="1" x14ac:dyDescent="0.25">
      <c r="B30" s="548"/>
      <c r="C30" s="1380"/>
      <c r="D30" s="633" t="str">
        <f>IF('1 - BaseSafra'!D355="","",'1 - BaseSafra'!D355)</f>
        <v>SOJA - AREA PROPRIA ARRENDADA A TERCEIROS</v>
      </c>
      <c r="F30" s="1382"/>
      <c r="G30" s="556"/>
      <c r="I30" s="1380"/>
      <c r="J30" s="533" t="str">
        <f t="shared" si="0"/>
        <v/>
      </c>
      <c r="K30" s="556"/>
      <c r="L30" s="556"/>
      <c r="M30" s="557"/>
      <c r="O30" s="1382"/>
      <c r="P30" s="556"/>
      <c r="Q30" s="556"/>
      <c r="R30" s="556"/>
      <c r="T30" s="1382"/>
      <c r="U30" s="556"/>
      <c r="W30" s="1382"/>
      <c r="X30" s="556" t="s">
        <v>657</v>
      </c>
      <c r="Y30" s="557"/>
      <c r="AA30" s="1382"/>
      <c r="AB30" s="556" t="s">
        <v>636</v>
      </c>
      <c r="AC30" s="556"/>
      <c r="AF30" s="1382"/>
      <c r="AG30" s="556"/>
      <c r="AI30" s="1382"/>
      <c r="AJ30" s="556" t="s">
        <v>591</v>
      </c>
      <c r="AL30" s="1382"/>
      <c r="AM30" s="556" t="s">
        <v>598</v>
      </c>
      <c r="AO30" s="1382"/>
      <c r="AP30" s="559" t="s">
        <v>620</v>
      </c>
      <c r="AQ30" s="556"/>
      <c r="AS30" s="1382"/>
      <c r="AT30" s="556"/>
      <c r="AV30" s="1382"/>
      <c r="AW30" s="556"/>
      <c r="AY30" s="1382"/>
      <c r="AZ30" s="556"/>
      <c r="BB30" s="1382"/>
      <c r="BC30" s="556"/>
      <c r="BE30" s="1382"/>
      <c r="BF30" s="556"/>
      <c r="BG30" s="561"/>
      <c r="BH30" s="1382"/>
      <c r="BI30" s="556" t="s">
        <v>927</v>
      </c>
      <c r="BJ30" s="556" t="s">
        <v>933</v>
      </c>
      <c r="BL30" s="1382"/>
      <c r="BM30" s="556"/>
      <c r="BO30" s="1382"/>
      <c r="BP30" s="556"/>
      <c r="BR30" s="1385"/>
      <c r="BS30" s="556"/>
      <c r="BT30" s="556"/>
      <c r="BV30" s="555"/>
    </row>
    <row r="31" spans="2:74" s="533" customFormat="1" ht="17.399999999999999" customHeight="1" x14ac:dyDescent="0.25">
      <c r="B31" s="548"/>
      <c r="C31" s="1380"/>
      <c r="D31" s="633" t="str">
        <f>IF('1 - BaseSafra'!D378="","",'1 - BaseSafra'!D378)</f>
        <v>MILHO - AREA PROPRIA ARRENDADA A TERCEIROS</v>
      </c>
      <c r="F31" s="1382"/>
      <c r="G31" s="556"/>
      <c r="I31" s="1380"/>
      <c r="J31" s="533" t="str">
        <f t="shared" si="0"/>
        <v/>
      </c>
      <c r="K31" s="556"/>
      <c r="L31" s="556"/>
      <c r="M31" s="557"/>
      <c r="O31" s="1382"/>
      <c r="P31" s="556"/>
      <c r="Q31" s="556"/>
      <c r="R31" s="556"/>
      <c r="T31" s="1382"/>
      <c r="U31" s="556"/>
      <c r="W31" s="1382"/>
      <c r="X31" s="556" t="s">
        <v>655</v>
      </c>
      <c r="Y31" s="557"/>
      <c r="AA31" s="1382"/>
      <c r="AB31" s="556" t="s">
        <v>526</v>
      </c>
      <c r="AC31" s="556"/>
      <c r="AF31" s="1382"/>
      <c r="AG31" s="556"/>
      <c r="AI31" s="1382"/>
      <c r="AJ31" s="556"/>
      <c r="AL31" s="1382"/>
      <c r="AM31" s="556"/>
      <c r="AO31" s="1382"/>
      <c r="AP31" s="559" t="s">
        <v>617</v>
      </c>
      <c r="AQ31" s="556"/>
      <c r="AS31" s="1382"/>
      <c r="AT31" s="556"/>
      <c r="AV31" s="1382"/>
      <c r="AW31" s="556"/>
      <c r="AY31" s="1382"/>
      <c r="AZ31" s="556"/>
      <c r="BB31" s="1382"/>
      <c r="BC31" s="556"/>
      <c r="BE31" s="1382"/>
      <c r="BF31" s="556"/>
      <c r="BG31" s="561"/>
      <c r="BH31" s="1382"/>
      <c r="BI31" s="556" t="s">
        <v>928</v>
      </c>
      <c r="BJ31" s="556" t="s">
        <v>934</v>
      </c>
      <c r="BL31" s="1382"/>
      <c r="BM31" s="556"/>
      <c r="BO31" s="1382"/>
      <c r="BP31" s="556"/>
      <c r="BR31" s="1385"/>
      <c r="BS31" s="556"/>
      <c r="BT31" s="556"/>
      <c r="BV31" s="555"/>
    </row>
    <row r="32" spans="2:74" s="533" customFormat="1" ht="17.399999999999999" customHeight="1" x14ac:dyDescent="0.25">
      <c r="B32" s="548"/>
      <c r="C32" s="1380"/>
      <c r="D32" s="633" t="str">
        <f>IF('1 - BaseSafra'!D401="","",'1 - BaseSafra'!D401)</f>
        <v>Feijão Caupi Irrigado</v>
      </c>
      <c r="F32" s="1382"/>
      <c r="G32" s="556"/>
      <c r="I32" s="1380"/>
      <c r="J32" s="533" t="str">
        <f>_xlfn.CONCAT(K32,L32)</f>
        <v/>
      </c>
      <c r="K32" s="556"/>
      <c r="L32" s="556"/>
      <c r="M32" s="557"/>
      <c r="O32" s="1382"/>
      <c r="P32" s="556"/>
      <c r="Q32" s="556"/>
      <c r="R32" s="556"/>
      <c r="T32" s="1382"/>
      <c r="U32" s="556"/>
      <c r="W32" s="1382"/>
      <c r="X32" s="556" t="s">
        <v>654</v>
      </c>
      <c r="Y32" s="557"/>
      <c r="AA32" s="1382"/>
      <c r="AB32" s="556"/>
      <c r="AC32" s="556"/>
      <c r="AF32" s="1382"/>
      <c r="AG32" s="556"/>
      <c r="AI32" s="1382"/>
      <c r="AJ32" s="556"/>
      <c r="AL32" s="1382"/>
      <c r="AM32" s="556"/>
      <c r="AO32" s="1382"/>
      <c r="AP32" s="559"/>
      <c r="AQ32" s="556"/>
      <c r="AS32" s="1382"/>
      <c r="AT32" s="556"/>
      <c r="AV32" s="1382"/>
      <c r="AW32" s="556"/>
      <c r="AY32" s="1382"/>
      <c r="AZ32" s="556"/>
      <c r="BB32" s="1382"/>
      <c r="BC32" s="556"/>
      <c r="BE32" s="1382"/>
      <c r="BF32" s="556"/>
      <c r="BG32" s="561"/>
      <c r="BH32" s="1382"/>
      <c r="BI32" s="556" t="s">
        <v>929</v>
      </c>
      <c r="BJ32" s="556" t="s">
        <v>935</v>
      </c>
      <c r="BL32" s="1382"/>
      <c r="BM32" s="556"/>
      <c r="BO32" s="1382"/>
      <c r="BP32" s="556"/>
      <c r="BR32" s="1385"/>
      <c r="BS32" s="556"/>
      <c r="BT32" s="556"/>
      <c r="BV32" s="555"/>
    </row>
    <row r="33" spans="2:74" s="533" customFormat="1" ht="17.399999999999999" customHeight="1" x14ac:dyDescent="0.25">
      <c r="B33" s="548"/>
      <c r="C33" s="1380"/>
      <c r="D33" s="633" t="str">
        <f>IF('1 - BaseSafra'!D424="","",'1 - BaseSafra'!D424)</f>
        <v>Sorgo</v>
      </c>
      <c r="F33" s="1382"/>
      <c r="G33" s="556"/>
      <c r="I33" s="1380"/>
      <c r="J33" s="533" t="str">
        <f t="shared" si="0"/>
        <v/>
      </c>
      <c r="K33" s="556"/>
      <c r="L33" s="556"/>
      <c r="M33" s="557"/>
      <c r="O33" s="1382"/>
      <c r="P33" s="556"/>
      <c r="Q33" s="556"/>
      <c r="R33" s="556"/>
      <c r="T33" s="1382"/>
      <c r="U33" s="556"/>
      <c r="W33" s="1382"/>
      <c r="X33" s="556" t="s">
        <v>529</v>
      </c>
      <c r="Y33" s="557"/>
      <c r="AA33" s="1382"/>
      <c r="AB33" s="556"/>
      <c r="AC33" s="556"/>
      <c r="AF33" s="1382"/>
      <c r="AG33" s="556"/>
      <c r="AI33" s="1382"/>
      <c r="AJ33" s="556"/>
      <c r="AL33" s="1382"/>
      <c r="AM33" s="556"/>
      <c r="AO33" s="1382"/>
      <c r="AP33" s="559"/>
      <c r="AQ33" s="556"/>
      <c r="AS33" s="1382"/>
      <c r="AT33" s="556"/>
      <c r="AV33" s="1382"/>
      <c r="AW33" s="556"/>
      <c r="AY33" s="1382"/>
      <c r="AZ33" s="556"/>
      <c r="BB33" s="1382"/>
      <c r="BC33" s="556"/>
      <c r="BE33" s="1382"/>
      <c r="BF33" s="556"/>
      <c r="BG33" s="561"/>
      <c r="BH33" s="1382"/>
      <c r="BI33" s="830" t="s">
        <v>930</v>
      </c>
      <c r="BJ33" s="885" t="s">
        <v>936</v>
      </c>
      <c r="BL33" s="1382"/>
      <c r="BM33" s="556"/>
      <c r="BO33" s="1382"/>
      <c r="BP33" s="556"/>
      <c r="BR33" s="1385"/>
      <c r="BS33" s="556"/>
      <c r="BT33" s="556"/>
      <c r="BV33" s="555"/>
    </row>
    <row r="34" spans="2:74" s="533" customFormat="1" ht="17.399999999999999" customHeight="1" x14ac:dyDescent="0.25">
      <c r="B34" s="548"/>
      <c r="C34" s="1380"/>
      <c r="D34" s="633" t="str">
        <f>IF('1 - BaseSafra'!D447="","",'1 - BaseSafra'!D447)</f>
        <v>Gergelim</v>
      </c>
      <c r="F34" s="1382"/>
      <c r="G34" s="556"/>
      <c r="I34" s="1380"/>
      <c r="J34" s="533" t="str">
        <f t="shared" si="0"/>
        <v/>
      </c>
      <c r="K34" s="556"/>
      <c r="L34" s="556"/>
      <c r="M34" s="557"/>
      <c r="O34" s="1382"/>
      <c r="P34" s="556"/>
      <c r="Q34" s="556"/>
      <c r="R34" s="556"/>
      <c r="T34" s="1382"/>
      <c r="U34" s="556"/>
      <c r="W34" s="1382"/>
      <c r="X34" s="556" t="s">
        <v>73</v>
      </c>
      <c r="Y34" s="557"/>
      <c r="AA34" s="1382"/>
      <c r="AB34" s="556"/>
      <c r="AC34" s="556"/>
      <c r="AF34" s="1382"/>
      <c r="AG34" s="556"/>
      <c r="AI34" s="1382"/>
      <c r="AJ34" s="556"/>
      <c r="AL34" s="1382"/>
      <c r="AM34" s="556"/>
      <c r="AO34" s="1382"/>
      <c r="AP34" s="559"/>
      <c r="AQ34" s="556"/>
      <c r="AS34" s="1382"/>
      <c r="AT34" s="556"/>
      <c r="AV34" s="1382"/>
      <c r="AW34" s="556"/>
      <c r="AY34" s="1382"/>
      <c r="AZ34" s="556"/>
      <c r="BB34" s="1382"/>
      <c r="BC34" s="556"/>
      <c r="BE34" s="1382"/>
      <c r="BF34" s="556"/>
      <c r="BG34" s="561"/>
      <c r="BH34" s="1382"/>
      <c r="BI34" s="830" t="s">
        <v>931</v>
      </c>
      <c r="BJ34" s="556" t="s">
        <v>937</v>
      </c>
      <c r="BL34" s="1382"/>
      <c r="BM34" s="556"/>
      <c r="BO34" s="1382"/>
      <c r="BP34" s="556"/>
      <c r="BR34" s="1385"/>
      <c r="BS34" s="556"/>
      <c r="BT34" s="556"/>
      <c r="BV34" s="555"/>
    </row>
    <row r="35" spans="2:74" s="533" customFormat="1" ht="17.399999999999999" customHeight="1" x14ac:dyDescent="0.25">
      <c r="B35" s="548"/>
      <c r="C35" s="1380"/>
      <c r="D35" s="633" t="str">
        <f>IF('1 - BaseSafra'!D470="","",'1 - BaseSafra'!D470)</f>
        <v>Feijao Caupi sequeiro</v>
      </c>
      <c r="F35" s="1382"/>
      <c r="G35" s="556"/>
      <c r="I35" s="1380"/>
      <c r="J35" s="533" t="str">
        <f t="shared" si="0"/>
        <v/>
      </c>
      <c r="K35" s="556"/>
      <c r="L35" s="556"/>
      <c r="M35" s="557"/>
      <c r="O35" s="1382"/>
      <c r="P35" s="556"/>
      <c r="Q35" s="556"/>
      <c r="R35" s="556"/>
      <c r="T35" s="1382"/>
      <c r="U35" s="556"/>
      <c r="W35" s="1382"/>
      <c r="X35" s="556" t="s">
        <v>78</v>
      </c>
      <c r="Y35" s="557">
        <v>30000</v>
      </c>
      <c r="AA35" s="1382"/>
      <c r="AB35" s="556"/>
      <c r="AC35" s="556"/>
      <c r="AF35" s="1382"/>
      <c r="AG35" s="556"/>
      <c r="AI35" s="1382"/>
      <c r="AJ35" s="556"/>
      <c r="AL35" s="1382"/>
      <c r="AM35" s="556"/>
      <c r="AO35" s="1382"/>
      <c r="AP35" s="559"/>
      <c r="AQ35" s="556"/>
      <c r="AS35" s="1382"/>
      <c r="AT35" s="556"/>
      <c r="AV35" s="1382"/>
      <c r="AW35" s="556"/>
      <c r="AY35" s="1382"/>
      <c r="AZ35" s="556"/>
      <c r="BB35" s="1382"/>
      <c r="BC35" s="556"/>
      <c r="BE35" s="1382"/>
      <c r="BF35" s="556"/>
      <c r="BG35" s="561"/>
      <c r="BH35" s="1382"/>
      <c r="BI35" s="556" t="s">
        <v>932</v>
      </c>
      <c r="BJ35" s="556"/>
      <c r="BL35" s="1382"/>
      <c r="BM35" s="556"/>
      <c r="BO35" s="1382"/>
      <c r="BP35" s="556"/>
      <c r="BR35" s="1385"/>
      <c r="BS35" s="556"/>
      <c r="BT35" s="556"/>
      <c r="BV35" s="555"/>
    </row>
    <row r="36" spans="2:74" s="533" customFormat="1" ht="17.399999999999999" customHeight="1" x14ac:dyDescent="0.25">
      <c r="B36" s="548"/>
      <c r="C36" s="1380"/>
      <c r="D36" s="633" t="str">
        <f>IF('1 - BaseSafra'!D493="","",'1 - BaseSafra'!D493)</f>
        <v xml:space="preserve">Sorgo Irrigado </v>
      </c>
      <c r="F36" s="1382"/>
      <c r="G36" s="563"/>
      <c r="I36" s="1380"/>
      <c r="J36" s="533" t="str">
        <f t="shared" si="0"/>
        <v/>
      </c>
      <c r="K36" s="556"/>
      <c r="L36" s="556"/>
      <c r="M36" s="557"/>
      <c r="O36" s="1382"/>
      <c r="P36" s="563"/>
      <c r="Q36" s="563"/>
      <c r="R36" s="563"/>
      <c r="T36" s="1382"/>
      <c r="U36" s="556"/>
      <c r="W36" s="1382"/>
      <c r="X36" s="556" t="s">
        <v>57</v>
      </c>
      <c r="Y36" s="557">
        <v>16200</v>
      </c>
      <c r="AA36" s="1382"/>
      <c r="AB36" s="556"/>
      <c r="AC36" s="556"/>
      <c r="AF36" s="1382"/>
      <c r="AG36" s="556"/>
      <c r="AI36" s="1382"/>
      <c r="AJ36" s="556"/>
      <c r="AL36" s="1382"/>
      <c r="AM36" s="556"/>
      <c r="AO36" s="1382"/>
      <c r="AP36" s="559"/>
      <c r="AQ36" s="556"/>
      <c r="AS36" s="1382"/>
      <c r="AT36" s="556"/>
      <c r="AV36" s="1382"/>
      <c r="AW36" s="556"/>
      <c r="AY36" s="1382"/>
      <c r="AZ36" s="556"/>
      <c r="BB36" s="1382"/>
      <c r="BC36" s="556"/>
      <c r="BE36" s="1382"/>
      <c r="BF36" s="556"/>
      <c r="BG36" s="561"/>
      <c r="BH36" s="1382"/>
      <c r="BI36" s="556" t="s">
        <v>938</v>
      </c>
      <c r="BJ36" s="556"/>
      <c r="BL36" s="1382"/>
      <c r="BM36" s="556"/>
      <c r="BO36" s="1382"/>
      <c r="BP36" s="556"/>
      <c r="BR36" s="1385"/>
      <c r="BS36" s="556"/>
      <c r="BT36" s="556"/>
      <c r="BV36" s="555"/>
    </row>
    <row r="37" spans="2:74" s="533" customFormat="1" ht="17.399999999999999" customHeight="1" x14ac:dyDescent="0.25">
      <c r="B37" s="548"/>
      <c r="C37" s="1380"/>
      <c r="D37" s="633" t="str">
        <f>IF('1 - BaseSafra'!D516="","",'1 - BaseSafra'!D516)</f>
        <v>LEITE</v>
      </c>
      <c r="F37" s="1382"/>
      <c r="G37" s="556"/>
      <c r="I37" s="1380"/>
      <c r="J37" s="533" t="str">
        <f t="shared" si="0"/>
        <v/>
      </c>
      <c r="K37" s="556"/>
      <c r="L37" s="556"/>
      <c r="M37" s="557"/>
      <c r="O37" s="1382"/>
      <c r="P37" s="556"/>
      <c r="Q37" s="556"/>
      <c r="R37" s="556"/>
      <c r="T37" s="1382"/>
      <c r="U37" s="556"/>
      <c r="W37" s="1382"/>
      <c r="X37" s="556" t="s">
        <v>79</v>
      </c>
      <c r="Y37" s="557">
        <v>34900</v>
      </c>
      <c r="AA37" s="1382"/>
      <c r="AB37" s="556"/>
      <c r="AC37" s="556"/>
      <c r="AF37" s="1382"/>
      <c r="AG37" s="556"/>
      <c r="AI37" s="1382"/>
      <c r="AJ37" s="556"/>
      <c r="AL37" s="1382"/>
      <c r="AM37" s="556"/>
      <c r="AO37" s="1382"/>
      <c r="AP37" s="559"/>
      <c r="AQ37" s="556"/>
      <c r="AS37" s="1382"/>
      <c r="AT37" s="556"/>
      <c r="AV37" s="1382"/>
      <c r="AW37" s="556"/>
      <c r="AY37" s="1382"/>
      <c r="AZ37" s="556"/>
      <c r="BB37" s="1382"/>
      <c r="BC37" s="556"/>
      <c r="BE37" s="1382"/>
      <c r="BF37" s="556"/>
      <c r="BG37" s="561"/>
      <c r="BH37" s="1382"/>
      <c r="BI37" s="556" t="s">
        <v>939</v>
      </c>
      <c r="BJ37" s="556"/>
      <c r="BL37" s="1382"/>
      <c r="BM37" s="556"/>
      <c r="BO37" s="1382"/>
      <c r="BP37" s="556"/>
      <c r="BR37" s="1385"/>
      <c r="BS37" s="556"/>
      <c r="BT37" s="556"/>
      <c r="BV37" s="555"/>
    </row>
    <row r="38" spans="2:74" s="533" customFormat="1" ht="17.399999999999999" customHeight="1" x14ac:dyDescent="0.25">
      <c r="B38" s="548"/>
      <c r="C38" s="1380"/>
      <c r="D38" s="633" t="str">
        <f>IF('1 - BaseSafra'!D539="","",'1 - BaseSafra'!D539)</f>
        <v>Avicultura</v>
      </c>
      <c r="F38" s="1382"/>
      <c r="G38" s="558"/>
      <c r="I38" s="1380"/>
      <c r="K38" s="556"/>
      <c r="L38" s="556"/>
      <c r="M38" s="557"/>
      <c r="O38" s="1382"/>
      <c r="P38" s="556"/>
      <c r="Q38" s="556"/>
      <c r="R38" s="556"/>
      <c r="T38" s="1382"/>
      <c r="U38" s="556"/>
      <c r="W38" s="1382"/>
      <c r="X38" s="556" t="s">
        <v>80</v>
      </c>
      <c r="Y38" s="557">
        <v>10000</v>
      </c>
      <c r="AA38" s="1382"/>
      <c r="AB38" s="556"/>
      <c r="AC38" s="556"/>
      <c r="AF38" s="1382"/>
      <c r="AG38" s="556"/>
      <c r="AI38" s="1382"/>
      <c r="AJ38" s="556"/>
      <c r="AL38" s="1382"/>
      <c r="AM38" s="556"/>
      <c r="AO38" s="1382"/>
      <c r="AP38" s="559"/>
      <c r="AQ38" s="556"/>
      <c r="AS38" s="1382"/>
      <c r="AT38" s="556"/>
      <c r="AV38" s="1382"/>
      <c r="AW38" s="556"/>
      <c r="AY38" s="1382"/>
      <c r="AZ38" s="556"/>
      <c r="BB38" s="1382"/>
      <c r="BC38" s="556"/>
      <c r="BE38" s="1382"/>
      <c r="BF38" s="556"/>
      <c r="BG38" s="561"/>
      <c r="BH38" s="1382"/>
      <c r="BI38" s="556" t="s">
        <v>940</v>
      </c>
      <c r="BJ38" s="556"/>
      <c r="BL38" s="1382"/>
      <c r="BM38" s="556"/>
      <c r="BO38" s="1382"/>
      <c r="BP38" s="556"/>
      <c r="BR38" s="1385"/>
      <c r="BS38" s="556"/>
      <c r="BT38" s="556"/>
      <c r="BV38" s="555"/>
    </row>
    <row r="39" spans="2:74" s="533" customFormat="1" ht="17.399999999999999" customHeight="1" x14ac:dyDescent="0.25">
      <c r="B39" s="548"/>
      <c r="C39" s="1380"/>
      <c r="D39" s="633" t="str">
        <f>IF('1 - BaseSafra'!D562="","",'1 - BaseSafra'!D562)</f>
        <v>Suinos</v>
      </c>
      <c r="F39" s="1382"/>
      <c r="G39" s="556"/>
      <c r="I39" s="1380"/>
      <c r="K39" s="556"/>
      <c r="L39" s="556"/>
      <c r="M39" s="557"/>
      <c r="O39" s="1382"/>
      <c r="P39" s="556"/>
      <c r="Q39" s="556"/>
      <c r="R39" s="556"/>
      <c r="T39" s="1382"/>
      <c r="U39" s="556"/>
      <c r="W39" s="1382"/>
      <c r="X39" s="556" t="s">
        <v>55</v>
      </c>
      <c r="Y39" s="557"/>
      <c r="AA39" s="1382"/>
      <c r="AB39" s="556"/>
      <c r="AC39" s="556"/>
      <c r="AF39" s="1382"/>
      <c r="AG39" s="556"/>
      <c r="AI39" s="1382"/>
      <c r="AJ39" s="556"/>
      <c r="AL39" s="1382"/>
      <c r="AM39" s="556"/>
      <c r="AO39" s="1382"/>
      <c r="AP39" s="559"/>
      <c r="AQ39" s="556"/>
      <c r="AS39" s="1382"/>
      <c r="AT39" s="556"/>
      <c r="AV39" s="1382"/>
      <c r="AW39" s="556"/>
      <c r="AY39" s="1382"/>
      <c r="AZ39" s="556"/>
      <c r="BB39" s="1382"/>
      <c r="BC39" s="556"/>
      <c r="BE39" s="1382"/>
      <c r="BF39" s="556"/>
      <c r="BG39" s="561"/>
      <c r="BH39" s="1382"/>
      <c r="BI39" s="556" t="s">
        <v>941</v>
      </c>
      <c r="BJ39" s="556"/>
      <c r="BL39" s="1382"/>
      <c r="BM39" s="556"/>
      <c r="BO39" s="1382"/>
      <c r="BP39" s="556"/>
      <c r="BR39" s="1385"/>
      <c r="BS39" s="556"/>
      <c r="BT39" s="556"/>
      <c r="BV39" s="555"/>
    </row>
    <row r="40" spans="2:74" s="533" customFormat="1" ht="17.399999999999999" customHeight="1" x14ac:dyDescent="0.25">
      <c r="B40" s="548"/>
      <c r="C40" s="1380"/>
      <c r="D40" s="633" t="str">
        <f>IF('1 - BaseSafra'!D585="","",'1 - BaseSafra'!D585)</f>
        <v>Psicultura</v>
      </c>
      <c r="F40" s="1382"/>
      <c r="G40" s="556"/>
      <c r="I40" s="1380"/>
      <c r="K40" s="556"/>
      <c r="L40" s="556"/>
      <c r="M40" s="557"/>
      <c r="O40" s="1382"/>
      <c r="P40" s="556"/>
      <c r="Q40" s="556"/>
      <c r="R40" s="556"/>
      <c r="T40" s="1382"/>
      <c r="U40" s="556"/>
      <c r="W40" s="1382"/>
      <c r="X40" s="556" t="s">
        <v>637</v>
      </c>
      <c r="Y40" s="557"/>
      <c r="AA40" s="1382"/>
      <c r="AB40" s="556"/>
      <c r="AC40" s="556"/>
      <c r="AF40" s="1382"/>
      <c r="AG40" s="556"/>
      <c r="AI40" s="1382"/>
      <c r="AJ40" s="556"/>
      <c r="AL40" s="1382"/>
      <c r="AM40" s="556"/>
      <c r="AO40" s="1382"/>
      <c r="AP40" s="559"/>
      <c r="AQ40" s="556"/>
      <c r="AS40" s="1382"/>
      <c r="AT40" s="556"/>
      <c r="AV40" s="1382"/>
      <c r="AW40" s="556"/>
      <c r="AY40" s="1382"/>
      <c r="AZ40" s="556"/>
      <c r="BB40" s="1382"/>
      <c r="BC40" s="556"/>
      <c r="BE40" s="1382"/>
      <c r="BF40" s="556"/>
      <c r="BG40" s="561"/>
      <c r="BH40" s="1382"/>
      <c r="BI40" s="556" t="s">
        <v>942</v>
      </c>
      <c r="BJ40" s="556"/>
      <c r="BL40" s="1382"/>
      <c r="BM40" s="556"/>
      <c r="BO40" s="1382"/>
      <c r="BP40" s="556"/>
      <c r="BR40" s="1385"/>
      <c r="BS40" s="556"/>
      <c r="BT40" s="556"/>
      <c r="BV40" s="555"/>
    </row>
    <row r="41" spans="2:74" s="533" customFormat="1" ht="17.399999999999999" customHeight="1" x14ac:dyDescent="0.25">
      <c r="B41" s="548"/>
      <c r="C41" s="1380"/>
      <c r="D41" s="633" t="str">
        <f>IF('1 - BaseSafra'!D608="","",'1 - BaseSafra'!D608)</f>
        <v>Milheto</v>
      </c>
      <c r="F41" s="1382"/>
      <c r="G41" s="556"/>
      <c r="I41" s="1380"/>
      <c r="K41" s="556"/>
      <c r="L41" s="556"/>
      <c r="M41" s="557"/>
      <c r="O41" s="1382"/>
      <c r="P41" s="556"/>
      <c r="Q41" s="556"/>
      <c r="R41" s="556"/>
      <c r="T41" s="1382"/>
      <c r="U41" s="556"/>
      <c r="W41" s="1382"/>
      <c r="X41" s="556" t="s">
        <v>86</v>
      </c>
      <c r="Y41" s="557"/>
      <c r="AA41" s="1382"/>
      <c r="AB41" s="556"/>
      <c r="AC41" s="556"/>
      <c r="AF41" s="1382"/>
      <c r="AG41" s="556"/>
      <c r="AI41" s="1382"/>
      <c r="AJ41" s="556"/>
      <c r="AL41" s="1382"/>
      <c r="AM41" s="556"/>
      <c r="AO41" s="1382"/>
      <c r="AP41" s="559"/>
      <c r="AQ41" s="556"/>
      <c r="AS41" s="1382"/>
      <c r="AT41" s="556"/>
      <c r="AV41" s="1382"/>
      <c r="AW41" s="556"/>
      <c r="AY41" s="1382"/>
      <c r="AZ41" s="556"/>
      <c r="BB41" s="1382"/>
      <c r="BC41" s="556"/>
      <c r="BE41" s="1382"/>
      <c r="BF41" s="556"/>
      <c r="BG41" s="561"/>
      <c r="BH41" s="1382"/>
      <c r="BI41" s="556" t="s">
        <v>943</v>
      </c>
      <c r="BJ41" s="556"/>
      <c r="BL41" s="1382"/>
      <c r="BM41" s="556"/>
      <c r="BO41" s="1382"/>
      <c r="BP41" s="556"/>
      <c r="BR41" s="1385"/>
      <c r="BS41" s="556"/>
      <c r="BT41" s="556"/>
      <c r="BV41" s="555"/>
    </row>
    <row r="42" spans="2:74" s="533" customFormat="1" ht="17.399999999999999" customHeight="1" x14ac:dyDescent="0.25">
      <c r="B42" s="548"/>
      <c r="C42" s="1380"/>
      <c r="D42" s="633" t="str">
        <f>IF('1 - BaseSafra'!D631="","",'1 - BaseSafra'!D631)</f>
        <v>TUMIM</v>
      </c>
      <c r="F42" s="1382"/>
      <c r="G42" s="556"/>
      <c r="I42" s="1380"/>
      <c r="K42" s="556"/>
      <c r="L42" s="556"/>
      <c r="M42" s="557"/>
      <c r="O42" s="1382"/>
      <c r="P42" s="556"/>
      <c r="Q42" s="556"/>
      <c r="R42" s="556"/>
      <c r="T42" s="1382"/>
      <c r="U42" s="556"/>
      <c r="W42" s="1382"/>
      <c r="X42" s="556" t="s">
        <v>89</v>
      </c>
      <c r="Y42" s="557"/>
      <c r="AA42" s="1382"/>
      <c r="AB42" s="556"/>
      <c r="AC42" s="556"/>
      <c r="AF42" s="1382"/>
      <c r="AG42" s="556"/>
      <c r="AI42" s="1382"/>
      <c r="AJ42" s="556"/>
      <c r="AL42" s="1382"/>
      <c r="AM42" s="556"/>
      <c r="AO42" s="1382"/>
      <c r="AP42" s="559"/>
      <c r="AQ42" s="556"/>
      <c r="AS42" s="1382"/>
      <c r="AT42" s="556"/>
      <c r="AV42" s="1382"/>
      <c r="AW42" s="556"/>
      <c r="AY42" s="1382"/>
      <c r="AZ42" s="556"/>
      <c r="BB42" s="1382"/>
      <c r="BC42" s="556"/>
      <c r="BE42" s="1382"/>
      <c r="BF42" s="556"/>
      <c r="BG42" s="561"/>
      <c r="BH42" s="1382"/>
      <c r="BI42" s="556" t="s">
        <v>944</v>
      </c>
      <c r="BJ42" s="556"/>
      <c r="BL42" s="1382"/>
      <c r="BM42" s="556"/>
      <c r="BO42" s="1382"/>
      <c r="BP42" s="556"/>
      <c r="BR42" s="1385"/>
      <c r="BS42" s="556"/>
      <c r="BT42" s="556"/>
      <c r="BV42" s="555"/>
    </row>
    <row r="43" spans="2:74" s="533" customFormat="1" ht="17.399999999999999" customHeight="1" x14ac:dyDescent="0.25">
      <c r="B43" s="548"/>
      <c r="C43" s="1380"/>
      <c r="D43" s="633" t="str">
        <f>IF('1 - BaseSafra'!D654="","",'1 - BaseSafra'!D654)</f>
        <v>SAFRA TESTE</v>
      </c>
      <c r="F43" s="1382"/>
      <c r="G43" s="556"/>
      <c r="I43" s="1380"/>
      <c r="K43" s="556"/>
      <c r="L43" s="556"/>
      <c r="M43" s="557"/>
      <c r="O43" s="1382"/>
      <c r="P43" s="556"/>
      <c r="Q43" s="556"/>
      <c r="R43" s="556"/>
      <c r="T43" s="1382"/>
      <c r="U43" s="556"/>
      <c r="W43" s="1382"/>
      <c r="X43" s="556" t="s">
        <v>638</v>
      </c>
      <c r="Y43" s="557"/>
      <c r="AA43" s="1382"/>
      <c r="AB43" s="556"/>
      <c r="AC43" s="556"/>
      <c r="AF43" s="1382"/>
      <c r="AG43" s="556"/>
      <c r="AI43" s="1382"/>
      <c r="AJ43" s="556"/>
      <c r="AL43" s="1382"/>
      <c r="AM43" s="556"/>
      <c r="AO43" s="1382"/>
      <c r="AP43" s="559"/>
      <c r="AQ43" s="556"/>
      <c r="AS43" s="1382"/>
      <c r="AT43" s="556"/>
      <c r="AV43" s="1382"/>
      <c r="AW43" s="556"/>
      <c r="AY43" s="1382"/>
      <c r="AZ43" s="556"/>
      <c r="BB43" s="1382"/>
      <c r="BC43" s="556"/>
      <c r="BE43" s="1382"/>
      <c r="BF43" s="556"/>
      <c r="BG43" s="561"/>
      <c r="BH43" s="1382"/>
      <c r="BI43" s="556" t="s">
        <v>871</v>
      </c>
      <c r="BJ43" s="556"/>
      <c r="BL43" s="1382"/>
      <c r="BM43" s="556"/>
      <c r="BO43" s="1382"/>
      <c r="BP43" s="556"/>
      <c r="BR43" s="1385"/>
      <c r="BS43" s="556"/>
      <c r="BT43" s="556"/>
      <c r="BV43" s="555"/>
    </row>
    <row r="44" spans="2:74" s="533" customFormat="1" ht="17.399999999999999" customHeight="1" x14ac:dyDescent="0.25">
      <c r="B44" s="548"/>
      <c r="C44" s="1380"/>
      <c r="D44" s="633" t="str">
        <f>IF('1 - BaseSafra'!D676="","",'1 - BaseSafra'!D676)</f>
        <v/>
      </c>
      <c r="F44" s="1382"/>
      <c r="G44" s="556"/>
      <c r="I44" s="1380"/>
      <c r="K44" s="556"/>
      <c r="L44" s="556"/>
      <c r="M44" s="557"/>
      <c r="O44" s="1382"/>
      <c r="P44" s="556"/>
      <c r="Q44" s="556"/>
      <c r="R44" s="556"/>
      <c r="T44" s="1382"/>
      <c r="U44" s="556"/>
      <c r="W44" s="1382"/>
      <c r="X44" s="556" t="s">
        <v>639</v>
      </c>
      <c r="Y44" s="557"/>
      <c r="AA44" s="1382"/>
      <c r="AB44" s="556"/>
      <c r="AC44" s="556"/>
      <c r="AF44" s="1382"/>
      <c r="AG44" s="556"/>
      <c r="AI44" s="1382"/>
      <c r="AJ44" s="556"/>
      <c r="AL44" s="1382"/>
      <c r="AM44" s="556"/>
      <c r="AO44" s="1382"/>
      <c r="AP44" s="559"/>
      <c r="AQ44" s="556"/>
      <c r="AS44" s="1382"/>
      <c r="AT44" s="556"/>
      <c r="AV44" s="1382"/>
      <c r="AW44" s="556"/>
      <c r="AY44" s="1382"/>
      <c r="AZ44" s="556"/>
      <c r="BB44" s="1382"/>
      <c r="BC44" s="556"/>
      <c r="BE44" s="1382"/>
      <c r="BF44" s="556"/>
      <c r="BG44" s="561"/>
      <c r="BH44" s="1382"/>
      <c r="BI44" s="556" t="s">
        <v>988</v>
      </c>
      <c r="BJ44" s="556"/>
      <c r="BL44" s="1382"/>
      <c r="BM44" s="556"/>
      <c r="BO44" s="1382"/>
      <c r="BP44" s="556"/>
      <c r="BR44" s="1385"/>
      <c r="BS44" s="556"/>
      <c r="BT44" s="556"/>
      <c r="BV44" s="555"/>
    </row>
    <row r="45" spans="2:74" s="533" customFormat="1" ht="17.399999999999999" customHeight="1" x14ac:dyDescent="0.25">
      <c r="B45" s="548"/>
      <c r="C45" s="1380"/>
      <c r="D45" s="633"/>
      <c r="F45" s="1382"/>
      <c r="G45" s="556"/>
      <c r="I45" s="1380"/>
      <c r="K45" s="556"/>
      <c r="L45" s="556"/>
      <c r="M45" s="557"/>
      <c r="O45" s="1382"/>
      <c r="P45" s="556"/>
      <c r="Q45" s="556"/>
      <c r="R45" s="556"/>
      <c r="T45" s="1382"/>
      <c r="U45" s="556"/>
      <c r="W45" s="1382"/>
      <c r="X45" s="556" t="s">
        <v>90</v>
      </c>
      <c r="Y45" s="557"/>
      <c r="AA45" s="1382"/>
      <c r="AB45" s="556"/>
      <c r="AC45" s="556"/>
      <c r="AF45" s="1382"/>
      <c r="AG45" s="556"/>
      <c r="AI45" s="1382"/>
      <c r="AJ45" s="556"/>
      <c r="AL45" s="1382"/>
      <c r="AM45" s="556"/>
      <c r="AO45" s="1382"/>
      <c r="AP45" s="559"/>
      <c r="AQ45" s="556"/>
      <c r="AS45" s="1382"/>
      <c r="AT45" s="556"/>
      <c r="AV45" s="1382"/>
      <c r="AW45" s="556"/>
      <c r="AY45" s="1382"/>
      <c r="AZ45" s="556"/>
      <c r="BB45" s="1382"/>
      <c r="BC45" s="556"/>
      <c r="BE45" s="1382"/>
      <c r="BF45" s="556"/>
      <c r="BG45" s="561"/>
      <c r="BH45" s="1382"/>
      <c r="BI45" s="556" t="s">
        <v>744</v>
      </c>
      <c r="BJ45" s="556" t="s">
        <v>994</v>
      </c>
      <c r="BL45" s="1382"/>
      <c r="BM45" s="556"/>
      <c r="BO45" s="1382"/>
      <c r="BP45" s="556"/>
      <c r="BR45" s="1385"/>
      <c r="BS45" s="556"/>
      <c r="BT45" s="556"/>
      <c r="BV45" s="555"/>
    </row>
    <row r="46" spans="2:74" s="533" customFormat="1" ht="17.399999999999999" customHeight="1" x14ac:dyDescent="0.25">
      <c r="B46" s="548"/>
      <c r="C46" s="1380"/>
      <c r="D46" s="633"/>
      <c r="F46" s="1382"/>
      <c r="G46" s="556"/>
      <c r="I46" s="1380"/>
      <c r="K46" s="556"/>
      <c r="L46" s="556"/>
      <c r="M46" s="557"/>
      <c r="O46" s="1382"/>
      <c r="P46" s="556"/>
      <c r="Q46" s="556"/>
      <c r="R46" s="556"/>
      <c r="T46" s="1382"/>
      <c r="U46" s="556"/>
      <c r="W46" s="1382"/>
      <c r="X46" s="556" t="s">
        <v>76</v>
      </c>
      <c r="Y46" s="557"/>
      <c r="AA46" s="1382"/>
      <c r="AB46" s="556"/>
      <c r="AC46" s="556"/>
      <c r="AF46" s="1382"/>
      <c r="AG46" s="556"/>
      <c r="AI46" s="1382"/>
      <c r="AJ46" s="556"/>
      <c r="AL46" s="1382"/>
      <c r="AM46" s="556"/>
      <c r="AO46" s="1382"/>
      <c r="AP46" s="559"/>
      <c r="AQ46" s="556"/>
      <c r="AS46" s="1382"/>
      <c r="AT46" s="556"/>
      <c r="AV46" s="1382"/>
      <c r="AW46" s="556"/>
      <c r="AY46" s="1382"/>
      <c r="AZ46" s="556"/>
      <c r="BB46" s="1382"/>
      <c r="BC46" s="556"/>
      <c r="BE46" s="1382"/>
      <c r="BF46" s="556"/>
      <c r="BG46" s="561"/>
      <c r="BH46" s="1382"/>
      <c r="BI46" s="556" t="s">
        <v>745</v>
      </c>
      <c r="BJ46" s="556" t="s">
        <v>993</v>
      </c>
      <c r="BL46" s="1382"/>
      <c r="BM46" s="556"/>
      <c r="BO46" s="1382"/>
      <c r="BP46" s="556"/>
      <c r="BR46" s="1385"/>
      <c r="BS46" s="556"/>
      <c r="BT46" s="556"/>
      <c r="BV46" s="555"/>
    </row>
    <row r="47" spans="2:74" s="533" customFormat="1" ht="17.399999999999999" customHeight="1" x14ac:dyDescent="0.25">
      <c r="B47" s="548"/>
      <c r="C47" s="1380"/>
      <c r="D47" s="633"/>
      <c r="F47" s="1382"/>
      <c r="G47" s="556"/>
      <c r="I47" s="1380"/>
      <c r="K47" s="556"/>
      <c r="L47" s="556"/>
      <c r="M47" s="557"/>
      <c r="O47" s="1382"/>
      <c r="P47" s="556"/>
      <c r="Q47" s="556"/>
      <c r="R47" s="556"/>
      <c r="T47" s="1382"/>
      <c r="U47" s="556"/>
      <c r="W47" s="1382"/>
      <c r="X47" s="556" t="s">
        <v>82</v>
      </c>
      <c r="Y47" s="557"/>
      <c r="AA47" s="1382"/>
      <c r="AB47" s="556"/>
      <c r="AC47" s="556"/>
      <c r="AF47" s="1382"/>
      <c r="AG47" s="556"/>
      <c r="AI47" s="1382"/>
      <c r="AJ47" s="556"/>
      <c r="AL47" s="1382"/>
      <c r="AM47" s="556"/>
      <c r="AO47" s="1382"/>
      <c r="AP47" s="559"/>
      <c r="AQ47" s="556"/>
      <c r="AS47" s="1382"/>
      <c r="AT47" s="556"/>
      <c r="AV47" s="1382"/>
      <c r="AW47" s="556"/>
      <c r="AY47" s="1382"/>
      <c r="AZ47" s="556"/>
      <c r="BB47" s="1382"/>
      <c r="BC47" s="556"/>
      <c r="BE47" s="1382"/>
      <c r="BF47" s="556"/>
      <c r="BG47" s="561"/>
      <c r="BH47" s="1382"/>
      <c r="BI47" s="556" t="s">
        <v>746</v>
      </c>
      <c r="BJ47" s="556" t="s">
        <v>993</v>
      </c>
      <c r="BL47" s="1382"/>
      <c r="BM47" s="556"/>
      <c r="BO47" s="1382"/>
      <c r="BP47" s="556"/>
      <c r="BR47" s="1385"/>
      <c r="BS47" s="556"/>
      <c r="BT47" s="556"/>
      <c r="BV47" s="555"/>
    </row>
    <row r="48" spans="2:74" s="533" customFormat="1" ht="17.399999999999999" customHeight="1" x14ac:dyDescent="0.25">
      <c r="B48" s="548"/>
      <c r="C48" s="1380"/>
      <c r="D48" s="633"/>
      <c r="F48" s="1382"/>
      <c r="G48" s="556"/>
      <c r="I48" s="1380"/>
      <c r="K48" s="556"/>
      <c r="L48" s="556"/>
      <c r="M48" s="557"/>
      <c r="O48" s="1382"/>
      <c r="P48" s="556"/>
      <c r="Q48" s="556"/>
      <c r="R48" s="556"/>
      <c r="T48" s="1382"/>
      <c r="U48" s="556"/>
      <c r="W48" s="1382"/>
      <c r="X48" s="556" t="s">
        <v>527</v>
      </c>
      <c r="Y48" s="557"/>
      <c r="AA48" s="1382"/>
      <c r="AB48" s="556"/>
      <c r="AC48" s="556"/>
      <c r="AF48" s="1382"/>
      <c r="AG48" s="556"/>
      <c r="AI48" s="1382"/>
      <c r="AJ48" s="556"/>
      <c r="AL48" s="1382"/>
      <c r="AM48" s="556"/>
      <c r="AO48" s="1382"/>
      <c r="AP48" s="559"/>
      <c r="AQ48" s="556"/>
      <c r="AS48" s="1382"/>
      <c r="AT48" s="556"/>
      <c r="AV48" s="1382"/>
      <c r="AW48" s="556"/>
      <c r="AY48" s="1382"/>
      <c r="AZ48" s="556"/>
      <c r="BB48" s="1382"/>
      <c r="BC48" s="556"/>
      <c r="BE48" s="1382"/>
      <c r="BF48" s="556"/>
      <c r="BG48" s="561"/>
      <c r="BH48" s="1382"/>
      <c r="BI48" s="556" t="s">
        <v>747</v>
      </c>
      <c r="BJ48" s="556" t="s">
        <v>993</v>
      </c>
      <c r="BL48" s="1382"/>
      <c r="BM48" s="556"/>
      <c r="BO48" s="1382"/>
      <c r="BP48" s="556"/>
      <c r="BR48" s="1385"/>
      <c r="BS48" s="556"/>
      <c r="BT48" s="556"/>
      <c r="BV48" s="555"/>
    </row>
    <row r="49" spans="2:74" s="533" customFormat="1" ht="17.399999999999999" customHeight="1" x14ac:dyDescent="0.25">
      <c r="B49" s="548"/>
      <c r="C49" s="1380"/>
      <c r="D49" s="633"/>
      <c r="F49" s="1382"/>
      <c r="G49" s="556"/>
      <c r="I49" s="1380"/>
      <c r="K49" s="556"/>
      <c r="L49" s="556"/>
      <c r="M49" s="557"/>
      <c r="O49" s="1382"/>
      <c r="P49" s="556"/>
      <c r="Q49" s="556"/>
      <c r="R49" s="556"/>
      <c r="T49" s="1382"/>
      <c r="U49" s="556"/>
      <c r="W49" s="1382"/>
      <c r="X49" s="556" t="s">
        <v>84</v>
      </c>
      <c r="Y49" s="557"/>
      <c r="AA49" s="1382"/>
      <c r="AB49" s="556"/>
      <c r="AC49" s="556"/>
      <c r="AF49" s="1382"/>
      <c r="AG49" s="556"/>
      <c r="AI49" s="1382"/>
      <c r="AJ49" s="556"/>
      <c r="AL49" s="1382"/>
      <c r="AM49" s="556"/>
      <c r="AO49" s="1382"/>
      <c r="AP49" s="559"/>
      <c r="AQ49" s="556"/>
      <c r="AS49" s="1382"/>
      <c r="AT49" s="556"/>
      <c r="AV49" s="1382"/>
      <c r="AW49" s="556"/>
      <c r="AY49" s="1382"/>
      <c r="AZ49" s="556"/>
      <c r="BB49" s="1382"/>
      <c r="BC49" s="556"/>
      <c r="BE49" s="1382"/>
      <c r="BF49" s="556"/>
      <c r="BG49" s="561"/>
      <c r="BH49" s="1382"/>
      <c r="BI49" s="556" t="s">
        <v>995</v>
      </c>
      <c r="BJ49" s="556" t="s">
        <v>996</v>
      </c>
      <c r="BL49" s="1382"/>
      <c r="BM49" s="556"/>
      <c r="BO49" s="1382"/>
      <c r="BP49" s="556"/>
      <c r="BR49" s="1385"/>
      <c r="BS49" s="556"/>
      <c r="BT49" s="556"/>
      <c r="BV49" s="555"/>
    </row>
    <row r="50" spans="2:74" s="533" customFormat="1" ht="17.399999999999999" customHeight="1" x14ac:dyDescent="0.25">
      <c r="B50" s="548"/>
      <c r="C50" s="1380"/>
      <c r="D50" s="633"/>
      <c r="F50" s="1382"/>
      <c r="G50" s="556"/>
      <c r="I50" s="1380"/>
      <c r="K50" s="556"/>
      <c r="L50" s="556"/>
      <c r="M50" s="557"/>
      <c r="O50" s="1382"/>
      <c r="P50" s="556"/>
      <c r="Q50" s="556"/>
      <c r="R50" s="556"/>
      <c r="T50" s="1382"/>
      <c r="U50" s="556"/>
      <c r="W50" s="1382"/>
      <c r="X50" s="556"/>
      <c r="Y50" s="557"/>
      <c r="AA50" s="1382"/>
      <c r="AB50" s="556"/>
      <c r="AC50" s="556"/>
      <c r="AF50" s="1382"/>
      <c r="AG50" s="556"/>
      <c r="AI50" s="1382"/>
      <c r="AJ50" s="556"/>
      <c r="AL50" s="1382"/>
      <c r="AM50" s="556"/>
      <c r="AO50" s="1382"/>
      <c r="AP50" s="559"/>
      <c r="AQ50" s="556"/>
      <c r="AS50" s="1382"/>
      <c r="AT50" s="556"/>
      <c r="AV50" s="1382"/>
      <c r="AW50" s="556"/>
      <c r="AY50" s="1382"/>
      <c r="AZ50" s="556"/>
      <c r="BB50" s="1382"/>
      <c r="BC50" s="556"/>
      <c r="BE50" s="1382"/>
      <c r="BF50" s="556"/>
      <c r="BG50" s="561"/>
      <c r="BH50" s="1382"/>
      <c r="BI50" s="830" t="s">
        <v>1001</v>
      </c>
      <c r="BJ50" s="556"/>
      <c r="BL50" s="1382"/>
      <c r="BM50" s="556"/>
      <c r="BO50" s="1382"/>
      <c r="BP50" s="556"/>
      <c r="BR50" s="1385"/>
      <c r="BS50" s="556"/>
      <c r="BT50" s="556"/>
      <c r="BV50" s="555"/>
    </row>
    <row r="51" spans="2:74" s="533" customFormat="1" ht="17.399999999999999" customHeight="1" x14ac:dyDescent="0.25">
      <c r="B51" s="548"/>
      <c r="C51" s="1380"/>
      <c r="D51" s="633"/>
      <c r="F51" s="1382"/>
      <c r="G51" s="556"/>
      <c r="I51" s="1380"/>
      <c r="K51" s="556"/>
      <c r="L51" s="556"/>
      <c r="M51" s="557"/>
      <c r="O51" s="1382"/>
      <c r="P51" s="556"/>
      <c r="Q51" s="556"/>
      <c r="R51" s="556"/>
      <c r="T51" s="1382"/>
      <c r="U51" s="556"/>
      <c r="W51" s="1382"/>
      <c r="X51" s="556"/>
      <c r="Y51" s="557"/>
      <c r="AA51" s="1382"/>
      <c r="AB51" s="556"/>
      <c r="AC51" s="556"/>
      <c r="AF51" s="1382"/>
      <c r="AG51" s="556"/>
      <c r="AI51" s="1382"/>
      <c r="AJ51" s="556"/>
      <c r="AL51" s="1382"/>
      <c r="AM51" s="556"/>
      <c r="AO51" s="1382"/>
      <c r="AP51" s="559"/>
      <c r="AQ51" s="556"/>
      <c r="AS51" s="1382"/>
      <c r="AT51" s="556"/>
      <c r="AV51" s="1382"/>
      <c r="AW51" s="556"/>
      <c r="AY51" s="1382"/>
      <c r="AZ51" s="556"/>
      <c r="BB51" s="1382"/>
      <c r="BC51" s="556"/>
      <c r="BE51" s="1382"/>
      <c r="BF51" s="556"/>
      <c r="BG51" s="561"/>
      <c r="BH51" s="1382"/>
      <c r="BI51" s="556"/>
      <c r="BJ51" s="556"/>
      <c r="BL51" s="1382"/>
      <c r="BM51" s="556"/>
      <c r="BO51" s="1382"/>
      <c r="BP51" s="556"/>
      <c r="BR51" s="1385"/>
      <c r="BS51" s="556"/>
      <c r="BT51" s="556"/>
      <c r="BV51" s="555"/>
    </row>
    <row r="52" spans="2:74" s="533" customFormat="1" ht="17.399999999999999" customHeight="1" x14ac:dyDescent="0.25">
      <c r="B52" s="548"/>
      <c r="C52" s="1380"/>
      <c r="D52" s="633"/>
      <c r="F52" s="1382"/>
      <c r="G52" s="556"/>
      <c r="I52" s="1380"/>
      <c r="K52" s="556"/>
      <c r="L52" s="556"/>
      <c r="M52" s="557"/>
      <c r="O52" s="1382"/>
      <c r="P52" s="556"/>
      <c r="Q52" s="556"/>
      <c r="R52" s="556"/>
      <c r="T52" s="1382"/>
      <c r="U52" s="556"/>
      <c r="W52" s="1382"/>
      <c r="Y52" s="557"/>
      <c r="AA52" s="1382"/>
      <c r="AB52" s="556"/>
      <c r="AC52" s="556"/>
      <c r="AF52" s="1382"/>
      <c r="AG52" s="556"/>
      <c r="AI52" s="1382"/>
      <c r="AJ52" s="556"/>
      <c r="AL52" s="1382"/>
      <c r="AM52" s="556"/>
      <c r="AO52" s="1382"/>
      <c r="AP52" s="559"/>
      <c r="AQ52" s="556"/>
      <c r="AS52" s="1382"/>
      <c r="AT52" s="556"/>
      <c r="AV52" s="1382"/>
      <c r="AW52" s="556"/>
      <c r="AY52" s="1382"/>
      <c r="AZ52" s="556"/>
      <c r="BB52" s="1382"/>
      <c r="BC52" s="556"/>
      <c r="BE52" s="1382"/>
      <c r="BF52" s="556"/>
      <c r="BG52" s="561"/>
      <c r="BH52" s="1382"/>
      <c r="BI52" s="556"/>
      <c r="BJ52" s="556"/>
      <c r="BL52" s="1382"/>
      <c r="BM52" s="556"/>
      <c r="BO52" s="1382"/>
      <c r="BP52" s="556"/>
      <c r="BR52" s="1385"/>
      <c r="BS52" s="556"/>
      <c r="BT52" s="556"/>
      <c r="BV52" s="555"/>
    </row>
    <row r="53" spans="2:74" s="533" customFormat="1" ht="17.399999999999999" customHeight="1" x14ac:dyDescent="0.25">
      <c r="B53" s="548"/>
      <c r="C53" s="1380"/>
      <c r="D53" s="633"/>
      <c r="F53" s="1382"/>
      <c r="G53" s="556"/>
      <c r="I53" s="1380"/>
      <c r="K53" s="556"/>
      <c r="L53" s="556"/>
      <c r="M53" s="557"/>
      <c r="O53" s="1382"/>
      <c r="P53" s="556"/>
      <c r="Q53" s="556"/>
      <c r="R53" s="556"/>
      <c r="T53" s="1382"/>
      <c r="U53" s="556"/>
      <c r="W53" s="1382"/>
      <c r="X53" s="556"/>
      <c r="Y53" s="557"/>
      <c r="AA53" s="1382"/>
      <c r="AB53" s="556"/>
      <c r="AC53" s="556"/>
      <c r="AF53" s="1382"/>
      <c r="AG53" s="556"/>
      <c r="AI53" s="1382"/>
      <c r="AJ53" s="556"/>
      <c r="AL53" s="1382"/>
      <c r="AM53" s="556"/>
      <c r="AO53" s="1382"/>
      <c r="AP53" s="559"/>
      <c r="AQ53" s="556"/>
      <c r="AS53" s="1382"/>
      <c r="AT53" s="556"/>
      <c r="AV53" s="1382"/>
      <c r="AW53" s="556"/>
      <c r="AY53" s="1382"/>
      <c r="AZ53" s="556"/>
      <c r="BB53" s="1382"/>
      <c r="BC53" s="556"/>
      <c r="BE53" s="1382"/>
      <c r="BF53" s="556"/>
      <c r="BG53" s="561"/>
      <c r="BH53" s="1382"/>
      <c r="BI53" s="556"/>
      <c r="BJ53" s="556"/>
      <c r="BL53" s="1382"/>
      <c r="BM53" s="556"/>
      <c r="BO53" s="1382"/>
      <c r="BP53" s="556"/>
      <c r="BR53" s="1385"/>
      <c r="BS53" s="556"/>
      <c r="BT53" s="556"/>
      <c r="BV53" s="555"/>
    </row>
    <row r="54" spans="2:74" s="533" customFormat="1" ht="17.399999999999999" customHeight="1" x14ac:dyDescent="0.25">
      <c r="B54" s="548"/>
      <c r="C54" s="1380"/>
      <c r="D54" s="633"/>
      <c r="F54" s="1382"/>
      <c r="G54" s="556"/>
      <c r="I54" s="1380"/>
      <c r="K54" s="556"/>
      <c r="L54" s="556"/>
      <c r="M54" s="557"/>
      <c r="O54" s="1382"/>
      <c r="P54" s="556"/>
      <c r="Q54" s="556"/>
      <c r="R54" s="556"/>
      <c r="T54" s="1382"/>
      <c r="U54" s="556"/>
      <c r="W54" s="1382"/>
      <c r="X54" s="556"/>
      <c r="Y54" s="557"/>
      <c r="AA54" s="1382"/>
      <c r="AB54" s="556"/>
      <c r="AC54" s="556"/>
      <c r="AF54" s="1382"/>
      <c r="AG54" s="556"/>
      <c r="AI54" s="1382"/>
      <c r="AJ54" s="556"/>
      <c r="AL54" s="1382"/>
      <c r="AM54" s="556"/>
      <c r="AO54" s="1382"/>
      <c r="AP54" s="559"/>
      <c r="AQ54" s="556"/>
      <c r="AS54" s="1382"/>
      <c r="AT54" s="556"/>
      <c r="AV54" s="1382"/>
      <c r="AW54" s="556"/>
      <c r="AY54" s="1382"/>
      <c r="AZ54" s="556"/>
      <c r="BB54" s="1382"/>
      <c r="BC54" s="556"/>
      <c r="BE54" s="1382"/>
      <c r="BF54" s="556"/>
      <c r="BG54" s="561"/>
      <c r="BH54" s="1382"/>
      <c r="BI54" s="556"/>
      <c r="BJ54" s="556"/>
      <c r="BL54" s="1382"/>
      <c r="BM54" s="556"/>
      <c r="BO54" s="1382"/>
      <c r="BP54" s="556"/>
      <c r="BR54" s="1385"/>
      <c r="BS54" s="556"/>
      <c r="BT54" s="556"/>
      <c r="BV54" s="555"/>
    </row>
    <row r="55" spans="2:74" s="533" customFormat="1" ht="17.399999999999999" customHeight="1" x14ac:dyDescent="0.25">
      <c r="B55" s="548"/>
      <c r="C55" s="1380"/>
      <c r="D55" s="633"/>
      <c r="F55" s="1382"/>
      <c r="G55" s="556"/>
      <c r="I55" s="1380"/>
      <c r="K55" s="556"/>
      <c r="L55" s="556"/>
      <c r="M55" s="557"/>
      <c r="O55" s="1382"/>
      <c r="P55" s="556"/>
      <c r="Q55" s="556"/>
      <c r="R55" s="556"/>
      <c r="T55" s="1382"/>
      <c r="U55" s="556"/>
      <c r="W55" s="1382"/>
      <c r="X55" s="556"/>
      <c r="Y55" s="557"/>
      <c r="AA55" s="1382"/>
      <c r="AB55" s="556"/>
      <c r="AC55" s="556"/>
      <c r="AF55" s="1382"/>
      <c r="AG55" s="556"/>
      <c r="AI55" s="1382"/>
      <c r="AJ55" s="556"/>
      <c r="AL55" s="1382"/>
      <c r="AM55" s="556"/>
      <c r="AO55" s="1382"/>
      <c r="AP55" s="559"/>
      <c r="AQ55" s="556"/>
      <c r="AS55" s="1382"/>
      <c r="AT55" s="556"/>
      <c r="AV55" s="1382"/>
      <c r="AW55" s="556"/>
      <c r="AY55" s="1382"/>
      <c r="AZ55" s="556"/>
      <c r="BB55" s="1382"/>
      <c r="BC55" s="556"/>
      <c r="BE55" s="1382"/>
      <c r="BF55" s="556"/>
      <c r="BG55" s="561"/>
      <c r="BH55" s="1382"/>
      <c r="BI55" s="556"/>
      <c r="BJ55" s="556"/>
      <c r="BL55" s="1382"/>
      <c r="BM55" s="556"/>
      <c r="BO55" s="1382"/>
      <c r="BP55" s="556"/>
      <c r="BR55" s="1385"/>
      <c r="BS55" s="556"/>
      <c r="BT55" s="556"/>
      <c r="BV55" s="555"/>
    </row>
    <row r="56" spans="2:74" s="533" customFormat="1" ht="17.399999999999999" customHeight="1" x14ac:dyDescent="0.25">
      <c r="B56" s="548"/>
      <c r="C56" s="1380"/>
      <c r="D56" s="633"/>
      <c r="F56" s="1382"/>
      <c r="G56" s="556"/>
      <c r="I56" s="1380"/>
      <c r="K56" s="556"/>
      <c r="L56" s="556"/>
      <c r="M56" s="557"/>
      <c r="O56" s="1382"/>
      <c r="P56" s="556"/>
      <c r="Q56" s="556"/>
      <c r="R56" s="556"/>
      <c r="T56" s="1382"/>
      <c r="U56" s="556"/>
      <c r="W56" s="1382"/>
      <c r="X56" s="556"/>
      <c r="Y56" s="557"/>
      <c r="AA56" s="1382"/>
      <c r="AB56" s="556"/>
      <c r="AC56" s="556"/>
      <c r="AF56" s="1382"/>
      <c r="AG56" s="556"/>
      <c r="AI56" s="1382"/>
      <c r="AJ56" s="556"/>
      <c r="AL56" s="1382"/>
      <c r="AM56" s="556"/>
      <c r="AO56" s="1382"/>
      <c r="AP56" s="559"/>
      <c r="AQ56" s="556"/>
      <c r="AS56" s="1382"/>
      <c r="AT56" s="556"/>
      <c r="AV56" s="1382"/>
      <c r="AW56" s="556"/>
      <c r="AY56" s="1382"/>
      <c r="AZ56" s="556"/>
      <c r="BB56" s="1382"/>
      <c r="BC56" s="556"/>
      <c r="BE56" s="1382"/>
      <c r="BF56" s="556"/>
      <c r="BG56" s="561"/>
      <c r="BH56" s="1382"/>
      <c r="BI56" s="556"/>
      <c r="BJ56" s="556"/>
      <c r="BL56" s="1382"/>
      <c r="BM56" s="556"/>
      <c r="BO56" s="1382"/>
      <c r="BP56" s="556"/>
      <c r="BR56" s="1385"/>
      <c r="BS56" s="556"/>
      <c r="BT56" s="556"/>
      <c r="BV56" s="555"/>
    </row>
    <row r="57" spans="2:74" s="533" customFormat="1" ht="17.399999999999999" customHeight="1" x14ac:dyDescent="0.25">
      <c r="B57" s="548"/>
      <c r="C57" s="1380"/>
      <c r="D57" s="633"/>
      <c r="F57" s="1382"/>
      <c r="G57" s="556"/>
      <c r="I57" s="1380"/>
      <c r="K57" s="556"/>
      <c r="L57" s="556"/>
      <c r="M57" s="557"/>
      <c r="O57" s="1382"/>
      <c r="P57" s="556"/>
      <c r="Q57" s="556"/>
      <c r="R57" s="556"/>
      <c r="T57" s="1382"/>
      <c r="U57" s="556"/>
      <c r="W57" s="1382"/>
      <c r="X57" s="556"/>
      <c r="Y57" s="557"/>
      <c r="AA57" s="1382"/>
      <c r="AB57" s="556"/>
      <c r="AC57" s="556"/>
      <c r="AF57" s="1382"/>
      <c r="AG57" s="556"/>
      <c r="AI57" s="1382"/>
      <c r="AJ57" s="556"/>
      <c r="AL57" s="1382"/>
      <c r="AM57" s="556"/>
      <c r="AO57" s="1382"/>
      <c r="AP57" s="559"/>
      <c r="AQ57" s="556"/>
      <c r="AS57" s="1382"/>
      <c r="AT57" s="556"/>
      <c r="AV57" s="1382"/>
      <c r="AW57" s="556"/>
      <c r="AY57" s="1382"/>
      <c r="AZ57" s="556"/>
      <c r="BB57" s="1382"/>
      <c r="BC57" s="556"/>
      <c r="BE57" s="1382"/>
      <c r="BF57" s="556"/>
      <c r="BG57" s="561"/>
      <c r="BH57" s="1382"/>
      <c r="BI57" s="556"/>
      <c r="BJ57" s="556"/>
      <c r="BL57" s="1382"/>
      <c r="BM57" s="556"/>
      <c r="BO57" s="1382"/>
      <c r="BP57" s="556"/>
      <c r="BR57" s="1385"/>
      <c r="BS57" s="556"/>
      <c r="BT57" s="556"/>
      <c r="BV57" s="555"/>
    </row>
    <row r="58" spans="2:74" s="533" customFormat="1" ht="17.399999999999999" customHeight="1" x14ac:dyDescent="0.25">
      <c r="B58" s="548"/>
      <c r="C58" s="1380"/>
      <c r="D58" s="633"/>
      <c r="F58" s="1382"/>
      <c r="G58" s="556"/>
      <c r="I58" s="1380"/>
      <c r="K58" s="556"/>
      <c r="L58" s="556"/>
      <c r="M58" s="557"/>
      <c r="O58" s="1382"/>
      <c r="P58" s="556"/>
      <c r="Q58" s="556"/>
      <c r="R58" s="556"/>
      <c r="T58" s="1382"/>
      <c r="U58" s="556"/>
      <c r="W58" s="1382"/>
      <c r="X58" s="556"/>
      <c r="Y58" s="557"/>
      <c r="AA58" s="1382"/>
      <c r="AB58" s="556"/>
      <c r="AC58" s="556"/>
      <c r="AF58" s="1382"/>
      <c r="AG58" s="556"/>
      <c r="AI58" s="1382"/>
      <c r="AJ58" s="556"/>
      <c r="AL58" s="1382"/>
      <c r="AM58" s="556"/>
      <c r="AO58" s="1382"/>
      <c r="AP58" s="559"/>
      <c r="AQ58" s="556"/>
      <c r="AS58" s="1382"/>
      <c r="AT58" s="556"/>
      <c r="AV58" s="1382"/>
      <c r="AW58" s="556"/>
      <c r="AY58" s="1382"/>
      <c r="AZ58" s="556"/>
      <c r="BB58" s="1382"/>
      <c r="BC58" s="556"/>
      <c r="BE58" s="1382"/>
      <c r="BF58" s="556"/>
      <c r="BG58" s="561"/>
      <c r="BH58" s="1382"/>
      <c r="BI58" s="556"/>
      <c r="BJ58" s="556"/>
      <c r="BL58" s="1382"/>
      <c r="BM58" s="556"/>
      <c r="BO58" s="1382"/>
      <c r="BP58" s="556"/>
      <c r="BR58" s="1385"/>
      <c r="BS58" s="556"/>
      <c r="BT58" s="556"/>
      <c r="BV58" s="555"/>
    </row>
    <row r="59" spans="2:74" s="533" customFormat="1" ht="17.399999999999999" customHeight="1" x14ac:dyDescent="0.25">
      <c r="B59" s="548"/>
      <c r="C59" s="1380"/>
      <c r="D59" s="633"/>
      <c r="F59" s="1382"/>
      <c r="G59" s="556"/>
      <c r="I59" s="1380"/>
      <c r="K59" s="556"/>
      <c r="L59" s="556"/>
      <c r="M59" s="557"/>
      <c r="O59" s="1382"/>
      <c r="P59" s="556"/>
      <c r="Q59" s="556"/>
      <c r="R59" s="556"/>
      <c r="T59" s="1382"/>
      <c r="U59" s="556"/>
      <c r="W59" s="1382"/>
      <c r="X59" s="556"/>
      <c r="Y59" s="557"/>
      <c r="AA59" s="1382"/>
      <c r="AB59" s="556"/>
      <c r="AC59" s="556"/>
      <c r="AF59" s="1382"/>
      <c r="AG59" s="556"/>
      <c r="AI59" s="1382"/>
      <c r="AJ59" s="556"/>
      <c r="AL59" s="1382"/>
      <c r="AM59" s="556"/>
      <c r="AO59" s="1382"/>
      <c r="AP59" s="559"/>
      <c r="AQ59" s="556"/>
      <c r="AS59" s="1382"/>
      <c r="AT59" s="556"/>
      <c r="AV59" s="1382"/>
      <c r="AW59" s="556"/>
      <c r="AY59" s="1382"/>
      <c r="AZ59" s="556"/>
      <c r="BB59" s="1382"/>
      <c r="BC59" s="556"/>
      <c r="BE59" s="1382"/>
      <c r="BF59" s="556"/>
      <c r="BG59" s="561"/>
      <c r="BH59" s="1382"/>
      <c r="BI59" s="556"/>
      <c r="BJ59" s="556"/>
      <c r="BL59" s="1382"/>
      <c r="BM59" s="556"/>
      <c r="BO59" s="1382"/>
      <c r="BP59" s="556"/>
      <c r="BR59" s="1385"/>
      <c r="BS59" s="556"/>
      <c r="BT59" s="556"/>
      <c r="BV59" s="555"/>
    </row>
    <row r="60" spans="2:74" s="533" customFormat="1" ht="17.399999999999999" customHeight="1" x14ac:dyDescent="0.25">
      <c r="B60" s="548"/>
      <c r="C60" s="1380"/>
      <c r="D60" s="633"/>
      <c r="F60" s="1382"/>
      <c r="G60" s="556"/>
      <c r="I60" s="1380"/>
      <c r="K60" s="556"/>
      <c r="L60" s="556"/>
      <c r="M60" s="557"/>
      <c r="O60" s="1382"/>
      <c r="P60" s="556"/>
      <c r="Q60" s="556"/>
      <c r="R60" s="556"/>
      <c r="T60" s="1382"/>
      <c r="U60" s="556"/>
      <c r="W60" s="1382"/>
      <c r="X60" s="556"/>
      <c r="Y60" s="557"/>
      <c r="AA60" s="1382"/>
      <c r="AB60" s="556"/>
      <c r="AC60" s="556"/>
      <c r="AF60" s="1382"/>
      <c r="AG60" s="556"/>
      <c r="AI60" s="1382"/>
      <c r="AJ60" s="556"/>
      <c r="AL60" s="1382"/>
      <c r="AM60" s="556"/>
      <c r="AO60" s="1382"/>
      <c r="AP60" s="559"/>
      <c r="AQ60" s="556"/>
      <c r="AS60" s="1382"/>
      <c r="AT60" s="556"/>
      <c r="AV60" s="1382"/>
      <c r="AW60" s="556"/>
      <c r="AY60" s="1382"/>
      <c r="AZ60" s="556"/>
      <c r="BB60" s="1382"/>
      <c r="BC60" s="556"/>
      <c r="BE60" s="1382"/>
      <c r="BF60" s="556"/>
      <c r="BG60" s="561"/>
      <c r="BH60" s="1382"/>
      <c r="BI60" s="556"/>
      <c r="BJ60" s="556"/>
      <c r="BL60" s="1382"/>
      <c r="BM60" s="556"/>
      <c r="BO60" s="1382"/>
      <c r="BP60" s="556"/>
      <c r="BR60" s="1385"/>
      <c r="BS60" s="556"/>
      <c r="BT60" s="556"/>
      <c r="BV60" s="555"/>
    </row>
    <row r="61" spans="2:74" s="533" customFormat="1" ht="17.399999999999999" customHeight="1" x14ac:dyDescent="0.25">
      <c r="B61" s="548"/>
      <c r="C61" s="1380"/>
      <c r="D61" s="633"/>
      <c r="F61" s="1382"/>
      <c r="G61" s="556"/>
      <c r="I61" s="1380"/>
      <c r="K61" s="556"/>
      <c r="L61" s="556"/>
      <c r="M61" s="557"/>
      <c r="O61" s="1382"/>
      <c r="P61" s="556"/>
      <c r="Q61" s="556"/>
      <c r="R61" s="556"/>
      <c r="T61" s="1382"/>
      <c r="U61" s="556"/>
      <c r="W61" s="1382"/>
      <c r="X61" s="556"/>
      <c r="Y61" s="557"/>
      <c r="AA61" s="1382"/>
      <c r="AB61" s="556"/>
      <c r="AC61" s="556"/>
      <c r="AF61" s="1382"/>
      <c r="AG61" s="556"/>
      <c r="AI61" s="1382"/>
      <c r="AJ61" s="556"/>
      <c r="AL61" s="1382"/>
      <c r="AM61" s="556"/>
      <c r="AO61" s="1382"/>
      <c r="AP61" s="559"/>
      <c r="AQ61" s="556"/>
      <c r="AS61" s="1382"/>
      <c r="AT61" s="556"/>
      <c r="AV61" s="1382"/>
      <c r="AW61" s="556"/>
      <c r="AY61" s="1382"/>
      <c r="AZ61" s="556"/>
      <c r="BB61" s="1382"/>
      <c r="BC61" s="556"/>
      <c r="BE61" s="1382"/>
      <c r="BF61" s="556"/>
      <c r="BG61" s="561"/>
      <c r="BH61" s="1382"/>
      <c r="BI61" s="556"/>
      <c r="BJ61" s="556"/>
      <c r="BL61" s="1382"/>
      <c r="BM61" s="556"/>
      <c r="BO61" s="1382"/>
      <c r="BP61" s="556"/>
      <c r="BR61" s="1385"/>
      <c r="BS61" s="556"/>
      <c r="BT61" s="556"/>
      <c r="BV61" s="555"/>
    </row>
    <row r="62" spans="2:74" s="533" customFormat="1" ht="17.399999999999999" customHeight="1" x14ac:dyDescent="0.25">
      <c r="B62" s="548"/>
      <c r="C62" s="1380"/>
      <c r="D62" s="633"/>
      <c r="F62" s="1382"/>
      <c r="G62" s="556"/>
      <c r="I62" s="1380"/>
      <c r="K62" s="556"/>
      <c r="L62" s="556"/>
      <c r="M62" s="557"/>
      <c r="O62" s="1382"/>
      <c r="P62" s="556"/>
      <c r="Q62" s="556"/>
      <c r="R62" s="556"/>
      <c r="T62" s="1382"/>
      <c r="U62" s="556"/>
      <c r="W62" s="1382"/>
      <c r="X62" s="556"/>
      <c r="Y62" s="557"/>
      <c r="AA62" s="1382"/>
      <c r="AB62" s="556"/>
      <c r="AC62" s="556"/>
      <c r="AF62" s="1382"/>
      <c r="AG62" s="556"/>
      <c r="AI62" s="1382"/>
      <c r="AJ62" s="556"/>
      <c r="AL62" s="1382"/>
      <c r="AM62" s="556"/>
      <c r="AO62" s="1382"/>
      <c r="AP62" s="559"/>
      <c r="AQ62" s="556"/>
      <c r="AS62" s="1382"/>
      <c r="AT62" s="556"/>
      <c r="AV62" s="1382"/>
      <c r="AW62" s="556"/>
      <c r="AY62" s="1382"/>
      <c r="AZ62" s="556"/>
      <c r="BB62" s="1382"/>
      <c r="BC62" s="556"/>
      <c r="BE62" s="1382"/>
      <c r="BF62" s="556"/>
      <c r="BG62" s="561"/>
      <c r="BH62" s="1382"/>
      <c r="BI62" s="556"/>
      <c r="BJ62" s="556"/>
      <c r="BL62" s="1382"/>
      <c r="BM62" s="556"/>
      <c r="BO62" s="1382"/>
      <c r="BP62" s="556"/>
      <c r="BR62" s="1385"/>
      <c r="BS62" s="556"/>
      <c r="BT62" s="556"/>
      <c r="BV62" s="555"/>
    </row>
    <row r="63" spans="2:74" s="533" customFormat="1" ht="17.399999999999999" customHeight="1" x14ac:dyDescent="0.25">
      <c r="B63" s="548"/>
      <c r="C63" s="1380"/>
      <c r="D63" s="633"/>
      <c r="F63" s="1382"/>
      <c r="G63" s="556"/>
      <c r="I63" s="1380"/>
      <c r="K63" s="556"/>
      <c r="L63" s="556"/>
      <c r="M63" s="557"/>
      <c r="O63" s="1382"/>
      <c r="P63" s="556"/>
      <c r="Q63" s="556"/>
      <c r="R63" s="556"/>
      <c r="T63" s="1382"/>
      <c r="U63" s="556"/>
      <c r="W63" s="1382"/>
      <c r="X63" s="556"/>
      <c r="Y63" s="557"/>
      <c r="AA63" s="1382"/>
      <c r="AB63" s="556"/>
      <c r="AC63" s="556"/>
      <c r="AF63" s="1382"/>
      <c r="AG63" s="556"/>
      <c r="AI63" s="1382"/>
      <c r="AJ63" s="556"/>
      <c r="AL63" s="1382"/>
      <c r="AM63" s="556"/>
      <c r="AO63" s="1382"/>
      <c r="AP63" s="559"/>
      <c r="AQ63" s="556"/>
      <c r="AS63" s="1382"/>
      <c r="AT63" s="556"/>
      <c r="AV63" s="1382"/>
      <c r="AW63" s="556"/>
      <c r="AY63" s="1382"/>
      <c r="AZ63" s="556"/>
      <c r="BB63" s="1382"/>
      <c r="BC63" s="556"/>
      <c r="BE63" s="1382"/>
      <c r="BF63" s="556"/>
      <c r="BG63" s="561"/>
      <c r="BH63" s="1382"/>
      <c r="BI63" s="556"/>
      <c r="BJ63" s="556"/>
      <c r="BL63" s="1382"/>
      <c r="BM63" s="556"/>
      <c r="BO63" s="1382"/>
      <c r="BP63" s="556"/>
      <c r="BR63" s="1385"/>
      <c r="BS63" s="556"/>
      <c r="BT63" s="556"/>
      <c r="BV63" s="555"/>
    </row>
    <row r="64" spans="2:74" s="533" customFormat="1" ht="17.399999999999999" customHeight="1" x14ac:dyDescent="0.25">
      <c r="B64" s="548"/>
      <c r="C64" s="1380"/>
      <c r="D64" s="633"/>
      <c r="F64" s="1382"/>
      <c r="G64" s="556"/>
      <c r="I64" s="1380"/>
      <c r="K64" s="556"/>
      <c r="L64" s="556"/>
      <c r="M64" s="557"/>
      <c r="O64" s="1382"/>
      <c r="P64" s="556"/>
      <c r="Q64" s="556"/>
      <c r="R64" s="556"/>
      <c r="T64" s="1382"/>
      <c r="U64" s="556"/>
      <c r="W64" s="1382"/>
      <c r="X64" s="556"/>
      <c r="Y64" s="557"/>
      <c r="AA64" s="1382"/>
      <c r="AB64" s="556"/>
      <c r="AC64" s="556"/>
      <c r="AF64" s="1382"/>
      <c r="AG64" s="556"/>
      <c r="AI64" s="1382"/>
      <c r="AJ64" s="556"/>
      <c r="AL64" s="1382"/>
      <c r="AM64" s="556"/>
      <c r="AO64" s="1382"/>
      <c r="AP64" s="559"/>
      <c r="AQ64" s="556"/>
      <c r="AS64" s="1382"/>
      <c r="AT64" s="556"/>
      <c r="AV64" s="1382"/>
      <c r="AW64" s="556"/>
      <c r="AY64" s="1382"/>
      <c r="AZ64" s="556"/>
      <c r="BB64" s="1382"/>
      <c r="BC64" s="556"/>
      <c r="BE64" s="1382"/>
      <c r="BF64" s="556"/>
      <c r="BG64" s="561"/>
      <c r="BH64" s="1382"/>
      <c r="BI64" s="556"/>
      <c r="BJ64" s="556"/>
      <c r="BL64" s="1382"/>
      <c r="BM64" s="556"/>
      <c r="BO64" s="1382"/>
      <c r="BP64" s="556"/>
      <c r="BR64" s="1385"/>
      <c r="BS64" s="556"/>
      <c r="BT64" s="556"/>
      <c r="BV64" s="555"/>
    </row>
    <row r="65" spans="2:74" s="533" customFormat="1" ht="17.399999999999999" customHeight="1" x14ac:dyDescent="0.25">
      <c r="B65" s="548"/>
      <c r="C65" s="1380"/>
      <c r="D65" s="633"/>
      <c r="F65" s="1382"/>
      <c r="G65" s="556"/>
      <c r="I65" s="1380"/>
      <c r="K65" s="556"/>
      <c r="L65" s="556"/>
      <c r="M65" s="557"/>
      <c r="O65" s="1382"/>
      <c r="P65" s="556"/>
      <c r="Q65" s="556"/>
      <c r="R65" s="556"/>
      <c r="T65" s="1382"/>
      <c r="U65" s="556"/>
      <c r="W65" s="1382"/>
      <c r="X65" s="556"/>
      <c r="Y65" s="557"/>
      <c r="AA65" s="1382"/>
      <c r="AB65" s="556"/>
      <c r="AC65" s="556"/>
      <c r="AF65" s="1382"/>
      <c r="AG65" s="556"/>
      <c r="AI65" s="1382"/>
      <c r="AJ65" s="556"/>
      <c r="AL65" s="1382"/>
      <c r="AM65" s="556"/>
      <c r="AO65" s="1382"/>
      <c r="AP65" s="559"/>
      <c r="AQ65" s="556"/>
      <c r="AS65" s="1382"/>
      <c r="AT65" s="556"/>
      <c r="AV65" s="1382"/>
      <c r="AW65" s="556"/>
      <c r="AY65" s="1382"/>
      <c r="AZ65" s="556"/>
      <c r="BB65" s="1382"/>
      <c r="BC65" s="556"/>
      <c r="BE65" s="1382"/>
      <c r="BF65" s="556"/>
      <c r="BG65" s="561"/>
      <c r="BH65" s="1382"/>
      <c r="BI65" s="556"/>
      <c r="BJ65" s="556"/>
      <c r="BL65" s="1382"/>
      <c r="BM65" s="556"/>
      <c r="BO65" s="1382"/>
      <c r="BP65" s="556"/>
      <c r="BR65" s="1385"/>
      <c r="BS65" s="556"/>
      <c r="BT65" s="556"/>
      <c r="BV65" s="555"/>
    </row>
    <row r="66" spans="2:74" s="533" customFormat="1" ht="17.399999999999999" customHeight="1" x14ac:dyDescent="0.25">
      <c r="B66" s="548"/>
      <c r="C66" s="1380"/>
      <c r="D66" s="633"/>
      <c r="F66" s="1382"/>
      <c r="G66" s="556"/>
      <c r="I66" s="1380"/>
      <c r="K66" s="556"/>
      <c r="L66" s="556"/>
      <c r="M66" s="557"/>
      <c r="O66" s="1382"/>
      <c r="P66" s="556"/>
      <c r="Q66" s="556"/>
      <c r="R66" s="556"/>
      <c r="T66" s="1382"/>
      <c r="U66" s="556"/>
      <c r="W66" s="1382"/>
      <c r="X66" s="556"/>
      <c r="Y66" s="557"/>
      <c r="AA66" s="1382"/>
      <c r="AB66" s="556"/>
      <c r="AC66" s="556"/>
      <c r="AF66" s="1382"/>
      <c r="AG66" s="556"/>
      <c r="AI66" s="1382"/>
      <c r="AJ66" s="556"/>
      <c r="AL66" s="1382"/>
      <c r="AM66" s="556"/>
      <c r="AO66" s="1382"/>
      <c r="AP66" s="559"/>
      <c r="AQ66" s="556"/>
      <c r="AS66" s="1382"/>
      <c r="AT66" s="556"/>
      <c r="AV66" s="1382"/>
      <c r="AW66" s="556"/>
      <c r="AY66" s="1382"/>
      <c r="AZ66" s="556"/>
      <c r="BB66" s="1382"/>
      <c r="BC66" s="556"/>
      <c r="BE66" s="1382"/>
      <c r="BF66" s="556"/>
      <c r="BG66" s="561"/>
      <c r="BH66" s="1382"/>
      <c r="BI66" s="556"/>
      <c r="BJ66" s="556"/>
      <c r="BL66" s="1382"/>
      <c r="BM66" s="556"/>
      <c r="BO66" s="1382"/>
      <c r="BP66" s="556"/>
      <c r="BR66" s="1385"/>
      <c r="BS66" s="556"/>
      <c r="BT66" s="556"/>
      <c r="BV66" s="555"/>
    </row>
    <row r="67" spans="2:74" s="533" customFormat="1" ht="17.399999999999999" customHeight="1" x14ac:dyDescent="0.25">
      <c r="B67" s="548"/>
      <c r="C67" s="1380"/>
      <c r="D67" s="633"/>
      <c r="F67" s="1382"/>
      <c r="G67" s="556"/>
      <c r="I67" s="1380"/>
      <c r="K67" s="556"/>
      <c r="L67" s="556"/>
      <c r="M67" s="557"/>
      <c r="O67" s="1382"/>
      <c r="P67" s="556"/>
      <c r="Q67" s="556"/>
      <c r="R67" s="556"/>
      <c r="T67" s="1382"/>
      <c r="U67" s="556"/>
      <c r="W67" s="1382"/>
      <c r="X67" s="556"/>
      <c r="Y67" s="557"/>
      <c r="AA67" s="1382"/>
      <c r="AB67" s="556"/>
      <c r="AC67" s="556"/>
      <c r="AF67" s="1382"/>
      <c r="AG67" s="556"/>
      <c r="AI67" s="1382"/>
      <c r="AJ67" s="556"/>
      <c r="AL67" s="1382"/>
      <c r="AM67" s="556"/>
      <c r="AO67" s="1382"/>
      <c r="AP67" s="559"/>
      <c r="AQ67" s="556"/>
      <c r="AS67" s="1382"/>
      <c r="AT67" s="556"/>
      <c r="AV67" s="1382"/>
      <c r="AW67" s="556"/>
      <c r="AY67" s="1382"/>
      <c r="AZ67" s="556"/>
      <c r="BB67" s="1382"/>
      <c r="BC67" s="556"/>
      <c r="BE67" s="1382"/>
      <c r="BF67" s="556"/>
      <c r="BG67" s="561"/>
      <c r="BH67" s="1382"/>
      <c r="BI67" s="556"/>
      <c r="BJ67" s="556"/>
      <c r="BL67" s="1382"/>
      <c r="BM67" s="556"/>
      <c r="BO67" s="1382"/>
      <c r="BP67" s="556"/>
      <c r="BR67" s="1385"/>
      <c r="BS67" s="556"/>
      <c r="BT67" s="556"/>
      <c r="BV67" s="555"/>
    </row>
    <row r="68" spans="2:74" s="533" customFormat="1" ht="17.399999999999999" customHeight="1" x14ac:dyDescent="0.25">
      <c r="B68" s="548"/>
      <c r="C68" s="1380"/>
      <c r="D68" s="633"/>
      <c r="F68" s="1382"/>
      <c r="G68" s="556"/>
      <c r="I68" s="1380"/>
      <c r="K68" s="556"/>
      <c r="L68" s="556"/>
      <c r="M68" s="557"/>
      <c r="O68" s="1382"/>
      <c r="P68" s="556"/>
      <c r="Q68" s="556"/>
      <c r="R68" s="556"/>
      <c r="T68" s="1382"/>
      <c r="U68" s="556"/>
      <c r="W68" s="1382"/>
      <c r="X68" s="556"/>
      <c r="Y68" s="557"/>
      <c r="AA68" s="1382"/>
      <c r="AB68" s="556"/>
      <c r="AC68" s="556"/>
      <c r="AF68" s="1382"/>
      <c r="AG68" s="556"/>
      <c r="AI68" s="1382"/>
      <c r="AJ68" s="556"/>
      <c r="AL68" s="1382"/>
      <c r="AM68" s="556"/>
      <c r="AO68" s="1382"/>
      <c r="AP68" s="559"/>
      <c r="AQ68" s="556"/>
      <c r="AS68" s="1382"/>
      <c r="AT68" s="556"/>
      <c r="AV68" s="1382"/>
      <c r="AW68" s="556"/>
      <c r="AY68" s="1382"/>
      <c r="AZ68" s="556"/>
      <c r="BB68" s="1382"/>
      <c r="BC68" s="556"/>
      <c r="BE68" s="1382"/>
      <c r="BF68" s="556"/>
      <c r="BG68" s="561"/>
      <c r="BH68" s="1382"/>
      <c r="BI68" s="556"/>
      <c r="BJ68" s="556"/>
      <c r="BL68" s="1382"/>
      <c r="BM68" s="556"/>
      <c r="BO68" s="1382"/>
      <c r="BP68" s="556"/>
      <c r="BR68" s="1385"/>
      <c r="BS68" s="556"/>
      <c r="BT68" s="556"/>
      <c r="BV68" s="555"/>
    </row>
    <row r="69" spans="2:74" s="533" customFormat="1" ht="17.399999999999999" customHeight="1" x14ac:dyDescent="0.25">
      <c r="B69" s="548"/>
      <c r="C69" s="1380"/>
      <c r="D69" s="633"/>
      <c r="F69" s="1382"/>
      <c r="G69" s="556"/>
      <c r="I69" s="1380"/>
      <c r="K69" s="556"/>
      <c r="L69" s="556"/>
      <c r="M69" s="557"/>
      <c r="O69" s="1382"/>
      <c r="P69" s="556"/>
      <c r="Q69" s="556"/>
      <c r="R69" s="556"/>
      <c r="T69" s="1382"/>
      <c r="U69" s="556"/>
      <c r="W69" s="1382"/>
      <c r="X69" s="556"/>
      <c r="Y69" s="557"/>
      <c r="AA69" s="1382"/>
      <c r="AB69" s="556"/>
      <c r="AC69" s="556"/>
      <c r="AF69" s="1382"/>
      <c r="AG69" s="556"/>
      <c r="AI69" s="1382"/>
      <c r="AJ69" s="556"/>
      <c r="AL69" s="1382"/>
      <c r="AM69" s="556"/>
      <c r="AO69" s="1382"/>
      <c r="AP69" s="559"/>
      <c r="AQ69" s="556"/>
      <c r="AS69" s="1382"/>
      <c r="AT69" s="556"/>
      <c r="AV69" s="1382"/>
      <c r="AW69" s="556"/>
      <c r="AY69" s="1382"/>
      <c r="AZ69" s="556"/>
      <c r="BB69" s="1382"/>
      <c r="BC69" s="556"/>
      <c r="BE69" s="1382"/>
      <c r="BF69" s="556"/>
      <c r="BG69" s="561"/>
      <c r="BH69" s="1382"/>
      <c r="BI69" s="556"/>
      <c r="BJ69" s="556"/>
      <c r="BL69" s="1382"/>
      <c r="BM69" s="556"/>
      <c r="BO69" s="1382"/>
      <c r="BP69" s="556"/>
      <c r="BR69" s="1385"/>
      <c r="BS69" s="556"/>
      <c r="BT69" s="556"/>
      <c r="BV69" s="555"/>
    </row>
    <row r="70" spans="2:74" s="533" customFormat="1" ht="17.399999999999999" customHeight="1" x14ac:dyDescent="0.25">
      <c r="B70" s="548"/>
      <c r="C70" s="1380"/>
      <c r="D70" s="633"/>
      <c r="F70" s="1382"/>
      <c r="G70" s="556"/>
      <c r="I70" s="1380"/>
      <c r="K70" s="556"/>
      <c r="L70" s="556"/>
      <c r="M70" s="557"/>
      <c r="O70" s="1382"/>
      <c r="P70" s="556"/>
      <c r="Q70" s="556"/>
      <c r="R70" s="556"/>
      <c r="T70" s="1382"/>
      <c r="U70" s="556"/>
      <c r="W70" s="1382"/>
      <c r="X70" s="556"/>
      <c r="Y70" s="557"/>
      <c r="AA70" s="1382"/>
      <c r="AB70" s="556"/>
      <c r="AC70" s="556"/>
      <c r="AF70" s="1382"/>
      <c r="AG70" s="556"/>
      <c r="AI70" s="1382"/>
      <c r="AJ70" s="556"/>
      <c r="AL70" s="1382"/>
      <c r="AM70" s="556"/>
      <c r="AO70" s="1382"/>
      <c r="AP70" s="559"/>
      <c r="AQ70" s="556"/>
      <c r="AS70" s="1382"/>
      <c r="AT70" s="556"/>
      <c r="AV70" s="1382"/>
      <c r="AW70" s="556"/>
      <c r="AY70" s="1382"/>
      <c r="AZ70" s="556"/>
      <c r="BB70" s="1382"/>
      <c r="BC70" s="556"/>
      <c r="BE70" s="1382"/>
      <c r="BF70" s="556"/>
      <c r="BG70" s="561"/>
      <c r="BH70" s="1382"/>
      <c r="BI70" s="556"/>
      <c r="BJ70" s="556"/>
      <c r="BL70" s="1382"/>
      <c r="BM70" s="556"/>
      <c r="BO70" s="1382"/>
      <c r="BP70" s="556"/>
      <c r="BR70" s="1385"/>
      <c r="BS70" s="556"/>
      <c r="BT70" s="556"/>
      <c r="BV70" s="555"/>
    </row>
    <row r="71" spans="2:74" s="533" customFormat="1" ht="17.399999999999999" customHeight="1" x14ac:dyDescent="0.25">
      <c r="B71" s="548"/>
      <c r="C71" s="1380"/>
      <c r="D71" s="633"/>
      <c r="F71" s="1382"/>
      <c r="G71" s="556"/>
      <c r="I71" s="1380"/>
      <c r="K71" s="556"/>
      <c r="L71" s="556"/>
      <c r="M71" s="557"/>
      <c r="O71" s="1382"/>
      <c r="P71" s="556"/>
      <c r="Q71" s="556"/>
      <c r="R71" s="556"/>
      <c r="T71" s="1382"/>
      <c r="U71" s="556"/>
      <c r="W71" s="1382"/>
      <c r="X71" s="556"/>
      <c r="Y71" s="557"/>
      <c r="AA71" s="1382"/>
      <c r="AB71" s="556"/>
      <c r="AC71" s="556"/>
      <c r="AF71" s="1382"/>
      <c r="AG71" s="556"/>
      <c r="AI71" s="1382"/>
      <c r="AJ71" s="556"/>
      <c r="AL71" s="1382"/>
      <c r="AM71" s="556"/>
      <c r="AO71" s="1382"/>
      <c r="AP71" s="559"/>
      <c r="AQ71" s="556"/>
      <c r="AS71" s="1382"/>
      <c r="AT71" s="556"/>
      <c r="AV71" s="1382"/>
      <c r="AW71" s="556"/>
      <c r="AY71" s="1382"/>
      <c r="AZ71" s="556"/>
      <c r="BB71" s="1382"/>
      <c r="BC71" s="556"/>
      <c r="BE71" s="1382"/>
      <c r="BF71" s="556"/>
      <c r="BG71" s="561"/>
      <c r="BH71" s="1382"/>
      <c r="BI71" s="556"/>
      <c r="BJ71" s="556"/>
      <c r="BL71" s="1382"/>
      <c r="BM71" s="556"/>
      <c r="BO71" s="1382"/>
      <c r="BP71" s="556"/>
      <c r="BR71" s="1385"/>
      <c r="BS71" s="556"/>
      <c r="BT71" s="556"/>
      <c r="BV71" s="555"/>
    </row>
    <row r="72" spans="2:74" s="533" customFormat="1" ht="17.399999999999999" customHeight="1" x14ac:dyDescent="0.25">
      <c r="B72" s="548"/>
      <c r="C72" s="1380"/>
      <c r="D72" s="633"/>
      <c r="F72" s="1382"/>
      <c r="G72" s="556"/>
      <c r="I72" s="1380"/>
      <c r="K72" s="556"/>
      <c r="L72" s="556"/>
      <c r="M72" s="557"/>
      <c r="O72" s="1382"/>
      <c r="P72" s="556"/>
      <c r="Q72" s="556"/>
      <c r="R72" s="556"/>
      <c r="T72" s="1382"/>
      <c r="U72" s="556"/>
      <c r="W72" s="1382"/>
      <c r="X72" s="556"/>
      <c r="Y72" s="557"/>
      <c r="AA72" s="1382"/>
      <c r="AB72" s="556"/>
      <c r="AC72" s="556"/>
      <c r="AF72" s="1382"/>
      <c r="AG72" s="556"/>
      <c r="AI72" s="1382"/>
      <c r="AJ72" s="556"/>
      <c r="AL72" s="1382"/>
      <c r="AM72" s="556"/>
      <c r="AO72" s="1382"/>
      <c r="AP72" s="559"/>
      <c r="AQ72" s="556"/>
      <c r="AS72" s="1382"/>
      <c r="AT72" s="556"/>
      <c r="AV72" s="1382"/>
      <c r="AW72" s="556"/>
      <c r="AY72" s="1382"/>
      <c r="AZ72" s="556"/>
      <c r="BB72" s="1382"/>
      <c r="BC72" s="556"/>
      <c r="BE72" s="1382"/>
      <c r="BF72" s="556"/>
      <c r="BG72" s="561"/>
      <c r="BH72" s="1382"/>
      <c r="BI72" s="556"/>
      <c r="BJ72" s="556"/>
      <c r="BL72" s="1382"/>
      <c r="BM72" s="556"/>
      <c r="BO72" s="1382"/>
      <c r="BP72" s="556"/>
      <c r="BR72" s="1385"/>
      <c r="BS72" s="556"/>
      <c r="BT72" s="556"/>
      <c r="BV72" s="555"/>
    </row>
    <row r="73" spans="2:74" s="533" customFormat="1" ht="17.399999999999999" customHeight="1" x14ac:dyDescent="0.25">
      <c r="B73" s="548"/>
      <c r="C73" s="1380"/>
      <c r="D73" s="633"/>
      <c r="F73" s="1382"/>
      <c r="G73" s="556"/>
      <c r="I73" s="1380"/>
      <c r="K73" s="556"/>
      <c r="L73" s="556"/>
      <c r="M73" s="557"/>
      <c r="O73" s="1382"/>
      <c r="P73" s="556"/>
      <c r="Q73" s="556"/>
      <c r="R73" s="556"/>
      <c r="T73" s="1382"/>
      <c r="U73" s="556"/>
      <c r="W73" s="1382"/>
      <c r="X73" s="556"/>
      <c r="Y73" s="557"/>
      <c r="AA73" s="1382"/>
      <c r="AB73" s="556"/>
      <c r="AC73" s="556"/>
      <c r="AF73" s="1382"/>
      <c r="AG73" s="556"/>
      <c r="AI73" s="1382"/>
      <c r="AJ73" s="556"/>
      <c r="AL73" s="1382"/>
      <c r="AM73" s="556"/>
      <c r="AO73" s="1382"/>
      <c r="AP73" s="559"/>
      <c r="AQ73" s="556"/>
      <c r="AS73" s="1382"/>
      <c r="AT73" s="556"/>
      <c r="AV73" s="1382"/>
      <c r="AW73" s="556"/>
      <c r="AY73" s="1382"/>
      <c r="AZ73" s="556"/>
      <c r="BB73" s="1382"/>
      <c r="BC73" s="556"/>
      <c r="BE73" s="1382"/>
      <c r="BF73" s="556"/>
      <c r="BG73" s="561"/>
      <c r="BH73" s="1382"/>
      <c r="BI73" s="556"/>
      <c r="BJ73" s="556"/>
      <c r="BL73" s="1382"/>
      <c r="BM73" s="556"/>
      <c r="BO73" s="1382"/>
      <c r="BP73" s="556"/>
      <c r="BR73" s="1385"/>
      <c r="BS73" s="556"/>
      <c r="BT73" s="556"/>
      <c r="BV73" s="555"/>
    </row>
    <row r="74" spans="2:74" s="533" customFormat="1" ht="17.399999999999999" customHeight="1" x14ac:dyDescent="0.25">
      <c r="B74" s="548"/>
      <c r="C74" s="1380"/>
      <c r="D74" s="633"/>
      <c r="F74" s="1382"/>
      <c r="G74" s="556"/>
      <c r="I74" s="1380"/>
      <c r="K74" s="556"/>
      <c r="L74" s="556"/>
      <c r="M74" s="557"/>
      <c r="O74" s="1382"/>
      <c r="P74" s="556"/>
      <c r="Q74" s="556"/>
      <c r="R74" s="556"/>
      <c r="T74" s="1382"/>
      <c r="U74" s="556"/>
      <c r="W74" s="1382"/>
      <c r="X74" s="556"/>
      <c r="Y74" s="557"/>
      <c r="AA74" s="1382"/>
      <c r="AB74" s="556"/>
      <c r="AC74" s="556"/>
      <c r="AF74" s="1382"/>
      <c r="AG74" s="556"/>
      <c r="AI74" s="1382"/>
      <c r="AJ74" s="556"/>
      <c r="AL74" s="1382"/>
      <c r="AM74" s="556"/>
      <c r="AO74" s="1382"/>
      <c r="AP74" s="559"/>
      <c r="AQ74" s="556"/>
      <c r="AS74" s="1382"/>
      <c r="AT74" s="556"/>
      <c r="AV74" s="1382"/>
      <c r="AW74" s="556"/>
      <c r="AY74" s="1382"/>
      <c r="AZ74" s="556"/>
      <c r="BB74" s="1382"/>
      <c r="BC74" s="556"/>
      <c r="BE74" s="1382"/>
      <c r="BF74" s="556"/>
      <c r="BG74" s="561"/>
      <c r="BH74" s="1382"/>
      <c r="BI74" s="556"/>
      <c r="BJ74" s="556"/>
      <c r="BL74" s="1382"/>
      <c r="BM74" s="556"/>
      <c r="BO74" s="1382"/>
      <c r="BP74" s="556"/>
      <c r="BR74" s="1385"/>
      <c r="BS74" s="556"/>
      <c r="BT74" s="556"/>
      <c r="BV74" s="555"/>
    </row>
    <row r="75" spans="2:74" s="533" customFormat="1" ht="17.399999999999999" customHeight="1" x14ac:dyDescent="0.25">
      <c r="B75" s="548"/>
      <c r="C75" s="1380"/>
      <c r="D75" s="633"/>
      <c r="F75" s="1382"/>
      <c r="G75" s="556"/>
      <c r="I75" s="1380"/>
      <c r="K75" s="556"/>
      <c r="L75" s="556"/>
      <c r="M75" s="557"/>
      <c r="O75" s="1382"/>
      <c r="P75" s="556"/>
      <c r="Q75" s="556"/>
      <c r="R75" s="556"/>
      <c r="T75" s="1382"/>
      <c r="U75" s="556"/>
      <c r="W75" s="1382"/>
      <c r="X75" s="556"/>
      <c r="Y75" s="557"/>
      <c r="AA75" s="1382"/>
      <c r="AB75" s="556"/>
      <c r="AC75" s="556"/>
      <c r="AF75" s="1382"/>
      <c r="AG75" s="556"/>
      <c r="AI75" s="1382"/>
      <c r="AJ75" s="556"/>
      <c r="AL75" s="1382"/>
      <c r="AM75" s="556"/>
      <c r="AO75" s="1382"/>
      <c r="AP75" s="559"/>
      <c r="AQ75" s="556"/>
      <c r="AS75" s="1382"/>
      <c r="AT75" s="556"/>
      <c r="AV75" s="1382"/>
      <c r="AW75" s="556"/>
      <c r="AY75" s="1382"/>
      <c r="AZ75" s="556"/>
      <c r="BB75" s="1382"/>
      <c r="BC75" s="556"/>
      <c r="BE75" s="1382"/>
      <c r="BF75" s="556"/>
      <c r="BG75" s="561"/>
      <c r="BH75" s="1382"/>
      <c r="BI75" s="556"/>
      <c r="BJ75" s="556"/>
      <c r="BL75" s="1382"/>
      <c r="BM75" s="556"/>
      <c r="BO75" s="1382"/>
      <c r="BP75" s="556"/>
      <c r="BR75" s="1385"/>
      <c r="BS75" s="556"/>
      <c r="BT75" s="556"/>
      <c r="BV75" s="555"/>
    </row>
    <row r="76" spans="2:74" s="533" customFormat="1" ht="17.399999999999999" customHeight="1" x14ac:dyDescent="0.25">
      <c r="B76" s="548"/>
      <c r="C76" s="1380"/>
      <c r="D76" s="633"/>
      <c r="F76" s="1382"/>
      <c r="G76" s="556"/>
      <c r="I76" s="1380"/>
      <c r="K76" s="556"/>
      <c r="L76" s="556"/>
      <c r="M76" s="557"/>
      <c r="O76" s="1382"/>
      <c r="P76" s="556"/>
      <c r="Q76" s="556"/>
      <c r="R76" s="556"/>
      <c r="T76" s="1382"/>
      <c r="U76" s="556"/>
      <c r="W76" s="1382"/>
      <c r="X76" s="556"/>
      <c r="Y76" s="557"/>
      <c r="AA76" s="1382"/>
      <c r="AB76" s="556"/>
      <c r="AC76" s="556"/>
      <c r="AF76" s="1382"/>
      <c r="AG76" s="556"/>
      <c r="AI76" s="1382"/>
      <c r="AJ76" s="556"/>
      <c r="AL76" s="1382"/>
      <c r="AM76" s="556"/>
      <c r="AO76" s="1382"/>
      <c r="AP76" s="559"/>
      <c r="AQ76" s="556"/>
      <c r="AS76" s="1382"/>
      <c r="AT76" s="556"/>
      <c r="AV76" s="1382"/>
      <c r="AW76" s="556"/>
      <c r="AY76" s="1382"/>
      <c r="AZ76" s="556"/>
      <c r="BB76" s="1382"/>
      <c r="BC76" s="556"/>
      <c r="BE76" s="1382"/>
      <c r="BF76" s="556"/>
      <c r="BG76" s="561"/>
      <c r="BH76" s="1382"/>
      <c r="BI76" s="556"/>
      <c r="BJ76" s="556"/>
      <c r="BL76" s="1382"/>
      <c r="BM76" s="556"/>
      <c r="BO76" s="1382"/>
      <c r="BP76" s="556"/>
      <c r="BR76" s="1385"/>
      <c r="BS76" s="556"/>
      <c r="BT76" s="556"/>
      <c r="BV76" s="555"/>
    </row>
    <row r="77" spans="2:74" s="533" customFormat="1" ht="17.399999999999999" customHeight="1" x14ac:dyDescent="0.25">
      <c r="B77" s="548"/>
      <c r="C77" s="1380"/>
      <c r="D77" s="633"/>
      <c r="F77" s="1382"/>
      <c r="G77" s="556"/>
      <c r="I77" s="1380"/>
      <c r="K77" s="556"/>
      <c r="L77" s="556"/>
      <c r="M77" s="557"/>
      <c r="O77" s="1382"/>
      <c r="P77" s="556"/>
      <c r="Q77" s="556"/>
      <c r="R77" s="556"/>
      <c r="T77" s="1382"/>
      <c r="U77" s="556"/>
      <c r="W77" s="1382"/>
      <c r="X77" s="556"/>
      <c r="Y77" s="557"/>
      <c r="AA77" s="1382"/>
      <c r="AB77" s="556"/>
      <c r="AC77" s="556"/>
      <c r="AF77" s="1382"/>
      <c r="AG77" s="556"/>
      <c r="AI77" s="1382"/>
      <c r="AJ77" s="556"/>
      <c r="AL77" s="1382"/>
      <c r="AM77" s="556"/>
      <c r="AO77" s="1382"/>
      <c r="AP77" s="559"/>
      <c r="AQ77" s="556"/>
      <c r="AS77" s="1382"/>
      <c r="AT77" s="556"/>
      <c r="AV77" s="1382"/>
      <c r="AW77" s="556"/>
      <c r="AY77" s="1382"/>
      <c r="AZ77" s="556"/>
      <c r="BB77" s="1382"/>
      <c r="BC77" s="556"/>
      <c r="BE77" s="1382"/>
      <c r="BF77" s="556"/>
      <c r="BG77" s="561"/>
      <c r="BH77" s="1382"/>
      <c r="BI77" s="556"/>
      <c r="BJ77" s="556"/>
      <c r="BL77" s="1382"/>
      <c r="BM77" s="556"/>
      <c r="BO77" s="1382"/>
      <c r="BP77" s="556"/>
      <c r="BR77" s="1385"/>
      <c r="BS77" s="556"/>
      <c r="BT77" s="556"/>
      <c r="BV77" s="555"/>
    </row>
    <row r="78" spans="2:74" s="533" customFormat="1" ht="17.399999999999999" customHeight="1" x14ac:dyDescent="0.25">
      <c r="B78" s="548"/>
      <c r="C78" s="1380"/>
      <c r="D78" s="633"/>
      <c r="F78" s="1382"/>
      <c r="G78" s="556"/>
      <c r="I78" s="1380"/>
      <c r="K78" s="556"/>
      <c r="L78" s="556"/>
      <c r="M78" s="557"/>
      <c r="O78" s="1382"/>
      <c r="P78" s="556"/>
      <c r="Q78" s="556"/>
      <c r="R78" s="556"/>
      <c r="T78" s="1382"/>
      <c r="U78" s="556"/>
      <c r="W78" s="1382"/>
      <c r="X78" s="556"/>
      <c r="Y78" s="557"/>
      <c r="AA78" s="1382"/>
      <c r="AB78" s="556"/>
      <c r="AC78" s="556"/>
      <c r="AF78" s="1382"/>
      <c r="AG78" s="556"/>
      <c r="AI78" s="1382"/>
      <c r="AJ78" s="556"/>
      <c r="AL78" s="1382"/>
      <c r="AM78" s="556"/>
      <c r="AO78" s="1382"/>
      <c r="AP78" s="559"/>
      <c r="AQ78" s="556"/>
      <c r="AS78" s="1382"/>
      <c r="AT78" s="556"/>
      <c r="AV78" s="1382"/>
      <c r="AW78" s="556"/>
      <c r="AY78" s="1382"/>
      <c r="AZ78" s="556"/>
      <c r="BB78" s="1382"/>
      <c r="BC78" s="556"/>
      <c r="BE78" s="1382"/>
      <c r="BF78" s="556"/>
      <c r="BG78" s="561"/>
      <c r="BH78" s="1382"/>
      <c r="BI78" s="556"/>
      <c r="BJ78" s="556"/>
      <c r="BL78" s="1382"/>
      <c r="BM78" s="556"/>
      <c r="BO78" s="1382"/>
      <c r="BP78" s="556"/>
      <c r="BR78" s="1385"/>
      <c r="BS78" s="556"/>
      <c r="BT78" s="556"/>
      <c r="BV78" s="555"/>
    </row>
    <row r="79" spans="2:74" s="533" customFormat="1" ht="17.399999999999999" customHeight="1" x14ac:dyDescent="0.25">
      <c r="B79" s="548"/>
      <c r="C79" s="1380"/>
      <c r="D79" s="634"/>
      <c r="F79" s="1383"/>
      <c r="G79" s="564"/>
      <c r="I79" s="1380"/>
      <c r="K79" s="564"/>
      <c r="L79" s="556"/>
      <c r="M79" s="565"/>
      <c r="O79" s="1383"/>
      <c r="P79" s="564"/>
      <c r="Q79" s="564"/>
      <c r="R79" s="564"/>
      <c r="T79" s="1383"/>
      <c r="U79" s="564"/>
      <c r="W79" s="1383"/>
      <c r="X79" s="564"/>
      <c r="Y79" s="557"/>
      <c r="AA79" s="1383"/>
      <c r="AB79" s="564"/>
      <c r="AC79" s="556"/>
      <c r="AF79" s="1383"/>
      <c r="AG79" s="564"/>
      <c r="AI79" s="1383"/>
      <c r="AJ79" s="564"/>
      <c r="AL79" s="1383"/>
      <c r="AM79" s="564"/>
      <c r="AO79" s="1383"/>
      <c r="AP79" s="566"/>
      <c r="AQ79" s="564"/>
      <c r="AS79" s="1383"/>
      <c r="AT79" s="564"/>
      <c r="AV79" s="1383"/>
      <c r="AW79" s="564"/>
      <c r="AY79" s="1383"/>
      <c r="AZ79" s="564"/>
      <c r="BB79" s="1383"/>
      <c r="BC79" s="564"/>
      <c r="BE79" s="1383"/>
      <c r="BF79" s="564"/>
      <c r="BG79" s="567"/>
      <c r="BH79" s="1383"/>
      <c r="BI79" s="564"/>
      <c r="BJ79" s="564"/>
      <c r="BL79" s="1383"/>
      <c r="BM79" s="564"/>
      <c r="BO79" s="1383"/>
      <c r="BP79" s="564"/>
      <c r="BR79" s="1386"/>
      <c r="BS79" s="564"/>
      <c r="BT79" s="564"/>
      <c r="BV79" s="555"/>
    </row>
    <row r="80" spans="2:74" x14ac:dyDescent="0.25">
      <c r="B80" s="542"/>
      <c r="BV80" s="546"/>
    </row>
    <row r="81" spans="2:74" x14ac:dyDescent="0.25">
      <c r="B81" s="542"/>
      <c r="BV81" s="546"/>
    </row>
    <row r="82" spans="2:74" x14ac:dyDescent="0.25">
      <c r="B82" s="542"/>
      <c r="BV82" s="546"/>
    </row>
    <row r="83" spans="2:74" x14ac:dyDescent="0.25">
      <c r="B83" s="542"/>
      <c r="BV83" s="546"/>
    </row>
    <row r="84" spans="2:74" x14ac:dyDescent="0.25">
      <c r="B84" s="542"/>
      <c r="BV84" s="546"/>
    </row>
    <row r="85" spans="2:74" x14ac:dyDescent="0.25">
      <c r="B85" s="542"/>
      <c r="BV85" s="546"/>
    </row>
    <row r="86" spans="2:74" x14ac:dyDescent="0.25">
      <c r="B86" s="542"/>
      <c r="BV86" s="546"/>
    </row>
    <row r="87" spans="2:74" x14ac:dyDescent="0.25">
      <c r="B87" s="542"/>
      <c r="BV87" s="546"/>
    </row>
    <row r="88" spans="2:74" x14ac:dyDescent="0.25">
      <c r="B88" s="542"/>
      <c r="BV88" s="546"/>
    </row>
    <row r="89" spans="2:74" x14ac:dyDescent="0.25">
      <c r="B89" s="542"/>
      <c r="BV89" s="546"/>
    </row>
    <row r="90" spans="2:74" x14ac:dyDescent="0.25">
      <c r="B90" s="542"/>
      <c r="BV90" s="546"/>
    </row>
    <row r="91" spans="2:74" x14ac:dyDescent="0.25">
      <c r="B91" s="542"/>
      <c r="BV91" s="546"/>
    </row>
    <row r="92" spans="2:74" x14ac:dyDescent="0.25">
      <c r="B92" s="542"/>
      <c r="BV92" s="546"/>
    </row>
    <row r="93" spans="2:74" x14ac:dyDescent="0.25">
      <c r="B93" s="542"/>
      <c r="BV93" s="546"/>
    </row>
    <row r="94" spans="2:74" x14ac:dyDescent="0.25">
      <c r="B94" s="542"/>
      <c r="BV94" s="546"/>
    </row>
    <row r="95" spans="2:74" x14ac:dyDescent="0.25">
      <c r="B95" s="542"/>
      <c r="BV95" s="546"/>
    </row>
    <row r="96" spans="2:74" x14ac:dyDescent="0.25">
      <c r="B96" s="542"/>
      <c r="BV96" s="546"/>
    </row>
    <row r="97" spans="2:74" x14ac:dyDescent="0.25">
      <c r="B97" s="542"/>
      <c r="BV97" s="546"/>
    </row>
    <row r="98" spans="2:74" x14ac:dyDescent="0.25">
      <c r="B98" s="542"/>
      <c r="BV98" s="546"/>
    </row>
    <row r="99" spans="2:74" x14ac:dyDescent="0.25">
      <c r="B99" s="542"/>
      <c r="BV99" s="546"/>
    </row>
    <row r="100" spans="2:74" x14ac:dyDescent="0.25">
      <c r="B100" s="542"/>
      <c r="BV100" s="546"/>
    </row>
    <row r="101" spans="2:74" x14ac:dyDescent="0.25">
      <c r="B101" s="542"/>
      <c r="BV101" s="546"/>
    </row>
    <row r="102" spans="2:74" x14ac:dyDescent="0.25">
      <c r="B102" s="542"/>
      <c r="BV102" s="546"/>
    </row>
    <row r="103" spans="2:74" x14ac:dyDescent="0.25">
      <c r="B103" s="542"/>
      <c r="BV103" s="546"/>
    </row>
    <row r="104" spans="2:74" x14ac:dyDescent="0.25">
      <c r="B104" s="542"/>
      <c r="BV104" s="546"/>
    </row>
    <row r="105" spans="2:74" x14ac:dyDescent="0.25">
      <c r="B105" s="542"/>
      <c r="BV105" s="546"/>
    </row>
    <row r="106" spans="2:74" x14ac:dyDescent="0.25">
      <c r="B106" s="542"/>
      <c r="BV106" s="546"/>
    </row>
    <row r="107" spans="2:74" x14ac:dyDescent="0.25">
      <c r="B107" s="542"/>
      <c r="BV107" s="546"/>
    </row>
    <row r="108" spans="2:74" x14ac:dyDescent="0.25">
      <c r="B108" s="542"/>
      <c r="BV108" s="546"/>
    </row>
    <row r="109" spans="2:74" x14ac:dyDescent="0.25">
      <c r="B109" s="542"/>
      <c r="BV109" s="546"/>
    </row>
    <row r="110" spans="2:74" x14ac:dyDescent="0.25">
      <c r="B110" s="542"/>
      <c r="BV110" s="546"/>
    </row>
    <row r="111" spans="2:74" x14ac:dyDescent="0.25">
      <c r="B111" s="542"/>
      <c r="BV111" s="546"/>
    </row>
    <row r="112" spans="2:74" x14ac:dyDescent="0.25">
      <c r="B112" s="542"/>
      <c r="BV112" s="546"/>
    </row>
    <row r="113" spans="2:74" x14ac:dyDescent="0.25">
      <c r="B113" s="542"/>
      <c r="BV113" s="546"/>
    </row>
    <row r="114" spans="2:74" x14ac:dyDescent="0.25">
      <c r="B114" s="542"/>
      <c r="BV114" s="546"/>
    </row>
    <row r="115" spans="2:74" x14ac:dyDescent="0.25">
      <c r="B115" s="542"/>
      <c r="BV115" s="546"/>
    </row>
    <row r="116" spans="2:74" x14ac:dyDescent="0.25">
      <c r="B116" s="542"/>
      <c r="BV116" s="546"/>
    </row>
    <row r="117" spans="2:74" x14ac:dyDescent="0.25">
      <c r="B117" s="542"/>
      <c r="BV117" s="546"/>
    </row>
    <row r="118" spans="2:74" x14ac:dyDescent="0.25">
      <c r="B118" s="542"/>
      <c r="BV118" s="546"/>
    </row>
    <row r="119" spans="2:74" x14ac:dyDescent="0.25">
      <c r="B119" s="542"/>
      <c r="BV119" s="546"/>
    </row>
    <row r="120" spans="2:74" x14ac:dyDescent="0.25">
      <c r="B120" s="542"/>
      <c r="BV120" s="546"/>
    </row>
    <row r="121" spans="2:74" x14ac:dyDescent="0.25">
      <c r="B121" s="542"/>
      <c r="BV121" s="546"/>
    </row>
    <row r="122" spans="2:74" x14ac:dyDescent="0.25">
      <c r="B122" s="542"/>
      <c r="BV122" s="546"/>
    </row>
    <row r="123" spans="2:74" x14ac:dyDescent="0.25">
      <c r="B123" s="542"/>
      <c r="BV123" s="546"/>
    </row>
    <row r="124" spans="2:74" x14ac:dyDescent="0.25">
      <c r="B124" s="542"/>
      <c r="BV124" s="546"/>
    </row>
    <row r="125" spans="2:74" x14ac:dyDescent="0.25">
      <c r="B125" s="542"/>
      <c r="BV125" s="546"/>
    </row>
    <row r="126" spans="2:74" x14ac:dyDescent="0.25">
      <c r="B126" s="542"/>
      <c r="BV126" s="546"/>
    </row>
    <row r="127" spans="2:74" x14ac:dyDescent="0.25">
      <c r="B127" s="542"/>
      <c r="BV127" s="546"/>
    </row>
    <row r="128" spans="2:74" x14ac:dyDescent="0.25">
      <c r="B128" s="542"/>
      <c r="BV128" s="546"/>
    </row>
    <row r="129" spans="2:74" x14ac:dyDescent="0.25">
      <c r="B129" s="542"/>
      <c r="BV129" s="546"/>
    </row>
    <row r="130" spans="2:74" x14ac:dyDescent="0.25">
      <c r="B130" s="542"/>
      <c r="BV130" s="546"/>
    </row>
    <row r="131" spans="2:74" x14ac:dyDescent="0.25">
      <c r="B131" s="542"/>
      <c r="BV131" s="546"/>
    </row>
    <row r="132" spans="2:74" x14ac:dyDescent="0.25">
      <c r="B132" s="542"/>
      <c r="BV132" s="546"/>
    </row>
    <row r="133" spans="2:74" x14ac:dyDescent="0.25">
      <c r="B133" s="542"/>
      <c r="BV133" s="546"/>
    </row>
    <row r="134" spans="2:74" x14ac:dyDescent="0.25">
      <c r="B134" s="542"/>
      <c r="BV134" s="546"/>
    </row>
    <row r="135" spans="2:74" x14ac:dyDescent="0.25">
      <c r="B135" s="542"/>
      <c r="BV135" s="546"/>
    </row>
    <row r="136" spans="2:74" x14ac:dyDescent="0.25">
      <c r="B136" s="542"/>
      <c r="BV136" s="546"/>
    </row>
    <row r="137" spans="2:74" x14ac:dyDescent="0.25">
      <c r="B137" s="542"/>
      <c r="BV137" s="546"/>
    </row>
    <row r="138" spans="2:74" x14ac:dyDescent="0.25">
      <c r="B138" s="542"/>
      <c r="BV138" s="546"/>
    </row>
    <row r="139" spans="2:74" x14ac:dyDescent="0.25">
      <c r="B139" s="542"/>
      <c r="BV139" s="546"/>
    </row>
    <row r="140" spans="2:74" x14ac:dyDescent="0.25">
      <c r="B140" s="542"/>
      <c r="BV140" s="546"/>
    </row>
    <row r="141" spans="2:74" x14ac:dyDescent="0.25">
      <c r="B141" s="542"/>
      <c r="BV141" s="546"/>
    </row>
    <row r="142" spans="2:74" x14ac:dyDescent="0.25">
      <c r="B142" s="542"/>
      <c r="BV142" s="546"/>
    </row>
    <row r="143" spans="2:74" x14ac:dyDescent="0.25">
      <c r="B143" s="542"/>
      <c r="BV143" s="546"/>
    </row>
    <row r="144" spans="2:74" x14ac:dyDescent="0.25">
      <c r="B144" s="542"/>
      <c r="BV144" s="546"/>
    </row>
    <row r="145" spans="2:74" x14ac:dyDescent="0.25">
      <c r="B145" s="542"/>
      <c r="BV145" s="546"/>
    </row>
    <row r="146" spans="2:74" ht="14.4" customHeight="1" x14ac:dyDescent="0.25">
      <c r="B146" s="542"/>
      <c r="C146" s="1364" t="s">
        <v>35</v>
      </c>
      <c r="D146" s="1364"/>
      <c r="E146" s="1364"/>
      <c r="F146" s="1364"/>
      <c r="G146" s="1364"/>
      <c r="H146" s="1364"/>
      <c r="I146" s="1364"/>
      <c r="J146" s="1364"/>
      <c r="K146" s="1364"/>
      <c r="L146" s="1364"/>
      <c r="M146" s="1364"/>
      <c r="N146" s="1364"/>
      <c r="O146" s="1364"/>
      <c r="P146" s="1364"/>
      <c r="Q146" s="1364"/>
      <c r="R146" s="1364"/>
      <c r="S146" s="1364"/>
      <c r="T146" s="1364"/>
      <c r="U146" s="1364"/>
      <c r="V146" s="1364"/>
      <c r="W146" s="1364"/>
      <c r="X146" s="1364"/>
      <c r="Y146" s="1364"/>
      <c r="Z146" s="1364"/>
      <c r="AA146" s="1364"/>
      <c r="AB146" s="1364"/>
      <c r="AC146" s="1364"/>
      <c r="AD146" s="1364"/>
      <c r="AE146" s="1364"/>
      <c r="AF146" s="1364"/>
      <c r="AG146" s="1364"/>
      <c r="AH146" s="1364"/>
      <c r="AI146" s="1364"/>
      <c r="AJ146" s="1364"/>
      <c r="AK146" s="1364"/>
      <c r="AL146" s="1364"/>
      <c r="AM146" s="1364"/>
      <c r="AN146" s="1364"/>
      <c r="AO146" s="1364"/>
      <c r="AP146" s="1364"/>
      <c r="AQ146" s="1364"/>
      <c r="AR146" s="1364"/>
      <c r="AS146" s="1364"/>
      <c r="AT146" s="1364"/>
      <c r="AU146" s="1364"/>
      <c r="AV146" s="1364"/>
      <c r="AW146" s="1364"/>
      <c r="AX146" s="1364"/>
      <c r="AY146" s="1364"/>
      <c r="AZ146" s="1364"/>
      <c r="BA146" s="1364"/>
      <c r="BB146" s="1364"/>
      <c r="BC146" s="1364"/>
      <c r="BD146" s="1364"/>
      <c r="BE146" s="1364"/>
      <c r="BF146" s="1364"/>
      <c r="BG146" s="1364"/>
      <c r="BH146" s="1364"/>
      <c r="BI146" s="1364"/>
      <c r="BJ146" s="1364"/>
      <c r="BK146" s="1364"/>
      <c r="BL146" s="1364"/>
      <c r="BM146" s="1364"/>
      <c r="BN146" s="1364"/>
      <c r="BO146" s="1364"/>
      <c r="BP146" s="1364"/>
      <c r="BQ146" s="1364"/>
      <c r="BR146" s="1364"/>
      <c r="BS146" s="1364"/>
      <c r="BT146" s="1364"/>
      <c r="BU146" s="1364"/>
      <c r="BV146" s="546"/>
    </row>
    <row r="147" spans="2:74" x14ac:dyDescent="0.25">
      <c r="B147" s="542"/>
      <c r="C147" s="1364"/>
      <c r="D147" s="1364"/>
      <c r="E147" s="1364"/>
      <c r="F147" s="1364"/>
      <c r="G147" s="1364"/>
      <c r="H147" s="1364"/>
      <c r="I147" s="1364"/>
      <c r="J147" s="1364"/>
      <c r="K147" s="1364"/>
      <c r="L147" s="1364"/>
      <c r="M147" s="1364"/>
      <c r="N147" s="1364"/>
      <c r="O147" s="1364"/>
      <c r="P147" s="1364"/>
      <c r="Q147" s="1364"/>
      <c r="R147" s="1364"/>
      <c r="S147" s="1364"/>
      <c r="T147" s="1364"/>
      <c r="U147" s="1364"/>
      <c r="V147" s="1364"/>
      <c r="W147" s="1364"/>
      <c r="X147" s="1364"/>
      <c r="Y147" s="1364"/>
      <c r="Z147" s="1364"/>
      <c r="AA147" s="1364"/>
      <c r="AB147" s="1364"/>
      <c r="AC147" s="1364"/>
      <c r="AD147" s="1364"/>
      <c r="AE147" s="1364"/>
      <c r="AF147" s="1364"/>
      <c r="AG147" s="1364"/>
      <c r="AH147" s="1364"/>
      <c r="AI147" s="1364"/>
      <c r="AJ147" s="1364"/>
      <c r="AK147" s="1364"/>
      <c r="AL147" s="1364"/>
      <c r="AM147" s="1364"/>
      <c r="AN147" s="1364"/>
      <c r="AO147" s="1364"/>
      <c r="AP147" s="1364"/>
      <c r="AQ147" s="1364"/>
      <c r="AR147" s="1364"/>
      <c r="AS147" s="1364"/>
      <c r="AT147" s="1364"/>
      <c r="AU147" s="1364"/>
      <c r="AV147" s="1364"/>
      <c r="AW147" s="1364"/>
      <c r="AX147" s="1364"/>
      <c r="AY147" s="1364"/>
      <c r="AZ147" s="1364"/>
      <c r="BA147" s="1364"/>
      <c r="BB147" s="1364"/>
      <c r="BC147" s="1364"/>
      <c r="BD147" s="1364"/>
      <c r="BE147" s="1364"/>
      <c r="BF147" s="1364"/>
      <c r="BG147" s="1364"/>
      <c r="BH147" s="1364"/>
      <c r="BI147" s="1364"/>
      <c r="BJ147" s="1364"/>
      <c r="BK147" s="1364"/>
      <c r="BL147" s="1364"/>
      <c r="BM147" s="1364"/>
      <c r="BN147" s="1364"/>
      <c r="BO147" s="1364"/>
      <c r="BP147" s="1364"/>
      <c r="BQ147" s="1364"/>
      <c r="BR147" s="1364"/>
      <c r="BS147" s="1364"/>
      <c r="BT147" s="1364"/>
      <c r="BU147" s="1364"/>
      <c r="BV147" s="546"/>
    </row>
    <row r="148" spans="2:74" x14ac:dyDescent="0.25">
      <c r="B148" s="568"/>
      <c r="C148" s="547"/>
      <c r="D148" s="544"/>
      <c r="E148" s="544"/>
      <c r="F148" s="547"/>
      <c r="G148" s="547"/>
      <c r="H148" s="547"/>
      <c r="I148" s="547"/>
      <c r="J148" s="547"/>
      <c r="K148" s="547"/>
      <c r="L148" s="544"/>
      <c r="M148" s="547"/>
      <c r="N148" s="547"/>
      <c r="O148" s="547"/>
      <c r="P148" s="544"/>
      <c r="Q148" s="544"/>
      <c r="R148" s="544"/>
      <c r="S148" s="544"/>
      <c r="T148" s="547"/>
      <c r="U148" s="547"/>
      <c r="V148" s="547"/>
      <c r="W148" s="547"/>
      <c r="X148" s="569"/>
      <c r="Y148" s="608"/>
      <c r="Z148" s="547"/>
      <c r="AA148" s="547"/>
      <c r="AB148" s="570"/>
      <c r="AC148" s="547"/>
      <c r="AD148" s="547"/>
      <c r="AE148" s="547"/>
      <c r="AF148" s="547"/>
      <c r="AG148" s="547"/>
      <c r="AH148" s="547"/>
      <c r="AI148" s="547"/>
      <c r="AJ148" s="547"/>
      <c r="AK148" s="547"/>
      <c r="AL148" s="547"/>
      <c r="AM148" s="547"/>
      <c r="AN148" s="547"/>
      <c r="AO148" s="547"/>
      <c r="AP148" s="547"/>
      <c r="AQ148" s="547"/>
      <c r="AR148" s="547"/>
      <c r="AS148" s="547"/>
      <c r="AT148" s="547"/>
      <c r="AU148" s="547"/>
      <c r="AV148" s="547"/>
      <c r="AW148" s="547"/>
      <c r="AX148" s="547"/>
      <c r="AY148" s="547"/>
      <c r="AZ148" s="547"/>
      <c r="BA148" s="547"/>
      <c r="BB148" s="547"/>
      <c r="BC148" s="547"/>
      <c r="BD148" s="547"/>
      <c r="BE148" s="547"/>
      <c r="BF148" s="547"/>
      <c r="BG148" s="547"/>
      <c r="BH148" s="547"/>
      <c r="BI148" s="547"/>
      <c r="BJ148" s="547"/>
      <c r="BK148" s="547"/>
      <c r="BL148" s="547"/>
      <c r="BM148" s="547"/>
      <c r="BN148" s="547"/>
      <c r="BO148" s="547"/>
      <c r="BP148" s="547"/>
      <c r="BQ148" s="547"/>
      <c r="BR148" s="547"/>
      <c r="BS148" s="547"/>
      <c r="BT148" s="547"/>
      <c r="BU148" s="547"/>
      <c r="BV148" s="571"/>
    </row>
    <row r="153" spans="2:74" x14ac:dyDescent="0.25">
      <c r="K153" s="1364"/>
      <c r="L153" s="1364"/>
      <c r="M153" s="1364"/>
      <c r="N153" s="1364"/>
    </row>
    <row r="154" spans="2:74" x14ac:dyDescent="0.25">
      <c r="K154" s="1364"/>
      <c r="L154" s="1364"/>
      <c r="M154" s="1364"/>
      <c r="N154" s="1364"/>
    </row>
  </sheetData>
  <sortState xmlns:xlrd2="http://schemas.microsoft.com/office/spreadsheetml/2017/richdata2" ref="AB16:AB37">
    <sortCondition ref="AB16:AB37"/>
  </sortState>
  <mergeCells count="25">
    <mergeCell ref="BH16:BH79"/>
    <mergeCell ref="BO16:BO79"/>
    <mergeCell ref="BE16:BE79"/>
    <mergeCell ref="AY16:AY79"/>
    <mergeCell ref="AL16:AL79"/>
    <mergeCell ref="AO16:AO79"/>
    <mergeCell ref="AS16:AS79"/>
    <mergeCell ref="AV16:AV79"/>
    <mergeCell ref="BL16:BL79"/>
    <mergeCell ref="K153:N154"/>
    <mergeCell ref="C146:BU147"/>
    <mergeCell ref="C12:BU13"/>
    <mergeCell ref="C3:E10"/>
    <mergeCell ref="C16:C79"/>
    <mergeCell ref="F16:F79"/>
    <mergeCell ref="I16:I79"/>
    <mergeCell ref="O16:O79"/>
    <mergeCell ref="T16:T79"/>
    <mergeCell ref="W16:W79"/>
    <mergeCell ref="AA16:AA79"/>
    <mergeCell ref="AF16:AF79"/>
    <mergeCell ref="AI16:AI79"/>
    <mergeCell ref="BR16:BR79"/>
    <mergeCell ref="F3:BC10"/>
    <mergeCell ref="BB16:BB79"/>
  </mergeCells>
  <conditionalFormatting sqref="F3">
    <cfRule type="cellIs" dxfId="297" priority="3" operator="lessThan">
      <formula>0</formula>
    </cfRule>
  </conditionalFormatting>
  <conditionalFormatting sqref="K153">
    <cfRule type="cellIs" dxfId="296" priority="2" operator="lessThan">
      <formula>0</formula>
    </cfRule>
  </conditionalFormatting>
  <conditionalFormatting sqref="BD3:BD10">
    <cfRule type="cellIs" dxfId="295" priority="5" operator="lessThan">
      <formula>0</formula>
    </cfRule>
  </conditionalFormatting>
  <conditionalFormatting sqref="BV3:BV10">
    <cfRule type="cellIs" dxfId="294" priority="4" operator="lessThan">
      <formula>0</formula>
    </cfRule>
  </conditionalFormatting>
  <dataValidations count="1">
    <dataValidation type="list" allowBlank="1" showInputMessage="1" showErrorMessage="1" sqref="K16:K79" xr:uid="{00000000-0002-0000-0100-000000000000}">
      <formula1>$D$16:$D$37</formula1>
    </dataValidation>
  </dataValidations>
  <hyperlinks>
    <hyperlink ref="C146" r:id="rId1" xr:uid="{00000000-0004-0000-0100-000000000000}"/>
  </hyperlinks>
  <pageMargins left="0.511811024" right="0.511811024" top="0.78740157499999996" bottom="0.78740157499999996" header="0.31496062000000002" footer="0.31496062000000002"/>
  <ignoredErrors>
    <ignoredError sqref="J16:J42 R19 R17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Planilha1!$A$1:$A$29</xm:f>
          </x14:formula1>
          <xm:sqref>L16:L79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B2:J74"/>
  <sheetViews>
    <sheetView showGridLines="0" zoomScale="90" zoomScaleNormal="90" workbookViewId="0">
      <selection activeCell="C22" sqref="C22"/>
    </sheetView>
  </sheetViews>
  <sheetFormatPr defaultColWidth="9" defaultRowHeight="14.4" outlineLevelRow="1" x14ac:dyDescent="0.25"/>
  <cols>
    <col min="1" max="1" width="4.5546875" customWidth="1"/>
    <col min="2" max="2" width="4.77734375" customWidth="1"/>
    <col min="3" max="3" width="39" bestFit="1" customWidth="1"/>
    <col min="4" max="4" width="34.6640625" bestFit="1" customWidth="1"/>
    <col min="5" max="5" width="49.88671875" style="5" customWidth="1"/>
    <col min="6" max="6" width="24.77734375" customWidth="1"/>
    <col min="7" max="7" width="4.6640625" customWidth="1"/>
  </cols>
  <sheetData>
    <row r="2" spans="2:10" ht="21" customHeight="1" x14ac:dyDescent="0.25">
      <c r="B2" s="1"/>
      <c r="C2" s="2"/>
      <c r="D2" s="2"/>
      <c r="E2" s="4"/>
      <c r="F2" s="2"/>
      <c r="G2" s="9"/>
    </row>
    <row r="3" spans="2:10" ht="14.4" customHeight="1" outlineLevel="1" x14ac:dyDescent="0.25">
      <c r="B3" s="3"/>
      <c r="C3" s="1393" t="e" vm="3">
        <v>#VALUE!</v>
      </c>
      <c r="D3" s="1304" t="s">
        <v>0</v>
      </c>
      <c r="E3" s="1306"/>
      <c r="F3" s="140" t="s">
        <v>1</v>
      </c>
      <c r="G3" s="115"/>
      <c r="H3" s="114"/>
      <c r="I3" s="114"/>
      <c r="J3" s="114"/>
    </row>
    <row r="4" spans="2:10" ht="14.4" customHeight="1" outlineLevel="1" x14ac:dyDescent="0.25">
      <c r="B4" s="3"/>
      <c r="C4" s="1394"/>
      <c r="D4" s="1307"/>
      <c r="E4" s="1309"/>
      <c r="F4" s="142" t="s">
        <v>2</v>
      </c>
      <c r="G4" s="115"/>
      <c r="H4" s="114"/>
      <c r="I4" s="114"/>
      <c r="J4" s="114"/>
    </row>
    <row r="5" spans="2:10" ht="14.4" customHeight="1" outlineLevel="1" x14ac:dyDescent="0.25">
      <c r="B5" s="3"/>
      <c r="C5" s="1394"/>
      <c r="D5" s="1307"/>
      <c r="E5" s="1309"/>
      <c r="F5" s="140" t="s">
        <v>3</v>
      </c>
      <c r="G5" s="115"/>
      <c r="H5" s="114"/>
      <c r="I5" s="114"/>
      <c r="J5" s="114"/>
    </row>
    <row r="6" spans="2:10" ht="14.4" customHeight="1" outlineLevel="1" x14ac:dyDescent="0.25">
      <c r="B6" s="3"/>
      <c r="C6" s="1394"/>
      <c r="D6" s="1307"/>
      <c r="E6" s="1309"/>
      <c r="F6" s="142" t="s">
        <v>4</v>
      </c>
      <c r="G6" s="115"/>
      <c r="H6" s="114"/>
      <c r="I6" s="114"/>
      <c r="J6" s="114"/>
    </row>
    <row r="7" spans="2:10" ht="14.4" customHeight="1" outlineLevel="1" x14ac:dyDescent="0.25">
      <c r="B7" s="3"/>
      <c r="C7" s="1394"/>
      <c r="D7" s="1307"/>
      <c r="E7" s="1309"/>
      <c r="F7" s="140" t="s">
        <v>5</v>
      </c>
      <c r="G7" s="115"/>
      <c r="H7" s="114"/>
      <c r="I7" s="114"/>
      <c r="J7" s="114"/>
    </row>
    <row r="8" spans="2:10" ht="14.4" customHeight="1" outlineLevel="1" x14ac:dyDescent="0.25">
      <c r="B8" s="3"/>
      <c r="C8" s="1394"/>
      <c r="D8" s="1307"/>
      <c r="E8" s="1309"/>
      <c r="F8" s="117">
        <v>45709</v>
      </c>
      <c r="G8" s="115"/>
      <c r="H8" s="114"/>
      <c r="I8" s="114"/>
      <c r="J8" s="114"/>
    </row>
    <row r="9" spans="2:10" ht="14.4" customHeight="1" outlineLevel="1" x14ac:dyDescent="0.25">
      <c r="B9" s="3"/>
      <c r="C9" s="1394"/>
      <c r="D9" s="1307"/>
      <c r="E9" s="1309"/>
      <c r="F9" s="140" t="s">
        <v>6</v>
      </c>
      <c r="G9" s="115"/>
      <c r="H9" s="114"/>
      <c r="I9" s="114"/>
      <c r="J9" s="114"/>
    </row>
    <row r="10" spans="2:10" ht="14.4" customHeight="1" outlineLevel="1" x14ac:dyDescent="0.25">
      <c r="B10" s="3"/>
      <c r="C10" s="1395"/>
      <c r="D10" s="1310"/>
      <c r="E10" s="1312"/>
      <c r="F10" s="142" t="s">
        <v>91</v>
      </c>
      <c r="G10" s="115"/>
      <c r="H10" s="114"/>
      <c r="I10" s="114"/>
      <c r="J10" s="114"/>
    </row>
    <row r="11" spans="2:10" ht="7.8" customHeight="1" outlineLevel="1" x14ac:dyDescent="0.25">
      <c r="B11" s="3"/>
      <c r="C11" s="113"/>
      <c r="D11" s="112"/>
      <c r="E11" s="112"/>
      <c r="F11" s="176"/>
      <c r="G11" s="115"/>
      <c r="H11" s="114"/>
      <c r="I11" s="114"/>
      <c r="J11" s="114"/>
    </row>
    <row r="12" spans="2:10" ht="14.4" customHeight="1" outlineLevel="1" x14ac:dyDescent="0.25">
      <c r="B12" s="3"/>
      <c r="C12" s="1313" t="s">
        <v>92</v>
      </c>
      <c r="D12" s="1314"/>
      <c r="E12" s="1314"/>
      <c r="F12" s="1396"/>
      <c r="G12" s="115"/>
      <c r="H12" s="114"/>
      <c r="I12" s="114"/>
      <c r="J12" s="114"/>
    </row>
    <row r="13" spans="2:10" ht="14.4" customHeight="1" outlineLevel="1" x14ac:dyDescent="0.25">
      <c r="B13" s="3"/>
      <c r="C13" s="1315"/>
      <c r="D13" s="1316"/>
      <c r="E13" s="1316"/>
      <c r="F13" s="1397"/>
      <c r="G13" s="115"/>
      <c r="H13" s="114"/>
      <c r="I13" s="114"/>
      <c r="J13" s="114"/>
    </row>
    <row r="14" spans="2:10" ht="14.4" customHeight="1" outlineLevel="1" x14ac:dyDescent="0.25">
      <c r="B14" s="3"/>
      <c r="G14" s="10"/>
    </row>
    <row r="15" spans="2:10" ht="14.4" customHeight="1" outlineLevel="1" x14ac:dyDescent="0.25">
      <c r="B15" s="3"/>
      <c r="C15" s="125" t="s">
        <v>93</v>
      </c>
      <c r="D15" s="528">
        <v>45782</v>
      </c>
      <c r="G15" s="10"/>
    </row>
    <row r="16" spans="2:10" s="118" customFormat="1" ht="18" customHeight="1" outlineLevel="1" x14ac:dyDescent="0.25">
      <c r="B16" s="126"/>
      <c r="C16" s="217"/>
      <c r="D16" s="22"/>
      <c r="G16" s="144"/>
    </row>
    <row r="17" spans="2:7" s="118" customFormat="1" ht="18" customHeight="1" outlineLevel="1" x14ac:dyDescent="0.25">
      <c r="B17" s="126"/>
      <c r="C17" s="125" t="s">
        <v>95</v>
      </c>
      <c r="D17" s="303"/>
      <c r="G17" s="144"/>
    </row>
    <row r="18" spans="2:7" x14ac:dyDescent="0.25">
      <c r="B18" s="3"/>
      <c r="G18" s="10"/>
    </row>
    <row r="19" spans="2:7" s="112" customFormat="1" ht="24" customHeight="1" x14ac:dyDescent="0.25">
      <c r="B19" s="111"/>
      <c r="C19" s="1407" t="s">
        <v>96</v>
      </c>
      <c r="D19" s="1408"/>
      <c r="E19" s="1408"/>
      <c r="F19" s="1409"/>
      <c r="G19" s="116"/>
    </row>
    <row r="20" spans="2:7" s="118" customFormat="1" ht="18" customHeight="1" x14ac:dyDescent="0.25">
      <c r="B20" s="126"/>
      <c r="C20" s="298" t="s">
        <v>97</v>
      </c>
      <c r="D20" s="298" t="s">
        <v>98</v>
      </c>
      <c r="E20" s="298" t="s">
        <v>99</v>
      </c>
      <c r="F20" s="298" t="s">
        <v>100</v>
      </c>
      <c r="G20" s="144"/>
    </row>
    <row r="21" spans="2:7" ht="18" customHeight="1" x14ac:dyDescent="0.25">
      <c r="B21" s="3"/>
      <c r="C21" s="160" t="s">
        <v>972</v>
      </c>
      <c r="D21" s="160"/>
      <c r="E21" s="160"/>
      <c r="F21" s="299"/>
      <c r="G21" s="10"/>
    </row>
    <row r="22" spans="2:7" ht="18" customHeight="1" x14ac:dyDescent="0.25">
      <c r="B22" s="3"/>
      <c r="C22" s="164" t="s">
        <v>971</v>
      </c>
      <c r="D22" s="164"/>
      <c r="E22" s="164"/>
      <c r="F22" s="289"/>
      <c r="G22" s="10"/>
    </row>
    <row r="23" spans="2:7" ht="18" customHeight="1" x14ac:dyDescent="0.25">
      <c r="B23" s="3"/>
      <c r="C23" s="164" t="s">
        <v>973</v>
      </c>
      <c r="D23" s="164"/>
      <c r="E23" s="164"/>
      <c r="F23" s="289"/>
      <c r="G23" s="10"/>
    </row>
    <row r="24" spans="2:7" ht="18" customHeight="1" x14ac:dyDescent="0.25">
      <c r="B24" s="3"/>
      <c r="C24" s="164"/>
      <c r="D24" s="164"/>
      <c r="E24" s="164"/>
      <c r="F24" s="289"/>
      <c r="G24" s="10"/>
    </row>
    <row r="25" spans="2:7" ht="18" customHeight="1" x14ac:dyDescent="0.25">
      <c r="B25" s="3"/>
      <c r="C25" s="164"/>
      <c r="D25" s="164"/>
      <c r="E25" s="164"/>
      <c r="F25" s="289"/>
      <c r="G25" s="10"/>
    </row>
    <row r="26" spans="2:7" ht="18" customHeight="1" x14ac:dyDescent="0.25">
      <c r="B26" s="3"/>
      <c r="C26" s="164"/>
      <c r="D26" s="164"/>
      <c r="E26" s="164"/>
      <c r="F26" s="289"/>
      <c r="G26" s="10"/>
    </row>
    <row r="27" spans="2:7" ht="18" customHeight="1" x14ac:dyDescent="0.25">
      <c r="B27" s="3"/>
      <c r="C27" s="164"/>
      <c r="D27" s="164"/>
      <c r="E27" s="164"/>
      <c r="F27" s="289"/>
      <c r="G27" s="10"/>
    </row>
    <row r="28" spans="2:7" ht="18" customHeight="1" x14ac:dyDescent="0.25">
      <c r="B28" s="3"/>
      <c r="C28" s="164"/>
      <c r="D28" s="164"/>
      <c r="E28" s="164"/>
      <c r="F28" s="289"/>
      <c r="G28" s="10"/>
    </row>
    <row r="29" spans="2:7" ht="18" customHeight="1" x14ac:dyDescent="0.25">
      <c r="B29" s="3"/>
      <c r="C29" s="164"/>
      <c r="D29" s="164"/>
      <c r="E29" s="164"/>
      <c r="F29" s="289"/>
      <c r="G29" s="10"/>
    </row>
    <row r="30" spans="2:7" ht="18" customHeight="1" x14ac:dyDescent="0.25">
      <c r="B30" s="3"/>
      <c r="C30" s="164"/>
      <c r="D30" s="164"/>
      <c r="E30" s="164"/>
      <c r="F30" s="289"/>
      <c r="G30" s="10"/>
    </row>
    <row r="31" spans="2:7" ht="18" customHeight="1" x14ac:dyDescent="0.25">
      <c r="B31" s="3"/>
      <c r="C31" s="164"/>
      <c r="D31" s="164"/>
      <c r="E31" s="164"/>
      <c r="F31" s="289"/>
      <c r="G31" s="10"/>
    </row>
    <row r="32" spans="2:7" ht="18" customHeight="1" x14ac:dyDescent="0.25">
      <c r="B32" s="3"/>
      <c r="C32" s="179"/>
      <c r="D32" s="179"/>
      <c r="E32" s="179"/>
      <c r="F32" s="290"/>
      <c r="G32" s="10"/>
    </row>
    <row r="33" spans="2:7" x14ac:dyDescent="0.25">
      <c r="B33" s="3"/>
      <c r="G33" s="10"/>
    </row>
    <row r="34" spans="2:7" s="112" customFormat="1" ht="24" customHeight="1" x14ac:dyDescent="0.25">
      <c r="B34" s="111"/>
      <c r="C34" s="1407" t="s">
        <v>101</v>
      </c>
      <c r="D34" s="1408"/>
      <c r="E34" s="1408"/>
      <c r="F34" s="1409"/>
      <c r="G34" s="116"/>
    </row>
    <row r="35" spans="2:7" ht="14.4" customHeight="1" x14ac:dyDescent="0.25">
      <c r="B35" s="3"/>
      <c r="C35" s="1398"/>
      <c r="D35" s="1399"/>
      <c r="E35" s="1399"/>
      <c r="F35" s="1400"/>
      <c r="G35" s="10"/>
    </row>
    <row r="36" spans="2:7" x14ac:dyDescent="0.25">
      <c r="B36" s="3"/>
      <c r="C36" s="1401"/>
      <c r="D36" s="1402"/>
      <c r="E36" s="1402"/>
      <c r="F36" s="1403"/>
      <c r="G36" s="10"/>
    </row>
    <row r="37" spans="2:7" x14ac:dyDescent="0.25">
      <c r="B37" s="3"/>
      <c r="C37" s="1401"/>
      <c r="D37" s="1402"/>
      <c r="E37" s="1402"/>
      <c r="F37" s="1403"/>
      <c r="G37" s="10"/>
    </row>
    <row r="38" spans="2:7" x14ac:dyDescent="0.25">
      <c r="B38" s="3"/>
      <c r="C38" s="1401"/>
      <c r="D38" s="1402"/>
      <c r="E38" s="1402"/>
      <c r="F38" s="1403"/>
      <c r="G38" s="10"/>
    </row>
    <row r="39" spans="2:7" x14ac:dyDescent="0.25">
      <c r="B39" s="3"/>
      <c r="C39" s="1401"/>
      <c r="D39" s="1402"/>
      <c r="E39" s="1402"/>
      <c r="F39" s="1403"/>
      <c r="G39" s="10"/>
    </row>
    <row r="40" spans="2:7" x14ac:dyDescent="0.25">
      <c r="B40" s="3"/>
      <c r="C40" s="1401"/>
      <c r="D40" s="1402"/>
      <c r="E40" s="1402"/>
      <c r="F40" s="1403"/>
      <c r="G40" s="10"/>
    </row>
    <row r="41" spans="2:7" x14ac:dyDescent="0.25">
      <c r="B41" s="3"/>
      <c r="C41" s="1401"/>
      <c r="D41" s="1402"/>
      <c r="E41" s="1402"/>
      <c r="F41" s="1403"/>
      <c r="G41" s="10"/>
    </row>
    <row r="42" spans="2:7" x14ac:dyDescent="0.25">
      <c r="B42" s="3"/>
      <c r="C42" s="1401"/>
      <c r="D42" s="1402"/>
      <c r="E42" s="1402"/>
      <c r="F42" s="1403"/>
      <c r="G42" s="10"/>
    </row>
    <row r="43" spans="2:7" x14ac:dyDescent="0.25">
      <c r="B43" s="3"/>
      <c r="C43" s="1401"/>
      <c r="D43" s="1402"/>
      <c r="E43" s="1402"/>
      <c r="F43" s="1403"/>
      <c r="G43" s="10"/>
    </row>
    <row r="44" spans="2:7" x14ac:dyDescent="0.25">
      <c r="B44" s="3"/>
      <c r="C44" s="1401"/>
      <c r="D44" s="1402"/>
      <c r="E44" s="1402"/>
      <c r="F44" s="1403"/>
      <c r="G44" s="10"/>
    </row>
    <row r="45" spans="2:7" x14ac:dyDescent="0.25">
      <c r="B45" s="3"/>
      <c r="C45" s="1401"/>
      <c r="D45" s="1402"/>
      <c r="E45" s="1402"/>
      <c r="F45" s="1403"/>
      <c r="G45" s="10"/>
    </row>
    <row r="46" spans="2:7" x14ac:dyDescent="0.25">
      <c r="B46" s="3"/>
      <c r="C46" s="1401"/>
      <c r="D46" s="1402"/>
      <c r="E46" s="1402"/>
      <c r="F46" s="1403"/>
      <c r="G46" s="10"/>
    </row>
    <row r="47" spans="2:7" x14ac:dyDescent="0.25">
      <c r="B47" s="3"/>
      <c r="C47" s="1401"/>
      <c r="D47" s="1402"/>
      <c r="E47" s="1402"/>
      <c r="F47" s="1403"/>
      <c r="G47" s="10"/>
    </row>
    <row r="48" spans="2:7" x14ac:dyDescent="0.25">
      <c r="B48" s="3"/>
      <c r="C48" s="1401"/>
      <c r="D48" s="1402"/>
      <c r="E48" s="1402"/>
      <c r="F48" s="1403"/>
      <c r="G48" s="10"/>
    </row>
    <row r="49" spans="2:7" x14ac:dyDescent="0.25">
      <c r="B49" s="3"/>
      <c r="C49" s="1401"/>
      <c r="D49" s="1402"/>
      <c r="E49" s="1402"/>
      <c r="F49" s="1403"/>
      <c r="G49" s="10"/>
    </row>
    <row r="50" spans="2:7" x14ac:dyDescent="0.25">
      <c r="B50" s="3"/>
      <c r="C50" s="1401"/>
      <c r="D50" s="1402"/>
      <c r="E50" s="1402"/>
      <c r="F50" s="1403"/>
      <c r="G50" s="10"/>
    </row>
    <row r="51" spans="2:7" x14ac:dyDescent="0.25">
      <c r="B51" s="3"/>
      <c r="C51" s="1401"/>
      <c r="D51" s="1402"/>
      <c r="E51" s="1402"/>
      <c r="F51" s="1403"/>
      <c r="G51" s="10"/>
    </row>
    <row r="52" spans="2:7" x14ac:dyDescent="0.25">
      <c r="B52" s="3"/>
      <c r="C52" s="1401"/>
      <c r="D52" s="1402"/>
      <c r="E52" s="1402"/>
      <c r="F52" s="1403"/>
      <c r="G52" s="10"/>
    </row>
    <row r="53" spans="2:7" x14ac:dyDescent="0.25">
      <c r="B53" s="3"/>
      <c r="C53" s="1401"/>
      <c r="D53" s="1402"/>
      <c r="E53" s="1402"/>
      <c r="F53" s="1403"/>
      <c r="G53" s="10"/>
    </row>
    <row r="54" spans="2:7" x14ac:dyDescent="0.25">
      <c r="B54" s="3"/>
      <c r="C54" s="1401"/>
      <c r="D54" s="1402"/>
      <c r="E54" s="1402"/>
      <c r="F54" s="1403"/>
      <c r="G54" s="10"/>
    </row>
    <row r="55" spans="2:7" x14ac:dyDescent="0.25">
      <c r="B55" s="3"/>
      <c r="C55" s="1401"/>
      <c r="D55" s="1402"/>
      <c r="E55" s="1402"/>
      <c r="F55" s="1403"/>
      <c r="G55" s="10"/>
    </row>
    <row r="56" spans="2:7" x14ac:dyDescent="0.25">
      <c r="B56" s="3"/>
      <c r="C56" s="1401"/>
      <c r="D56" s="1402"/>
      <c r="E56" s="1402"/>
      <c r="F56" s="1403"/>
      <c r="G56" s="10"/>
    </row>
    <row r="57" spans="2:7" x14ac:dyDescent="0.25">
      <c r="B57" s="3"/>
      <c r="C57" s="1401"/>
      <c r="D57" s="1402"/>
      <c r="E57" s="1402"/>
      <c r="F57" s="1403"/>
      <c r="G57" s="10"/>
    </row>
    <row r="58" spans="2:7" x14ac:dyDescent="0.25">
      <c r="B58" s="3"/>
      <c r="C58" s="1401"/>
      <c r="D58" s="1402"/>
      <c r="E58" s="1402"/>
      <c r="F58" s="1403"/>
      <c r="G58" s="10"/>
    </row>
    <row r="59" spans="2:7" x14ac:dyDescent="0.25">
      <c r="B59" s="3"/>
      <c r="C59" s="1401"/>
      <c r="D59" s="1402"/>
      <c r="E59" s="1402"/>
      <c r="F59" s="1403"/>
      <c r="G59" s="10"/>
    </row>
    <row r="60" spans="2:7" x14ac:dyDescent="0.25">
      <c r="B60" s="3"/>
      <c r="C60" s="1401"/>
      <c r="D60" s="1402"/>
      <c r="E60" s="1402"/>
      <c r="F60" s="1403"/>
      <c r="G60" s="10"/>
    </row>
    <row r="61" spans="2:7" x14ac:dyDescent="0.25">
      <c r="B61" s="3"/>
      <c r="C61" s="1401"/>
      <c r="D61" s="1402"/>
      <c r="E61" s="1402"/>
      <c r="F61" s="1403"/>
      <c r="G61" s="10"/>
    </row>
    <row r="62" spans="2:7" x14ac:dyDescent="0.25">
      <c r="B62" s="3"/>
      <c r="C62" s="1401"/>
      <c r="D62" s="1402"/>
      <c r="E62" s="1402"/>
      <c r="F62" s="1403"/>
      <c r="G62" s="10"/>
    </row>
    <row r="63" spans="2:7" x14ac:dyDescent="0.25">
      <c r="B63" s="3"/>
      <c r="C63" s="1401"/>
      <c r="D63" s="1402"/>
      <c r="E63" s="1402"/>
      <c r="F63" s="1403"/>
      <c r="G63" s="10"/>
    </row>
    <row r="64" spans="2:7" x14ac:dyDescent="0.25">
      <c r="B64" s="3"/>
      <c r="C64" s="1401"/>
      <c r="D64" s="1402"/>
      <c r="E64" s="1402"/>
      <c r="F64" s="1403"/>
      <c r="G64" s="10"/>
    </row>
    <row r="65" spans="2:10" x14ac:dyDescent="0.25">
      <c r="B65" s="3"/>
      <c r="C65" s="1401"/>
      <c r="D65" s="1402"/>
      <c r="E65" s="1402"/>
      <c r="F65" s="1403"/>
      <c r="G65" s="10"/>
    </row>
    <row r="66" spans="2:10" x14ac:dyDescent="0.25">
      <c r="B66" s="3"/>
      <c r="C66" s="1401"/>
      <c r="D66" s="1402"/>
      <c r="E66" s="1402"/>
      <c r="F66" s="1403"/>
      <c r="G66" s="10"/>
    </row>
    <row r="67" spans="2:10" x14ac:dyDescent="0.25">
      <c r="B67" s="3"/>
      <c r="C67" s="1401"/>
      <c r="D67" s="1402"/>
      <c r="E67" s="1402"/>
      <c r="F67" s="1403"/>
      <c r="G67" s="10"/>
    </row>
    <row r="68" spans="2:10" x14ac:dyDescent="0.25">
      <c r="B68" s="3"/>
      <c r="C68" s="1401"/>
      <c r="D68" s="1402"/>
      <c r="E68" s="1402"/>
      <c r="F68" s="1403"/>
      <c r="G68" s="10"/>
    </row>
    <row r="69" spans="2:10" x14ac:dyDescent="0.25">
      <c r="B69" s="3"/>
      <c r="C69" s="1404"/>
      <c r="D69" s="1405"/>
      <c r="E69" s="1405"/>
      <c r="F69" s="1406"/>
      <c r="G69" s="10"/>
    </row>
    <row r="70" spans="2:10" x14ac:dyDescent="0.25">
      <c r="B70" s="3"/>
      <c r="G70" s="10"/>
    </row>
    <row r="71" spans="2:10" ht="14.4" customHeight="1" x14ac:dyDescent="0.25">
      <c r="B71" s="3"/>
      <c r="C71" s="1303" t="s">
        <v>35</v>
      </c>
      <c r="D71" s="1303"/>
      <c r="E71" s="1303"/>
      <c r="F71" s="1303"/>
      <c r="G71" s="300"/>
      <c r="H71" s="16"/>
      <c r="I71" s="16"/>
      <c r="J71" s="16"/>
    </row>
    <row r="72" spans="2:10" ht="14.4" customHeight="1" x14ac:dyDescent="0.25">
      <c r="B72" s="3"/>
      <c r="C72" s="1303"/>
      <c r="D72" s="1303"/>
      <c r="E72" s="1303"/>
      <c r="F72" s="1303"/>
      <c r="G72" s="300"/>
      <c r="H72" s="16"/>
      <c r="I72" s="16"/>
      <c r="J72" s="16"/>
    </row>
    <row r="73" spans="2:10" x14ac:dyDescent="0.25">
      <c r="B73" s="3"/>
      <c r="C73" s="1303"/>
      <c r="D73" s="1303"/>
      <c r="E73" s="1303"/>
      <c r="F73" s="1303"/>
      <c r="G73" s="10"/>
    </row>
    <row r="74" spans="2:10" x14ac:dyDescent="0.25">
      <c r="B74" s="7"/>
      <c r="C74" s="8"/>
      <c r="D74" s="8"/>
      <c r="E74" s="6"/>
      <c r="F74" s="8"/>
      <c r="G74" s="11"/>
    </row>
  </sheetData>
  <mergeCells count="7">
    <mergeCell ref="C3:C10"/>
    <mergeCell ref="D3:E10"/>
    <mergeCell ref="C71:F73"/>
    <mergeCell ref="C12:F13"/>
    <mergeCell ref="C35:F69"/>
    <mergeCell ref="C34:F34"/>
    <mergeCell ref="C19:F19"/>
  </mergeCells>
  <conditionalFormatting sqref="C12">
    <cfRule type="cellIs" dxfId="293" priority="1" operator="lessThan">
      <formula>0</formula>
    </cfRule>
  </conditionalFormatting>
  <conditionalFormatting sqref="G71:J72">
    <cfRule type="cellIs" dxfId="292" priority="2" operator="lessThan">
      <formula>0</formula>
    </cfRule>
  </conditionalFormatting>
  <hyperlinks>
    <hyperlink ref="C71" r:id="rId1" xr:uid="{00000000-0004-0000-0200-000000000000}"/>
  </hyperlinks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3"/>
  <dimension ref="B2:V57"/>
  <sheetViews>
    <sheetView showGridLines="0" topLeftCell="A25" zoomScale="70" zoomScaleNormal="70" workbookViewId="0">
      <selection activeCell="U42" sqref="U42"/>
    </sheetView>
  </sheetViews>
  <sheetFormatPr defaultColWidth="9" defaultRowHeight="14.4" outlineLevelRow="1" x14ac:dyDescent="0.25"/>
  <cols>
    <col min="1" max="1" width="3.33203125" customWidth="1"/>
    <col min="2" max="2" width="4.109375" customWidth="1"/>
    <col min="4" max="4" width="9.6640625" customWidth="1"/>
    <col min="5" max="9" width="4.88671875" customWidth="1"/>
    <col min="10" max="10" width="28.5546875" customWidth="1"/>
    <col min="11" max="11" width="14.88671875" customWidth="1"/>
    <col min="12" max="12" width="34.77734375" customWidth="1"/>
    <col min="13" max="13" width="20" customWidth="1"/>
    <col min="14" max="14" width="20.33203125" customWidth="1"/>
    <col min="15" max="15" width="4.33203125" customWidth="1"/>
  </cols>
  <sheetData>
    <row r="2" spans="2:22" x14ac:dyDescent="0.25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9"/>
    </row>
    <row r="3" spans="2:22" ht="12.6" customHeight="1" outlineLevel="1" x14ac:dyDescent="0.25">
      <c r="B3" s="3"/>
      <c r="C3" s="1413" t="e" vm="4">
        <v>#VALUE!</v>
      </c>
      <c r="D3" s="1414"/>
      <c r="E3" s="1304" t="s">
        <v>0</v>
      </c>
      <c r="F3" s="1305"/>
      <c r="G3" s="1305"/>
      <c r="H3" s="1305"/>
      <c r="I3" s="1305"/>
      <c r="J3" s="1305"/>
      <c r="K3" s="1305"/>
      <c r="L3" s="1305"/>
      <c r="M3" s="1306"/>
      <c r="N3" s="140" t="s">
        <v>1</v>
      </c>
      <c r="O3" s="115"/>
      <c r="P3" s="114"/>
    </row>
    <row r="4" spans="2:22" ht="16.2" customHeight="1" outlineLevel="1" x14ac:dyDescent="0.25">
      <c r="B4" s="3"/>
      <c r="C4" s="1415"/>
      <c r="D4" s="1416"/>
      <c r="E4" s="1307"/>
      <c r="F4" s="1308"/>
      <c r="G4" s="1308"/>
      <c r="H4" s="1308"/>
      <c r="I4" s="1308"/>
      <c r="J4" s="1308"/>
      <c r="K4" s="1308"/>
      <c r="L4" s="1308"/>
      <c r="M4" s="1309"/>
      <c r="N4" s="142" t="s">
        <v>2</v>
      </c>
      <c r="O4" s="115"/>
      <c r="P4" s="114"/>
    </row>
    <row r="5" spans="2:22" ht="10.199999999999999" customHeight="1" outlineLevel="1" x14ac:dyDescent="0.25">
      <c r="B5" s="3"/>
      <c r="C5" s="1415"/>
      <c r="D5" s="1416"/>
      <c r="E5" s="1307"/>
      <c r="F5" s="1308"/>
      <c r="G5" s="1308"/>
      <c r="H5" s="1308"/>
      <c r="I5" s="1308"/>
      <c r="J5" s="1308"/>
      <c r="K5" s="1308"/>
      <c r="L5" s="1308"/>
      <c r="M5" s="1309"/>
      <c r="N5" s="140" t="s">
        <v>3</v>
      </c>
      <c r="O5" s="115"/>
      <c r="P5" s="114"/>
    </row>
    <row r="6" spans="2:22" ht="15" customHeight="1" outlineLevel="1" x14ac:dyDescent="0.25">
      <c r="B6" s="3"/>
      <c r="C6" s="1415"/>
      <c r="D6" s="1416"/>
      <c r="E6" s="1307"/>
      <c r="F6" s="1308"/>
      <c r="G6" s="1308"/>
      <c r="H6" s="1308"/>
      <c r="I6" s="1308"/>
      <c r="J6" s="1308"/>
      <c r="K6" s="1308"/>
      <c r="L6" s="1308"/>
      <c r="M6" s="1309"/>
      <c r="N6" s="142" t="s">
        <v>4</v>
      </c>
      <c r="O6" s="115"/>
      <c r="P6" s="114"/>
    </row>
    <row r="7" spans="2:22" ht="11.4" customHeight="1" outlineLevel="1" x14ac:dyDescent="0.25">
      <c r="B7" s="3"/>
      <c r="C7" s="1415"/>
      <c r="D7" s="1416"/>
      <c r="E7" s="1307"/>
      <c r="F7" s="1308"/>
      <c r="G7" s="1308"/>
      <c r="H7" s="1308"/>
      <c r="I7" s="1308"/>
      <c r="J7" s="1308"/>
      <c r="K7" s="1308"/>
      <c r="L7" s="1308"/>
      <c r="M7" s="1309"/>
      <c r="N7" s="140" t="s">
        <v>5</v>
      </c>
      <c r="O7" s="115"/>
      <c r="P7" s="114"/>
    </row>
    <row r="8" spans="2:22" ht="14.4" customHeight="1" outlineLevel="1" x14ac:dyDescent="0.25">
      <c r="B8" s="3"/>
      <c r="C8" s="1415"/>
      <c r="D8" s="1416"/>
      <c r="E8" s="1307"/>
      <c r="F8" s="1308"/>
      <c r="G8" s="1308"/>
      <c r="H8" s="1308"/>
      <c r="I8" s="1308"/>
      <c r="J8" s="1308"/>
      <c r="K8" s="1308"/>
      <c r="L8" s="1308"/>
      <c r="M8" s="1309"/>
      <c r="N8" s="117">
        <v>45709</v>
      </c>
      <c r="O8" s="115"/>
      <c r="P8" s="114"/>
    </row>
    <row r="9" spans="2:22" ht="12" customHeight="1" outlineLevel="1" x14ac:dyDescent="0.25">
      <c r="B9" s="3"/>
      <c r="C9" s="1415"/>
      <c r="D9" s="1416"/>
      <c r="E9" s="1307"/>
      <c r="F9" s="1308"/>
      <c r="G9" s="1308"/>
      <c r="H9" s="1308"/>
      <c r="I9" s="1308"/>
      <c r="J9" s="1308"/>
      <c r="K9" s="1308"/>
      <c r="L9" s="1308"/>
      <c r="M9" s="1309"/>
      <c r="N9" s="140" t="s">
        <v>6</v>
      </c>
      <c r="O9" s="115"/>
      <c r="P9" s="114"/>
    </row>
    <row r="10" spans="2:22" ht="14.4" customHeight="1" outlineLevel="1" x14ac:dyDescent="0.25">
      <c r="B10" s="3"/>
      <c r="C10" s="1417"/>
      <c r="D10" s="1418"/>
      <c r="E10" s="1310"/>
      <c r="F10" s="1311"/>
      <c r="G10" s="1311"/>
      <c r="H10" s="1311"/>
      <c r="I10" s="1311"/>
      <c r="J10" s="1311"/>
      <c r="K10" s="1311"/>
      <c r="L10" s="1311"/>
      <c r="M10" s="1312"/>
      <c r="N10" s="142" t="s">
        <v>102</v>
      </c>
      <c r="O10" s="115"/>
      <c r="P10" s="114"/>
    </row>
    <row r="11" spans="2:22" ht="13.2" customHeight="1" outlineLevel="1" x14ac:dyDescent="0.25">
      <c r="B11" s="3"/>
      <c r="C11" s="113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5"/>
      <c r="P11" s="114"/>
    </row>
    <row r="12" spans="2:22" ht="14.4" customHeight="1" outlineLevel="1" x14ac:dyDescent="0.25">
      <c r="B12" s="3"/>
      <c r="C12" s="1328" t="s">
        <v>103</v>
      </c>
      <c r="D12" s="1329"/>
      <c r="E12" s="1329"/>
      <c r="F12" s="1329"/>
      <c r="G12" s="1329"/>
      <c r="H12" s="1329"/>
      <c r="I12" s="1329"/>
      <c r="J12" s="1329"/>
      <c r="K12" s="1329"/>
      <c r="L12" s="1329"/>
      <c r="M12" s="1329"/>
      <c r="N12" s="1341"/>
      <c r="O12" s="10"/>
    </row>
    <row r="13" spans="2:22" ht="14.4" customHeight="1" outlineLevel="1" x14ac:dyDescent="0.25">
      <c r="B13" s="3"/>
      <c r="C13" s="1342"/>
      <c r="D13" s="1344"/>
      <c r="E13" s="1344"/>
      <c r="F13" s="1344"/>
      <c r="G13" s="1344"/>
      <c r="H13" s="1344"/>
      <c r="I13" s="1344"/>
      <c r="J13" s="1344"/>
      <c r="K13" s="1344"/>
      <c r="L13" s="1344"/>
      <c r="M13" s="1344"/>
      <c r="N13" s="1345"/>
      <c r="O13" s="10"/>
    </row>
    <row r="14" spans="2:22" ht="15" thickBot="1" x14ac:dyDescent="0.3">
      <c r="B14" s="3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294"/>
      <c r="P14" s="19"/>
      <c r="Q14" s="19"/>
      <c r="R14" s="19"/>
      <c r="S14" s="19"/>
      <c r="T14" s="19"/>
      <c r="U14" s="19"/>
      <c r="V14" s="19"/>
    </row>
    <row r="15" spans="2:22" ht="29.4" customHeight="1" x14ac:dyDescent="0.25">
      <c r="B15" s="3"/>
      <c r="C15" s="1443" t="s">
        <v>104</v>
      </c>
      <c r="D15" s="1444"/>
      <c r="E15" s="18"/>
      <c r="F15" s="1434"/>
      <c r="G15" s="1435"/>
      <c r="H15" s="1435"/>
      <c r="I15" s="1435"/>
      <c r="J15" s="1435"/>
      <c r="K15" s="1435"/>
      <c r="L15" s="1435"/>
      <c r="M15" s="1435"/>
      <c r="N15" s="1436"/>
      <c r="O15" s="295"/>
      <c r="P15" s="296"/>
      <c r="R15" s="296"/>
      <c r="S15" s="296"/>
      <c r="T15" s="296"/>
      <c r="U15" s="296"/>
      <c r="V15" s="19"/>
    </row>
    <row r="16" spans="2:22" ht="29.4" customHeight="1" x14ac:dyDescent="0.25">
      <c r="B16" s="3"/>
      <c r="C16" s="1445"/>
      <c r="D16" s="1446"/>
      <c r="E16" s="18"/>
      <c r="F16" s="1437"/>
      <c r="G16" s="1438"/>
      <c r="H16" s="1438"/>
      <c r="I16" s="1438"/>
      <c r="J16" s="1438"/>
      <c r="K16" s="1438"/>
      <c r="L16" s="1438"/>
      <c r="M16" s="1438"/>
      <c r="N16" s="1439"/>
      <c r="O16" s="295"/>
      <c r="P16" s="296"/>
      <c r="Q16" s="296"/>
      <c r="R16" s="296"/>
      <c r="S16" s="296"/>
      <c r="T16" s="296"/>
      <c r="U16" s="296"/>
      <c r="V16" s="19"/>
    </row>
    <row r="17" spans="2:22" ht="29.4" customHeight="1" thickBot="1" x14ac:dyDescent="0.3">
      <c r="B17" s="3"/>
      <c r="C17" s="1447"/>
      <c r="D17" s="1448"/>
      <c r="E17" s="18"/>
      <c r="F17" s="1440"/>
      <c r="G17" s="1441"/>
      <c r="H17" s="1441"/>
      <c r="I17" s="1441"/>
      <c r="J17" s="1441"/>
      <c r="K17" s="1441"/>
      <c r="L17" s="1441"/>
      <c r="M17" s="1441"/>
      <c r="N17" s="1442"/>
      <c r="O17" s="295"/>
      <c r="P17" s="296"/>
      <c r="Q17" s="296"/>
      <c r="R17" s="296"/>
      <c r="S17" s="296"/>
      <c r="T17" s="296"/>
      <c r="U17" s="296"/>
      <c r="V17" s="19"/>
    </row>
    <row r="18" spans="2:22" ht="15" thickBot="1" x14ac:dyDescent="0.3">
      <c r="B18" s="3"/>
      <c r="C18" s="19"/>
      <c r="D18" s="24"/>
      <c r="E18" s="19"/>
      <c r="F18" s="19"/>
      <c r="G18" s="19"/>
      <c r="H18" s="19"/>
      <c r="I18" s="19"/>
      <c r="J18" s="24"/>
      <c r="K18" s="24"/>
      <c r="L18" s="24"/>
      <c r="M18" s="24"/>
      <c r="N18" s="24"/>
      <c r="O18" s="294"/>
      <c r="P18" s="19"/>
      <c r="Q18" s="19"/>
      <c r="R18" s="19"/>
      <c r="S18" s="19"/>
      <c r="T18" s="19"/>
      <c r="U18" s="19"/>
      <c r="V18" s="19"/>
    </row>
    <row r="19" spans="2:22" ht="29.4" customHeight="1" x14ac:dyDescent="0.25">
      <c r="B19" s="3"/>
      <c r="C19" s="1449" t="s">
        <v>105</v>
      </c>
      <c r="D19" s="1450"/>
      <c r="E19" s="18"/>
      <c r="F19" s="1434"/>
      <c r="G19" s="1435"/>
      <c r="H19" s="1435"/>
      <c r="I19" s="1435"/>
      <c r="J19" s="1435"/>
      <c r="K19" s="1435"/>
      <c r="L19" s="1435"/>
      <c r="M19" s="1435"/>
      <c r="N19" s="1436"/>
      <c r="O19" s="297"/>
      <c r="P19" s="296"/>
      <c r="Q19" s="296"/>
      <c r="R19" s="296"/>
      <c r="S19" s="296"/>
      <c r="T19" s="296"/>
      <c r="U19" s="296"/>
      <c r="V19" s="19"/>
    </row>
    <row r="20" spans="2:22" ht="29.4" customHeight="1" x14ac:dyDescent="0.25">
      <c r="B20" s="3"/>
      <c r="C20" s="1451"/>
      <c r="D20" s="1452"/>
      <c r="E20" s="18"/>
      <c r="F20" s="1437"/>
      <c r="G20" s="1438"/>
      <c r="H20" s="1438"/>
      <c r="I20" s="1438"/>
      <c r="J20" s="1438"/>
      <c r="K20" s="1438"/>
      <c r="L20" s="1438"/>
      <c r="M20" s="1438"/>
      <c r="N20" s="1439"/>
      <c r="O20" s="295"/>
      <c r="P20" s="296"/>
      <c r="Q20" s="296"/>
      <c r="R20" s="296"/>
      <c r="S20" s="296"/>
      <c r="T20" s="296"/>
      <c r="U20" s="296"/>
      <c r="V20" s="19"/>
    </row>
    <row r="21" spans="2:22" ht="29.4" customHeight="1" thickBot="1" x14ac:dyDescent="0.3">
      <c r="B21" s="3"/>
      <c r="C21" s="1453"/>
      <c r="D21" s="1454"/>
      <c r="E21" s="18"/>
      <c r="F21" s="1440"/>
      <c r="G21" s="1441"/>
      <c r="H21" s="1441"/>
      <c r="I21" s="1441"/>
      <c r="J21" s="1441"/>
      <c r="K21" s="1441"/>
      <c r="L21" s="1441"/>
      <c r="M21" s="1441"/>
      <c r="N21" s="1442"/>
      <c r="O21" s="297"/>
      <c r="P21" s="296"/>
      <c r="Q21" s="296"/>
      <c r="R21" s="296"/>
      <c r="S21" s="296"/>
      <c r="T21" s="296"/>
      <c r="U21" s="296"/>
      <c r="V21" s="19"/>
    </row>
    <row r="22" spans="2:22" ht="15" thickBot="1" x14ac:dyDescent="0.3">
      <c r="B22" s="3"/>
      <c r="C22" s="19"/>
      <c r="D22" s="24"/>
      <c r="E22" s="19"/>
      <c r="F22" s="19"/>
      <c r="G22" s="19"/>
      <c r="H22" s="19"/>
      <c r="I22" s="19"/>
      <c r="J22" s="24"/>
      <c r="K22" s="24"/>
      <c r="L22" s="24"/>
      <c r="M22" s="24"/>
      <c r="N22" s="24"/>
      <c r="O22" s="294"/>
      <c r="P22" s="19"/>
      <c r="Q22" s="19"/>
      <c r="R22" s="19"/>
      <c r="S22" s="19"/>
      <c r="T22" s="19"/>
      <c r="U22" s="19"/>
      <c r="V22" s="19"/>
    </row>
    <row r="23" spans="2:22" ht="29.4" customHeight="1" x14ac:dyDescent="0.25">
      <c r="B23" s="3"/>
      <c r="C23" s="1449" t="s">
        <v>106</v>
      </c>
      <c r="D23" s="1450"/>
      <c r="E23" s="18"/>
      <c r="F23" s="1434"/>
      <c r="G23" s="1435"/>
      <c r="H23" s="1435"/>
      <c r="I23" s="1435"/>
      <c r="J23" s="1435"/>
      <c r="K23" s="1435"/>
      <c r="L23" s="1435"/>
      <c r="M23" s="1435"/>
      <c r="N23" s="1436"/>
      <c r="O23" s="297"/>
      <c r="P23" s="296"/>
      <c r="Q23" s="296"/>
      <c r="R23" s="296"/>
      <c r="S23" s="296"/>
      <c r="T23" s="296"/>
      <c r="U23" s="296"/>
      <c r="V23" s="19"/>
    </row>
    <row r="24" spans="2:22" ht="29.4" customHeight="1" x14ac:dyDescent="0.25">
      <c r="B24" s="3"/>
      <c r="C24" s="1451"/>
      <c r="D24" s="1452"/>
      <c r="E24" s="18"/>
      <c r="F24" s="1437"/>
      <c r="G24" s="1438"/>
      <c r="H24" s="1438"/>
      <c r="I24" s="1438"/>
      <c r="J24" s="1438"/>
      <c r="K24" s="1438"/>
      <c r="L24" s="1438"/>
      <c r="M24" s="1438"/>
      <c r="N24" s="1439"/>
      <c r="O24" s="295"/>
      <c r="P24" s="296"/>
      <c r="Q24" s="296"/>
      <c r="R24" s="296"/>
      <c r="S24" s="296"/>
      <c r="T24" s="296"/>
      <c r="U24" s="296"/>
      <c r="V24" s="19"/>
    </row>
    <row r="25" spans="2:22" ht="29.4" customHeight="1" thickBot="1" x14ac:dyDescent="0.3">
      <c r="B25" s="3"/>
      <c r="C25" s="1453"/>
      <c r="D25" s="1454"/>
      <c r="E25" s="18"/>
      <c r="F25" s="1440"/>
      <c r="G25" s="1441"/>
      <c r="H25" s="1441"/>
      <c r="I25" s="1441"/>
      <c r="J25" s="1441"/>
      <c r="K25" s="1441"/>
      <c r="L25" s="1441"/>
      <c r="M25" s="1441"/>
      <c r="N25" s="1442"/>
      <c r="O25" s="297"/>
      <c r="P25" s="296"/>
      <c r="Q25" s="296"/>
      <c r="R25" s="296"/>
      <c r="S25" s="296"/>
      <c r="T25" s="296"/>
      <c r="U25" s="296"/>
      <c r="V25" s="19"/>
    </row>
    <row r="26" spans="2:22" ht="15" thickBot="1" x14ac:dyDescent="0.3">
      <c r="B26" s="3"/>
      <c r="O26" s="10"/>
    </row>
    <row r="27" spans="2:22" ht="14.4" customHeight="1" x14ac:dyDescent="0.25">
      <c r="B27" s="3"/>
      <c r="C27" s="1425" t="s">
        <v>107</v>
      </c>
      <c r="D27" s="1426"/>
      <c r="E27" s="1426"/>
      <c r="F27" s="1426"/>
      <c r="G27" s="1426"/>
      <c r="H27" s="1426"/>
      <c r="I27" s="1426"/>
      <c r="J27" s="1426"/>
      <c r="K27" s="1426"/>
      <c r="L27" s="1426"/>
      <c r="M27" s="1426"/>
      <c r="N27" s="1427"/>
      <c r="O27" s="10"/>
    </row>
    <row r="28" spans="2:22" ht="14.4" customHeight="1" thickBot="1" x14ac:dyDescent="0.3">
      <c r="B28" s="3"/>
      <c r="C28" s="1428"/>
      <c r="D28" s="1429"/>
      <c r="E28" s="1429"/>
      <c r="F28" s="1429"/>
      <c r="G28" s="1429"/>
      <c r="H28" s="1429"/>
      <c r="I28" s="1429"/>
      <c r="J28" s="1429"/>
      <c r="K28" s="1429"/>
      <c r="L28" s="1429"/>
      <c r="M28" s="1429"/>
      <c r="N28" s="1430"/>
      <c r="O28" s="10"/>
    </row>
    <row r="29" spans="2:22" ht="15" thickBot="1" x14ac:dyDescent="0.3">
      <c r="B29" s="3"/>
      <c r="O29" s="10"/>
    </row>
    <row r="30" spans="2:22" ht="21" thickBot="1" x14ac:dyDescent="0.3">
      <c r="B30" s="3"/>
      <c r="C30" s="1431">
        <f>'3 - Cadastro'!D17</f>
        <v>0</v>
      </c>
      <c r="D30" s="1432"/>
      <c r="E30" s="1432"/>
      <c r="F30" s="1432"/>
      <c r="G30" s="1432"/>
      <c r="H30" s="1432"/>
      <c r="I30" s="1432"/>
      <c r="J30" s="1432"/>
      <c r="K30" s="1432"/>
      <c r="L30" s="1432"/>
      <c r="M30" s="1432"/>
      <c r="N30" s="1433"/>
      <c r="O30" s="10"/>
    </row>
    <row r="31" spans="2:22" ht="15" thickBot="1" x14ac:dyDescent="0.3">
      <c r="B31" s="3"/>
      <c r="O31" s="10"/>
    </row>
    <row r="32" spans="2:22" ht="21.6" thickBot="1" x14ac:dyDescent="0.35">
      <c r="B32" s="3"/>
      <c r="C32" s="1410" t="str">
        <f>'3 - Cadastro'!C21</f>
        <v xml:space="preserve">MARIA </v>
      </c>
      <c r="D32" s="1411"/>
      <c r="E32" s="1411"/>
      <c r="F32" s="1411"/>
      <c r="G32" s="1411"/>
      <c r="H32" s="1411"/>
      <c r="I32" s="1411"/>
      <c r="J32" s="1412"/>
      <c r="K32" s="97"/>
      <c r="L32" s="1410" t="str">
        <f>'3 - Cadastro'!C22</f>
        <v>CARLOS</v>
      </c>
      <c r="M32" s="1411"/>
      <c r="N32" s="1412"/>
      <c r="O32" s="10"/>
      <c r="R32" s="301"/>
    </row>
    <row r="33" spans="2:18" ht="15" thickTop="1" x14ac:dyDescent="0.25">
      <c r="B33" s="3"/>
      <c r="O33" s="10"/>
    </row>
    <row r="34" spans="2:18" ht="21.6" thickBot="1" x14ac:dyDescent="0.35">
      <c r="B34" s="3"/>
      <c r="C34" s="1410" t="str">
        <f>'3 - Cadastro'!C23</f>
        <v xml:space="preserve">JOSÉ </v>
      </c>
      <c r="D34" s="1411"/>
      <c r="E34" s="1411"/>
      <c r="F34" s="1411"/>
      <c r="G34" s="1411"/>
      <c r="H34" s="1411"/>
      <c r="I34" s="1411"/>
      <c r="J34" s="1412"/>
      <c r="K34" s="97"/>
      <c r="L34" s="1410">
        <f>'3 - Cadastro'!C24</f>
        <v>0</v>
      </c>
      <c r="M34" s="1411"/>
      <c r="N34" s="1412"/>
      <c r="O34" s="10"/>
      <c r="R34" s="301"/>
    </row>
    <row r="35" spans="2:18" ht="15" thickBot="1" x14ac:dyDescent="0.3">
      <c r="B35" s="3"/>
      <c r="O35" s="10"/>
    </row>
    <row r="36" spans="2:18" ht="21.6" thickBot="1" x14ac:dyDescent="0.35">
      <c r="B36" s="3"/>
      <c r="C36" s="1410">
        <f>'3 - Cadastro'!C25</f>
        <v>0</v>
      </c>
      <c r="D36" s="1411"/>
      <c r="E36" s="1411"/>
      <c r="F36" s="1411"/>
      <c r="G36" s="1411"/>
      <c r="H36" s="1411"/>
      <c r="I36" s="1411"/>
      <c r="J36" s="1412"/>
      <c r="K36" s="97"/>
      <c r="L36" s="1410">
        <f>'3 - Cadastro'!C26</f>
        <v>0</v>
      </c>
      <c r="M36" s="1411"/>
      <c r="N36" s="1412"/>
      <c r="O36" s="10"/>
      <c r="R36" s="301"/>
    </row>
    <row r="37" spans="2:18" ht="15" thickBot="1" x14ac:dyDescent="0.3">
      <c r="B37" s="3"/>
      <c r="O37" s="10"/>
    </row>
    <row r="38" spans="2:18" ht="21.6" thickBot="1" x14ac:dyDescent="0.35">
      <c r="B38" s="3"/>
      <c r="C38" s="1410">
        <f>'3 - Cadastro'!C27</f>
        <v>0</v>
      </c>
      <c r="D38" s="1411"/>
      <c r="E38" s="1411"/>
      <c r="F38" s="1411"/>
      <c r="G38" s="1411"/>
      <c r="H38" s="1411"/>
      <c r="I38" s="1411"/>
      <c r="J38" s="1412"/>
      <c r="K38" s="97"/>
      <c r="L38" s="1410">
        <f>'3 - Cadastro'!C28</f>
        <v>0</v>
      </c>
      <c r="M38" s="1411"/>
      <c r="N38" s="1412"/>
      <c r="O38" s="10"/>
      <c r="R38" s="301"/>
    </row>
    <row r="39" spans="2:18" ht="15" thickBot="1" x14ac:dyDescent="0.3">
      <c r="B39" s="3"/>
      <c r="O39" s="10"/>
    </row>
    <row r="40" spans="2:18" ht="21.6" thickBot="1" x14ac:dyDescent="0.3">
      <c r="B40" s="3"/>
      <c r="C40" s="1410">
        <f>'3 - Cadastro'!C29</f>
        <v>0</v>
      </c>
      <c r="D40" s="1411"/>
      <c r="E40" s="1411"/>
      <c r="F40" s="1411"/>
      <c r="G40" s="1411"/>
      <c r="H40" s="1411"/>
      <c r="I40" s="1411"/>
      <c r="J40" s="1412"/>
      <c r="K40" s="307"/>
      <c r="L40" s="1410">
        <f>'3 - Cadastro'!C30</f>
        <v>0</v>
      </c>
      <c r="M40" s="1411"/>
      <c r="N40" s="1412"/>
      <c r="O40" s="10"/>
    </row>
    <row r="41" spans="2:18" ht="17.399999999999999" customHeight="1" thickBot="1" x14ac:dyDescent="0.3">
      <c r="B41" s="3"/>
      <c r="C41" s="308"/>
      <c r="D41" s="308"/>
      <c r="E41" s="308"/>
      <c r="F41" s="308"/>
      <c r="G41" s="308"/>
      <c r="H41" s="308"/>
      <c r="I41" s="308"/>
      <c r="J41" s="308"/>
      <c r="K41" s="309"/>
      <c r="L41" s="308"/>
      <c r="M41" s="308"/>
      <c r="N41" s="308"/>
      <c r="O41" s="10"/>
    </row>
    <row r="42" spans="2:18" ht="21.6" thickBot="1" x14ac:dyDescent="0.3">
      <c r="B42" s="3"/>
      <c r="C42" s="1410">
        <f>'3 - Cadastro'!C31</f>
        <v>0</v>
      </c>
      <c r="D42" s="1411"/>
      <c r="E42" s="1411"/>
      <c r="F42" s="1411"/>
      <c r="G42" s="1411"/>
      <c r="H42" s="1411"/>
      <c r="I42" s="1411"/>
      <c r="J42" s="1412"/>
      <c r="K42" s="309"/>
      <c r="L42" s="1410">
        <f>'3 - Cadastro'!C32</f>
        <v>0</v>
      </c>
      <c r="M42" s="1411"/>
      <c r="N42" s="1412"/>
      <c r="O42" s="10"/>
    </row>
    <row r="43" spans="2:18" x14ac:dyDescent="0.25">
      <c r="B43" s="3"/>
      <c r="O43" s="10"/>
    </row>
    <row r="44" spans="2:18" x14ac:dyDescent="0.25">
      <c r="B44" s="3"/>
      <c r="O44" s="10"/>
    </row>
    <row r="45" spans="2:18" x14ac:dyDescent="0.25">
      <c r="B45" s="3"/>
      <c r="O45" s="10"/>
    </row>
    <row r="46" spans="2:18" x14ac:dyDescent="0.25">
      <c r="B46" s="3"/>
      <c r="O46" s="10"/>
    </row>
    <row r="47" spans="2:18" ht="15" thickBot="1" x14ac:dyDescent="0.3">
      <c r="B47" s="3"/>
      <c r="O47" s="10"/>
    </row>
    <row r="48" spans="2:18" x14ac:dyDescent="0.25">
      <c r="B48" s="3"/>
      <c r="C48" s="1419" t="s">
        <v>425</v>
      </c>
      <c r="D48" s="1420"/>
      <c r="E48" s="1420"/>
      <c r="F48" s="1420"/>
      <c r="G48" s="1420"/>
      <c r="H48" s="1420"/>
      <c r="I48" s="1420"/>
      <c r="J48" s="1420"/>
      <c r="K48" s="1420"/>
      <c r="L48" s="1420"/>
      <c r="M48" s="1420"/>
      <c r="N48" s="1421"/>
      <c r="O48" s="10"/>
    </row>
    <row r="49" spans="2:15" ht="15" thickBot="1" x14ac:dyDescent="0.3">
      <c r="B49" s="3"/>
      <c r="C49" s="1422"/>
      <c r="D49" s="1423"/>
      <c r="E49" s="1423"/>
      <c r="F49" s="1423"/>
      <c r="G49" s="1423"/>
      <c r="H49" s="1423"/>
      <c r="I49" s="1423"/>
      <c r="J49" s="1423"/>
      <c r="K49" s="1423"/>
      <c r="L49" s="1423"/>
      <c r="M49" s="1423"/>
      <c r="N49" s="1424"/>
      <c r="O49" s="10"/>
    </row>
    <row r="50" spans="2:15" ht="20.399999999999999" x14ac:dyDescent="0.25">
      <c r="B50" s="3"/>
      <c r="C50" s="293"/>
      <c r="D50" s="293"/>
      <c r="E50" s="293"/>
      <c r="F50" s="293"/>
      <c r="G50" s="293"/>
      <c r="H50" s="293"/>
      <c r="I50" s="293"/>
      <c r="J50" s="293"/>
      <c r="K50" s="293"/>
      <c r="L50" s="293"/>
      <c r="M50" s="293"/>
      <c r="N50" s="293"/>
      <c r="O50" s="10"/>
    </row>
    <row r="51" spans="2:15" ht="20.399999999999999" customHeight="1" x14ac:dyDescent="0.25">
      <c r="B51" s="3"/>
      <c r="C51" s="1303" t="s">
        <v>35</v>
      </c>
      <c r="D51" s="1303"/>
      <c r="E51" s="1303"/>
      <c r="F51" s="1303"/>
      <c r="G51" s="1303"/>
      <c r="H51" s="1303"/>
      <c r="I51" s="1303"/>
      <c r="J51" s="1303"/>
      <c r="K51" s="1303"/>
      <c r="L51" s="1303"/>
      <c r="M51" s="1303"/>
      <c r="N51" s="1303"/>
      <c r="O51" s="10"/>
    </row>
    <row r="52" spans="2:15" ht="14.4" customHeight="1" x14ac:dyDescent="0.25">
      <c r="B52" s="3"/>
      <c r="C52" s="1303"/>
      <c r="D52" s="1303"/>
      <c r="E52" s="1303"/>
      <c r="F52" s="1303"/>
      <c r="G52" s="1303"/>
      <c r="H52" s="1303"/>
      <c r="I52" s="1303"/>
      <c r="J52" s="1303"/>
      <c r="K52" s="1303"/>
      <c r="L52" s="1303"/>
      <c r="M52" s="1303"/>
      <c r="N52" s="1303"/>
      <c r="O52" s="10"/>
    </row>
    <row r="53" spans="2:15" x14ac:dyDescent="0.25">
      <c r="B53" s="7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11"/>
    </row>
    <row r="57" spans="2:15" ht="14.4" customHeight="1" x14ac:dyDescent="0.25">
      <c r="K57" s="16"/>
      <c r="L57" s="16"/>
      <c r="M57" s="16"/>
      <c r="N57" s="16"/>
    </row>
  </sheetData>
  <mergeCells count="25">
    <mergeCell ref="C51:N52"/>
    <mergeCell ref="C48:N49"/>
    <mergeCell ref="C27:N28"/>
    <mergeCell ref="C30:N30"/>
    <mergeCell ref="F15:N17"/>
    <mergeCell ref="F19:N21"/>
    <mergeCell ref="F23:N25"/>
    <mergeCell ref="C15:D17"/>
    <mergeCell ref="C19:D21"/>
    <mergeCell ref="C23:D25"/>
    <mergeCell ref="C38:J38"/>
    <mergeCell ref="L38:N38"/>
    <mergeCell ref="C42:J42"/>
    <mergeCell ref="L42:N42"/>
    <mergeCell ref="C36:J36"/>
    <mergeCell ref="L36:N36"/>
    <mergeCell ref="E3:M10"/>
    <mergeCell ref="C40:J40"/>
    <mergeCell ref="L40:N40"/>
    <mergeCell ref="C3:D10"/>
    <mergeCell ref="C12:N13"/>
    <mergeCell ref="C34:J34"/>
    <mergeCell ref="L34:N34"/>
    <mergeCell ref="C32:J32"/>
    <mergeCell ref="L32:N32"/>
  </mergeCells>
  <conditionalFormatting sqref="C15">
    <cfRule type="cellIs" dxfId="291" priority="5" operator="lessThan">
      <formula>0</formula>
    </cfRule>
  </conditionalFormatting>
  <conditionalFormatting sqref="C19">
    <cfRule type="cellIs" dxfId="290" priority="2" operator="lessThan">
      <formula>0</formula>
    </cfRule>
  </conditionalFormatting>
  <conditionalFormatting sqref="C23">
    <cfRule type="cellIs" dxfId="289" priority="1" operator="lessThan">
      <formula>0</formula>
    </cfRule>
  </conditionalFormatting>
  <hyperlinks>
    <hyperlink ref="C51" r:id="rId1" xr:uid="{00000000-0004-0000-0300-000000000000}"/>
  </hyperlinks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B1:AI32"/>
  <sheetViews>
    <sheetView showGridLines="0" zoomScale="55" zoomScaleNormal="55" workbookViewId="0">
      <selection activeCell="P20" sqref="P20"/>
    </sheetView>
  </sheetViews>
  <sheetFormatPr defaultColWidth="9" defaultRowHeight="14.4" outlineLevelRow="1" x14ac:dyDescent="0.25"/>
  <cols>
    <col min="1" max="1" width="3.88671875" customWidth="1"/>
    <col min="2" max="2" width="4.33203125" customWidth="1"/>
    <col min="3" max="3" width="9" customWidth="1"/>
    <col min="4" max="4" width="15.21875" customWidth="1"/>
    <col min="5" max="5" width="17.44140625" customWidth="1"/>
    <col min="6" max="6" width="21.21875" customWidth="1"/>
    <col min="7" max="7" width="33.44140625" bestFit="1" customWidth="1"/>
    <col min="8" max="8" width="18.5546875" bestFit="1" customWidth="1"/>
    <col min="9" max="9" width="18.33203125" style="1059" customWidth="1"/>
    <col min="10" max="10" width="18.33203125" bestFit="1" customWidth="1"/>
    <col min="11" max="11" width="13.44140625" style="1066" bestFit="1" customWidth="1"/>
    <col min="12" max="12" width="21.33203125" bestFit="1" customWidth="1"/>
    <col min="13" max="13" width="19.6640625" bestFit="1" customWidth="1"/>
    <col min="14" max="14" width="12.88671875" bestFit="1" customWidth="1"/>
    <col min="15" max="15" width="17.21875" bestFit="1" customWidth="1"/>
    <col min="16" max="17" width="24.6640625" customWidth="1"/>
    <col min="18" max="18" width="23.109375" customWidth="1"/>
    <col min="19" max="19" width="4.6640625" customWidth="1"/>
  </cols>
  <sheetData>
    <row r="1" spans="2:35" x14ac:dyDescent="0.25">
      <c r="N1" s="5"/>
      <c r="O1" s="5"/>
    </row>
    <row r="2" spans="2:35" x14ac:dyDescent="0.25">
      <c r="B2" s="1"/>
      <c r="C2" s="2"/>
      <c r="D2" s="2"/>
      <c r="E2" s="2"/>
      <c r="F2" s="2"/>
      <c r="G2" s="2"/>
      <c r="H2" s="2"/>
      <c r="I2" s="1060"/>
      <c r="J2" s="2"/>
      <c r="K2" s="1067"/>
      <c r="L2" s="2"/>
      <c r="M2" s="2"/>
      <c r="N2" s="4"/>
      <c r="O2" s="4"/>
      <c r="P2" s="2"/>
      <c r="Q2" s="2"/>
      <c r="R2" s="2"/>
      <c r="S2" s="9"/>
    </row>
    <row r="3" spans="2:35" ht="12.6" customHeight="1" outlineLevel="1" x14ac:dyDescent="0.25">
      <c r="B3" s="3"/>
      <c r="C3" s="1459" t="e" vm="5">
        <v>#VALUE!</v>
      </c>
      <c r="D3" s="1459"/>
      <c r="E3" s="1459"/>
      <c r="F3" s="1459"/>
      <c r="G3" s="1459"/>
      <c r="H3" s="1305" t="s">
        <v>0</v>
      </c>
      <c r="I3" s="1305"/>
      <c r="J3" s="1305"/>
      <c r="K3" s="1305"/>
      <c r="L3" s="1305"/>
      <c r="M3" s="1305"/>
      <c r="N3" s="1305"/>
      <c r="O3" s="1306"/>
      <c r="P3" s="799"/>
      <c r="Q3" s="799"/>
      <c r="R3" s="140" t="s">
        <v>1</v>
      </c>
      <c r="S3" s="115"/>
      <c r="T3" s="114"/>
    </row>
    <row r="4" spans="2:35" ht="16.2" customHeight="1" outlineLevel="1" x14ac:dyDescent="0.25">
      <c r="B4" s="3"/>
      <c r="C4" s="1459"/>
      <c r="D4" s="1459"/>
      <c r="E4" s="1459"/>
      <c r="F4" s="1459"/>
      <c r="G4" s="1459"/>
      <c r="H4" s="1308"/>
      <c r="I4" s="1308"/>
      <c r="J4" s="1308"/>
      <c r="K4" s="1308"/>
      <c r="L4" s="1308"/>
      <c r="M4" s="1308"/>
      <c r="N4" s="1308"/>
      <c r="O4" s="1309"/>
      <c r="P4" s="175"/>
      <c r="Q4" s="175"/>
      <c r="R4" s="142" t="s">
        <v>2</v>
      </c>
      <c r="S4" s="115"/>
      <c r="T4" s="114"/>
    </row>
    <row r="5" spans="2:35" ht="10.199999999999999" customHeight="1" outlineLevel="1" x14ac:dyDescent="0.25">
      <c r="B5" s="3"/>
      <c r="C5" s="1459"/>
      <c r="D5" s="1459"/>
      <c r="E5" s="1459"/>
      <c r="F5" s="1459"/>
      <c r="G5" s="1459"/>
      <c r="H5" s="1308"/>
      <c r="I5" s="1308"/>
      <c r="J5" s="1308"/>
      <c r="K5" s="1308"/>
      <c r="L5" s="1308"/>
      <c r="M5" s="1308"/>
      <c r="N5" s="1308"/>
      <c r="O5" s="1309"/>
      <c r="P5" s="173"/>
      <c r="Q5" s="173"/>
      <c r="R5" s="140" t="s">
        <v>3</v>
      </c>
      <c r="S5" s="115"/>
      <c r="T5" s="114"/>
    </row>
    <row r="6" spans="2:35" ht="15" customHeight="1" outlineLevel="1" x14ac:dyDescent="0.25">
      <c r="B6" s="3"/>
      <c r="C6" s="1459"/>
      <c r="D6" s="1459"/>
      <c r="E6" s="1459"/>
      <c r="F6" s="1459"/>
      <c r="G6" s="1459"/>
      <c r="H6" s="1308"/>
      <c r="I6" s="1308"/>
      <c r="J6" s="1308"/>
      <c r="K6" s="1308"/>
      <c r="L6" s="1308"/>
      <c r="M6" s="1308"/>
      <c r="N6" s="1308"/>
      <c r="O6" s="1309"/>
      <c r="P6" s="175"/>
      <c r="Q6" s="175"/>
      <c r="R6" s="142" t="s">
        <v>4</v>
      </c>
      <c r="S6" s="115"/>
      <c r="T6" s="114"/>
    </row>
    <row r="7" spans="2:35" ht="11.4" customHeight="1" outlineLevel="1" x14ac:dyDescent="0.25">
      <c r="B7" s="3"/>
      <c r="C7" s="1459"/>
      <c r="D7" s="1459"/>
      <c r="E7" s="1459"/>
      <c r="F7" s="1459"/>
      <c r="G7" s="1459"/>
      <c r="H7" s="1308"/>
      <c r="I7" s="1308"/>
      <c r="J7" s="1308"/>
      <c r="K7" s="1308"/>
      <c r="L7" s="1308"/>
      <c r="M7" s="1308"/>
      <c r="N7" s="1308"/>
      <c r="O7" s="1309"/>
      <c r="P7" s="173"/>
      <c r="Q7" s="173"/>
      <c r="R7" s="140" t="s">
        <v>5</v>
      </c>
      <c r="S7" s="115"/>
      <c r="T7" s="114"/>
    </row>
    <row r="8" spans="2:35" ht="14.4" customHeight="1" outlineLevel="1" x14ac:dyDescent="0.25">
      <c r="B8" s="3"/>
      <c r="C8" s="1459"/>
      <c r="D8" s="1459"/>
      <c r="E8" s="1459"/>
      <c r="F8" s="1459"/>
      <c r="G8" s="1459"/>
      <c r="H8" s="1308"/>
      <c r="I8" s="1308"/>
      <c r="J8" s="1308"/>
      <c r="K8" s="1308"/>
      <c r="L8" s="1308"/>
      <c r="M8" s="1308"/>
      <c r="N8" s="1308"/>
      <c r="O8" s="1309"/>
      <c r="P8" s="1074"/>
      <c r="Q8" s="1074"/>
      <c r="R8" s="117">
        <v>45709</v>
      </c>
      <c r="S8" s="115"/>
      <c r="T8" s="114"/>
    </row>
    <row r="9" spans="2:35" ht="12" customHeight="1" outlineLevel="1" x14ac:dyDescent="0.3">
      <c r="B9" s="3"/>
      <c r="C9" s="1459"/>
      <c r="D9" s="1459"/>
      <c r="E9" s="1459"/>
      <c r="F9" s="1459"/>
      <c r="G9" s="1459"/>
      <c r="H9" s="1308"/>
      <c r="I9" s="1308"/>
      <c r="J9" s="1308"/>
      <c r="K9" s="1308"/>
      <c r="L9" s="1308"/>
      <c r="M9" s="1308"/>
      <c r="N9" s="1308"/>
      <c r="O9" s="1309"/>
      <c r="P9" s="173"/>
      <c r="Q9" s="173"/>
      <c r="R9" s="140" t="s">
        <v>6</v>
      </c>
      <c r="S9" s="115"/>
      <c r="T9" s="114"/>
      <c r="Y9" s="1455" t="s">
        <v>788</v>
      </c>
      <c r="Z9" s="1456"/>
      <c r="AA9" s="1456"/>
      <c r="AB9" s="1456"/>
      <c r="AC9" s="1456"/>
      <c r="AD9" s="1456"/>
      <c r="AE9" s="1455" t="s">
        <v>101</v>
      </c>
      <c r="AF9" s="1456"/>
      <c r="AG9" s="1456"/>
      <c r="AH9" s="1456"/>
      <c r="AI9" s="1456"/>
    </row>
    <row r="10" spans="2:35" ht="14.4" customHeight="1" outlineLevel="1" x14ac:dyDescent="0.3">
      <c r="B10" s="3"/>
      <c r="C10" s="1459"/>
      <c r="D10" s="1459"/>
      <c r="E10" s="1459"/>
      <c r="F10" s="1459"/>
      <c r="G10" s="1459"/>
      <c r="H10" s="1311"/>
      <c r="I10" s="1311"/>
      <c r="J10" s="1311"/>
      <c r="K10" s="1311"/>
      <c r="L10" s="1311"/>
      <c r="M10" s="1311"/>
      <c r="N10" s="1311"/>
      <c r="O10" s="1312"/>
      <c r="P10" s="801"/>
      <c r="Q10" s="801"/>
      <c r="R10" s="142" t="s">
        <v>108</v>
      </c>
      <c r="S10" s="115"/>
      <c r="T10" s="114"/>
      <c r="Y10" s="632" t="s">
        <v>783</v>
      </c>
      <c r="AA10" s="632" t="s">
        <v>784</v>
      </c>
      <c r="AB10" s="632" t="s">
        <v>785</v>
      </c>
      <c r="AC10" s="632" t="s">
        <v>786</v>
      </c>
      <c r="AD10" s="632" t="s">
        <v>787</v>
      </c>
      <c r="AE10" s="632" t="s">
        <v>789</v>
      </c>
      <c r="AF10" s="632" t="s">
        <v>790</v>
      </c>
      <c r="AG10" s="632" t="s">
        <v>791</v>
      </c>
      <c r="AH10" s="632" t="s">
        <v>792</v>
      </c>
      <c r="AI10" s="632" t="s">
        <v>793</v>
      </c>
    </row>
    <row r="11" spans="2:35" ht="13.2" customHeight="1" outlineLevel="1" x14ac:dyDescent="0.25">
      <c r="B11" s="3"/>
      <c r="C11" s="113"/>
      <c r="D11" s="113"/>
      <c r="E11" s="113"/>
      <c r="F11" s="112"/>
      <c r="G11" s="112"/>
      <c r="H11" s="112"/>
      <c r="I11" s="1061"/>
      <c r="J11" s="112"/>
      <c r="K11" s="1068"/>
      <c r="L11" s="112"/>
      <c r="M11" s="112"/>
      <c r="N11" s="112"/>
      <c r="O11" s="112"/>
      <c r="P11" s="176"/>
      <c r="Q11" s="176"/>
      <c r="R11" s="176"/>
      <c r="S11" s="115"/>
      <c r="T11" s="114"/>
    </row>
    <row r="12" spans="2:35" ht="27" customHeight="1" outlineLevel="1" x14ac:dyDescent="0.25">
      <c r="B12" s="3"/>
      <c r="C12" s="1460"/>
      <c r="D12" s="1460"/>
      <c r="E12" s="1460"/>
      <c r="F12" s="1460"/>
      <c r="G12" s="1460"/>
      <c r="H12" s="1460"/>
      <c r="I12" s="1460"/>
      <c r="J12" s="1460"/>
      <c r="K12" s="1460"/>
      <c r="L12" s="1460"/>
      <c r="M12" s="1460"/>
      <c r="N12" s="1460"/>
      <c r="O12" s="1460"/>
      <c r="P12" s="1460"/>
      <c r="Q12" s="1460"/>
      <c r="R12" s="1460"/>
      <c r="S12" s="115"/>
      <c r="T12" s="114"/>
    </row>
    <row r="13" spans="2:35" ht="6.6" customHeight="1" x14ac:dyDescent="0.25">
      <c r="B13" s="3"/>
      <c r="S13" s="10"/>
    </row>
    <row r="14" spans="2:35" ht="30.6" customHeight="1" outlineLevel="1" x14ac:dyDescent="0.25">
      <c r="B14" s="3"/>
      <c r="C14" s="1461" t="s">
        <v>892</v>
      </c>
      <c r="D14" s="1340"/>
      <c r="E14" s="1340"/>
      <c r="F14" s="1340"/>
      <c r="G14" s="1340"/>
      <c r="H14" s="1340"/>
      <c r="I14" s="1340"/>
      <c r="J14" s="1340"/>
      <c r="K14" s="1340"/>
      <c r="L14" s="1340"/>
      <c r="M14" s="1340"/>
      <c r="N14" s="1340"/>
      <c r="O14" s="1340"/>
      <c r="P14" s="1340"/>
      <c r="Q14" s="1340"/>
      <c r="R14" s="1462"/>
      <c r="S14" s="115"/>
      <c r="T14" s="114"/>
    </row>
    <row r="15" spans="2:35" ht="27" customHeight="1" outlineLevel="1" x14ac:dyDescent="0.25">
      <c r="B15" s="3"/>
      <c r="C15" s="1463"/>
      <c r="D15" s="1343"/>
      <c r="E15" s="1343"/>
      <c r="F15" s="1343"/>
      <c r="G15" s="1343"/>
      <c r="H15" s="1343"/>
      <c r="I15" s="1343"/>
      <c r="J15" s="1343"/>
      <c r="K15" s="1343"/>
      <c r="L15" s="1343"/>
      <c r="M15" s="1343"/>
      <c r="N15" s="1343"/>
      <c r="O15" s="1343"/>
      <c r="P15" s="1343"/>
      <c r="Q15" s="1343"/>
      <c r="R15" s="1464"/>
      <c r="S15" s="115"/>
      <c r="T15" s="114"/>
    </row>
    <row r="16" spans="2:35" ht="6.6" customHeight="1" x14ac:dyDescent="0.25">
      <c r="B16" s="3"/>
      <c r="S16" s="10"/>
    </row>
    <row r="17" spans="2:22" s="118" customFormat="1" ht="24" customHeight="1" x14ac:dyDescent="0.25">
      <c r="B17" s="126"/>
      <c r="C17" s="1457" t="s">
        <v>796</v>
      </c>
      <c r="D17" s="1457"/>
      <c r="E17" s="1457"/>
      <c r="F17" s="1457"/>
      <c r="G17" s="1457"/>
      <c r="H17" s="1457"/>
      <c r="I17" s="1457"/>
      <c r="J17" s="1457"/>
      <c r="K17" s="1457"/>
      <c r="L17" s="1458" t="s">
        <v>101</v>
      </c>
      <c r="M17" s="1458"/>
      <c r="N17" s="1458"/>
      <c r="O17" s="1458"/>
      <c r="P17" s="1458"/>
      <c r="Q17" s="1458"/>
      <c r="R17" s="1458"/>
      <c r="S17" s="635"/>
    </row>
    <row r="18" spans="2:22" ht="34.200000000000003" customHeight="1" x14ac:dyDescent="0.25">
      <c r="B18" s="3"/>
      <c r="C18" s="637" t="s">
        <v>794</v>
      </c>
      <c r="D18" s="637" t="s">
        <v>815</v>
      </c>
      <c r="E18" s="637" t="s">
        <v>974</v>
      </c>
      <c r="F18" s="637" t="s">
        <v>686</v>
      </c>
      <c r="G18" s="1058" t="s">
        <v>975</v>
      </c>
      <c r="H18" s="637" t="s">
        <v>976</v>
      </c>
      <c r="I18" s="1062" t="s">
        <v>977</v>
      </c>
      <c r="J18" s="637" t="s">
        <v>109</v>
      </c>
      <c r="K18" s="1069" t="s">
        <v>110</v>
      </c>
      <c r="L18" s="638" t="s">
        <v>797</v>
      </c>
      <c r="M18" s="638" t="s">
        <v>798</v>
      </c>
      <c r="N18" s="638" t="s">
        <v>799</v>
      </c>
      <c r="O18" s="638" t="s">
        <v>800</v>
      </c>
      <c r="P18" s="638" t="s">
        <v>795</v>
      </c>
      <c r="Q18" s="638" t="s">
        <v>978</v>
      </c>
      <c r="R18" s="1075" t="s">
        <v>979</v>
      </c>
      <c r="S18" s="636"/>
    </row>
    <row r="19" spans="2:22" ht="123" customHeight="1" x14ac:dyDescent="0.3">
      <c r="B19" s="3"/>
      <c r="C19" s="22"/>
      <c r="D19" s="22"/>
      <c r="E19" s="22"/>
      <c r="F19" s="22"/>
      <c r="G19" s="22"/>
      <c r="H19" s="22"/>
      <c r="I19" s="1026"/>
      <c r="J19" s="22"/>
      <c r="K19" s="1073"/>
      <c r="L19" s="22"/>
      <c r="M19" s="22"/>
      <c r="N19" s="22"/>
      <c r="O19" s="22"/>
      <c r="P19" s="22"/>
      <c r="Q19" s="22"/>
      <c r="R19" s="22"/>
      <c r="S19" s="10"/>
      <c r="U19" s="1076"/>
      <c r="V19" s="1076"/>
    </row>
    <row r="20" spans="2:22" ht="123" customHeight="1" x14ac:dyDescent="0.3">
      <c r="B20" s="3"/>
      <c r="C20" s="22"/>
      <c r="D20" s="22"/>
      <c r="E20" s="22"/>
      <c r="F20" s="22"/>
      <c r="G20" s="22"/>
      <c r="H20" s="22"/>
      <c r="I20" s="1026"/>
      <c r="J20" s="22"/>
      <c r="K20" s="1073"/>
      <c r="L20" s="22"/>
      <c r="M20" s="22"/>
      <c r="N20" s="22"/>
      <c r="O20" s="22"/>
      <c r="P20" s="22"/>
      <c r="Q20" s="22"/>
      <c r="R20" s="22"/>
      <c r="S20" s="10"/>
      <c r="U20" s="1076"/>
      <c r="V20" s="1076"/>
    </row>
    <row r="21" spans="2:22" ht="123" customHeight="1" x14ac:dyDescent="0.25">
      <c r="B21" s="3"/>
      <c r="C21" s="22"/>
      <c r="D21" s="22"/>
      <c r="E21" s="22"/>
      <c r="F21" s="22"/>
      <c r="G21" s="22"/>
      <c r="H21" s="22"/>
      <c r="I21" s="1026"/>
      <c r="J21" s="22"/>
      <c r="K21" s="1073"/>
      <c r="L21" s="22"/>
      <c r="M21" s="22"/>
      <c r="N21" s="22"/>
      <c r="O21" s="22"/>
      <c r="P21" s="22"/>
      <c r="Q21" s="22"/>
      <c r="R21" s="22"/>
      <c r="S21" s="10"/>
    </row>
    <row r="22" spans="2:22" ht="123" customHeight="1" x14ac:dyDescent="0.25">
      <c r="B22" s="3"/>
      <c r="C22" s="22"/>
      <c r="D22" s="22"/>
      <c r="E22" s="22"/>
      <c r="F22" s="22"/>
      <c r="G22" s="22"/>
      <c r="H22" s="22"/>
      <c r="I22" s="1026"/>
      <c r="J22" s="22"/>
      <c r="K22" s="1073"/>
      <c r="L22" s="22"/>
      <c r="M22" s="22"/>
      <c r="N22" s="22"/>
      <c r="O22" s="22"/>
      <c r="P22" s="22"/>
      <c r="Q22" s="22"/>
      <c r="R22" s="22"/>
      <c r="S22" s="10"/>
    </row>
    <row r="23" spans="2:22" x14ac:dyDescent="0.25">
      <c r="B23" s="3"/>
      <c r="C23" s="22"/>
      <c r="D23" s="22"/>
      <c r="E23" s="22"/>
      <c r="F23" s="22"/>
      <c r="G23" s="22"/>
      <c r="H23" s="22"/>
      <c r="I23" s="1026"/>
      <c r="J23" s="22"/>
      <c r="K23" s="1073"/>
      <c r="L23" s="22"/>
      <c r="M23" s="22"/>
      <c r="N23" s="22"/>
      <c r="O23" s="22"/>
      <c r="P23" s="22"/>
      <c r="Q23" s="22"/>
      <c r="R23" s="22"/>
      <c r="S23" s="10"/>
    </row>
    <row r="24" spans="2:22" x14ac:dyDescent="0.25">
      <c r="B24" s="3"/>
      <c r="C24" s="22"/>
      <c r="D24" s="22"/>
      <c r="E24" s="22"/>
      <c r="F24" s="22"/>
      <c r="G24" s="22"/>
      <c r="H24" s="22"/>
      <c r="I24" s="1026"/>
      <c r="J24" s="22"/>
      <c r="K24" s="1073"/>
      <c r="L24" s="22"/>
      <c r="M24" s="22"/>
      <c r="N24" s="22"/>
      <c r="O24" s="22"/>
      <c r="P24" s="22"/>
      <c r="Q24" s="22"/>
      <c r="R24" s="22"/>
      <c r="S24" s="10"/>
    </row>
    <row r="25" spans="2:22" x14ac:dyDescent="0.25">
      <c r="B25" s="3"/>
      <c r="S25" s="10"/>
    </row>
    <row r="26" spans="2:22" ht="14.4" customHeight="1" x14ac:dyDescent="0.25">
      <c r="B26" s="3"/>
      <c r="C26" s="628"/>
      <c r="D26" s="628"/>
      <c r="E26" s="628"/>
      <c r="F26" s="628"/>
      <c r="G26" s="628"/>
      <c r="H26" s="628"/>
      <c r="I26" s="1063"/>
      <c r="J26" s="628"/>
      <c r="K26" s="1070"/>
      <c r="L26" s="628"/>
      <c r="M26" s="628"/>
      <c r="N26" s="628"/>
      <c r="O26" s="628"/>
      <c r="P26" s="628"/>
      <c r="Q26" s="628"/>
      <c r="R26" s="628"/>
      <c r="S26" s="10"/>
    </row>
    <row r="27" spans="2:22" x14ac:dyDescent="0.25">
      <c r="B27" s="3"/>
      <c r="C27" s="628"/>
      <c r="D27" s="628"/>
      <c r="E27" s="628"/>
      <c r="F27" s="628"/>
      <c r="G27" s="628"/>
      <c r="H27" s="628"/>
      <c r="I27" s="1063"/>
      <c r="J27" s="628"/>
      <c r="K27" s="1070"/>
      <c r="L27" s="628"/>
      <c r="M27" s="628"/>
      <c r="N27" s="628"/>
      <c r="O27" s="628"/>
      <c r="P27" s="628"/>
      <c r="Q27" s="628"/>
      <c r="R27" s="628"/>
      <c r="S27" s="10"/>
    </row>
    <row r="28" spans="2:22" x14ac:dyDescent="0.25">
      <c r="B28" s="7"/>
      <c r="C28" s="292"/>
      <c r="D28" s="292"/>
      <c r="E28" s="292"/>
      <c r="F28" s="292"/>
      <c r="G28" s="292"/>
      <c r="H28" s="292"/>
      <c r="I28" s="1064"/>
      <c r="J28" s="292"/>
      <c r="K28" s="1071"/>
      <c r="L28" s="292"/>
      <c r="M28" s="292"/>
      <c r="N28" s="292"/>
      <c r="O28" s="292"/>
      <c r="P28" s="8"/>
      <c r="Q28" s="8"/>
      <c r="R28" s="8"/>
      <c r="S28" s="11"/>
    </row>
    <row r="32" spans="2:22" ht="14.4" customHeight="1" x14ac:dyDescent="0.25">
      <c r="H32" s="16"/>
      <c r="I32" s="1065"/>
      <c r="J32" s="16"/>
      <c r="K32" s="1072"/>
      <c r="L32" s="16"/>
    </row>
  </sheetData>
  <mergeCells count="8">
    <mergeCell ref="Y9:AD9"/>
    <mergeCell ref="AE9:AI9"/>
    <mergeCell ref="C17:K17"/>
    <mergeCell ref="L17:R17"/>
    <mergeCell ref="H3:O10"/>
    <mergeCell ref="C3:G10"/>
    <mergeCell ref="C12:R12"/>
    <mergeCell ref="C14:R15"/>
  </mergeCells>
  <phoneticPr fontId="48" type="noConversion"/>
  <conditionalFormatting sqref="C19:R200">
    <cfRule type="expression" dxfId="288" priority="1">
      <formula>$Q19="Negado"</formula>
    </cfRule>
    <cfRule type="expression" dxfId="287" priority="2">
      <formula>$Q19="Perdido"</formula>
    </cfRule>
    <cfRule type="expression" dxfId="286" priority="4">
      <formula>$Q19="CANCELADO"</formula>
    </cfRule>
    <cfRule type="expression" dxfId="285" priority="5">
      <formula>$Q19="SUSPENSO"</formula>
    </cfRule>
    <cfRule type="expression" dxfId="284" priority="6">
      <formula>$Q19="CONCLUÍDO"</formula>
    </cfRule>
  </conditionalFormatting>
  <dataValidations count="6">
    <dataValidation type="list" allowBlank="1" showInputMessage="1" showErrorMessage="1" sqref="E19:E24 F18" xr:uid="{636953E7-4E0F-48EF-830F-A3E2D45DCED6}">
      <formula1>NOME</formula1>
    </dataValidation>
    <dataValidation type="list" allowBlank="1" showInputMessage="1" showErrorMessage="1" sqref="F19:F24" xr:uid="{05FE83EC-C379-4466-8018-83CFD3F805C5}">
      <formula1>CREDORES</formula1>
    </dataValidation>
    <dataValidation type="list" allowBlank="1" showInputMessage="1" showErrorMessage="1" sqref="H19:H24" xr:uid="{8AE45B47-9971-44E0-B976-86696625C8AA}">
      <formula1>MODALIDADECUSTEIO</formula1>
    </dataValidation>
    <dataValidation type="list" allowBlank="1" showInputMessage="1" showErrorMessage="1" sqref="U19:U20" xr:uid="{65FDB4D2-8D59-40A9-AE96-BB3717FE608B}">
      <mc:AlternateContent xmlns:x12ac="http://schemas.microsoft.com/office/spreadsheetml/2011/1/ac" xmlns:mc="http://schemas.openxmlformats.org/markup-compatibility/2006">
        <mc:Choice Requires="x12ac">
          <x12ac:list>"PENDENTE, CONCLUIDO"</x12ac:list>
        </mc:Choice>
        <mc:Fallback>
          <formula1>"PENDENTE, CONCLUIDO"</formula1>
        </mc:Fallback>
      </mc:AlternateContent>
    </dataValidation>
    <dataValidation allowBlank="1" showInputMessage="1" showErrorMessage="1" promptTitle="Instrução de preenchimento" prompt="Registrar nosso faturamento obtido" sqref="R18" xr:uid="{93B1EFD3-4913-4141-A5C7-7AE4EA300376}"/>
    <dataValidation type="list" allowBlank="1" showInputMessage="1" showErrorMessage="1" promptTitle="Instrução de preenchimento" prompt="Registrar conforme relato do cliente: custeio, renegociação, de forma objetiva." sqref="G18" xr:uid="{B2AD3F68-D1B2-472D-8DA3-1AE7615062FA}">
      <formula1>NOME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1CA99E-487B-411C-BD6D-A92ED2EBBE44}">
          <x14:formula1>
            <xm:f>'2 - Cadastro de Itens'!$BP$16:$BP$23</xm:f>
          </x14:formula1>
          <xm:sqref>Q19:Q24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639F-F184-4EB6-9693-113D757B6AA7}">
  <sheetPr codeName="Planilha20"/>
  <dimension ref="A1:W1018"/>
  <sheetViews>
    <sheetView showGridLines="0" zoomScale="85" zoomScaleNormal="85" workbookViewId="0">
      <selection activeCell="H25" sqref="H25"/>
    </sheetView>
  </sheetViews>
  <sheetFormatPr defaultColWidth="14.44140625" defaultRowHeight="15" customHeight="1" outlineLevelRow="1" x14ac:dyDescent="0.25"/>
  <cols>
    <col min="1" max="3" width="3.33203125" customWidth="1"/>
    <col min="4" max="4" width="37.109375" customWidth="1"/>
    <col min="5" max="9" width="24.21875" customWidth="1"/>
    <col min="10" max="10" width="66.88671875" customWidth="1"/>
    <col min="11" max="12" width="3.33203125" customWidth="1"/>
    <col min="13" max="23" width="8.6640625" customWidth="1"/>
  </cols>
  <sheetData>
    <row r="1" spans="1:23" ht="15" customHeight="1" outlineLevel="1" x14ac:dyDescent="0.25">
      <c r="A1" s="669"/>
      <c r="B1" s="669"/>
      <c r="C1" s="669"/>
      <c r="D1" s="669"/>
      <c r="E1" s="669"/>
      <c r="F1" s="669"/>
      <c r="G1" s="669"/>
      <c r="H1" s="669"/>
      <c r="I1" s="669"/>
      <c r="J1" s="669"/>
      <c r="K1" s="669"/>
      <c r="L1" s="669"/>
      <c r="M1" s="669"/>
      <c r="N1" s="669"/>
      <c r="O1" s="669"/>
      <c r="P1" s="669"/>
      <c r="Q1" s="669"/>
      <c r="R1" s="669"/>
      <c r="S1" s="669"/>
      <c r="T1" s="669"/>
      <c r="U1" s="669"/>
      <c r="V1" s="669"/>
      <c r="W1" s="669"/>
    </row>
    <row r="2" spans="1:23" ht="15" customHeight="1" outlineLevel="1" x14ac:dyDescent="0.25">
      <c r="A2" s="669"/>
      <c r="B2" s="669"/>
      <c r="C2" s="669"/>
      <c r="D2" s="669"/>
      <c r="E2" s="669"/>
      <c r="F2" s="669"/>
      <c r="G2" s="669"/>
      <c r="H2" s="669"/>
      <c r="I2" s="669"/>
      <c r="J2" s="669"/>
      <c r="K2" s="669"/>
      <c r="L2" s="669"/>
      <c r="M2" s="669"/>
      <c r="N2" s="669"/>
      <c r="O2" s="669"/>
      <c r="P2" s="669"/>
      <c r="Q2" s="669"/>
      <c r="R2" s="669"/>
      <c r="S2" s="669"/>
      <c r="T2" s="669"/>
      <c r="U2" s="669"/>
      <c r="V2" s="669"/>
      <c r="W2" s="669"/>
    </row>
    <row r="3" spans="1:23" ht="15" customHeight="1" outlineLevel="1" x14ac:dyDescent="0.25">
      <c r="A3" s="669"/>
      <c r="B3" s="670"/>
      <c r="C3" s="671"/>
      <c r="D3" s="671"/>
      <c r="E3" s="672"/>
      <c r="F3" s="672"/>
      <c r="G3" s="672"/>
      <c r="H3" s="672"/>
      <c r="I3" s="672"/>
      <c r="J3" s="672"/>
      <c r="K3" s="671"/>
      <c r="L3" s="673"/>
      <c r="M3" s="669"/>
      <c r="N3" s="669"/>
      <c r="O3" s="669"/>
      <c r="P3" s="669"/>
      <c r="Q3" s="669"/>
      <c r="R3" s="669"/>
      <c r="S3" s="669"/>
      <c r="T3" s="669"/>
      <c r="U3" s="669"/>
      <c r="V3" s="669"/>
      <c r="W3" s="669"/>
    </row>
    <row r="4" spans="1:23" ht="7.5" customHeight="1" outlineLevel="1" x14ac:dyDescent="0.25">
      <c r="A4" s="669"/>
      <c r="B4" s="674"/>
      <c r="C4" s="1467" t="e" vm="6">
        <v>#VALUE!</v>
      </c>
      <c r="D4" s="1468"/>
      <c r="E4" s="1473"/>
      <c r="F4" s="1473"/>
      <c r="G4" s="1473"/>
      <c r="H4" s="1473"/>
      <c r="I4" s="1473"/>
      <c r="J4" s="675" t="s">
        <v>1</v>
      </c>
      <c r="K4" s="673"/>
      <c r="L4" s="676"/>
      <c r="M4" s="669"/>
      <c r="N4" s="669"/>
      <c r="O4" s="669"/>
      <c r="P4" s="669"/>
      <c r="Q4" s="669"/>
      <c r="R4" s="669"/>
      <c r="S4" s="669"/>
      <c r="T4" s="669"/>
      <c r="U4" s="669"/>
      <c r="V4" s="669"/>
      <c r="W4" s="669"/>
    </row>
    <row r="5" spans="1:23" ht="15" customHeight="1" outlineLevel="1" x14ac:dyDescent="0.25">
      <c r="A5" s="669"/>
      <c r="B5" s="674"/>
      <c r="C5" s="1469"/>
      <c r="D5" s="1470"/>
      <c r="E5" s="1473"/>
      <c r="F5" s="1473"/>
      <c r="G5" s="1473"/>
      <c r="H5" s="1473"/>
      <c r="I5" s="1473"/>
      <c r="J5" s="677" t="s">
        <v>2</v>
      </c>
      <c r="K5" s="678"/>
      <c r="L5" s="676"/>
      <c r="M5" s="669"/>
      <c r="N5" s="669"/>
      <c r="O5" s="669"/>
      <c r="P5" s="669"/>
      <c r="Q5" s="669"/>
      <c r="R5" s="669"/>
      <c r="S5" s="669"/>
      <c r="T5" s="669"/>
      <c r="U5" s="669"/>
      <c r="V5" s="669"/>
      <c r="W5" s="669"/>
    </row>
    <row r="6" spans="1:23" ht="7.5" customHeight="1" outlineLevel="1" x14ac:dyDescent="0.25">
      <c r="A6" s="669"/>
      <c r="B6" s="674"/>
      <c r="C6" s="1469"/>
      <c r="D6" s="1470"/>
      <c r="E6" s="1473"/>
      <c r="F6" s="1473"/>
      <c r="G6" s="1473"/>
      <c r="H6" s="1473"/>
      <c r="I6" s="1473"/>
      <c r="J6" s="679" t="s">
        <v>3</v>
      </c>
      <c r="K6" s="680"/>
      <c r="L6" s="676"/>
      <c r="M6" s="669"/>
      <c r="N6" s="669"/>
      <c r="O6" s="669"/>
      <c r="P6" s="669"/>
      <c r="Q6" s="669"/>
      <c r="R6" s="669"/>
      <c r="S6" s="669"/>
      <c r="T6" s="669"/>
      <c r="U6" s="669"/>
      <c r="V6" s="669"/>
      <c r="W6" s="669"/>
    </row>
    <row r="7" spans="1:23" ht="15" customHeight="1" outlineLevel="1" x14ac:dyDescent="0.25">
      <c r="A7" s="669"/>
      <c r="B7" s="674"/>
      <c r="C7" s="1469"/>
      <c r="D7" s="1470"/>
      <c r="E7" s="1473"/>
      <c r="F7" s="1473"/>
      <c r="G7" s="1473"/>
      <c r="H7" s="1473"/>
      <c r="I7" s="1473"/>
      <c r="J7" s="681" t="s">
        <v>4</v>
      </c>
      <c r="K7" s="678"/>
      <c r="L7" s="676"/>
      <c r="M7" s="669"/>
      <c r="N7" s="669"/>
      <c r="O7" s="669"/>
      <c r="P7" s="669"/>
      <c r="Q7" s="669"/>
      <c r="R7" s="669"/>
      <c r="S7" s="669"/>
      <c r="T7" s="669"/>
      <c r="U7" s="669"/>
      <c r="V7" s="669"/>
      <c r="W7" s="669"/>
    </row>
    <row r="8" spans="1:23" ht="7.5" customHeight="1" outlineLevel="1" x14ac:dyDescent="0.25">
      <c r="A8" s="669"/>
      <c r="B8" s="674"/>
      <c r="C8" s="1469"/>
      <c r="D8" s="1470"/>
      <c r="E8" s="1473"/>
      <c r="F8" s="1473"/>
      <c r="G8" s="1473"/>
      <c r="H8" s="1473"/>
      <c r="I8" s="1473"/>
      <c r="J8" s="675" t="s">
        <v>5</v>
      </c>
      <c r="K8" s="682"/>
      <c r="L8" s="676"/>
      <c r="M8" s="669"/>
      <c r="N8" s="669"/>
      <c r="O8" s="669"/>
      <c r="P8" s="669"/>
      <c r="Q8" s="669"/>
      <c r="R8" s="669"/>
      <c r="S8" s="669"/>
      <c r="T8" s="669"/>
      <c r="U8" s="669"/>
      <c r="V8" s="669"/>
      <c r="W8" s="669"/>
    </row>
    <row r="9" spans="1:23" ht="15" customHeight="1" outlineLevel="1" x14ac:dyDescent="0.25">
      <c r="A9" s="669"/>
      <c r="B9" s="674"/>
      <c r="C9" s="1469"/>
      <c r="D9" s="1470"/>
      <c r="E9" s="1473"/>
      <c r="F9" s="1473"/>
      <c r="G9" s="1473"/>
      <c r="H9" s="1473"/>
      <c r="I9" s="1473"/>
      <c r="J9" s="683">
        <v>45890</v>
      </c>
      <c r="K9" s="678"/>
      <c r="L9" s="676"/>
      <c r="M9" s="669"/>
      <c r="N9" s="669"/>
      <c r="O9" s="669"/>
      <c r="P9" s="669"/>
      <c r="Q9" s="669"/>
      <c r="R9" s="669"/>
      <c r="S9" s="669"/>
      <c r="T9" s="669"/>
      <c r="U9" s="669"/>
      <c r="V9" s="669"/>
      <c r="W9" s="669"/>
    </row>
    <row r="10" spans="1:23" ht="7.5" customHeight="1" outlineLevel="1" x14ac:dyDescent="0.25">
      <c r="A10" s="669"/>
      <c r="B10" s="674"/>
      <c r="C10" s="1469"/>
      <c r="D10" s="1470"/>
      <c r="E10" s="1473"/>
      <c r="F10" s="1473"/>
      <c r="G10" s="1473"/>
      <c r="H10" s="1473"/>
      <c r="I10" s="1473"/>
      <c r="J10" s="675" t="s">
        <v>6</v>
      </c>
      <c r="K10" s="682"/>
      <c r="L10" s="676"/>
      <c r="M10" s="669"/>
      <c r="N10" s="669"/>
      <c r="O10" s="669"/>
      <c r="P10" s="669"/>
      <c r="Q10" s="669"/>
      <c r="R10" s="669"/>
      <c r="S10" s="669"/>
      <c r="T10" s="669"/>
      <c r="U10" s="669"/>
      <c r="V10" s="669"/>
      <c r="W10" s="669"/>
    </row>
    <row r="11" spans="1:23" ht="15" customHeight="1" outlineLevel="1" x14ac:dyDescent="0.25">
      <c r="A11" s="669"/>
      <c r="B11" s="674"/>
      <c r="C11" s="1471"/>
      <c r="D11" s="1472"/>
      <c r="E11" s="1473"/>
      <c r="F11" s="1473"/>
      <c r="G11" s="1473"/>
      <c r="H11" s="1473"/>
      <c r="I11" s="1473"/>
      <c r="J11" s="681" t="s">
        <v>840</v>
      </c>
      <c r="K11" s="678"/>
      <c r="L11" s="676"/>
      <c r="M11" s="669"/>
      <c r="N11" s="669"/>
      <c r="O11" s="669"/>
      <c r="P11" s="669"/>
      <c r="Q11" s="669"/>
      <c r="R11" s="669"/>
      <c r="S11" s="669"/>
      <c r="T11" s="669"/>
      <c r="U11" s="669"/>
      <c r="V11" s="669"/>
      <c r="W11" s="669"/>
    </row>
    <row r="12" spans="1:23" ht="12.6" customHeight="1" outlineLevel="1" x14ac:dyDescent="0.25">
      <c r="A12" s="669"/>
      <c r="B12" s="674"/>
      <c r="C12" s="669"/>
      <c r="D12" s="669"/>
      <c r="E12" s="719"/>
      <c r="F12" s="719"/>
      <c r="G12" s="719"/>
      <c r="H12" s="719"/>
      <c r="I12" s="719"/>
      <c r="J12" s="176"/>
      <c r="K12" s="720"/>
      <c r="L12" s="676"/>
      <c r="M12" s="669"/>
      <c r="N12" s="669"/>
      <c r="O12" s="669"/>
      <c r="P12" s="669"/>
      <c r="Q12" s="669"/>
      <c r="R12" s="669"/>
      <c r="S12" s="669"/>
      <c r="T12" s="669"/>
      <c r="U12" s="669"/>
      <c r="V12" s="669"/>
      <c r="W12" s="669"/>
    </row>
    <row r="13" spans="1:23" ht="34.200000000000003" customHeight="1" outlineLevel="1" x14ac:dyDescent="0.25">
      <c r="A13" s="669"/>
      <c r="B13" s="674"/>
      <c r="C13" s="1477" t="s">
        <v>893</v>
      </c>
      <c r="D13" s="1478"/>
      <c r="E13" s="817"/>
      <c r="F13" s="1481" t="s">
        <v>894</v>
      </c>
      <c r="G13" s="1482"/>
      <c r="H13" s="1482"/>
      <c r="I13" s="719"/>
      <c r="J13" s="176"/>
      <c r="K13" s="720"/>
      <c r="L13" s="676"/>
      <c r="M13" s="669"/>
      <c r="N13" s="669"/>
      <c r="O13" s="669"/>
      <c r="P13" s="669"/>
      <c r="Q13" s="669"/>
      <c r="R13" s="669"/>
      <c r="S13" s="669"/>
      <c r="T13" s="669"/>
      <c r="U13" s="669"/>
      <c r="V13" s="669"/>
      <c r="W13" s="669"/>
    </row>
    <row r="14" spans="1:23" ht="15.6" customHeight="1" outlineLevel="1" x14ac:dyDescent="0.25">
      <c r="A14" s="669"/>
      <c r="B14" s="674"/>
      <c r="C14" s="669"/>
      <c r="D14" s="669"/>
      <c r="E14" s="811"/>
      <c r="F14" s="811"/>
      <c r="G14" s="669"/>
      <c r="H14" s="669"/>
      <c r="I14" s="669"/>
      <c r="J14" s="669"/>
      <c r="K14" s="669"/>
      <c r="L14" s="676"/>
      <c r="M14" s="669"/>
      <c r="N14" s="669"/>
      <c r="O14" s="669"/>
      <c r="P14" s="669"/>
      <c r="Q14" s="669"/>
      <c r="R14" s="669"/>
      <c r="S14" s="669"/>
      <c r="T14" s="669"/>
      <c r="U14" s="669"/>
      <c r="V14" s="669"/>
      <c r="W14" s="669"/>
    </row>
    <row r="15" spans="1:23" ht="15" customHeight="1" outlineLevel="1" x14ac:dyDescent="0.25">
      <c r="A15" s="669"/>
      <c r="B15" s="674"/>
      <c r="C15" s="1313" t="s">
        <v>957</v>
      </c>
      <c r="D15" s="1314"/>
      <c r="E15" s="1314"/>
      <c r="F15" s="1314"/>
      <c r="G15" s="1314"/>
      <c r="H15" s="1314"/>
      <c r="I15" s="1314"/>
      <c r="J15" s="1314"/>
      <c r="K15" s="1396"/>
      <c r="L15" s="676"/>
      <c r="M15" s="669"/>
      <c r="N15" s="669"/>
      <c r="O15" s="669"/>
      <c r="P15" s="669"/>
      <c r="Q15" s="669"/>
      <c r="R15" s="669"/>
      <c r="S15" s="669"/>
      <c r="T15" s="669"/>
      <c r="U15" s="669"/>
      <c r="V15" s="669"/>
      <c r="W15" s="669"/>
    </row>
    <row r="16" spans="1:23" ht="15" customHeight="1" outlineLevel="1" x14ac:dyDescent="0.25">
      <c r="A16" s="669"/>
      <c r="B16" s="674"/>
      <c r="C16" s="1315"/>
      <c r="D16" s="1316"/>
      <c r="E16" s="1316"/>
      <c r="F16" s="1316"/>
      <c r="G16" s="1316"/>
      <c r="H16" s="1316"/>
      <c r="I16" s="1316"/>
      <c r="J16" s="1316"/>
      <c r="K16" s="1397"/>
      <c r="L16" s="676"/>
      <c r="M16" s="669"/>
      <c r="N16" s="669"/>
      <c r="O16" s="669"/>
      <c r="P16" s="669"/>
      <c r="Q16" s="669"/>
      <c r="R16" s="669"/>
      <c r="S16" s="669"/>
      <c r="T16" s="669"/>
      <c r="U16" s="669"/>
      <c r="V16" s="669"/>
      <c r="W16" s="669"/>
    </row>
    <row r="17" spans="1:23" ht="15" customHeight="1" x14ac:dyDescent="0.25">
      <c r="A17" s="669"/>
      <c r="B17" s="674"/>
      <c r="C17" s="686"/>
      <c r="D17" s="216"/>
      <c r="E17" s="216"/>
      <c r="F17" s="216"/>
      <c r="G17" s="216"/>
      <c r="H17" s="216"/>
      <c r="I17" s="216"/>
      <c r="J17" s="216"/>
      <c r="K17" s="687"/>
      <c r="L17" s="676"/>
      <c r="M17" s="669"/>
      <c r="N17" s="669"/>
      <c r="O17" s="669"/>
      <c r="P17" s="669"/>
      <c r="Q17" s="669"/>
      <c r="R17" s="669"/>
      <c r="S17" s="669"/>
      <c r="T17" s="669"/>
      <c r="U17" s="669"/>
      <c r="V17" s="669"/>
      <c r="W17" s="669"/>
    </row>
    <row r="18" spans="1:23" ht="29.4" customHeight="1" x14ac:dyDescent="0.25">
      <c r="A18" s="669"/>
      <c r="B18" s="674"/>
      <c r="C18" s="688"/>
      <c r="D18" s="1474" t="s">
        <v>841</v>
      </c>
      <c r="E18" s="1475"/>
      <c r="F18" s="1475"/>
      <c r="G18" s="1475"/>
      <c r="H18" s="1475"/>
      <c r="I18" s="1475"/>
      <c r="J18" s="1476"/>
      <c r="K18" s="688"/>
      <c r="L18" s="676"/>
      <c r="M18" s="669"/>
      <c r="N18" s="669"/>
      <c r="O18" s="669"/>
      <c r="P18" s="669"/>
      <c r="Q18" s="669"/>
      <c r="R18" s="669"/>
      <c r="S18" s="669"/>
      <c r="T18" s="669"/>
      <c r="U18" s="669"/>
      <c r="V18" s="669"/>
      <c r="W18" s="669"/>
    </row>
    <row r="19" spans="1:23" ht="30.6" customHeight="1" x14ac:dyDescent="0.25">
      <c r="A19" s="669"/>
      <c r="B19" s="674"/>
      <c r="C19" s="688"/>
      <c r="D19" s="1479" t="s">
        <v>842</v>
      </c>
      <c r="E19" s="1458" t="s">
        <v>653</v>
      </c>
      <c r="F19" s="1458"/>
      <c r="G19" s="1458"/>
      <c r="H19" s="1458"/>
      <c r="I19" s="1458"/>
      <c r="J19" s="1458"/>
      <c r="K19" s="687"/>
      <c r="L19" s="676"/>
      <c r="M19" s="669"/>
      <c r="N19" s="669"/>
      <c r="O19" s="669"/>
      <c r="P19" s="669"/>
      <c r="Q19" s="669"/>
      <c r="R19" s="669"/>
      <c r="S19" s="669"/>
      <c r="T19" s="669"/>
      <c r="U19" s="669"/>
      <c r="V19" s="669"/>
      <c r="W19" s="669"/>
    </row>
    <row r="20" spans="1:23" ht="32.4" customHeight="1" x14ac:dyDescent="0.3">
      <c r="A20" s="669"/>
      <c r="B20" s="674"/>
      <c r="C20" s="674"/>
      <c r="D20" s="1480"/>
      <c r="E20" s="1077" t="s">
        <v>10</v>
      </c>
      <c r="F20" s="1077" t="s">
        <v>19</v>
      </c>
      <c r="G20" s="1077" t="s">
        <v>20</v>
      </c>
      <c r="H20" s="1077" t="s">
        <v>25</v>
      </c>
      <c r="I20" s="1077" t="s">
        <v>24</v>
      </c>
      <c r="J20" s="689" t="s">
        <v>143</v>
      </c>
      <c r="K20" s="676"/>
      <c r="L20" s="676"/>
      <c r="M20" s="669"/>
      <c r="N20" s="690"/>
      <c r="O20" s="691"/>
      <c r="P20" s="691"/>
      <c r="Q20" s="691"/>
      <c r="R20" s="691"/>
      <c r="S20" s="691"/>
      <c r="T20" s="691"/>
      <c r="U20" s="691"/>
      <c r="V20" s="691"/>
      <c r="W20" s="691"/>
    </row>
    <row r="21" spans="1:23" ht="30" customHeight="1" x14ac:dyDescent="0.3">
      <c r="A21" s="669"/>
      <c r="B21" s="674"/>
      <c r="C21" s="674"/>
      <c r="D21" s="692" t="s">
        <v>588</v>
      </c>
      <c r="E21" s="693">
        <v>100</v>
      </c>
      <c r="F21" s="693">
        <v>200</v>
      </c>
      <c r="G21" s="693">
        <v>300</v>
      </c>
      <c r="H21" s="693">
        <v>100</v>
      </c>
      <c r="I21" s="693">
        <v>100</v>
      </c>
      <c r="J21" s="693"/>
      <c r="K21" s="676"/>
      <c r="L21" s="676"/>
      <c r="M21" s="669"/>
      <c r="N21" s="694"/>
      <c r="O21" s="691"/>
      <c r="P21" s="691"/>
      <c r="Q21" s="691"/>
      <c r="R21" s="691"/>
      <c r="S21" s="694"/>
      <c r="T21" s="691"/>
      <c r="U21" s="691"/>
      <c r="V21" s="691"/>
      <c r="W21" s="691"/>
    </row>
    <row r="22" spans="1:23" ht="30" customHeight="1" x14ac:dyDescent="0.3">
      <c r="A22" s="669"/>
      <c r="B22" s="674"/>
      <c r="C22" s="674"/>
      <c r="D22" s="692" t="s">
        <v>580</v>
      </c>
      <c r="E22" s="693">
        <v>100</v>
      </c>
      <c r="F22" s="693">
        <v>200</v>
      </c>
      <c r="G22" s="693">
        <v>300</v>
      </c>
      <c r="H22" s="693"/>
      <c r="I22" s="693"/>
      <c r="J22" s="693"/>
      <c r="K22" s="676"/>
      <c r="L22" s="676"/>
      <c r="M22" s="669"/>
      <c r="N22" s="694"/>
      <c r="O22" s="691"/>
      <c r="P22" s="691"/>
      <c r="Q22" s="691"/>
      <c r="R22" s="691"/>
      <c r="S22" s="694"/>
      <c r="T22" s="691"/>
      <c r="U22" s="691"/>
      <c r="V22" s="691"/>
      <c r="W22" s="691"/>
    </row>
    <row r="23" spans="1:23" ht="30" customHeight="1" x14ac:dyDescent="0.3">
      <c r="A23" s="669"/>
      <c r="B23" s="674"/>
      <c r="C23" s="674"/>
      <c r="D23" s="692"/>
      <c r="E23" s="693"/>
      <c r="F23" s="693"/>
      <c r="G23" s="693"/>
      <c r="H23" s="693"/>
      <c r="I23" s="693"/>
      <c r="J23" s="693"/>
      <c r="K23" s="676"/>
      <c r="L23" s="676"/>
      <c r="M23" s="669"/>
      <c r="N23" s="694"/>
      <c r="O23" s="691"/>
      <c r="P23" s="691"/>
      <c r="Q23" s="691"/>
      <c r="R23" s="691"/>
      <c r="S23" s="694"/>
      <c r="T23" s="691"/>
      <c r="U23" s="691"/>
      <c r="V23" s="691"/>
      <c r="W23" s="691"/>
    </row>
    <row r="24" spans="1:23" ht="30" customHeight="1" x14ac:dyDescent="0.3">
      <c r="A24" s="669"/>
      <c r="B24" s="674"/>
      <c r="C24" s="674"/>
      <c r="D24" s="692"/>
      <c r="E24" s="693"/>
      <c r="F24" s="693"/>
      <c r="G24" s="693"/>
      <c r="H24" s="693"/>
      <c r="I24" s="693"/>
      <c r="J24" s="693"/>
      <c r="K24" s="676"/>
      <c r="L24" s="676"/>
      <c r="M24" s="669"/>
      <c r="N24" s="694"/>
      <c r="O24" s="691"/>
      <c r="P24" s="691"/>
      <c r="Q24" s="691"/>
      <c r="R24" s="691"/>
      <c r="S24" s="694"/>
      <c r="T24" s="691"/>
      <c r="U24" s="691"/>
      <c r="V24" s="691"/>
      <c r="W24" s="691"/>
    </row>
    <row r="25" spans="1:23" ht="30" customHeight="1" x14ac:dyDescent="0.3">
      <c r="A25" s="669"/>
      <c r="B25" s="674"/>
      <c r="C25" s="674"/>
      <c r="D25" s="692"/>
      <c r="E25" s="693"/>
      <c r="F25" s="693"/>
      <c r="G25" s="693"/>
      <c r="H25" s="693"/>
      <c r="I25" s="693"/>
      <c r="J25" s="693"/>
      <c r="K25" s="676"/>
      <c r="L25" s="676"/>
      <c r="M25" s="669"/>
      <c r="N25" s="694"/>
      <c r="O25" s="691"/>
      <c r="P25" s="691"/>
      <c r="Q25" s="691"/>
      <c r="R25" s="691"/>
      <c r="S25" s="694"/>
      <c r="T25" s="691"/>
      <c r="U25" s="691"/>
      <c r="V25" s="691"/>
      <c r="W25" s="691"/>
    </row>
    <row r="26" spans="1:23" ht="30" customHeight="1" x14ac:dyDescent="0.3">
      <c r="A26" s="669"/>
      <c r="B26" s="674"/>
      <c r="C26" s="674"/>
      <c r="D26" s="692"/>
      <c r="E26" s="693"/>
      <c r="F26" s="693"/>
      <c r="G26" s="693"/>
      <c r="H26" s="693"/>
      <c r="I26" s="693"/>
      <c r="J26" s="693"/>
      <c r="K26" s="676"/>
      <c r="L26" s="676"/>
      <c r="M26" s="669"/>
      <c r="N26" s="694"/>
      <c r="O26" s="691"/>
      <c r="P26" s="691"/>
      <c r="Q26" s="691"/>
      <c r="R26" s="691"/>
      <c r="S26" s="694"/>
      <c r="T26" s="691"/>
      <c r="U26" s="691"/>
      <c r="V26" s="691"/>
      <c r="W26" s="691"/>
    </row>
    <row r="27" spans="1:23" ht="30" customHeight="1" x14ac:dyDescent="0.3">
      <c r="A27" s="669"/>
      <c r="B27" s="674"/>
      <c r="C27" s="674"/>
      <c r="D27" s="692"/>
      <c r="E27" s="693"/>
      <c r="F27" s="693"/>
      <c r="G27" s="693"/>
      <c r="H27" s="693"/>
      <c r="I27" s="693"/>
      <c r="J27" s="693"/>
      <c r="K27" s="676"/>
      <c r="L27" s="676"/>
      <c r="M27" s="669"/>
      <c r="N27" s="694"/>
      <c r="O27" s="691"/>
      <c r="P27" s="691"/>
      <c r="Q27" s="691"/>
      <c r="R27" s="691"/>
      <c r="S27" s="694"/>
      <c r="T27" s="691"/>
      <c r="U27" s="691"/>
      <c r="V27" s="691"/>
      <c r="W27" s="691"/>
    </row>
    <row r="28" spans="1:23" ht="30" customHeight="1" x14ac:dyDescent="0.3">
      <c r="A28" s="669"/>
      <c r="B28" s="674"/>
      <c r="C28" s="674"/>
      <c r="D28" s="692"/>
      <c r="E28" s="693"/>
      <c r="F28" s="693"/>
      <c r="G28" s="693"/>
      <c r="H28" s="693"/>
      <c r="I28" s="693"/>
      <c r="J28" s="693"/>
      <c r="K28" s="676"/>
      <c r="L28" s="676"/>
      <c r="M28" s="669"/>
      <c r="N28" s="694"/>
      <c r="O28" s="691"/>
      <c r="P28" s="691"/>
      <c r="Q28" s="691"/>
      <c r="R28" s="691"/>
      <c r="S28" s="694"/>
      <c r="T28" s="691"/>
      <c r="U28" s="691"/>
      <c r="V28" s="691"/>
      <c r="W28" s="691"/>
    </row>
    <row r="29" spans="1:23" ht="30" customHeight="1" x14ac:dyDescent="0.3">
      <c r="A29" s="669"/>
      <c r="B29" s="674"/>
      <c r="C29" s="674"/>
      <c r="D29" s="692"/>
      <c r="E29" s="693"/>
      <c r="F29" s="693"/>
      <c r="G29" s="693"/>
      <c r="H29" s="693"/>
      <c r="I29" s="693"/>
      <c r="J29" s="693"/>
      <c r="K29" s="676"/>
      <c r="L29" s="676"/>
      <c r="M29" s="669"/>
      <c r="N29" s="694"/>
      <c r="O29" s="691"/>
      <c r="P29" s="691"/>
      <c r="Q29" s="691"/>
      <c r="R29" s="691"/>
      <c r="S29" s="694"/>
      <c r="T29" s="691"/>
      <c r="U29" s="691"/>
      <c r="V29" s="691"/>
      <c r="W29" s="691"/>
    </row>
    <row r="30" spans="1:23" ht="30" customHeight="1" x14ac:dyDescent="0.3">
      <c r="A30" s="669"/>
      <c r="B30" s="674"/>
      <c r="C30" s="674"/>
      <c r="D30" s="692"/>
      <c r="E30" s="693"/>
      <c r="F30" s="693"/>
      <c r="G30" s="693"/>
      <c r="H30" s="693"/>
      <c r="I30" s="693"/>
      <c r="J30" s="693"/>
      <c r="K30" s="676"/>
      <c r="L30" s="676"/>
      <c r="M30" s="669"/>
      <c r="N30" s="694"/>
      <c r="O30" s="691"/>
      <c r="P30" s="691"/>
      <c r="Q30" s="691"/>
      <c r="R30" s="691"/>
      <c r="S30" s="694"/>
      <c r="T30" s="691"/>
      <c r="U30" s="691"/>
      <c r="V30" s="691"/>
      <c r="W30" s="691"/>
    </row>
    <row r="31" spans="1:23" ht="30" customHeight="1" x14ac:dyDescent="0.3">
      <c r="A31" s="669"/>
      <c r="B31" s="674"/>
      <c r="C31" s="674"/>
      <c r="D31" s="692"/>
      <c r="E31" s="693"/>
      <c r="F31" s="693"/>
      <c r="G31" s="693"/>
      <c r="H31" s="693"/>
      <c r="I31" s="693"/>
      <c r="J31" s="693"/>
      <c r="K31" s="676"/>
      <c r="L31" s="676"/>
      <c r="M31" s="669"/>
      <c r="N31" s="694"/>
      <c r="O31" s="691"/>
      <c r="P31" s="691"/>
      <c r="Q31" s="691"/>
      <c r="R31" s="691"/>
      <c r="S31" s="694"/>
      <c r="T31" s="691"/>
      <c r="U31" s="691"/>
      <c r="V31" s="691"/>
      <c r="W31" s="691"/>
    </row>
    <row r="32" spans="1:23" ht="30" customHeight="1" x14ac:dyDescent="0.3">
      <c r="A32" s="669"/>
      <c r="B32" s="674"/>
      <c r="C32" s="674"/>
      <c r="D32" s="692"/>
      <c r="E32" s="693"/>
      <c r="F32" s="693"/>
      <c r="G32" s="693"/>
      <c r="H32" s="693"/>
      <c r="I32" s="693"/>
      <c r="J32" s="693"/>
      <c r="K32" s="676"/>
      <c r="L32" s="676"/>
      <c r="M32" s="669"/>
      <c r="N32" s="694"/>
      <c r="O32" s="691"/>
      <c r="P32" s="691"/>
      <c r="Q32" s="691"/>
      <c r="R32" s="691"/>
      <c r="S32" s="694"/>
      <c r="T32" s="691"/>
      <c r="U32" s="691"/>
      <c r="V32" s="691"/>
      <c r="W32" s="691"/>
    </row>
    <row r="33" spans="1:23" ht="30" customHeight="1" x14ac:dyDescent="0.3">
      <c r="A33" s="669"/>
      <c r="B33" s="674"/>
      <c r="C33" s="674"/>
      <c r="D33" s="692"/>
      <c r="E33" s="693"/>
      <c r="F33" s="693"/>
      <c r="G33" s="693"/>
      <c r="H33" s="693"/>
      <c r="I33" s="693"/>
      <c r="J33" s="693"/>
      <c r="K33" s="676"/>
      <c r="L33" s="676"/>
      <c r="M33" s="669"/>
      <c r="N33" s="694"/>
      <c r="O33" s="691"/>
      <c r="P33" s="691"/>
      <c r="Q33" s="691"/>
      <c r="R33" s="691"/>
      <c r="S33" s="694"/>
      <c r="T33" s="691"/>
      <c r="U33" s="691"/>
      <c r="V33" s="691"/>
      <c r="W33" s="691"/>
    </row>
    <row r="34" spans="1:23" ht="30" customHeight="1" x14ac:dyDescent="0.3">
      <c r="A34" s="669"/>
      <c r="B34" s="674"/>
      <c r="C34" s="674"/>
      <c r="D34" s="692"/>
      <c r="E34" s="693"/>
      <c r="F34" s="693"/>
      <c r="G34" s="693"/>
      <c r="H34" s="693"/>
      <c r="I34" s="693"/>
      <c r="J34" s="693"/>
      <c r="K34" s="676"/>
      <c r="L34" s="676"/>
      <c r="M34" s="669"/>
      <c r="N34" s="694"/>
      <c r="O34" s="691"/>
      <c r="P34" s="691"/>
      <c r="Q34" s="691"/>
      <c r="R34" s="691"/>
      <c r="S34" s="694"/>
      <c r="T34" s="691"/>
      <c r="U34" s="691"/>
      <c r="V34" s="691"/>
      <c r="W34" s="691"/>
    </row>
    <row r="35" spans="1:23" ht="30" customHeight="1" x14ac:dyDescent="0.3">
      <c r="A35" s="669"/>
      <c r="B35" s="674"/>
      <c r="C35" s="674"/>
      <c r="D35" s="692"/>
      <c r="E35" s="693"/>
      <c r="F35" s="693"/>
      <c r="G35" s="693"/>
      <c r="H35" s="693"/>
      <c r="I35" s="693"/>
      <c r="J35" s="693"/>
      <c r="K35" s="676"/>
      <c r="L35" s="676"/>
      <c r="M35" s="669"/>
      <c r="N35" s="694"/>
      <c r="O35" s="691"/>
      <c r="P35" s="691"/>
      <c r="Q35" s="691"/>
      <c r="R35" s="691"/>
      <c r="S35" s="694"/>
      <c r="T35" s="691"/>
      <c r="U35" s="691"/>
      <c r="V35" s="691"/>
      <c r="W35" s="691"/>
    </row>
    <row r="36" spans="1:23" ht="30" customHeight="1" x14ac:dyDescent="0.3">
      <c r="A36" s="669"/>
      <c r="B36" s="674"/>
      <c r="C36" s="674"/>
      <c r="D36" s="692"/>
      <c r="E36" s="693"/>
      <c r="F36" s="693"/>
      <c r="G36" s="693"/>
      <c r="H36" s="693"/>
      <c r="I36" s="693"/>
      <c r="J36" s="693"/>
      <c r="K36" s="676"/>
      <c r="L36" s="676"/>
      <c r="M36" s="669"/>
      <c r="N36" s="694"/>
      <c r="O36" s="691"/>
      <c r="P36" s="691"/>
      <c r="Q36" s="691"/>
      <c r="R36" s="691"/>
      <c r="S36" s="694"/>
      <c r="T36" s="691"/>
      <c r="U36" s="691"/>
      <c r="V36" s="691"/>
      <c r="W36" s="691"/>
    </row>
    <row r="37" spans="1:23" ht="30" customHeight="1" x14ac:dyDescent="0.3">
      <c r="A37" s="669"/>
      <c r="B37" s="674"/>
      <c r="C37" s="674"/>
      <c r="D37" s="692"/>
      <c r="E37" s="693"/>
      <c r="F37" s="693"/>
      <c r="G37" s="693"/>
      <c r="H37" s="693"/>
      <c r="I37" s="693"/>
      <c r="J37" s="693"/>
      <c r="K37" s="676"/>
      <c r="L37" s="676"/>
      <c r="M37" s="669"/>
      <c r="N37" s="694"/>
      <c r="O37" s="691"/>
      <c r="P37" s="691"/>
      <c r="Q37" s="691"/>
      <c r="R37" s="691"/>
      <c r="S37" s="694"/>
      <c r="T37" s="691"/>
      <c r="U37" s="691"/>
      <c r="V37" s="691"/>
      <c r="W37" s="691"/>
    </row>
    <row r="38" spans="1:23" ht="30" customHeight="1" x14ac:dyDescent="0.3">
      <c r="A38" s="669"/>
      <c r="B38" s="674"/>
      <c r="C38" s="674"/>
      <c r="D38" s="692"/>
      <c r="E38" s="693"/>
      <c r="F38" s="693"/>
      <c r="G38" s="693"/>
      <c r="H38" s="693"/>
      <c r="I38" s="693"/>
      <c r="J38" s="693"/>
      <c r="K38" s="676"/>
      <c r="L38" s="676"/>
      <c r="M38" s="669"/>
      <c r="N38" s="694"/>
      <c r="O38" s="691"/>
      <c r="P38" s="691"/>
      <c r="Q38" s="691"/>
      <c r="R38" s="691"/>
      <c r="S38" s="694"/>
      <c r="T38" s="691"/>
      <c r="U38" s="691"/>
      <c r="V38" s="691"/>
      <c r="W38" s="691"/>
    </row>
    <row r="39" spans="1:23" ht="30" customHeight="1" x14ac:dyDescent="0.3">
      <c r="A39" s="669"/>
      <c r="B39" s="674"/>
      <c r="C39" s="674"/>
      <c r="D39" s="692"/>
      <c r="E39" s="693"/>
      <c r="F39" s="693"/>
      <c r="G39" s="693"/>
      <c r="H39" s="693"/>
      <c r="I39" s="693"/>
      <c r="J39" s="693"/>
      <c r="K39" s="676"/>
      <c r="L39" s="676"/>
      <c r="M39" s="669"/>
      <c r="N39" s="694"/>
      <c r="O39" s="691"/>
      <c r="P39" s="691"/>
      <c r="Q39" s="691"/>
      <c r="R39" s="691"/>
      <c r="S39" s="694"/>
      <c r="T39" s="691"/>
      <c r="U39" s="691"/>
      <c r="V39" s="691"/>
      <c r="W39" s="691"/>
    </row>
    <row r="40" spans="1:23" ht="30" customHeight="1" x14ac:dyDescent="0.3">
      <c r="A40" s="669"/>
      <c r="B40" s="674"/>
      <c r="C40" s="674"/>
      <c r="D40" s="692"/>
      <c r="E40" s="693"/>
      <c r="F40" s="693"/>
      <c r="G40" s="693"/>
      <c r="H40" s="693"/>
      <c r="I40" s="693"/>
      <c r="J40" s="693"/>
      <c r="K40" s="676"/>
      <c r="L40" s="676"/>
      <c r="M40" s="669"/>
      <c r="N40" s="694"/>
      <c r="O40" s="691"/>
      <c r="P40" s="691"/>
      <c r="Q40" s="691"/>
      <c r="R40" s="691"/>
      <c r="S40" s="694"/>
      <c r="T40" s="691"/>
      <c r="U40" s="691"/>
      <c r="V40" s="691"/>
      <c r="W40" s="691"/>
    </row>
    <row r="41" spans="1:23" ht="30" customHeight="1" x14ac:dyDescent="0.3">
      <c r="A41" s="669"/>
      <c r="B41" s="674"/>
      <c r="C41" s="674"/>
      <c r="D41" s="692"/>
      <c r="E41" s="693"/>
      <c r="F41" s="693"/>
      <c r="G41" s="693"/>
      <c r="H41" s="693"/>
      <c r="I41" s="693"/>
      <c r="J41" s="693"/>
      <c r="K41" s="676"/>
      <c r="L41" s="676"/>
      <c r="M41" s="669"/>
      <c r="N41" s="694"/>
      <c r="O41" s="691"/>
      <c r="P41" s="691"/>
      <c r="Q41" s="691"/>
      <c r="R41" s="691"/>
      <c r="S41" s="694"/>
      <c r="T41" s="691"/>
      <c r="U41" s="691"/>
      <c r="V41" s="691"/>
      <c r="W41" s="691"/>
    </row>
    <row r="42" spans="1:23" ht="30" customHeight="1" x14ac:dyDescent="0.3">
      <c r="A42" s="669"/>
      <c r="B42" s="674"/>
      <c r="C42" s="674"/>
      <c r="D42" s="692"/>
      <c r="E42" s="693"/>
      <c r="F42" s="693"/>
      <c r="G42" s="693"/>
      <c r="H42" s="693"/>
      <c r="I42" s="693"/>
      <c r="J42" s="693"/>
      <c r="K42" s="676"/>
      <c r="L42" s="676"/>
      <c r="M42" s="669"/>
      <c r="N42" s="694"/>
      <c r="O42" s="691"/>
      <c r="P42" s="691"/>
      <c r="Q42" s="691"/>
      <c r="R42" s="691"/>
      <c r="S42" s="694"/>
      <c r="T42" s="691"/>
      <c r="U42" s="691"/>
      <c r="V42" s="691"/>
      <c r="W42" s="691"/>
    </row>
    <row r="43" spans="1:23" ht="30" customHeight="1" x14ac:dyDescent="0.3">
      <c r="A43" s="669"/>
      <c r="B43" s="674"/>
      <c r="C43" s="674"/>
      <c r="D43" s="692"/>
      <c r="E43" s="693"/>
      <c r="F43" s="693"/>
      <c r="G43" s="693"/>
      <c r="H43" s="693"/>
      <c r="I43" s="693"/>
      <c r="J43" s="693"/>
      <c r="K43" s="676"/>
      <c r="L43" s="676"/>
      <c r="M43" s="669"/>
      <c r="N43" s="694"/>
      <c r="O43" s="691"/>
      <c r="P43" s="691"/>
      <c r="Q43" s="691"/>
      <c r="R43" s="691"/>
      <c r="S43" s="694"/>
      <c r="T43" s="691"/>
      <c r="U43" s="691"/>
      <c r="V43" s="691"/>
      <c r="W43" s="691"/>
    </row>
    <row r="44" spans="1:23" ht="30" customHeight="1" x14ac:dyDescent="0.3">
      <c r="A44" s="669"/>
      <c r="B44" s="674"/>
      <c r="C44" s="674"/>
      <c r="D44" s="692"/>
      <c r="E44" s="693"/>
      <c r="F44" s="693"/>
      <c r="G44" s="693"/>
      <c r="H44" s="693"/>
      <c r="I44" s="693"/>
      <c r="J44" s="693"/>
      <c r="K44" s="676"/>
      <c r="L44" s="676"/>
      <c r="M44" s="669"/>
      <c r="N44" s="694"/>
      <c r="O44" s="691"/>
      <c r="P44" s="691"/>
      <c r="Q44" s="691"/>
      <c r="R44" s="691"/>
      <c r="S44" s="694"/>
      <c r="T44" s="691"/>
      <c r="U44" s="691"/>
      <c r="V44" s="691"/>
      <c r="W44" s="691"/>
    </row>
    <row r="45" spans="1:23" ht="30" customHeight="1" x14ac:dyDescent="0.3">
      <c r="A45" s="669"/>
      <c r="B45" s="674"/>
      <c r="C45" s="674"/>
      <c r="D45" s="692"/>
      <c r="E45" s="693"/>
      <c r="F45" s="693"/>
      <c r="G45" s="693"/>
      <c r="H45" s="693"/>
      <c r="I45" s="693"/>
      <c r="J45" s="693"/>
      <c r="K45" s="676"/>
      <c r="L45" s="676"/>
      <c r="M45" s="669"/>
      <c r="N45" s="694"/>
      <c r="O45" s="691"/>
      <c r="P45" s="691"/>
      <c r="Q45" s="691"/>
      <c r="R45" s="691"/>
      <c r="S45" s="694"/>
      <c r="T45" s="691"/>
      <c r="U45" s="691"/>
      <c r="V45" s="691"/>
      <c r="W45" s="691"/>
    </row>
    <row r="46" spans="1:23" ht="30" customHeight="1" x14ac:dyDescent="0.3">
      <c r="A46" s="669"/>
      <c r="B46" s="674"/>
      <c r="C46" s="674"/>
      <c r="D46" s="692"/>
      <c r="E46" s="693"/>
      <c r="F46" s="693"/>
      <c r="G46" s="693"/>
      <c r="H46" s="693"/>
      <c r="I46" s="693"/>
      <c r="J46" s="693"/>
      <c r="K46" s="676"/>
      <c r="L46" s="676"/>
      <c r="M46" s="669"/>
      <c r="N46" s="694"/>
      <c r="O46" s="691"/>
      <c r="P46" s="691"/>
      <c r="Q46" s="691"/>
      <c r="R46" s="691"/>
      <c r="S46" s="694"/>
      <c r="T46" s="691"/>
      <c r="U46" s="691"/>
      <c r="V46" s="691"/>
      <c r="W46" s="691"/>
    </row>
    <row r="47" spans="1:23" ht="30" customHeight="1" x14ac:dyDescent="0.3">
      <c r="A47" s="669"/>
      <c r="B47" s="674"/>
      <c r="C47" s="674"/>
      <c r="D47" s="692"/>
      <c r="E47" s="693"/>
      <c r="F47" s="693"/>
      <c r="G47" s="693"/>
      <c r="H47" s="693"/>
      <c r="I47" s="693"/>
      <c r="J47" s="693"/>
      <c r="K47" s="676"/>
      <c r="L47" s="676"/>
      <c r="M47" s="669"/>
      <c r="N47" s="694"/>
      <c r="O47" s="691"/>
      <c r="P47" s="691"/>
      <c r="Q47" s="691"/>
      <c r="R47" s="691"/>
      <c r="S47" s="694"/>
      <c r="T47" s="691"/>
      <c r="U47" s="691"/>
      <c r="V47" s="691"/>
      <c r="W47" s="691"/>
    </row>
    <row r="48" spans="1:23" ht="30" customHeight="1" x14ac:dyDescent="0.3">
      <c r="A48" s="669"/>
      <c r="B48" s="674"/>
      <c r="C48" s="674"/>
      <c r="D48" s="692"/>
      <c r="E48" s="693"/>
      <c r="F48" s="693"/>
      <c r="G48" s="693"/>
      <c r="H48" s="693"/>
      <c r="I48" s="693"/>
      <c r="J48" s="693"/>
      <c r="K48" s="676"/>
      <c r="L48" s="676"/>
      <c r="M48" s="669"/>
      <c r="N48" s="694"/>
      <c r="O48" s="691"/>
      <c r="P48" s="691"/>
      <c r="Q48" s="691"/>
      <c r="R48" s="691"/>
      <c r="S48" s="694"/>
      <c r="T48" s="691"/>
      <c r="U48" s="691"/>
      <c r="V48" s="691"/>
      <c r="W48" s="691"/>
    </row>
    <row r="49" spans="1:23" ht="30" customHeight="1" x14ac:dyDescent="0.3">
      <c r="A49" s="669"/>
      <c r="B49" s="674"/>
      <c r="C49" s="674"/>
      <c r="D49" s="692"/>
      <c r="E49" s="693"/>
      <c r="F49" s="693"/>
      <c r="G49" s="693"/>
      <c r="H49" s="693"/>
      <c r="I49" s="693"/>
      <c r="J49" s="693"/>
      <c r="K49" s="676"/>
      <c r="L49" s="676"/>
      <c r="M49" s="669"/>
      <c r="N49" s="694"/>
      <c r="O49" s="691"/>
      <c r="P49" s="691"/>
      <c r="Q49" s="691"/>
      <c r="R49" s="691"/>
      <c r="S49" s="694"/>
      <c r="T49" s="691"/>
      <c r="U49" s="691"/>
      <c r="V49" s="691"/>
      <c r="W49" s="691"/>
    </row>
    <row r="50" spans="1:23" ht="30" customHeight="1" x14ac:dyDescent="0.3">
      <c r="A50" s="669"/>
      <c r="B50" s="674"/>
      <c r="C50" s="674"/>
      <c r="D50" s="692"/>
      <c r="E50" s="693"/>
      <c r="F50" s="693"/>
      <c r="G50" s="693"/>
      <c r="H50" s="693"/>
      <c r="I50" s="693"/>
      <c r="J50" s="693"/>
      <c r="K50" s="676"/>
      <c r="L50" s="676"/>
      <c r="M50" s="669"/>
      <c r="N50" s="694"/>
      <c r="O50" s="691"/>
      <c r="P50" s="691"/>
      <c r="Q50" s="691"/>
      <c r="R50" s="691"/>
      <c r="S50" s="694"/>
      <c r="T50" s="691"/>
      <c r="U50" s="691"/>
      <c r="V50" s="691"/>
      <c r="W50" s="691"/>
    </row>
    <row r="51" spans="1:23" ht="30" customHeight="1" x14ac:dyDescent="0.3">
      <c r="A51" s="669"/>
      <c r="B51" s="674"/>
      <c r="C51" s="674"/>
      <c r="D51" s="692"/>
      <c r="E51" s="693"/>
      <c r="F51" s="693"/>
      <c r="G51" s="693"/>
      <c r="H51" s="693"/>
      <c r="I51" s="693"/>
      <c r="J51" s="693"/>
      <c r="K51" s="676"/>
      <c r="L51" s="676"/>
      <c r="M51" s="669"/>
      <c r="N51" s="694"/>
      <c r="O51" s="691"/>
      <c r="P51" s="691"/>
      <c r="Q51" s="691"/>
      <c r="R51" s="691"/>
      <c r="S51" s="694"/>
      <c r="T51" s="691"/>
      <c r="U51" s="691"/>
      <c r="V51" s="691"/>
      <c r="W51" s="691"/>
    </row>
    <row r="52" spans="1:23" ht="30" customHeight="1" x14ac:dyDescent="0.3">
      <c r="A52" s="669"/>
      <c r="B52" s="674"/>
      <c r="C52" s="674"/>
      <c r="D52" s="692"/>
      <c r="E52" s="693"/>
      <c r="F52" s="693"/>
      <c r="G52" s="693"/>
      <c r="H52" s="693"/>
      <c r="I52" s="693"/>
      <c r="J52" s="693"/>
      <c r="K52" s="676"/>
      <c r="L52" s="676"/>
      <c r="M52" s="669"/>
      <c r="N52" s="694"/>
      <c r="O52" s="691"/>
      <c r="P52" s="691"/>
      <c r="Q52" s="691"/>
      <c r="R52" s="691"/>
      <c r="S52" s="694"/>
      <c r="T52" s="691"/>
      <c r="U52" s="691"/>
      <c r="V52" s="691"/>
      <c r="W52" s="691"/>
    </row>
    <row r="53" spans="1:23" ht="30" customHeight="1" x14ac:dyDescent="0.3">
      <c r="A53" s="669"/>
      <c r="B53" s="674"/>
      <c r="C53" s="674"/>
      <c r="D53" s="692"/>
      <c r="E53" s="693"/>
      <c r="F53" s="693"/>
      <c r="G53" s="693"/>
      <c r="H53" s="693"/>
      <c r="I53" s="693"/>
      <c r="J53" s="693"/>
      <c r="K53" s="676"/>
      <c r="L53" s="676"/>
      <c r="M53" s="669"/>
      <c r="N53" s="694"/>
      <c r="O53" s="691"/>
      <c r="P53" s="691"/>
      <c r="Q53" s="691"/>
      <c r="R53" s="691"/>
      <c r="S53" s="694"/>
      <c r="T53" s="691"/>
      <c r="U53" s="691"/>
      <c r="V53" s="691"/>
      <c r="W53" s="691"/>
    </row>
    <row r="54" spans="1:23" ht="30" customHeight="1" x14ac:dyDescent="0.3">
      <c r="A54" s="669"/>
      <c r="B54" s="674"/>
      <c r="C54" s="674"/>
      <c r="D54" s="692"/>
      <c r="E54" s="693"/>
      <c r="F54" s="693"/>
      <c r="G54" s="693"/>
      <c r="H54" s="693"/>
      <c r="I54" s="693"/>
      <c r="J54" s="693"/>
      <c r="K54" s="676"/>
      <c r="L54" s="676"/>
      <c r="M54" s="669"/>
      <c r="N54" s="694"/>
      <c r="O54" s="691"/>
      <c r="P54" s="691"/>
      <c r="Q54" s="691"/>
      <c r="R54" s="691"/>
      <c r="S54" s="694"/>
      <c r="T54" s="691"/>
      <c r="U54" s="691"/>
      <c r="V54" s="691"/>
      <c r="W54" s="691"/>
    </row>
    <row r="55" spans="1:23" ht="30" customHeight="1" x14ac:dyDescent="0.3">
      <c r="A55" s="669"/>
      <c r="B55" s="674"/>
      <c r="C55" s="674"/>
      <c r="D55" s="692"/>
      <c r="E55" s="693"/>
      <c r="F55" s="693"/>
      <c r="G55" s="693"/>
      <c r="H55" s="693"/>
      <c r="I55" s="693"/>
      <c r="J55" s="693"/>
      <c r="K55" s="676"/>
      <c r="L55" s="676"/>
      <c r="M55" s="669"/>
      <c r="N55" s="694"/>
      <c r="O55" s="691"/>
      <c r="P55" s="691"/>
      <c r="Q55" s="691"/>
      <c r="R55" s="691"/>
      <c r="S55" s="694"/>
      <c r="T55" s="691"/>
      <c r="U55" s="691"/>
      <c r="V55" s="691"/>
      <c r="W55" s="691"/>
    </row>
    <row r="56" spans="1:23" ht="30" customHeight="1" x14ac:dyDescent="0.3">
      <c r="A56" s="669"/>
      <c r="B56" s="674"/>
      <c r="C56" s="674"/>
      <c r="D56" s="692"/>
      <c r="E56" s="693"/>
      <c r="F56" s="693"/>
      <c r="G56" s="693"/>
      <c r="H56" s="693"/>
      <c r="I56" s="693"/>
      <c r="J56" s="693"/>
      <c r="K56" s="676"/>
      <c r="L56" s="676"/>
      <c r="M56" s="669"/>
      <c r="N56" s="694"/>
      <c r="O56" s="691"/>
      <c r="P56" s="691"/>
      <c r="Q56" s="691"/>
      <c r="R56" s="691"/>
      <c r="S56" s="694"/>
      <c r="T56" s="691"/>
      <c r="U56" s="691"/>
      <c r="V56" s="691"/>
      <c r="W56" s="691"/>
    </row>
    <row r="57" spans="1:23" ht="30" customHeight="1" x14ac:dyDescent="0.3">
      <c r="A57" s="669"/>
      <c r="B57" s="674"/>
      <c r="C57" s="674"/>
      <c r="D57" s="692"/>
      <c r="E57" s="693"/>
      <c r="F57" s="693"/>
      <c r="G57" s="693"/>
      <c r="H57" s="693"/>
      <c r="I57" s="693"/>
      <c r="J57" s="693"/>
      <c r="K57" s="676"/>
      <c r="L57" s="676"/>
      <c r="M57" s="669"/>
      <c r="N57" s="694"/>
      <c r="O57" s="691"/>
      <c r="P57" s="691"/>
      <c r="Q57" s="691"/>
      <c r="R57" s="691"/>
      <c r="S57" s="694"/>
      <c r="T57" s="691"/>
      <c r="U57" s="691"/>
      <c r="V57" s="691"/>
      <c r="W57" s="691"/>
    </row>
    <row r="58" spans="1:23" ht="30" customHeight="1" x14ac:dyDescent="0.3">
      <c r="A58" s="669"/>
      <c r="B58" s="674"/>
      <c r="C58" s="674"/>
      <c r="D58" s="692"/>
      <c r="E58" s="693"/>
      <c r="F58" s="693"/>
      <c r="G58" s="693"/>
      <c r="H58" s="693"/>
      <c r="I58" s="693"/>
      <c r="J58" s="693"/>
      <c r="K58" s="676"/>
      <c r="L58" s="676"/>
      <c r="M58" s="669"/>
      <c r="N58" s="694"/>
      <c r="O58" s="691"/>
      <c r="P58" s="691"/>
      <c r="Q58" s="691"/>
      <c r="R58" s="691"/>
      <c r="S58" s="694"/>
      <c r="T58" s="691"/>
      <c r="U58" s="691"/>
      <c r="V58" s="691"/>
      <c r="W58" s="691"/>
    </row>
    <row r="59" spans="1:23" ht="30" customHeight="1" x14ac:dyDescent="0.3">
      <c r="A59" s="669"/>
      <c r="B59" s="674"/>
      <c r="C59" s="674"/>
      <c r="D59" s="692"/>
      <c r="E59" s="693"/>
      <c r="F59" s="693"/>
      <c r="G59" s="693"/>
      <c r="H59" s="693"/>
      <c r="I59" s="693"/>
      <c r="J59" s="693"/>
      <c r="K59" s="676"/>
      <c r="L59" s="676"/>
      <c r="M59" s="669"/>
      <c r="N59" s="694"/>
      <c r="O59" s="691"/>
      <c r="P59" s="691"/>
      <c r="Q59" s="691"/>
      <c r="R59" s="691"/>
      <c r="S59" s="694"/>
      <c r="T59" s="691"/>
      <c r="U59" s="691"/>
      <c r="V59" s="691"/>
      <c r="W59" s="691"/>
    </row>
    <row r="60" spans="1:23" ht="30" customHeight="1" x14ac:dyDescent="0.3">
      <c r="A60" s="669"/>
      <c r="B60" s="674"/>
      <c r="C60" s="674"/>
      <c r="D60" s="692"/>
      <c r="E60" s="693"/>
      <c r="F60" s="693"/>
      <c r="G60" s="693"/>
      <c r="H60" s="693"/>
      <c r="I60" s="693"/>
      <c r="J60" s="693"/>
      <c r="K60" s="676"/>
      <c r="L60" s="676"/>
      <c r="M60" s="669"/>
      <c r="N60" s="694"/>
      <c r="O60" s="691"/>
      <c r="P60" s="691"/>
      <c r="Q60" s="691"/>
      <c r="R60" s="691"/>
      <c r="S60" s="694"/>
      <c r="T60" s="691"/>
      <c r="U60" s="691"/>
      <c r="V60" s="691"/>
      <c r="W60" s="691"/>
    </row>
    <row r="61" spans="1:23" ht="30" customHeight="1" x14ac:dyDescent="0.3">
      <c r="A61" s="669"/>
      <c r="B61" s="674"/>
      <c r="C61" s="674"/>
      <c r="D61" s="692"/>
      <c r="E61" s="693"/>
      <c r="F61" s="693"/>
      <c r="G61" s="693"/>
      <c r="H61" s="693"/>
      <c r="I61" s="693"/>
      <c r="J61" s="693"/>
      <c r="K61" s="676"/>
      <c r="L61" s="676"/>
      <c r="M61" s="669"/>
      <c r="N61" s="694"/>
      <c r="O61" s="691"/>
      <c r="P61" s="691"/>
      <c r="Q61" s="691"/>
      <c r="R61" s="691"/>
      <c r="S61" s="694"/>
      <c r="T61" s="691"/>
      <c r="U61" s="691"/>
      <c r="V61" s="691"/>
      <c r="W61" s="691"/>
    </row>
    <row r="62" spans="1:23" ht="30" customHeight="1" x14ac:dyDescent="0.3">
      <c r="A62" s="669"/>
      <c r="B62" s="674"/>
      <c r="C62" s="674"/>
      <c r="D62" s="692"/>
      <c r="E62" s="693"/>
      <c r="F62" s="693"/>
      <c r="G62" s="693"/>
      <c r="H62" s="693"/>
      <c r="I62" s="693"/>
      <c r="J62" s="693"/>
      <c r="K62" s="676"/>
      <c r="L62" s="676"/>
      <c r="M62" s="669"/>
      <c r="N62" s="690"/>
      <c r="O62" s="691"/>
      <c r="P62" s="691"/>
      <c r="Q62" s="691"/>
      <c r="R62" s="691"/>
      <c r="S62" s="695"/>
      <c r="T62" s="691"/>
      <c r="U62" s="691"/>
      <c r="V62" s="691"/>
      <c r="W62" s="691"/>
    </row>
    <row r="63" spans="1:23" ht="35.4" customHeight="1" x14ac:dyDescent="0.25">
      <c r="A63" s="669"/>
      <c r="B63" s="674"/>
      <c r="C63" s="674"/>
      <c r="D63" s="692"/>
      <c r="E63" s="693"/>
      <c r="F63" s="693"/>
      <c r="G63" s="693"/>
      <c r="H63" s="693"/>
      <c r="I63" s="693"/>
      <c r="J63" s="693"/>
      <c r="K63" s="676"/>
      <c r="L63" s="676"/>
      <c r="M63" s="669"/>
      <c r="N63" s="696"/>
      <c r="O63" s="696"/>
      <c r="P63" s="696"/>
      <c r="Q63" s="697"/>
      <c r="R63" s="697"/>
      <c r="S63" s="697"/>
      <c r="T63" s="697"/>
      <c r="U63" s="698"/>
      <c r="V63" s="698"/>
      <c r="W63" s="698"/>
    </row>
    <row r="64" spans="1:23" ht="35.4" customHeight="1" x14ac:dyDescent="0.3">
      <c r="A64" s="669"/>
      <c r="B64" s="674"/>
      <c r="C64" s="674"/>
      <c r="D64" s="692"/>
      <c r="E64" s="693"/>
      <c r="F64" s="693"/>
      <c r="G64" s="693"/>
      <c r="H64" s="693"/>
      <c r="I64" s="693"/>
      <c r="J64" s="693"/>
      <c r="K64" s="676"/>
      <c r="L64" s="676"/>
      <c r="M64" s="669"/>
      <c r="N64" s="690"/>
      <c r="O64" s="691"/>
      <c r="P64" s="691"/>
      <c r="Q64" s="691"/>
      <c r="R64" s="691"/>
      <c r="S64" s="691"/>
      <c r="T64" s="691"/>
      <c r="U64" s="691"/>
      <c r="V64" s="691"/>
      <c r="W64" s="691"/>
    </row>
    <row r="65" spans="1:23" ht="30" customHeight="1" x14ac:dyDescent="0.25">
      <c r="A65" s="669"/>
      <c r="B65" s="674"/>
      <c r="C65" s="674"/>
      <c r="D65" s="692"/>
      <c r="E65" s="693"/>
      <c r="F65" s="693"/>
      <c r="G65" s="693"/>
      <c r="H65" s="693"/>
      <c r="I65" s="693"/>
      <c r="J65" s="693"/>
      <c r="K65" s="676"/>
      <c r="L65" s="676"/>
      <c r="M65" s="669"/>
      <c r="N65" s="694"/>
      <c r="O65" s="694"/>
      <c r="P65" s="694"/>
      <c r="Q65" s="694"/>
      <c r="R65" s="694"/>
      <c r="S65" s="694"/>
      <c r="T65" s="694"/>
      <c r="U65" s="694"/>
      <c r="V65" s="694"/>
      <c r="W65" s="694"/>
    </row>
    <row r="66" spans="1:23" ht="30" customHeight="1" x14ac:dyDescent="0.25">
      <c r="A66" s="669"/>
      <c r="B66" s="674"/>
      <c r="C66" s="674"/>
      <c r="D66" s="692"/>
      <c r="E66" s="693"/>
      <c r="F66" s="693"/>
      <c r="G66" s="693"/>
      <c r="H66" s="693"/>
      <c r="I66" s="693"/>
      <c r="J66" s="693"/>
      <c r="K66" s="676"/>
      <c r="L66" s="676"/>
      <c r="M66" s="669"/>
      <c r="N66" s="696"/>
      <c r="O66" s="696"/>
      <c r="P66" s="696"/>
      <c r="Q66" s="696"/>
      <c r="R66" s="696"/>
      <c r="S66" s="696"/>
      <c r="T66" s="696"/>
      <c r="U66" s="696"/>
      <c r="V66" s="696"/>
      <c r="W66" s="696"/>
    </row>
    <row r="67" spans="1:23" ht="30" customHeight="1" x14ac:dyDescent="0.25">
      <c r="A67" s="669"/>
      <c r="B67" s="674"/>
      <c r="C67" s="674"/>
      <c r="D67" s="807" t="s">
        <v>845</v>
      </c>
      <c r="E67" s="699">
        <f>SUM(E21:E66)</f>
        <v>200</v>
      </c>
      <c r="F67" s="699">
        <f>SUM(F21:F66)</f>
        <v>400</v>
      </c>
      <c r="G67" s="699">
        <f>SUM(G21:G66)</f>
        <v>600</v>
      </c>
      <c r="H67" s="699">
        <f>SUM(H21:H66)</f>
        <v>100</v>
      </c>
      <c r="I67" s="699">
        <f>SUM(I21:I66)</f>
        <v>100</v>
      </c>
      <c r="J67" s="699"/>
      <c r="K67" s="676"/>
      <c r="L67" s="676"/>
      <c r="M67" s="669"/>
      <c r="N67" s="696"/>
      <c r="O67" s="696"/>
      <c r="P67" s="696"/>
      <c r="Q67" s="696"/>
      <c r="R67" s="696"/>
      <c r="S67" s="696"/>
      <c r="T67" s="696"/>
      <c r="U67" s="696"/>
      <c r="V67" s="696"/>
      <c r="W67" s="696"/>
    </row>
    <row r="68" spans="1:23" ht="30" customHeight="1" x14ac:dyDescent="0.25">
      <c r="A68" s="669"/>
      <c r="B68" s="674"/>
      <c r="C68" s="674"/>
      <c r="D68" s="705" t="s">
        <v>980</v>
      </c>
      <c r="E68" s="706">
        <v>100</v>
      </c>
      <c r="F68" s="706">
        <v>100</v>
      </c>
      <c r="G68" s="706">
        <v>100</v>
      </c>
      <c r="H68" s="706"/>
      <c r="I68" s="706"/>
      <c r="J68" s="706"/>
      <c r="K68" s="676"/>
      <c r="L68" s="676"/>
      <c r="M68" s="669"/>
      <c r="N68" s="696"/>
      <c r="O68" s="696"/>
      <c r="P68" s="696"/>
      <c r="Q68" s="696"/>
      <c r="R68" s="696"/>
      <c r="S68" s="696"/>
      <c r="T68" s="696"/>
      <c r="U68" s="696"/>
      <c r="V68" s="696"/>
      <c r="W68" s="696"/>
    </row>
    <row r="69" spans="1:23" ht="30" customHeight="1" x14ac:dyDescent="0.25">
      <c r="A69" s="669"/>
      <c r="B69" s="674"/>
      <c r="C69" s="674"/>
      <c r="D69" s="705" t="s">
        <v>981</v>
      </c>
      <c r="E69" s="706">
        <v>100</v>
      </c>
      <c r="F69" s="706">
        <v>100</v>
      </c>
      <c r="G69" s="706">
        <v>100</v>
      </c>
      <c r="H69" s="706"/>
      <c r="I69" s="706"/>
      <c r="J69" s="706"/>
      <c r="K69" s="676"/>
      <c r="L69" s="676"/>
      <c r="M69" s="669"/>
      <c r="N69" s="696"/>
      <c r="O69" s="696"/>
      <c r="P69" s="696"/>
      <c r="Q69" s="696"/>
      <c r="R69" s="696"/>
      <c r="S69" s="696"/>
      <c r="T69" s="696"/>
      <c r="U69" s="696"/>
      <c r="V69" s="696"/>
      <c r="W69" s="696"/>
    </row>
    <row r="70" spans="1:23" ht="30" customHeight="1" x14ac:dyDescent="0.25">
      <c r="A70" s="669"/>
      <c r="B70" s="674"/>
      <c r="C70" s="674"/>
      <c r="D70" s="705" t="s">
        <v>846</v>
      </c>
      <c r="E70" s="902">
        <v>100</v>
      </c>
      <c r="F70" s="902">
        <v>100</v>
      </c>
      <c r="G70" s="902">
        <v>100</v>
      </c>
      <c r="H70" s="706"/>
      <c r="I70" s="706"/>
      <c r="J70" s="706"/>
      <c r="K70" s="676"/>
      <c r="L70" s="676"/>
      <c r="M70" s="669"/>
      <c r="N70" s="696"/>
      <c r="O70" s="696"/>
      <c r="P70" s="696"/>
      <c r="Q70" s="696"/>
      <c r="R70" s="696"/>
      <c r="S70" s="696"/>
      <c r="T70" s="696"/>
      <c r="U70" s="696"/>
      <c r="V70" s="696"/>
      <c r="W70" s="696"/>
    </row>
    <row r="71" spans="1:23" ht="30" customHeight="1" x14ac:dyDescent="0.25">
      <c r="A71" s="669"/>
      <c r="B71" s="674"/>
      <c r="C71" s="674"/>
      <c r="D71" s="808" t="s">
        <v>847</v>
      </c>
      <c r="E71" s="707">
        <f>(E67*E70)+E68+E69</f>
        <v>20200</v>
      </c>
      <c r="F71" s="707">
        <f>(F67*F70)+F68+F69</f>
        <v>40200</v>
      </c>
      <c r="G71" s="707">
        <f>(G67*G70)+G68+G69</f>
        <v>60200</v>
      </c>
      <c r="H71" s="707">
        <f>(H67*H70)+H68+H69</f>
        <v>0</v>
      </c>
      <c r="I71" s="707">
        <f>(I67*I70)+I68+I69</f>
        <v>0</v>
      </c>
      <c r="J71" s="707"/>
      <c r="K71" s="676"/>
      <c r="L71" s="676"/>
      <c r="M71" s="669"/>
      <c r="N71" s="696"/>
      <c r="O71" s="696"/>
      <c r="P71" s="696"/>
      <c r="Q71" s="696"/>
      <c r="R71" s="696"/>
      <c r="S71" s="696"/>
      <c r="T71" s="696"/>
      <c r="U71" s="696"/>
      <c r="V71" s="696"/>
      <c r="W71" s="696"/>
    </row>
    <row r="72" spans="1:23" ht="30" customHeight="1" x14ac:dyDescent="0.25">
      <c r="A72" s="669"/>
      <c r="B72" s="674"/>
      <c r="C72" s="674"/>
      <c r="D72" s="809" t="s">
        <v>848</v>
      </c>
      <c r="E72" s="708">
        <f>IFERROR(E71/E70,"")</f>
        <v>202</v>
      </c>
      <c r="F72" s="708">
        <f>IFERROR(F71/F70,"")</f>
        <v>402</v>
      </c>
      <c r="G72" s="708">
        <f>IFERROR(G71/G70,"")</f>
        <v>602</v>
      </c>
      <c r="H72" s="708" t="str">
        <f>IFERROR(H71/H70,"")</f>
        <v/>
      </c>
      <c r="I72" s="708" t="str">
        <f>IFERROR(I71/I70,"")</f>
        <v/>
      </c>
      <c r="J72" s="708"/>
      <c r="K72" s="676"/>
      <c r="L72" s="676"/>
      <c r="M72" s="669"/>
      <c r="N72" s="696"/>
      <c r="O72" s="696"/>
      <c r="P72" s="696"/>
      <c r="Q72" s="696"/>
      <c r="R72" s="696"/>
      <c r="S72" s="696"/>
      <c r="T72" s="696"/>
      <c r="U72" s="696"/>
      <c r="V72" s="696"/>
      <c r="W72" s="696"/>
    </row>
    <row r="73" spans="1:23" ht="30" customHeight="1" x14ac:dyDescent="0.25">
      <c r="A73" s="669"/>
      <c r="B73" s="674"/>
      <c r="C73" s="674"/>
      <c r="D73" s="700"/>
      <c r="E73" s="701"/>
      <c r="F73" s="701"/>
      <c r="G73" s="701"/>
      <c r="H73" s="701"/>
      <c r="I73" s="701"/>
      <c r="J73" s="701"/>
      <c r="K73" s="676"/>
      <c r="L73" s="676"/>
      <c r="M73" s="669"/>
      <c r="N73" s="696"/>
      <c r="O73" s="696"/>
      <c r="P73" s="696"/>
      <c r="Q73" s="696"/>
      <c r="R73" s="696"/>
      <c r="S73" s="696"/>
      <c r="T73" s="696"/>
      <c r="U73" s="696"/>
      <c r="V73" s="696"/>
      <c r="W73" s="696"/>
    </row>
    <row r="74" spans="1:23" ht="34.799999999999997" customHeight="1" x14ac:dyDescent="0.25">
      <c r="A74" s="669"/>
      <c r="B74" s="674"/>
      <c r="C74" s="688"/>
      <c r="D74" s="1466" t="s">
        <v>982</v>
      </c>
      <c r="E74" s="1466"/>
      <c r="F74" s="1466"/>
      <c r="G74" s="1466"/>
      <c r="H74" s="1466"/>
      <c r="I74" s="1466"/>
      <c r="J74" s="1466"/>
      <c r="K74" s="688"/>
      <c r="L74" s="676"/>
      <c r="M74" s="669"/>
      <c r="N74" s="669"/>
      <c r="O74" s="669"/>
      <c r="P74" s="669"/>
      <c r="Q74" s="669"/>
      <c r="R74" s="669"/>
      <c r="S74" s="669"/>
      <c r="T74" s="669"/>
      <c r="U74" s="669"/>
      <c r="V74" s="669"/>
      <c r="W74" s="669"/>
    </row>
    <row r="75" spans="1:23" ht="30.6" customHeight="1" x14ac:dyDescent="0.25">
      <c r="A75" s="669"/>
      <c r="B75" s="674"/>
      <c r="C75" s="688"/>
      <c r="D75" s="1091" t="s">
        <v>849</v>
      </c>
      <c r="E75" s="26" t="s">
        <v>843</v>
      </c>
      <c r="F75" s="26" t="s">
        <v>1000</v>
      </c>
      <c r="G75" s="26" t="s">
        <v>983</v>
      </c>
      <c r="H75" s="26" t="s">
        <v>999</v>
      </c>
      <c r="J75" s="26" t="s">
        <v>143</v>
      </c>
      <c r="K75" s="687"/>
      <c r="L75" s="676"/>
      <c r="M75" s="669"/>
      <c r="N75" s="669"/>
      <c r="O75" s="669"/>
      <c r="P75" s="669"/>
      <c r="Q75" s="669"/>
      <c r="R75" s="669"/>
      <c r="S75" s="669"/>
      <c r="T75" s="669"/>
      <c r="U75" s="669"/>
      <c r="V75" s="669"/>
      <c r="W75" s="669"/>
    </row>
    <row r="76" spans="1:23" ht="30" customHeight="1" x14ac:dyDescent="0.3">
      <c r="A76" s="669"/>
      <c r="B76" s="674"/>
      <c r="C76" s="674"/>
      <c r="D76" s="1090"/>
      <c r="E76" s="693">
        <v>100</v>
      </c>
      <c r="F76" s="1087">
        <f>E76/12</f>
        <v>8.3333333333333339</v>
      </c>
      <c r="G76" s="693"/>
      <c r="H76" s="1087">
        <f>G76*12</f>
        <v>0</v>
      </c>
      <c r="J76" s="693"/>
      <c r="K76" s="676"/>
      <c r="L76" s="676"/>
      <c r="M76" s="669"/>
      <c r="N76" s="694"/>
      <c r="O76" s="691"/>
      <c r="P76" s="691"/>
      <c r="Q76" s="691"/>
      <c r="R76" s="691"/>
      <c r="S76" s="694"/>
      <c r="T76" s="691"/>
      <c r="U76" s="691"/>
      <c r="V76" s="691"/>
      <c r="W76" s="691"/>
    </row>
    <row r="77" spans="1:23" ht="30" customHeight="1" x14ac:dyDescent="0.3">
      <c r="A77" s="669"/>
      <c r="B77" s="674"/>
      <c r="C77" s="674"/>
      <c r="D77" s="1086"/>
      <c r="E77" s="693">
        <v>600</v>
      </c>
      <c r="F77" s="1087">
        <f t="shared" ref="F77:F96" si="0">E77/12</f>
        <v>50</v>
      </c>
      <c r="G77" s="693"/>
      <c r="H77" s="1087">
        <f t="shared" ref="H77:H96" si="1">G77*12</f>
        <v>0</v>
      </c>
      <c r="J77" s="693"/>
      <c r="K77" s="676"/>
      <c r="L77" s="676"/>
      <c r="M77" s="669"/>
      <c r="N77" s="694"/>
      <c r="O77" s="691"/>
      <c r="P77" s="691"/>
      <c r="Q77" s="691"/>
      <c r="R77" s="691"/>
      <c r="S77" s="694"/>
      <c r="T77" s="691"/>
      <c r="U77" s="691"/>
      <c r="V77" s="691"/>
      <c r="W77" s="691"/>
    </row>
    <row r="78" spans="1:23" ht="30" customHeight="1" x14ac:dyDescent="0.3">
      <c r="A78" s="669"/>
      <c r="B78" s="674"/>
      <c r="C78" s="674"/>
      <c r="D78" s="1086"/>
      <c r="E78" s="693"/>
      <c r="F78" s="1087">
        <f t="shared" si="0"/>
        <v>0</v>
      </c>
      <c r="G78" s="693"/>
      <c r="H78" s="1087">
        <f t="shared" si="1"/>
        <v>0</v>
      </c>
      <c r="J78" s="693"/>
      <c r="K78" s="676"/>
      <c r="L78" s="676"/>
      <c r="M78" s="669"/>
      <c r="N78" s="694"/>
      <c r="O78" s="691"/>
      <c r="P78" s="691"/>
      <c r="Q78" s="691"/>
      <c r="R78" s="691"/>
      <c r="S78" s="694"/>
      <c r="T78" s="691"/>
      <c r="U78" s="691"/>
      <c r="V78" s="691"/>
      <c r="W78" s="691"/>
    </row>
    <row r="79" spans="1:23" ht="30" customHeight="1" x14ac:dyDescent="0.3">
      <c r="A79" s="669"/>
      <c r="B79" s="674"/>
      <c r="C79" s="674"/>
      <c r="D79" s="1086"/>
      <c r="E79" s="693"/>
      <c r="F79" s="1087">
        <f t="shared" si="0"/>
        <v>0</v>
      </c>
      <c r="G79" s="693"/>
      <c r="H79" s="1087">
        <f t="shared" si="1"/>
        <v>0</v>
      </c>
      <c r="J79" s="693"/>
      <c r="K79" s="676"/>
      <c r="L79" s="676"/>
      <c r="M79" s="669"/>
      <c r="N79" s="694"/>
      <c r="O79" s="691"/>
      <c r="P79" s="691"/>
      <c r="Q79" s="691"/>
      <c r="R79" s="691"/>
      <c r="S79" s="694"/>
      <c r="T79" s="691"/>
      <c r="U79" s="691"/>
      <c r="V79" s="691"/>
      <c r="W79" s="691"/>
    </row>
    <row r="80" spans="1:23" ht="30" customHeight="1" x14ac:dyDescent="0.3">
      <c r="A80" s="669"/>
      <c r="B80" s="674"/>
      <c r="C80" s="674"/>
      <c r="D80" s="1086"/>
      <c r="E80" s="693"/>
      <c r="F80" s="1087">
        <f t="shared" si="0"/>
        <v>0</v>
      </c>
      <c r="G80" s="693"/>
      <c r="H80" s="1087">
        <f t="shared" si="1"/>
        <v>0</v>
      </c>
      <c r="J80" s="693"/>
      <c r="K80" s="676"/>
      <c r="L80" s="676"/>
      <c r="M80" s="669"/>
      <c r="N80" s="694"/>
      <c r="O80" s="691"/>
      <c r="P80" s="691"/>
      <c r="Q80" s="691"/>
      <c r="R80" s="691"/>
      <c r="S80" s="694"/>
      <c r="T80" s="691"/>
      <c r="U80" s="691"/>
      <c r="V80" s="691"/>
      <c r="W80" s="691"/>
    </row>
    <row r="81" spans="1:23" ht="30" customHeight="1" x14ac:dyDescent="0.3">
      <c r="A81" s="669"/>
      <c r="B81" s="674"/>
      <c r="C81" s="674"/>
      <c r="D81" s="1086"/>
      <c r="E81" s="693"/>
      <c r="F81" s="1087">
        <f t="shared" si="0"/>
        <v>0</v>
      </c>
      <c r="G81" s="693"/>
      <c r="H81" s="1087">
        <f t="shared" si="1"/>
        <v>0</v>
      </c>
      <c r="J81" s="693"/>
      <c r="K81" s="676"/>
      <c r="L81" s="676"/>
      <c r="M81" s="669"/>
      <c r="N81" s="694"/>
      <c r="O81" s="691"/>
      <c r="P81" s="691"/>
      <c r="Q81" s="691"/>
      <c r="R81" s="691"/>
      <c r="S81" s="694"/>
      <c r="T81" s="691"/>
      <c r="U81" s="691"/>
      <c r="V81" s="691"/>
      <c r="W81" s="691"/>
    </row>
    <row r="82" spans="1:23" ht="30" customHeight="1" x14ac:dyDescent="0.3">
      <c r="A82" s="669"/>
      <c r="B82" s="674"/>
      <c r="C82" s="674"/>
      <c r="D82" s="1086"/>
      <c r="E82" s="693"/>
      <c r="F82" s="1087">
        <f t="shared" si="0"/>
        <v>0</v>
      </c>
      <c r="G82" s="693"/>
      <c r="H82" s="1087">
        <f t="shared" si="1"/>
        <v>0</v>
      </c>
      <c r="J82" s="693"/>
      <c r="K82" s="676"/>
      <c r="L82" s="676"/>
      <c r="M82" s="669"/>
      <c r="N82" s="694"/>
      <c r="O82" s="691"/>
      <c r="P82" s="691"/>
      <c r="Q82" s="691"/>
      <c r="R82" s="691"/>
      <c r="S82" s="694"/>
      <c r="T82" s="691"/>
      <c r="U82" s="691"/>
      <c r="V82" s="691"/>
      <c r="W82" s="691"/>
    </row>
    <row r="83" spans="1:23" ht="30" customHeight="1" x14ac:dyDescent="0.3">
      <c r="A83" s="669"/>
      <c r="B83" s="674"/>
      <c r="C83" s="674"/>
      <c r="D83" s="1086"/>
      <c r="E83" s="693"/>
      <c r="F83" s="1087">
        <f t="shared" si="0"/>
        <v>0</v>
      </c>
      <c r="G83" s="693"/>
      <c r="H83" s="1087">
        <f t="shared" si="1"/>
        <v>0</v>
      </c>
      <c r="J83" s="693"/>
      <c r="K83" s="676"/>
      <c r="L83" s="676"/>
      <c r="M83" s="669"/>
      <c r="N83" s="694"/>
      <c r="O83" s="691"/>
      <c r="P83" s="691"/>
      <c r="Q83" s="691"/>
      <c r="R83" s="691"/>
      <c r="S83" s="694"/>
      <c r="T83" s="691"/>
      <c r="U83" s="691"/>
      <c r="V83" s="691"/>
      <c r="W83" s="691"/>
    </row>
    <row r="84" spans="1:23" ht="30" customHeight="1" x14ac:dyDescent="0.3">
      <c r="A84" s="669"/>
      <c r="B84" s="674"/>
      <c r="C84" s="674"/>
      <c r="D84" s="1086"/>
      <c r="E84" s="693"/>
      <c r="F84" s="1087">
        <f t="shared" si="0"/>
        <v>0</v>
      </c>
      <c r="G84" s="693"/>
      <c r="H84" s="1087">
        <f t="shared" si="1"/>
        <v>0</v>
      </c>
      <c r="J84" s="693"/>
      <c r="K84" s="676"/>
      <c r="L84" s="676"/>
      <c r="M84" s="669"/>
      <c r="N84" s="694"/>
      <c r="O84" s="691"/>
      <c r="P84" s="691"/>
      <c r="Q84" s="691"/>
      <c r="R84" s="691"/>
      <c r="S84" s="694"/>
      <c r="T84" s="691"/>
      <c r="U84" s="691"/>
      <c r="V84" s="691"/>
      <c r="W84" s="691"/>
    </row>
    <row r="85" spans="1:23" ht="30" customHeight="1" x14ac:dyDescent="0.3">
      <c r="A85" s="669"/>
      <c r="B85" s="674"/>
      <c r="C85" s="674"/>
      <c r="D85" s="1086"/>
      <c r="E85" s="693"/>
      <c r="F85" s="1087">
        <f t="shared" si="0"/>
        <v>0</v>
      </c>
      <c r="G85" s="693"/>
      <c r="H85" s="1087">
        <f t="shared" si="1"/>
        <v>0</v>
      </c>
      <c r="J85" s="693"/>
      <c r="K85" s="676"/>
      <c r="L85" s="676"/>
      <c r="M85" s="669"/>
      <c r="N85" s="694"/>
      <c r="O85" s="691"/>
      <c r="P85" s="691"/>
      <c r="Q85" s="691"/>
      <c r="R85" s="691"/>
      <c r="S85" s="694"/>
      <c r="T85" s="691"/>
      <c r="U85" s="691"/>
      <c r="V85" s="691"/>
      <c r="W85" s="691"/>
    </row>
    <row r="86" spans="1:23" ht="30" customHeight="1" x14ac:dyDescent="0.3">
      <c r="A86" s="669"/>
      <c r="B86" s="674"/>
      <c r="C86" s="674"/>
      <c r="D86" s="1086"/>
      <c r="E86" s="693"/>
      <c r="F86" s="1087">
        <f t="shared" si="0"/>
        <v>0</v>
      </c>
      <c r="G86" s="693"/>
      <c r="H86" s="1087">
        <f t="shared" si="1"/>
        <v>0</v>
      </c>
      <c r="J86" s="693"/>
      <c r="K86" s="676"/>
      <c r="L86" s="676"/>
      <c r="M86" s="669"/>
      <c r="N86" s="694"/>
      <c r="O86" s="691"/>
      <c r="P86" s="691"/>
      <c r="Q86" s="691"/>
      <c r="R86" s="691"/>
      <c r="S86" s="694"/>
      <c r="T86" s="691"/>
      <c r="U86" s="691"/>
      <c r="V86" s="691"/>
      <c r="W86" s="691"/>
    </row>
    <row r="87" spans="1:23" ht="30" customHeight="1" x14ac:dyDescent="0.3">
      <c r="A87" s="669"/>
      <c r="B87" s="674"/>
      <c r="C87" s="674"/>
      <c r="D87" s="1086"/>
      <c r="E87" s="693"/>
      <c r="F87" s="1087">
        <f t="shared" si="0"/>
        <v>0</v>
      </c>
      <c r="G87" s="693"/>
      <c r="H87" s="1087">
        <f t="shared" si="1"/>
        <v>0</v>
      </c>
      <c r="J87" s="693"/>
      <c r="K87" s="676"/>
      <c r="L87" s="676"/>
      <c r="M87" s="669"/>
      <c r="N87" s="694"/>
      <c r="O87" s="691"/>
      <c r="P87" s="691"/>
      <c r="Q87" s="691"/>
      <c r="R87" s="691"/>
      <c r="S87" s="694"/>
      <c r="T87" s="691"/>
      <c r="U87" s="691"/>
      <c r="V87" s="691"/>
      <c r="W87" s="691"/>
    </row>
    <row r="88" spans="1:23" ht="30" customHeight="1" x14ac:dyDescent="0.3">
      <c r="A88" s="669"/>
      <c r="B88" s="674"/>
      <c r="C88" s="674"/>
      <c r="D88" s="1086"/>
      <c r="E88" s="693"/>
      <c r="F88" s="1087">
        <f t="shared" si="0"/>
        <v>0</v>
      </c>
      <c r="G88" s="693"/>
      <c r="H88" s="1087">
        <f t="shared" si="1"/>
        <v>0</v>
      </c>
      <c r="J88" s="693"/>
      <c r="K88" s="676"/>
      <c r="L88" s="676"/>
      <c r="M88" s="669"/>
      <c r="N88" s="694"/>
      <c r="O88" s="691"/>
      <c r="P88" s="691"/>
      <c r="Q88" s="691"/>
      <c r="R88" s="691"/>
      <c r="S88" s="694"/>
      <c r="T88" s="691"/>
      <c r="U88" s="691"/>
      <c r="V88" s="691"/>
      <c r="W88" s="691"/>
    </row>
    <row r="89" spans="1:23" ht="30" customHeight="1" x14ac:dyDescent="0.3">
      <c r="A89" s="669"/>
      <c r="B89" s="674"/>
      <c r="C89" s="674"/>
      <c r="D89" s="1086"/>
      <c r="E89" s="693"/>
      <c r="F89" s="1087">
        <f t="shared" si="0"/>
        <v>0</v>
      </c>
      <c r="G89" s="693"/>
      <c r="H89" s="1087">
        <f t="shared" si="1"/>
        <v>0</v>
      </c>
      <c r="J89" s="693"/>
      <c r="K89" s="676"/>
      <c r="L89" s="676"/>
      <c r="M89" s="669"/>
      <c r="N89" s="694"/>
      <c r="O89" s="691"/>
      <c r="P89" s="691"/>
      <c r="Q89" s="691"/>
      <c r="R89" s="691"/>
      <c r="S89" s="694"/>
      <c r="T89" s="691"/>
      <c r="U89" s="691"/>
      <c r="V89" s="691"/>
      <c r="W89" s="691"/>
    </row>
    <row r="90" spans="1:23" ht="30" customHeight="1" x14ac:dyDescent="0.3">
      <c r="A90" s="669"/>
      <c r="B90" s="674"/>
      <c r="C90" s="674"/>
      <c r="D90" s="1086"/>
      <c r="E90" s="693"/>
      <c r="F90" s="1087">
        <f t="shared" si="0"/>
        <v>0</v>
      </c>
      <c r="G90" s="693"/>
      <c r="H90" s="1087">
        <f t="shared" si="1"/>
        <v>0</v>
      </c>
      <c r="J90" s="693"/>
      <c r="K90" s="676"/>
      <c r="L90" s="676"/>
      <c r="M90" s="669"/>
      <c r="N90" s="694"/>
      <c r="O90" s="691"/>
      <c r="P90" s="691"/>
      <c r="Q90" s="691"/>
      <c r="R90" s="691"/>
      <c r="S90" s="694"/>
      <c r="T90" s="691"/>
      <c r="U90" s="691"/>
      <c r="V90" s="691"/>
      <c r="W90" s="691"/>
    </row>
    <row r="91" spans="1:23" ht="30" customHeight="1" x14ac:dyDescent="0.3">
      <c r="A91" s="669"/>
      <c r="B91" s="674"/>
      <c r="C91" s="674"/>
      <c r="D91" s="1086"/>
      <c r="E91" s="693"/>
      <c r="F91" s="1087">
        <f t="shared" si="0"/>
        <v>0</v>
      </c>
      <c r="G91" s="693"/>
      <c r="H91" s="1087">
        <f t="shared" si="1"/>
        <v>0</v>
      </c>
      <c r="J91" s="693"/>
      <c r="K91" s="676"/>
      <c r="L91" s="676"/>
      <c r="M91" s="669"/>
      <c r="N91" s="694"/>
      <c r="O91" s="691"/>
      <c r="P91" s="691"/>
      <c r="Q91" s="691"/>
      <c r="R91" s="691"/>
      <c r="S91" s="694"/>
      <c r="T91" s="691"/>
      <c r="U91" s="691"/>
      <c r="V91" s="691"/>
      <c r="W91" s="691"/>
    </row>
    <row r="92" spans="1:23" ht="30" customHeight="1" x14ac:dyDescent="0.3">
      <c r="A92" s="669"/>
      <c r="B92" s="674"/>
      <c r="C92" s="674"/>
      <c r="D92" s="1086"/>
      <c r="E92" s="693"/>
      <c r="F92" s="1087">
        <f t="shared" si="0"/>
        <v>0</v>
      </c>
      <c r="G92" s="693"/>
      <c r="H92" s="1087">
        <f t="shared" si="1"/>
        <v>0</v>
      </c>
      <c r="J92" s="693"/>
      <c r="K92" s="676"/>
      <c r="L92" s="676"/>
      <c r="M92" s="669"/>
      <c r="N92" s="694"/>
      <c r="O92" s="691"/>
      <c r="P92" s="691"/>
      <c r="Q92" s="691"/>
      <c r="R92" s="691"/>
      <c r="S92" s="694"/>
      <c r="T92" s="691"/>
      <c r="U92" s="691"/>
      <c r="V92" s="691"/>
      <c r="W92" s="691"/>
    </row>
    <row r="93" spans="1:23" ht="30" customHeight="1" x14ac:dyDescent="0.3">
      <c r="A93" s="669"/>
      <c r="B93" s="674"/>
      <c r="C93" s="674"/>
      <c r="D93" s="1086"/>
      <c r="E93" s="693"/>
      <c r="F93" s="1087">
        <f t="shared" si="0"/>
        <v>0</v>
      </c>
      <c r="G93" s="693"/>
      <c r="H93" s="1087">
        <f t="shared" si="1"/>
        <v>0</v>
      </c>
      <c r="J93" s="693"/>
      <c r="K93" s="676"/>
      <c r="L93" s="676"/>
      <c r="M93" s="669"/>
      <c r="N93" s="694"/>
      <c r="O93" s="691"/>
      <c r="P93" s="691"/>
      <c r="Q93" s="691"/>
      <c r="R93" s="691"/>
      <c r="S93" s="694"/>
      <c r="T93" s="691"/>
      <c r="U93" s="691"/>
      <c r="V93" s="691"/>
      <c r="W93" s="691"/>
    </row>
    <row r="94" spans="1:23" ht="30" customHeight="1" x14ac:dyDescent="0.3">
      <c r="A94" s="669"/>
      <c r="B94" s="674"/>
      <c r="C94" s="674"/>
      <c r="D94" s="1086"/>
      <c r="E94" s="693"/>
      <c r="F94" s="1087">
        <f t="shared" si="0"/>
        <v>0</v>
      </c>
      <c r="G94" s="693"/>
      <c r="H94" s="1087">
        <f t="shared" si="1"/>
        <v>0</v>
      </c>
      <c r="J94" s="693"/>
      <c r="K94" s="676"/>
      <c r="L94" s="676"/>
      <c r="M94" s="669"/>
      <c r="N94" s="694"/>
      <c r="O94" s="691"/>
      <c r="P94" s="691"/>
      <c r="Q94" s="691"/>
      <c r="R94" s="691"/>
      <c r="S94" s="694"/>
      <c r="T94" s="691"/>
      <c r="U94" s="691"/>
      <c r="V94" s="691"/>
      <c r="W94" s="691"/>
    </row>
    <row r="95" spans="1:23" ht="30" customHeight="1" x14ac:dyDescent="0.3">
      <c r="A95" s="669"/>
      <c r="B95" s="674"/>
      <c r="C95" s="674"/>
      <c r="D95" s="1086"/>
      <c r="E95" s="693"/>
      <c r="F95" s="1087">
        <f t="shared" si="0"/>
        <v>0</v>
      </c>
      <c r="G95" s="693"/>
      <c r="H95" s="1087">
        <f t="shared" si="1"/>
        <v>0</v>
      </c>
      <c r="J95" s="693"/>
      <c r="K95" s="676"/>
      <c r="L95" s="676"/>
      <c r="M95" s="669"/>
      <c r="N95" s="694"/>
      <c r="O95" s="691"/>
      <c r="P95" s="691"/>
      <c r="Q95" s="691"/>
      <c r="R95" s="691"/>
      <c r="S95" s="694"/>
      <c r="T95" s="691"/>
      <c r="U95" s="691"/>
      <c r="V95" s="691"/>
      <c r="W95" s="691"/>
    </row>
    <row r="96" spans="1:23" ht="30" customHeight="1" x14ac:dyDescent="0.3">
      <c r="A96" s="669"/>
      <c r="B96" s="674"/>
      <c r="C96" s="674"/>
      <c r="D96" s="1092"/>
      <c r="E96" s="1093"/>
      <c r="F96" s="1087">
        <f t="shared" si="0"/>
        <v>0</v>
      </c>
      <c r="G96" s="1093"/>
      <c r="H96" s="1087">
        <f t="shared" si="1"/>
        <v>0</v>
      </c>
      <c r="J96" s="1093"/>
      <c r="K96" s="676"/>
      <c r="L96" s="676"/>
      <c r="M96" s="669"/>
      <c r="N96" s="694"/>
      <c r="O96" s="691"/>
      <c r="P96" s="691"/>
      <c r="Q96" s="691"/>
      <c r="R96" s="691"/>
      <c r="S96" s="694"/>
      <c r="T96" s="691"/>
      <c r="U96" s="691"/>
      <c r="V96" s="691"/>
      <c r="W96" s="691"/>
    </row>
    <row r="97" spans="1:23" ht="30" customHeight="1" x14ac:dyDescent="0.25">
      <c r="A97" s="669"/>
      <c r="B97" s="674"/>
      <c r="C97" s="674"/>
      <c r="D97" s="1085" t="s">
        <v>210</v>
      </c>
      <c r="E97" s="699">
        <f>SUM(E76:E96)</f>
        <v>700</v>
      </c>
      <c r="F97" s="699">
        <f>SUM(F76:F96)</f>
        <v>58.333333333333336</v>
      </c>
      <c r="G97" s="699">
        <f>SUM(G76:G96)</f>
        <v>0</v>
      </c>
      <c r="H97" s="699">
        <f>SUM(H76:H96)</f>
        <v>0</v>
      </c>
      <c r="I97" s="53"/>
      <c r="J97" s="702"/>
      <c r="K97" s="676"/>
      <c r="L97" s="676"/>
      <c r="M97" s="669"/>
      <c r="N97" s="696"/>
      <c r="O97" s="696"/>
      <c r="P97" s="696"/>
      <c r="Q97" s="696"/>
      <c r="R97" s="696"/>
      <c r="S97" s="696"/>
      <c r="T97" s="696"/>
      <c r="U97" s="696"/>
      <c r="V97" s="696"/>
      <c r="W97" s="696"/>
    </row>
    <row r="98" spans="1:23" ht="30" customHeight="1" x14ac:dyDescent="0.25">
      <c r="A98" s="669"/>
      <c r="B98" s="674"/>
      <c r="C98" s="674"/>
      <c r="D98" s="700"/>
      <c r="E98" s="701"/>
      <c r="F98" s="701"/>
      <c r="G98" s="701"/>
      <c r="H98" s="701"/>
      <c r="I98" s="701"/>
      <c r="J98" s="701"/>
      <c r="K98" s="676"/>
      <c r="L98" s="676"/>
      <c r="M98" s="669"/>
      <c r="N98" s="696"/>
      <c r="O98" s="696"/>
      <c r="P98" s="696"/>
      <c r="Q98" s="696"/>
      <c r="R98" s="696"/>
      <c r="S98" s="696"/>
      <c r="T98" s="696"/>
      <c r="U98" s="696"/>
      <c r="V98" s="696"/>
      <c r="W98" s="696"/>
    </row>
    <row r="99" spans="1:23" ht="34.799999999999997" customHeight="1" x14ac:dyDescent="0.25">
      <c r="A99" s="669"/>
      <c r="B99" s="674"/>
      <c r="C99" s="688"/>
      <c r="D99" s="1466" t="s">
        <v>661</v>
      </c>
      <c r="E99" s="1466"/>
      <c r="F99" s="1466"/>
      <c r="G99" s="1466"/>
      <c r="H99" s="1466"/>
      <c r="I99" s="1466"/>
      <c r="J99" s="1466"/>
      <c r="K99" s="688"/>
      <c r="L99" s="676"/>
      <c r="M99" s="669"/>
      <c r="N99" s="669"/>
      <c r="O99" s="669"/>
      <c r="P99" s="669"/>
      <c r="Q99" s="669"/>
      <c r="R99" s="669"/>
      <c r="S99" s="669"/>
      <c r="T99" s="669"/>
      <c r="U99" s="669"/>
      <c r="V99" s="669"/>
      <c r="W99" s="669"/>
    </row>
    <row r="100" spans="1:23" ht="30.6" customHeight="1" x14ac:dyDescent="0.25">
      <c r="A100" s="669"/>
      <c r="B100" s="674"/>
      <c r="C100" s="688"/>
      <c r="D100" s="54" t="s">
        <v>849</v>
      </c>
      <c r="E100" s="26" t="s">
        <v>843</v>
      </c>
      <c r="F100" s="26" t="s">
        <v>1000</v>
      </c>
      <c r="G100" s="26" t="s">
        <v>983</v>
      </c>
      <c r="H100" s="26" t="s">
        <v>999</v>
      </c>
      <c r="I100" s="1095"/>
      <c r="J100" s="26" t="s">
        <v>143</v>
      </c>
      <c r="K100" s="687"/>
      <c r="L100" s="676"/>
      <c r="M100" s="669"/>
      <c r="N100" s="669"/>
      <c r="O100" s="669"/>
      <c r="P100" s="669"/>
      <c r="Q100" s="669"/>
      <c r="R100" s="669"/>
      <c r="S100" s="669"/>
      <c r="T100" s="669"/>
      <c r="U100" s="669"/>
      <c r="V100" s="669"/>
      <c r="W100" s="669"/>
    </row>
    <row r="101" spans="1:23" ht="30" customHeight="1" x14ac:dyDescent="0.3">
      <c r="A101" s="669"/>
      <c r="B101" s="674"/>
      <c r="C101" s="674"/>
      <c r="D101" s="692"/>
      <c r="E101" s="693"/>
      <c r="F101" s="1087">
        <f>E101/12</f>
        <v>0</v>
      </c>
      <c r="G101" s="693"/>
      <c r="H101" s="1087">
        <f>G101*12</f>
        <v>0</v>
      </c>
      <c r="I101" s="1096"/>
      <c r="J101" s="693"/>
      <c r="K101" s="676"/>
      <c r="L101" s="676"/>
      <c r="M101" s="669"/>
      <c r="N101" s="694"/>
      <c r="O101" s="691"/>
      <c r="P101" s="691"/>
      <c r="Q101" s="691"/>
      <c r="R101" s="691"/>
      <c r="S101" s="694"/>
      <c r="T101" s="691"/>
      <c r="U101" s="691"/>
      <c r="V101" s="691"/>
      <c r="W101" s="691"/>
    </row>
    <row r="102" spans="1:23" ht="30" customHeight="1" x14ac:dyDescent="0.3">
      <c r="A102" s="669"/>
      <c r="B102" s="674"/>
      <c r="C102" s="674"/>
      <c r="D102" s="692"/>
      <c r="E102" s="693"/>
      <c r="F102" s="1087">
        <f t="shared" ref="F102:F121" si="2">E102/12</f>
        <v>0</v>
      </c>
      <c r="G102" s="693"/>
      <c r="H102" s="1087">
        <f t="shared" ref="H102:H121" si="3">G102*12</f>
        <v>0</v>
      </c>
      <c r="I102" s="1096"/>
      <c r="J102" s="693"/>
      <c r="K102" s="676"/>
      <c r="L102" s="676"/>
      <c r="M102" s="669"/>
      <c r="N102" s="694"/>
      <c r="O102" s="691"/>
      <c r="P102" s="691"/>
      <c r="Q102" s="691"/>
      <c r="R102" s="691"/>
      <c r="S102" s="694"/>
      <c r="T102" s="691"/>
      <c r="U102" s="691"/>
      <c r="V102" s="691"/>
      <c r="W102" s="691"/>
    </row>
    <row r="103" spans="1:23" ht="30" customHeight="1" x14ac:dyDescent="0.3">
      <c r="A103" s="669"/>
      <c r="B103" s="674"/>
      <c r="C103" s="674"/>
      <c r="D103" s="692"/>
      <c r="E103" s="693"/>
      <c r="F103" s="1087">
        <f t="shared" si="2"/>
        <v>0</v>
      </c>
      <c r="G103" s="693"/>
      <c r="H103" s="1087">
        <f t="shared" si="3"/>
        <v>0</v>
      </c>
      <c r="I103" s="1096"/>
      <c r="J103" s="693"/>
      <c r="K103" s="676"/>
      <c r="L103" s="676"/>
      <c r="M103" s="669"/>
      <c r="N103" s="694"/>
      <c r="O103" s="691"/>
      <c r="P103" s="691"/>
      <c r="Q103" s="691"/>
      <c r="R103" s="691"/>
      <c r="S103" s="694"/>
      <c r="T103" s="691"/>
      <c r="U103" s="691"/>
      <c r="V103" s="691"/>
      <c r="W103" s="691"/>
    </row>
    <row r="104" spans="1:23" ht="30" customHeight="1" x14ac:dyDescent="0.3">
      <c r="A104" s="669"/>
      <c r="B104" s="674"/>
      <c r="C104" s="674"/>
      <c r="D104" s="692"/>
      <c r="E104" s="693"/>
      <c r="F104" s="1087">
        <f t="shared" si="2"/>
        <v>0</v>
      </c>
      <c r="G104" s="693"/>
      <c r="H104" s="1087">
        <f t="shared" si="3"/>
        <v>0</v>
      </c>
      <c r="I104" s="1096"/>
      <c r="J104" s="693"/>
      <c r="K104" s="676"/>
      <c r="L104" s="676"/>
      <c r="M104" s="669"/>
      <c r="N104" s="694"/>
      <c r="O104" s="691"/>
      <c r="P104" s="691"/>
      <c r="Q104" s="691"/>
      <c r="R104" s="691"/>
      <c r="S104" s="694"/>
      <c r="T104" s="691"/>
      <c r="U104" s="691"/>
      <c r="V104" s="691"/>
      <c r="W104" s="691"/>
    </row>
    <row r="105" spans="1:23" ht="30" customHeight="1" x14ac:dyDescent="0.3">
      <c r="A105" s="669"/>
      <c r="B105" s="674"/>
      <c r="C105" s="674"/>
      <c r="D105" s="692"/>
      <c r="E105" s="693"/>
      <c r="F105" s="1087">
        <f t="shared" si="2"/>
        <v>0</v>
      </c>
      <c r="G105" s="693"/>
      <c r="H105" s="1087">
        <f t="shared" si="3"/>
        <v>0</v>
      </c>
      <c r="I105" s="1096"/>
      <c r="J105" s="693"/>
      <c r="K105" s="676"/>
      <c r="L105" s="676"/>
      <c r="M105" s="669"/>
      <c r="N105" s="694"/>
      <c r="O105" s="691"/>
      <c r="P105" s="691"/>
      <c r="Q105" s="691"/>
      <c r="R105" s="691"/>
      <c r="S105" s="694"/>
      <c r="T105" s="691"/>
      <c r="U105" s="691"/>
      <c r="V105" s="691"/>
      <c r="W105" s="691"/>
    </row>
    <row r="106" spans="1:23" ht="30" customHeight="1" x14ac:dyDescent="0.3">
      <c r="A106" s="669"/>
      <c r="B106" s="674"/>
      <c r="C106" s="674"/>
      <c r="D106" s="692"/>
      <c r="E106" s="693"/>
      <c r="F106" s="1087">
        <f t="shared" si="2"/>
        <v>0</v>
      </c>
      <c r="G106" s="693"/>
      <c r="H106" s="1087">
        <f t="shared" si="3"/>
        <v>0</v>
      </c>
      <c r="I106" s="1096"/>
      <c r="J106" s="693"/>
      <c r="K106" s="676"/>
      <c r="L106" s="676"/>
      <c r="M106" s="669"/>
      <c r="N106" s="694"/>
      <c r="O106" s="691"/>
      <c r="P106" s="691"/>
      <c r="Q106" s="691"/>
      <c r="R106" s="691"/>
      <c r="S106" s="694"/>
      <c r="T106" s="691"/>
      <c r="U106" s="691"/>
      <c r="V106" s="691"/>
      <c r="W106" s="691"/>
    </row>
    <row r="107" spans="1:23" ht="30" customHeight="1" x14ac:dyDescent="0.3">
      <c r="A107" s="669"/>
      <c r="B107" s="674"/>
      <c r="C107" s="674"/>
      <c r="D107" s="692"/>
      <c r="E107" s="693"/>
      <c r="F107" s="1087">
        <f t="shared" si="2"/>
        <v>0</v>
      </c>
      <c r="G107" s="693"/>
      <c r="H107" s="1087">
        <f t="shared" si="3"/>
        <v>0</v>
      </c>
      <c r="I107" s="1096"/>
      <c r="J107" s="693"/>
      <c r="K107" s="676"/>
      <c r="L107" s="676"/>
      <c r="M107" s="669"/>
      <c r="N107" s="694"/>
      <c r="O107" s="691"/>
      <c r="P107" s="691"/>
      <c r="Q107" s="691"/>
      <c r="R107" s="691"/>
      <c r="S107" s="694"/>
      <c r="T107" s="691"/>
      <c r="U107" s="691"/>
      <c r="V107" s="691"/>
      <c r="W107" s="691"/>
    </row>
    <row r="108" spans="1:23" ht="30" customHeight="1" x14ac:dyDescent="0.3">
      <c r="A108" s="669"/>
      <c r="B108" s="674"/>
      <c r="C108" s="674"/>
      <c r="D108" s="692"/>
      <c r="E108" s="693"/>
      <c r="F108" s="1087">
        <f t="shared" si="2"/>
        <v>0</v>
      </c>
      <c r="G108" s="693"/>
      <c r="H108" s="1087">
        <f t="shared" si="3"/>
        <v>0</v>
      </c>
      <c r="I108" s="1096"/>
      <c r="J108" s="693"/>
      <c r="K108" s="676"/>
      <c r="L108" s="676"/>
      <c r="M108" s="669"/>
      <c r="N108" s="694"/>
      <c r="O108" s="691"/>
      <c r="P108" s="691"/>
      <c r="Q108" s="691"/>
      <c r="R108" s="691"/>
      <c r="S108" s="694"/>
      <c r="T108" s="691"/>
      <c r="U108" s="691"/>
      <c r="V108" s="691"/>
      <c r="W108" s="691"/>
    </row>
    <row r="109" spans="1:23" ht="30" customHeight="1" x14ac:dyDescent="0.3">
      <c r="A109" s="669"/>
      <c r="B109" s="674"/>
      <c r="C109" s="674"/>
      <c r="D109" s="692"/>
      <c r="E109" s="693"/>
      <c r="F109" s="1087">
        <f t="shared" si="2"/>
        <v>0</v>
      </c>
      <c r="G109" s="693"/>
      <c r="H109" s="1087">
        <f t="shared" si="3"/>
        <v>0</v>
      </c>
      <c r="I109" s="1096"/>
      <c r="J109" s="693"/>
      <c r="K109" s="676"/>
      <c r="L109" s="676"/>
      <c r="M109" s="669"/>
      <c r="N109" s="694"/>
      <c r="O109" s="691"/>
      <c r="P109" s="691"/>
      <c r="Q109" s="691"/>
      <c r="R109" s="691"/>
      <c r="S109" s="694"/>
      <c r="T109" s="691"/>
      <c r="U109" s="691"/>
      <c r="V109" s="691"/>
      <c r="W109" s="691"/>
    </row>
    <row r="110" spans="1:23" ht="30" customHeight="1" x14ac:dyDescent="0.3">
      <c r="A110" s="669"/>
      <c r="B110" s="674"/>
      <c r="C110" s="674"/>
      <c r="D110" s="692"/>
      <c r="E110" s="693"/>
      <c r="F110" s="1087">
        <f t="shared" si="2"/>
        <v>0</v>
      </c>
      <c r="G110" s="693"/>
      <c r="H110" s="1087">
        <f t="shared" si="3"/>
        <v>0</v>
      </c>
      <c r="I110" s="1096"/>
      <c r="J110" s="693"/>
      <c r="K110" s="676"/>
      <c r="L110" s="676"/>
      <c r="M110" s="669"/>
      <c r="N110" s="694"/>
      <c r="O110" s="691"/>
      <c r="P110" s="691"/>
      <c r="Q110" s="691"/>
      <c r="R110" s="691"/>
      <c r="S110" s="694"/>
      <c r="T110" s="691"/>
      <c r="U110" s="691"/>
      <c r="V110" s="691"/>
      <c r="W110" s="691"/>
    </row>
    <row r="111" spans="1:23" ht="30" customHeight="1" x14ac:dyDescent="0.3">
      <c r="A111" s="669"/>
      <c r="B111" s="674"/>
      <c r="C111" s="674"/>
      <c r="D111" s="692"/>
      <c r="E111" s="693"/>
      <c r="F111" s="1087">
        <f t="shared" si="2"/>
        <v>0</v>
      </c>
      <c r="G111" s="693"/>
      <c r="H111" s="1087">
        <f t="shared" si="3"/>
        <v>0</v>
      </c>
      <c r="I111" s="1096"/>
      <c r="J111" s="693"/>
      <c r="K111" s="676"/>
      <c r="L111" s="676"/>
      <c r="M111" s="669"/>
      <c r="N111" s="694"/>
      <c r="O111" s="691"/>
      <c r="P111" s="691"/>
      <c r="Q111" s="691"/>
      <c r="R111" s="691"/>
      <c r="S111" s="694"/>
      <c r="T111" s="691"/>
      <c r="U111" s="691"/>
      <c r="V111" s="691"/>
      <c r="W111" s="691"/>
    </row>
    <row r="112" spans="1:23" ht="30" customHeight="1" x14ac:dyDescent="0.3">
      <c r="A112" s="669"/>
      <c r="B112" s="674"/>
      <c r="C112" s="674"/>
      <c r="D112" s="692"/>
      <c r="E112" s="693"/>
      <c r="F112" s="1087">
        <f t="shared" si="2"/>
        <v>0</v>
      </c>
      <c r="G112" s="693"/>
      <c r="H112" s="1087">
        <f t="shared" si="3"/>
        <v>0</v>
      </c>
      <c r="I112" s="1096"/>
      <c r="J112" s="693"/>
      <c r="K112" s="676"/>
      <c r="L112" s="676"/>
      <c r="M112" s="669"/>
      <c r="N112" s="694"/>
      <c r="O112" s="691"/>
      <c r="P112" s="691"/>
      <c r="Q112" s="691"/>
      <c r="R112" s="691"/>
      <c r="S112" s="694"/>
      <c r="T112" s="691"/>
      <c r="U112" s="691"/>
      <c r="V112" s="691"/>
      <c r="W112" s="691"/>
    </row>
    <row r="113" spans="1:23" ht="30" customHeight="1" x14ac:dyDescent="0.3">
      <c r="A113" s="669"/>
      <c r="B113" s="674"/>
      <c r="C113" s="674"/>
      <c r="D113" s="692"/>
      <c r="E113" s="693"/>
      <c r="F113" s="1087">
        <f t="shared" si="2"/>
        <v>0</v>
      </c>
      <c r="G113" s="693"/>
      <c r="H113" s="1087">
        <f t="shared" si="3"/>
        <v>0</v>
      </c>
      <c r="I113" s="1096"/>
      <c r="J113" s="693"/>
      <c r="K113" s="676"/>
      <c r="L113" s="676"/>
      <c r="M113" s="669"/>
      <c r="N113" s="694"/>
      <c r="O113" s="691"/>
      <c r="P113" s="691"/>
      <c r="Q113" s="691"/>
      <c r="R113" s="691"/>
      <c r="S113" s="694"/>
      <c r="T113" s="691"/>
      <c r="U113" s="691"/>
      <c r="V113" s="691"/>
      <c r="W113" s="691"/>
    </row>
    <row r="114" spans="1:23" ht="30" customHeight="1" x14ac:dyDescent="0.3">
      <c r="A114" s="669"/>
      <c r="B114" s="674"/>
      <c r="C114" s="674"/>
      <c r="D114" s="692"/>
      <c r="E114" s="693"/>
      <c r="F114" s="1087">
        <f t="shared" si="2"/>
        <v>0</v>
      </c>
      <c r="G114" s="693"/>
      <c r="H114" s="1087">
        <f t="shared" si="3"/>
        <v>0</v>
      </c>
      <c r="I114" s="1096"/>
      <c r="J114" s="693"/>
      <c r="K114" s="676"/>
      <c r="L114" s="676"/>
      <c r="M114" s="669"/>
      <c r="N114" s="694"/>
      <c r="O114" s="691"/>
      <c r="P114" s="691"/>
      <c r="Q114" s="691"/>
      <c r="R114" s="691"/>
      <c r="S114" s="694"/>
      <c r="T114" s="691"/>
      <c r="U114" s="691"/>
      <c r="V114" s="691"/>
      <c r="W114" s="691"/>
    </row>
    <row r="115" spans="1:23" ht="30" customHeight="1" x14ac:dyDescent="0.3">
      <c r="A115" s="669"/>
      <c r="B115" s="674"/>
      <c r="C115" s="674"/>
      <c r="D115" s="692"/>
      <c r="E115" s="693"/>
      <c r="F115" s="1087">
        <f t="shared" si="2"/>
        <v>0</v>
      </c>
      <c r="G115" s="693"/>
      <c r="H115" s="1087">
        <f t="shared" si="3"/>
        <v>0</v>
      </c>
      <c r="I115" s="1096"/>
      <c r="J115" s="693"/>
      <c r="K115" s="676"/>
      <c r="L115" s="676"/>
      <c r="M115" s="669"/>
      <c r="N115" s="694"/>
      <c r="O115" s="691"/>
      <c r="P115" s="691"/>
      <c r="Q115" s="691"/>
      <c r="R115" s="691"/>
      <c r="S115" s="694"/>
      <c r="T115" s="691"/>
      <c r="U115" s="691"/>
      <c r="V115" s="691"/>
      <c r="W115" s="691"/>
    </row>
    <row r="116" spans="1:23" ht="30" customHeight="1" x14ac:dyDescent="0.3">
      <c r="A116" s="669"/>
      <c r="B116" s="674"/>
      <c r="C116" s="674"/>
      <c r="D116" s="692"/>
      <c r="E116" s="693"/>
      <c r="F116" s="1087">
        <f t="shared" si="2"/>
        <v>0</v>
      </c>
      <c r="G116" s="693"/>
      <c r="H116" s="1087">
        <f t="shared" si="3"/>
        <v>0</v>
      </c>
      <c r="I116" s="1096"/>
      <c r="J116" s="693"/>
      <c r="K116" s="676"/>
      <c r="L116" s="676"/>
      <c r="M116" s="669"/>
      <c r="N116" s="694"/>
      <c r="O116" s="691"/>
      <c r="P116" s="691"/>
      <c r="Q116" s="691"/>
      <c r="R116" s="691"/>
      <c r="S116" s="694"/>
      <c r="T116" s="691"/>
      <c r="U116" s="691"/>
      <c r="V116" s="691"/>
      <c r="W116" s="691"/>
    </row>
    <row r="117" spans="1:23" ht="30" customHeight="1" x14ac:dyDescent="0.3">
      <c r="A117" s="669"/>
      <c r="B117" s="674"/>
      <c r="C117" s="674"/>
      <c r="D117" s="692"/>
      <c r="E117" s="693"/>
      <c r="F117" s="1087">
        <f t="shared" si="2"/>
        <v>0</v>
      </c>
      <c r="G117" s="693"/>
      <c r="H117" s="1087">
        <f t="shared" si="3"/>
        <v>0</v>
      </c>
      <c r="I117" s="1096"/>
      <c r="J117" s="693"/>
      <c r="K117" s="676"/>
      <c r="L117" s="676"/>
      <c r="M117" s="669"/>
      <c r="N117" s="694"/>
      <c r="O117" s="691"/>
      <c r="P117" s="691"/>
      <c r="Q117" s="691"/>
      <c r="R117" s="691"/>
      <c r="S117" s="694"/>
      <c r="T117" s="691"/>
      <c r="U117" s="691"/>
      <c r="V117" s="691"/>
      <c r="W117" s="691"/>
    </row>
    <row r="118" spans="1:23" ht="30" customHeight="1" x14ac:dyDescent="0.3">
      <c r="A118" s="669"/>
      <c r="B118" s="674"/>
      <c r="C118" s="674"/>
      <c r="D118" s="692"/>
      <c r="E118" s="693"/>
      <c r="F118" s="1087">
        <f t="shared" si="2"/>
        <v>0</v>
      </c>
      <c r="G118" s="693"/>
      <c r="H118" s="1087">
        <f t="shared" si="3"/>
        <v>0</v>
      </c>
      <c r="I118" s="1096"/>
      <c r="J118" s="693"/>
      <c r="K118" s="676"/>
      <c r="L118" s="676"/>
      <c r="M118" s="669"/>
      <c r="N118" s="694"/>
      <c r="O118" s="691"/>
      <c r="P118" s="691"/>
      <c r="Q118" s="691"/>
      <c r="R118" s="691"/>
      <c r="S118" s="694"/>
      <c r="T118" s="691"/>
      <c r="U118" s="691"/>
      <c r="V118" s="691"/>
      <c r="W118" s="691"/>
    </row>
    <row r="119" spans="1:23" ht="30" customHeight="1" x14ac:dyDescent="0.3">
      <c r="A119" s="669"/>
      <c r="B119" s="674"/>
      <c r="C119" s="674"/>
      <c r="D119" s="692"/>
      <c r="E119" s="693"/>
      <c r="F119" s="1087">
        <f t="shared" si="2"/>
        <v>0</v>
      </c>
      <c r="G119" s="693"/>
      <c r="H119" s="1087">
        <f t="shared" si="3"/>
        <v>0</v>
      </c>
      <c r="I119" s="1096"/>
      <c r="J119" s="693"/>
      <c r="K119" s="676"/>
      <c r="L119" s="676"/>
      <c r="M119" s="669"/>
      <c r="N119" s="694"/>
      <c r="O119" s="691"/>
      <c r="P119" s="691"/>
      <c r="Q119" s="691"/>
      <c r="R119" s="691"/>
      <c r="S119" s="694"/>
      <c r="T119" s="691"/>
      <c r="U119" s="691"/>
      <c r="V119" s="691"/>
      <c r="W119" s="691"/>
    </row>
    <row r="120" spans="1:23" ht="30" customHeight="1" x14ac:dyDescent="0.3">
      <c r="A120" s="669"/>
      <c r="B120" s="674"/>
      <c r="C120" s="674"/>
      <c r="D120" s="692"/>
      <c r="E120" s="693"/>
      <c r="F120" s="1087">
        <f t="shared" si="2"/>
        <v>0</v>
      </c>
      <c r="G120" s="693"/>
      <c r="H120" s="1087">
        <f t="shared" si="3"/>
        <v>0</v>
      </c>
      <c r="I120" s="1096"/>
      <c r="J120" s="693"/>
      <c r="K120" s="676"/>
      <c r="L120" s="676"/>
      <c r="M120" s="669"/>
      <c r="N120" s="694"/>
      <c r="O120" s="691"/>
      <c r="P120" s="691"/>
      <c r="Q120" s="691"/>
      <c r="R120" s="691"/>
      <c r="S120" s="694"/>
      <c r="T120" s="691"/>
      <c r="U120" s="691"/>
      <c r="V120" s="691"/>
      <c r="W120" s="691"/>
    </row>
    <row r="121" spans="1:23" ht="30" customHeight="1" x14ac:dyDescent="0.3">
      <c r="A121" s="669"/>
      <c r="B121" s="674"/>
      <c r="C121" s="674"/>
      <c r="D121" s="692"/>
      <c r="E121" s="1093"/>
      <c r="F121" s="1087">
        <f t="shared" si="2"/>
        <v>0</v>
      </c>
      <c r="G121" s="1093"/>
      <c r="H121" s="1087">
        <f t="shared" si="3"/>
        <v>0</v>
      </c>
      <c r="I121" s="1096"/>
      <c r="J121" s="693"/>
      <c r="K121" s="676"/>
      <c r="L121" s="676"/>
      <c r="M121" s="669"/>
      <c r="N121" s="694"/>
      <c r="O121" s="691"/>
      <c r="P121" s="691"/>
      <c r="Q121" s="691"/>
      <c r="R121" s="691"/>
      <c r="S121" s="694"/>
      <c r="T121" s="691"/>
      <c r="U121" s="691"/>
      <c r="V121" s="691"/>
      <c r="W121" s="691"/>
    </row>
    <row r="122" spans="1:23" ht="21.6" customHeight="1" x14ac:dyDescent="0.25">
      <c r="A122" s="669"/>
      <c r="B122" s="674"/>
      <c r="C122" s="684"/>
      <c r="D122" s="1097" t="s">
        <v>210</v>
      </c>
      <c r="E122" s="1098">
        <f>SUM(E101:E121)</f>
        <v>0</v>
      </c>
      <c r="F122" s="1098">
        <f>SUM(F101:F121)</f>
        <v>0</v>
      </c>
      <c r="G122" s="1098">
        <f>SUM(G101:G121)</f>
        <v>0</v>
      </c>
      <c r="H122" s="1098">
        <f>SUM(H101:H121)</f>
        <v>0</v>
      </c>
      <c r="I122" s="1094"/>
      <c r="J122" s="1099"/>
      <c r="K122" s="703"/>
      <c r="L122" s="676"/>
      <c r="M122" s="669"/>
      <c r="N122" s="669"/>
      <c r="O122" s="669"/>
      <c r="P122" s="669"/>
      <c r="Q122" s="669"/>
      <c r="R122" s="669"/>
      <c r="S122" s="669"/>
      <c r="T122" s="669"/>
      <c r="U122" s="669"/>
      <c r="V122" s="669"/>
      <c r="W122" s="669"/>
    </row>
    <row r="123" spans="1:23" ht="15" customHeight="1" x14ac:dyDescent="0.25">
      <c r="A123" s="669"/>
      <c r="B123" s="674"/>
      <c r="C123" s="669"/>
      <c r="D123" s="669"/>
      <c r="E123" s="669"/>
      <c r="F123" s="669"/>
      <c r="G123" s="669"/>
      <c r="H123" s="669"/>
      <c r="I123" s="669"/>
      <c r="J123" s="669"/>
      <c r="K123" s="669"/>
      <c r="L123" s="676"/>
      <c r="M123" s="669"/>
      <c r="N123" s="669"/>
      <c r="O123" s="669"/>
      <c r="P123" s="669"/>
      <c r="Q123" s="669"/>
      <c r="R123" s="669"/>
      <c r="S123" s="669"/>
      <c r="T123" s="669"/>
      <c r="U123" s="669"/>
      <c r="V123" s="669"/>
      <c r="W123" s="669"/>
    </row>
    <row r="124" spans="1:23" ht="15" customHeight="1" x14ac:dyDescent="0.25">
      <c r="A124" s="669"/>
      <c r="B124" s="674"/>
      <c r="C124" s="669"/>
      <c r="D124" s="669"/>
      <c r="E124" s="1465"/>
      <c r="F124" s="1465"/>
      <c r="G124" s="1465"/>
      <c r="H124" s="1465"/>
      <c r="I124" s="1465"/>
      <c r="J124" s="150"/>
      <c r="K124" s="669"/>
      <c r="L124" s="676"/>
      <c r="M124" s="669"/>
      <c r="N124" s="669"/>
      <c r="O124" s="669"/>
      <c r="P124" s="669"/>
      <c r="Q124" s="669"/>
      <c r="R124" s="669"/>
      <c r="S124" s="669"/>
      <c r="T124" s="669"/>
      <c r="U124" s="669"/>
      <c r="V124" s="669"/>
      <c r="W124" s="669"/>
    </row>
    <row r="125" spans="1:23" ht="15" customHeight="1" x14ac:dyDescent="0.25">
      <c r="A125" s="669"/>
      <c r="B125" s="684"/>
      <c r="C125" s="685"/>
      <c r="D125" s="685"/>
      <c r="E125" s="704"/>
      <c r="F125" s="704"/>
      <c r="G125" s="704"/>
      <c r="H125" s="704"/>
      <c r="I125" s="704"/>
      <c r="J125" s="704"/>
      <c r="K125" s="685"/>
      <c r="L125" s="703"/>
      <c r="M125" s="669"/>
      <c r="N125" s="669"/>
      <c r="O125" s="669"/>
      <c r="P125" s="669"/>
      <c r="Q125" s="669"/>
      <c r="R125" s="669"/>
      <c r="S125" s="669"/>
      <c r="T125" s="669"/>
      <c r="U125" s="669"/>
      <c r="V125" s="669"/>
      <c r="W125" s="669"/>
    </row>
    <row r="126" spans="1:23" ht="15.75" customHeight="1" x14ac:dyDescent="0.25">
      <c r="A126" s="669"/>
      <c r="B126" s="669"/>
      <c r="C126" s="669"/>
      <c r="D126" s="669"/>
      <c r="E126" s="150"/>
      <c r="F126" s="150"/>
      <c r="G126" s="150"/>
      <c r="H126" s="150"/>
      <c r="I126" s="150"/>
      <c r="J126" s="150"/>
      <c r="K126" s="669"/>
      <c r="L126" s="669"/>
      <c r="M126" s="669"/>
      <c r="N126" s="150"/>
      <c r="O126" s="150"/>
      <c r="P126" s="150"/>
      <c r="Q126" s="150"/>
      <c r="R126" s="150"/>
      <c r="S126" s="150"/>
      <c r="T126" s="150"/>
      <c r="U126" s="150"/>
      <c r="V126" s="150"/>
      <c r="W126" s="150"/>
    </row>
    <row r="127" spans="1:23" ht="15.75" customHeight="1" x14ac:dyDescent="0.25">
      <c r="A127" s="669"/>
      <c r="B127" s="669"/>
      <c r="C127" s="669"/>
      <c r="D127" s="669"/>
      <c r="E127" s="150"/>
      <c r="F127" s="150"/>
      <c r="G127" s="150"/>
      <c r="H127" s="150"/>
      <c r="I127" s="150"/>
      <c r="J127" s="150"/>
      <c r="K127" s="669"/>
      <c r="L127" s="669"/>
      <c r="M127" s="669"/>
      <c r="N127" s="150"/>
      <c r="O127" s="150"/>
      <c r="P127" s="150"/>
      <c r="Q127" s="150"/>
      <c r="R127" s="150"/>
      <c r="S127" s="150"/>
      <c r="T127" s="150"/>
      <c r="U127" s="150"/>
      <c r="V127" s="150"/>
      <c r="W127" s="150"/>
    </row>
    <row r="128" spans="1:23" ht="15.75" customHeight="1" x14ac:dyDescent="0.25">
      <c r="A128" s="669"/>
      <c r="B128" s="669"/>
      <c r="C128" s="669"/>
      <c r="D128" s="669"/>
      <c r="E128" s="150"/>
      <c r="F128" s="150"/>
      <c r="G128" s="150"/>
      <c r="H128" s="150"/>
      <c r="I128" s="150"/>
      <c r="J128" s="150"/>
      <c r="K128" s="669"/>
      <c r="L128" s="669"/>
      <c r="M128" s="669"/>
      <c r="N128" s="150"/>
      <c r="O128" s="150"/>
      <c r="P128" s="150"/>
      <c r="Q128" s="150"/>
      <c r="R128" s="150"/>
      <c r="S128" s="150"/>
      <c r="T128" s="150"/>
      <c r="U128" s="150"/>
      <c r="V128" s="150"/>
      <c r="W128" s="150"/>
    </row>
    <row r="129" spans="1:23" ht="15.75" customHeight="1" x14ac:dyDescent="0.25">
      <c r="A129" s="669"/>
      <c r="B129" s="669"/>
      <c r="C129" s="669"/>
      <c r="D129" s="669"/>
      <c r="E129" s="150"/>
      <c r="F129" s="150"/>
      <c r="G129" s="150"/>
      <c r="H129" s="150"/>
      <c r="I129" s="150"/>
      <c r="J129" s="150"/>
      <c r="K129" s="669"/>
      <c r="L129" s="669"/>
      <c r="M129" s="669"/>
      <c r="N129" s="150"/>
      <c r="O129" s="150"/>
      <c r="P129" s="150"/>
      <c r="Q129" s="150"/>
      <c r="R129" s="150"/>
      <c r="S129" s="150"/>
      <c r="T129" s="150"/>
      <c r="U129" s="150"/>
      <c r="V129" s="150"/>
      <c r="W129" s="150"/>
    </row>
    <row r="130" spans="1:23" ht="15.75" customHeight="1" x14ac:dyDescent="0.25">
      <c r="A130" s="669"/>
      <c r="B130" s="669"/>
      <c r="C130" s="669"/>
      <c r="D130" s="669"/>
      <c r="E130" s="150"/>
      <c r="F130" s="150"/>
      <c r="G130" s="150"/>
      <c r="H130" s="150"/>
      <c r="I130" s="150"/>
      <c r="J130" s="150"/>
      <c r="K130" s="669"/>
      <c r="L130" s="669"/>
      <c r="M130" s="669"/>
      <c r="N130" s="150"/>
      <c r="O130" s="150"/>
      <c r="P130" s="150"/>
      <c r="Q130" s="150"/>
      <c r="R130" s="150"/>
      <c r="S130" s="150"/>
      <c r="T130" s="150"/>
      <c r="U130" s="150"/>
      <c r="V130" s="150"/>
      <c r="W130" s="150"/>
    </row>
    <row r="131" spans="1:23" ht="15.75" customHeight="1" x14ac:dyDescent="0.25">
      <c r="A131" s="669"/>
      <c r="B131" s="669"/>
      <c r="C131" s="669"/>
      <c r="D131" s="669"/>
      <c r="E131" s="150"/>
      <c r="F131" s="150"/>
      <c r="G131" s="150"/>
      <c r="H131" s="150"/>
      <c r="I131" s="150"/>
      <c r="J131" s="150"/>
      <c r="K131" s="669"/>
      <c r="L131" s="669"/>
      <c r="M131" s="669"/>
      <c r="N131" s="150"/>
      <c r="O131" s="150"/>
      <c r="P131" s="150"/>
      <c r="Q131" s="150"/>
      <c r="R131" s="150"/>
      <c r="S131" s="150"/>
      <c r="T131" s="150"/>
      <c r="U131" s="150"/>
      <c r="V131" s="150"/>
      <c r="W131" s="150"/>
    </row>
    <row r="132" spans="1:23" ht="15.75" customHeight="1" x14ac:dyDescent="0.25">
      <c r="A132" s="669"/>
      <c r="B132" s="669"/>
      <c r="C132" s="669"/>
      <c r="D132" s="669"/>
      <c r="E132" s="150"/>
      <c r="F132" s="150"/>
      <c r="G132" s="150"/>
      <c r="H132" s="150"/>
      <c r="I132" s="150"/>
      <c r="J132" s="150"/>
      <c r="K132" s="669"/>
      <c r="L132" s="669"/>
      <c r="M132" s="669"/>
      <c r="N132" s="150"/>
      <c r="O132" s="150"/>
      <c r="P132" s="150"/>
      <c r="Q132" s="150"/>
      <c r="R132" s="150"/>
      <c r="S132" s="150"/>
      <c r="T132" s="150"/>
      <c r="U132" s="150"/>
      <c r="V132" s="150"/>
      <c r="W132" s="150"/>
    </row>
    <row r="133" spans="1:23" ht="15.75" customHeight="1" x14ac:dyDescent="0.25">
      <c r="A133" s="669"/>
      <c r="B133" s="669"/>
      <c r="C133" s="669"/>
      <c r="D133" s="669"/>
      <c r="E133" s="150"/>
      <c r="F133" s="150"/>
      <c r="G133" s="150"/>
      <c r="H133" s="150"/>
      <c r="I133" s="150"/>
      <c r="J133" s="150"/>
      <c r="K133" s="669"/>
      <c r="L133" s="669"/>
      <c r="M133" s="669"/>
      <c r="N133" s="150"/>
      <c r="O133" s="150"/>
      <c r="P133" s="150"/>
      <c r="Q133" s="150"/>
      <c r="R133" s="150"/>
      <c r="S133" s="150"/>
      <c r="T133" s="150"/>
      <c r="U133" s="150"/>
      <c r="V133" s="150"/>
      <c r="W133" s="150"/>
    </row>
    <row r="134" spans="1:23" ht="15.75" customHeight="1" x14ac:dyDescent="0.25">
      <c r="A134" s="669"/>
      <c r="B134" s="669"/>
      <c r="C134" s="669"/>
      <c r="D134" s="669"/>
      <c r="E134" s="150"/>
      <c r="F134" s="150"/>
      <c r="G134" s="150"/>
      <c r="H134" s="150"/>
      <c r="I134" s="150"/>
      <c r="J134" s="150"/>
      <c r="K134" s="669"/>
      <c r="L134" s="669"/>
      <c r="M134" s="669"/>
      <c r="N134" s="150"/>
      <c r="O134" s="150"/>
      <c r="P134" s="150"/>
      <c r="Q134" s="150"/>
      <c r="R134" s="150"/>
      <c r="S134" s="150"/>
      <c r="T134" s="150"/>
      <c r="U134" s="150"/>
      <c r="V134" s="150"/>
      <c r="W134" s="150"/>
    </row>
    <row r="135" spans="1:23" ht="15.75" customHeight="1" x14ac:dyDescent="0.25">
      <c r="A135" s="669"/>
      <c r="B135" s="669"/>
      <c r="C135" s="669"/>
      <c r="D135" s="669"/>
      <c r="E135" s="150"/>
      <c r="F135" s="150"/>
      <c r="G135" s="150"/>
      <c r="H135" s="150"/>
      <c r="I135" s="150"/>
      <c r="J135" s="150"/>
      <c r="K135" s="669"/>
      <c r="L135" s="669"/>
      <c r="M135" s="669"/>
      <c r="N135" s="150"/>
      <c r="O135" s="150"/>
      <c r="P135" s="150"/>
      <c r="Q135" s="150"/>
      <c r="R135" s="150"/>
      <c r="S135" s="150"/>
      <c r="T135" s="150"/>
      <c r="U135" s="150"/>
      <c r="V135" s="150"/>
      <c r="W135" s="150"/>
    </row>
    <row r="136" spans="1:23" ht="15.75" customHeight="1" x14ac:dyDescent="0.25">
      <c r="A136" s="669"/>
      <c r="B136" s="669"/>
      <c r="C136" s="669"/>
      <c r="D136" s="669"/>
      <c r="E136" s="150"/>
      <c r="F136" s="150"/>
      <c r="G136" s="150"/>
      <c r="H136" s="150"/>
      <c r="I136" s="150"/>
      <c r="J136" s="150"/>
      <c r="K136" s="669"/>
      <c r="L136" s="669"/>
      <c r="M136" s="669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</row>
    <row r="137" spans="1:23" ht="15.75" customHeight="1" x14ac:dyDescent="0.25">
      <c r="A137" s="669"/>
      <c r="B137" s="669"/>
      <c r="C137" s="669"/>
      <c r="D137" s="669"/>
      <c r="E137" s="150"/>
      <c r="F137" s="150"/>
      <c r="G137" s="150"/>
      <c r="H137" s="150"/>
      <c r="I137" s="150"/>
      <c r="J137" s="150"/>
      <c r="K137" s="669"/>
      <c r="L137" s="669"/>
      <c r="M137" s="669"/>
      <c r="N137" s="150"/>
      <c r="O137" s="150"/>
      <c r="P137" s="150"/>
      <c r="Q137" s="150"/>
      <c r="R137" s="150"/>
      <c r="S137" s="150"/>
      <c r="T137" s="150"/>
      <c r="U137" s="150"/>
      <c r="V137" s="150"/>
      <c r="W137" s="150"/>
    </row>
    <row r="138" spans="1:23" ht="15.75" customHeight="1" x14ac:dyDescent="0.25">
      <c r="A138" s="669"/>
      <c r="B138" s="669"/>
      <c r="C138" s="669"/>
      <c r="D138" s="669"/>
      <c r="E138" s="150"/>
      <c r="F138" s="150"/>
      <c r="G138" s="150"/>
      <c r="H138" s="150"/>
      <c r="I138" s="150"/>
      <c r="J138" s="150"/>
      <c r="K138" s="669"/>
      <c r="L138" s="669"/>
      <c r="M138" s="669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</row>
    <row r="139" spans="1:23" ht="15.75" customHeight="1" x14ac:dyDescent="0.25">
      <c r="A139" s="669"/>
      <c r="B139" s="669"/>
      <c r="C139" s="669"/>
      <c r="D139" s="669"/>
      <c r="E139" s="150"/>
      <c r="F139" s="150"/>
      <c r="G139" s="150"/>
      <c r="H139" s="150"/>
      <c r="I139" s="150"/>
      <c r="J139" s="150"/>
      <c r="K139" s="669"/>
      <c r="L139" s="669"/>
      <c r="M139" s="669"/>
      <c r="N139" s="150"/>
      <c r="O139" s="150"/>
      <c r="P139" s="150"/>
      <c r="Q139" s="150"/>
      <c r="R139" s="150"/>
      <c r="S139" s="150"/>
      <c r="T139" s="150"/>
      <c r="U139" s="150"/>
      <c r="V139" s="150"/>
      <c r="W139" s="150"/>
    </row>
    <row r="140" spans="1:23" ht="15.75" customHeight="1" x14ac:dyDescent="0.25">
      <c r="A140" s="669"/>
      <c r="B140" s="669"/>
      <c r="C140" s="669"/>
      <c r="D140" s="669"/>
      <c r="E140" s="150"/>
      <c r="F140" s="150"/>
      <c r="G140" s="150"/>
      <c r="H140" s="150"/>
      <c r="I140" s="150"/>
      <c r="J140" s="150"/>
      <c r="K140" s="669"/>
      <c r="L140" s="669"/>
      <c r="M140" s="669"/>
      <c r="N140" s="150"/>
      <c r="O140" s="150"/>
      <c r="P140" s="150"/>
      <c r="Q140" s="150"/>
      <c r="R140" s="150"/>
      <c r="S140" s="150"/>
      <c r="T140" s="150"/>
      <c r="U140" s="150"/>
      <c r="V140" s="150"/>
      <c r="W140" s="150"/>
    </row>
    <row r="141" spans="1:23" ht="15.75" customHeight="1" x14ac:dyDescent="0.25">
      <c r="A141" s="669"/>
      <c r="B141" s="669"/>
      <c r="C141" s="669"/>
      <c r="D141" s="669"/>
      <c r="E141" s="150"/>
      <c r="F141" s="150"/>
      <c r="G141" s="150"/>
      <c r="H141" s="150"/>
      <c r="I141" s="150"/>
      <c r="J141" s="150"/>
      <c r="K141" s="669"/>
      <c r="L141" s="669"/>
      <c r="M141" s="669"/>
      <c r="N141" s="150"/>
      <c r="O141" s="150"/>
      <c r="P141" s="150"/>
      <c r="Q141" s="150"/>
      <c r="R141" s="150"/>
      <c r="S141" s="150"/>
      <c r="T141" s="150"/>
      <c r="U141" s="150"/>
      <c r="V141" s="150"/>
      <c r="W141" s="150"/>
    </row>
    <row r="142" spans="1:23" ht="15.75" customHeight="1" x14ac:dyDescent="0.25">
      <c r="A142" s="669"/>
      <c r="B142" s="669"/>
      <c r="C142" s="669"/>
      <c r="D142" s="669"/>
      <c r="E142" s="150"/>
      <c r="F142" s="150"/>
      <c r="G142" s="150"/>
      <c r="H142" s="150"/>
      <c r="I142" s="150"/>
      <c r="J142" s="150"/>
      <c r="K142" s="669"/>
      <c r="L142" s="669"/>
      <c r="M142" s="669"/>
      <c r="N142" s="150"/>
      <c r="O142" s="150"/>
      <c r="P142" s="150"/>
      <c r="Q142" s="150"/>
      <c r="R142" s="150"/>
      <c r="S142" s="150"/>
      <c r="T142" s="150"/>
      <c r="U142" s="150"/>
      <c r="V142" s="150"/>
      <c r="W142" s="150"/>
    </row>
    <row r="143" spans="1:23" ht="15.75" customHeight="1" x14ac:dyDescent="0.25">
      <c r="A143" s="669"/>
      <c r="B143" s="669"/>
      <c r="C143" s="669"/>
      <c r="D143" s="669"/>
      <c r="E143" s="150"/>
      <c r="F143" s="150"/>
      <c r="G143" s="150"/>
      <c r="H143" s="150"/>
      <c r="I143" s="150"/>
      <c r="J143" s="150"/>
      <c r="K143" s="669"/>
      <c r="L143" s="669"/>
      <c r="M143" s="669"/>
      <c r="N143" s="150"/>
      <c r="O143" s="150"/>
      <c r="P143" s="150"/>
      <c r="Q143" s="150"/>
      <c r="R143" s="150"/>
      <c r="S143" s="150"/>
      <c r="T143" s="150"/>
      <c r="U143" s="150"/>
      <c r="V143" s="150"/>
      <c r="W143" s="150"/>
    </row>
    <row r="144" spans="1:23" ht="15.75" customHeight="1" x14ac:dyDescent="0.25">
      <c r="A144" s="669"/>
      <c r="B144" s="669"/>
      <c r="C144" s="669"/>
      <c r="D144" s="669"/>
      <c r="E144" s="150"/>
      <c r="F144" s="150"/>
      <c r="G144" s="150"/>
      <c r="H144" s="150"/>
      <c r="I144" s="150"/>
      <c r="J144" s="150"/>
      <c r="K144" s="669"/>
      <c r="L144" s="669"/>
      <c r="M144" s="669"/>
      <c r="N144" s="150"/>
      <c r="O144" s="150"/>
      <c r="P144" s="150"/>
      <c r="Q144" s="150"/>
      <c r="R144" s="150"/>
      <c r="S144" s="150"/>
      <c r="T144" s="150"/>
      <c r="U144" s="150"/>
      <c r="V144" s="150"/>
      <c r="W144" s="150"/>
    </row>
    <row r="145" spans="1:23" ht="15.75" customHeight="1" x14ac:dyDescent="0.25">
      <c r="A145" s="669"/>
      <c r="B145" s="669"/>
      <c r="C145" s="669"/>
      <c r="D145" s="669"/>
      <c r="E145" s="150"/>
      <c r="F145" s="150"/>
      <c r="G145" s="150"/>
      <c r="H145" s="150"/>
      <c r="I145" s="150"/>
      <c r="J145" s="150"/>
      <c r="K145" s="669"/>
      <c r="L145" s="669"/>
      <c r="M145" s="669"/>
      <c r="N145" s="150"/>
      <c r="O145" s="150"/>
      <c r="P145" s="150"/>
      <c r="Q145" s="150"/>
      <c r="R145" s="150"/>
      <c r="S145" s="150"/>
      <c r="T145" s="150"/>
      <c r="U145" s="150"/>
      <c r="V145" s="150"/>
      <c r="W145" s="150"/>
    </row>
    <row r="146" spans="1:23" ht="15.75" customHeight="1" x14ac:dyDescent="0.25">
      <c r="A146" s="669"/>
      <c r="B146" s="669"/>
      <c r="C146" s="669"/>
      <c r="D146" s="669"/>
      <c r="E146" s="150"/>
      <c r="F146" s="150"/>
      <c r="G146" s="150"/>
      <c r="H146" s="150"/>
      <c r="I146" s="150"/>
      <c r="J146" s="150"/>
      <c r="K146" s="669"/>
      <c r="L146" s="669"/>
      <c r="M146" s="669"/>
      <c r="N146" s="150"/>
      <c r="O146" s="150"/>
      <c r="P146" s="150"/>
      <c r="Q146" s="150"/>
      <c r="R146" s="150"/>
      <c r="S146" s="150"/>
      <c r="T146" s="150"/>
      <c r="U146" s="150"/>
      <c r="V146" s="150"/>
      <c r="W146" s="150"/>
    </row>
    <row r="147" spans="1:23" ht="15.75" customHeight="1" x14ac:dyDescent="0.25">
      <c r="A147" s="669"/>
      <c r="B147" s="669"/>
      <c r="C147" s="669"/>
      <c r="D147" s="669"/>
      <c r="E147" s="150"/>
      <c r="F147" s="150"/>
      <c r="G147" s="150"/>
      <c r="H147" s="150"/>
      <c r="I147" s="150"/>
      <c r="J147" s="150"/>
      <c r="K147" s="669"/>
      <c r="L147" s="669"/>
      <c r="M147" s="669"/>
      <c r="N147" s="150"/>
      <c r="O147" s="150"/>
      <c r="P147" s="150"/>
      <c r="Q147" s="150"/>
      <c r="R147" s="150"/>
      <c r="S147" s="150"/>
      <c r="T147" s="150"/>
      <c r="U147" s="150"/>
      <c r="V147" s="150"/>
      <c r="W147" s="150"/>
    </row>
    <row r="148" spans="1:23" ht="15.75" customHeight="1" x14ac:dyDescent="0.25">
      <c r="A148" s="669"/>
      <c r="B148" s="669"/>
      <c r="C148" s="669"/>
      <c r="D148" s="669"/>
      <c r="E148" s="150"/>
      <c r="F148" s="150"/>
      <c r="G148" s="150"/>
      <c r="H148" s="150"/>
      <c r="I148" s="150"/>
      <c r="J148" s="150"/>
      <c r="K148" s="669"/>
      <c r="L148" s="669"/>
      <c r="M148" s="669"/>
      <c r="N148" s="150"/>
      <c r="O148" s="150"/>
      <c r="P148" s="150"/>
      <c r="Q148" s="150"/>
      <c r="R148" s="150"/>
      <c r="S148" s="150"/>
      <c r="T148" s="150"/>
      <c r="U148" s="150"/>
      <c r="V148" s="150"/>
      <c r="W148" s="150"/>
    </row>
    <row r="149" spans="1:23" ht="15.75" customHeight="1" x14ac:dyDescent="0.25">
      <c r="A149" s="669"/>
      <c r="B149" s="669"/>
      <c r="C149" s="669"/>
      <c r="D149" s="669"/>
      <c r="E149" s="150"/>
      <c r="F149" s="150"/>
      <c r="G149" s="150"/>
      <c r="H149" s="150"/>
      <c r="I149" s="150"/>
      <c r="J149" s="150"/>
      <c r="K149" s="669"/>
      <c r="L149" s="669"/>
      <c r="M149" s="669"/>
      <c r="N149" s="150"/>
      <c r="O149" s="150"/>
      <c r="P149" s="150"/>
      <c r="Q149" s="150"/>
      <c r="R149" s="150"/>
      <c r="S149" s="150"/>
      <c r="T149" s="150"/>
      <c r="U149" s="150"/>
      <c r="V149" s="150"/>
      <c r="W149" s="150"/>
    </row>
    <row r="150" spans="1:23" ht="15.75" customHeight="1" x14ac:dyDescent="0.25">
      <c r="A150" s="669"/>
      <c r="B150" s="669"/>
      <c r="C150" s="669"/>
      <c r="D150" s="669"/>
      <c r="E150" s="150"/>
      <c r="F150" s="150"/>
      <c r="G150" s="150"/>
      <c r="H150" s="150"/>
      <c r="I150" s="150"/>
      <c r="J150" s="150"/>
      <c r="K150" s="669"/>
      <c r="L150" s="669"/>
      <c r="M150" s="669"/>
      <c r="N150" s="150"/>
      <c r="O150" s="150"/>
      <c r="P150" s="150"/>
      <c r="Q150" s="150"/>
      <c r="R150" s="150"/>
      <c r="S150" s="150"/>
      <c r="T150" s="150"/>
      <c r="U150" s="150"/>
      <c r="V150" s="150"/>
      <c r="W150" s="150"/>
    </row>
    <row r="151" spans="1:23" ht="15.75" customHeight="1" x14ac:dyDescent="0.25">
      <c r="A151" s="669"/>
      <c r="B151" s="669"/>
      <c r="C151" s="669"/>
      <c r="D151" s="669"/>
      <c r="E151" s="150"/>
      <c r="F151" s="150"/>
      <c r="G151" s="150"/>
      <c r="H151" s="150"/>
      <c r="I151" s="150"/>
      <c r="J151" s="150"/>
      <c r="K151" s="669"/>
      <c r="L151" s="669"/>
      <c r="M151" s="669"/>
      <c r="N151" s="150"/>
      <c r="O151" s="150"/>
      <c r="P151" s="150"/>
      <c r="Q151" s="150"/>
      <c r="R151" s="150"/>
      <c r="S151" s="150"/>
      <c r="T151" s="150"/>
      <c r="U151" s="150"/>
      <c r="V151" s="150"/>
      <c r="W151" s="150"/>
    </row>
    <row r="152" spans="1:23" ht="15.75" customHeight="1" x14ac:dyDescent="0.25">
      <c r="A152" s="669"/>
      <c r="B152" s="669"/>
      <c r="C152" s="669"/>
      <c r="D152" s="669"/>
      <c r="E152" s="150"/>
      <c r="F152" s="150"/>
      <c r="G152" s="150"/>
      <c r="H152" s="150"/>
      <c r="I152" s="150"/>
      <c r="J152" s="150"/>
      <c r="K152" s="669"/>
      <c r="L152" s="669"/>
      <c r="M152" s="669"/>
      <c r="N152" s="150"/>
      <c r="O152" s="150"/>
      <c r="P152" s="150"/>
      <c r="Q152" s="150"/>
      <c r="R152" s="150"/>
      <c r="S152" s="150"/>
      <c r="T152" s="150"/>
      <c r="U152" s="150"/>
      <c r="V152" s="150"/>
      <c r="W152" s="150"/>
    </row>
    <row r="153" spans="1:23" ht="15.75" customHeight="1" x14ac:dyDescent="0.25">
      <c r="A153" s="669"/>
      <c r="B153" s="669"/>
      <c r="C153" s="669"/>
      <c r="D153" s="669"/>
      <c r="E153" s="150"/>
      <c r="F153" s="150"/>
      <c r="G153" s="150"/>
      <c r="H153" s="150"/>
      <c r="I153" s="150"/>
      <c r="J153" s="150"/>
      <c r="K153" s="669"/>
      <c r="L153" s="669"/>
      <c r="M153" s="669"/>
      <c r="N153" s="150"/>
      <c r="O153" s="150"/>
      <c r="P153" s="150"/>
      <c r="Q153" s="150"/>
      <c r="R153" s="150"/>
      <c r="S153" s="150"/>
      <c r="T153" s="150"/>
      <c r="U153" s="150"/>
      <c r="V153" s="150"/>
      <c r="W153" s="150"/>
    </row>
    <row r="154" spans="1:23" ht="15.75" customHeight="1" x14ac:dyDescent="0.25">
      <c r="A154" s="669"/>
      <c r="B154" s="669"/>
      <c r="C154" s="669"/>
      <c r="D154" s="669"/>
      <c r="E154" s="150"/>
      <c r="F154" s="150"/>
      <c r="G154" s="150"/>
      <c r="H154" s="150"/>
      <c r="I154" s="150"/>
      <c r="J154" s="150"/>
      <c r="K154" s="669"/>
      <c r="L154" s="669"/>
      <c r="M154" s="669"/>
      <c r="N154" s="150"/>
      <c r="O154" s="150"/>
      <c r="P154" s="150"/>
      <c r="Q154" s="150"/>
      <c r="R154" s="150"/>
      <c r="S154" s="150"/>
      <c r="T154" s="150"/>
      <c r="U154" s="150"/>
      <c r="V154" s="150"/>
      <c r="W154" s="150"/>
    </row>
    <row r="155" spans="1:23" ht="15.75" customHeight="1" x14ac:dyDescent="0.25">
      <c r="A155" s="669"/>
      <c r="B155" s="669"/>
      <c r="C155" s="669"/>
      <c r="D155" s="669"/>
      <c r="E155" s="150"/>
      <c r="F155" s="150"/>
      <c r="G155" s="150"/>
      <c r="H155" s="150"/>
      <c r="I155" s="150"/>
      <c r="J155" s="150"/>
      <c r="K155" s="669"/>
      <c r="L155" s="669"/>
      <c r="M155" s="669"/>
      <c r="N155" s="150"/>
      <c r="O155" s="150"/>
      <c r="P155" s="150"/>
      <c r="Q155" s="150"/>
      <c r="R155" s="150"/>
      <c r="S155" s="150"/>
      <c r="T155" s="150"/>
      <c r="U155" s="150"/>
      <c r="V155" s="150"/>
      <c r="W155" s="150"/>
    </row>
    <row r="156" spans="1:23" ht="15.75" customHeight="1" x14ac:dyDescent="0.25">
      <c r="A156" s="669"/>
      <c r="B156" s="669"/>
      <c r="C156" s="669"/>
      <c r="D156" s="669"/>
      <c r="E156" s="150"/>
      <c r="F156" s="150"/>
      <c r="G156" s="150"/>
      <c r="H156" s="150"/>
      <c r="I156" s="150"/>
      <c r="J156" s="150"/>
      <c r="K156" s="669"/>
      <c r="L156" s="669"/>
      <c r="M156" s="669"/>
      <c r="N156" s="150"/>
      <c r="O156" s="150"/>
      <c r="P156" s="150"/>
      <c r="Q156" s="150"/>
      <c r="R156" s="150"/>
      <c r="S156" s="150"/>
      <c r="T156" s="150"/>
      <c r="U156" s="150"/>
      <c r="V156" s="150"/>
      <c r="W156" s="150"/>
    </row>
    <row r="157" spans="1:23" ht="15.75" customHeight="1" x14ac:dyDescent="0.25">
      <c r="A157" s="669"/>
      <c r="B157" s="669"/>
      <c r="C157" s="669"/>
      <c r="D157" s="669"/>
      <c r="E157" s="150"/>
      <c r="F157" s="150"/>
      <c r="G157" s="150"/>
      <c r="H157" s="150"/>
      <c r="I157" s="150"/>
      <c r="J157" s="150"/>
      <c r="K157" s="669"/>
      <c r="L157" s="669"/>
      <c r="M157" s="669"/>
      <c r="N157" s="150"/>
      <c r="O157" s="150"/>
      <c r="P157" s="150"/>
      <c r="Q157" s="150"/>
      <c r="R157" s="150"/>
      <c r="S157" s="150"/>
      <c r="T157" s="150"/>
      <c r="U157" s="150"/>
      <c r="V157" s="150"/>
      <c r="W157" s="150"/>
    </row>
    <row r="158" spans="1:23" ht="15.75" customHeight="1" x14ac:dyDescent="0.25">
      <c r="A158" s="669"/>
      <c r="B158" s="669"/>
      <c r="C158" s="669"/>
      <c r="D158" s="669"/>
      <c r="E158" s="150"/>
      <c r="F158" s="150"/>
      <c r="G158" s="150"/>
      <c r="H158" s="150"/>
      <c r="I158" s="150"/>
      <c r="J158" s="150"/>
      <c r="K158" s="669"/>
      <c r="L158" s="669"/>
      <c r="M158" s="669"/>
      <c r="N158" s="150"/>
      <c r="O158" s="150"/>
      <c r="P158" s="150"/>
      <c r="Q158" s="150"/>
      <c r="R158" s="150"/>
      <c r="S158" s="150"/>
      <c r="T158" s="150"/>
      <c r="U158" s="150"/>
      <c r="V158" s="150"/>
      <c r="W158" s="150"/>
    </row>
    <row r="159" spans="1:23" ht="15.75" customHeight="1" x14ac:dyDescent="0.25">
      <c r="A159" s="669"/>
      <c r="B159" s="669"/>
      <c r="C159" s="669"/>
      <c r="D159" s="669"/>
      <c r="E159" s="150"/>
      <c r="F159" s="150"/>
      <c r="G159" s="150"/>
      <c r="H159" s="150"/>
      <c r="I159" s="150"/>
      <c r="J159" s="150"/>
      <c r="K159" s="669"/>
      <c r="L159" s="669"/>
      <c r="M159" s="669"/>
      <c r="N159" s="150"/>
      <c r="O159" s="150"/>
      <c r="P159" s="150"/>
      <c r="Q159" s="150"/>
      <c r="R159" s="150"/>
      <c r="S159" s="150"/>
      <c r="T159" s="150"/>
      <c r="U159" s="150"/>
      <c r="V159" s="150"/>
      <c r="W159" s="150"/>
    </row>
    <row r="160" spans="1:23" ht="15.75" customHeight="1" x14ac:dyDescent="0.25">
      <c r="A160" s="669"/>
      <c r="B160" s="669"/>
      <c r="C160" s="669"/>
      <c r="D160" s="669"/>
      <c r="E160" s="150"/>
      <c r="F160" s="150"/>
      <c r="G160" s="150"/>
      <c r="H160" s="150"/>
      <c r="I160" s="150"/>
      <c r="J160" s="150"/>
      <c r="K160" s="669"/>
      <c r="L160" s="669"/>
      <c r="M160" s="669"/>
      <c r="N160" s="150"/>
      <c r="O160" s="150"/>
      <c r="P160" s="150"/>
      <c r="Q160" s="150"/>
      <c r="R160" s="150"/>
      <c r="S160" s="150"/>
      <c r="T160" s="150"/>
      <c r="U160" s="150"/>
      <c r="V160" s="150"/>
      <c r="W160" s="150"/>
    </row>
    <row r="161" spans="1:23" ht="15.75" customHeight="1" x14ac:dyDescent="0.25">
      <c r="A161" s="669"/>
      <c r="B161" s="669"/>
      <c r="C161" s="669"/>
      <c r="D161" s="669"/>
      <c r="E161" s="150"/>
      <c r="F161" s="150"/>
      <c r="G161" s="150"/>
      <c r="H161" s="150"/>
      <c r="I161" s="150"/>
      <c r="J161" s="150"/>
      <c r="K161" s="669"/>
      <c r="L161" s="669"/>
      <c r="M161" s="669"/>
      <c r="N161" s="150"/>
      <c r="O161" s="150"/>
      <c r="P161" s="150"/>
      <c r="Q161" s="150"/>
      <c r="R161" s="150"/>
      <c r="S161" s="150"/>
      <c r="T161" s="150"/>
      <c r="U161" s="150"/>
      <c r="V161" s="150"/>
      <c r="W161" s="150"/>
    </row>
    <row r="162" spans="1:23" ht="15.75" customHeight="1" x14ac:dyDescent="0.25">
      <c r="A162" s="669"/>
      <c r="B162" s="669"/>
      <c r="C162" s="669"/>
      <c r="D162" s="669"/>
      <c r="E162" s="150"/>
      <c r="F162" s="150"/>
      <c r="G162" s="150"/>
      <c r="H162" s="150"/>
      <c r="I162" s="150"/>
      <c r="J162" s="150"/>
      <c r="K162" s="669"/>
      <c r="L162" s="669"/>
      <c r="M162" s="669"/>
      <c r="N162" s="150"/>
      <c r="O162" s="150"/>
      <c r="P162" s="150"/>
      <c r="Q162" s="150"/>
      <c r="R162" s="150"/>
      <c r="S162" s="150"/>
      <c r="T162" s="150"/>
      <c r="U162" s="150"/>
      <c r="V162" s="150"/>
      <c r="W162" s="150"/>
    </row>
    <row r="163" spans="1:23" ht="15.75" customHeight="1" x14ac:dyDescent="0.25">
      <c r="A163" s="669"/>
      <c r="B163" s="669"/>
      <c r="C163" s="669"/>
      <c r="D163" s="669"/>
      <c r="E163" s="150"/>
      <c r="F163" s="150"/>
      <c r="G163" s="150"/>
      <c r="H163" s="150"/>
      <c r="I163" s="150"/>
      <c r="J163" s="150"/>
      <c r="K163" s="669"/>
      <c r="L163" s="669"/>
      <c r="M163" s="669"/>
      <c r="N163" s="150"/>
      <c r="O163" s="150"/>
      <c r="P163" s="150"/>
      <c r="Q163" s="150"/>
      <c r="R163" s="150"/>
      <c r="S163" s="150"/>
      <c r="T163" s="150"/>
      <c r="U163" s="150"/>
      <c r="V163" s="150"/>
      <c r="W163" s="150"/>
    </row>
    <row r="164" spans="1:23" ht="15.75" customHeight="1" x14ac:dyDescent="0.25">
      <c r="A164" s="669"/>
      <c r="B164" s="669"/>
      <c r="C164" s="669"/>
      <c r="D164" s="669"/>
      <c r="E164" s="150"/>
      <c r="F164" s="150"/>
      <c r="G164" s="150"/>
      <c r="H164" s="150"/>
      <c r="I164" s="150"/>
      <c r="J164" s="150"/>
      <c r="K164" s="669"/>
      <c r="L164" s="669"/>
      <c r="M164" s="669"/>
      <c r="N164" s="150"/>
      <c r="O164" s="150"/>
      <c r="P164" s="150"/>
      <c r="Q164" s="150"/>
      <c r="R164" s="150"/>
      <c r="S164" s="150"/>
      <c r="T164" s="150"/>
      <c r="U164" s="150"/>
      <c r="V164" s="150"/>
      <c r="W164" s="150"/>
    </row>
    <row r="165" spans="1:23" ht="15.75" customHeight="1" x14ac:dyDescent="0.25">
      <c r="A165" s="669"/>
      <c r="B165" s="669"/>
      <c r="C165" s="669"/>
      <c r="D165" s="669"/>
      <c r="E165" s="150"/>
      <c r="F165" s="150"/>
      <c r="G165" s="150"/>
      <c r="H165" s="150"/>
      <c r="I165" s="150"/>
      <c r="J165" s="150"/>
      <c r="K165" s="669"/>
      <c r="L165" s="669"/>
      <c r="M165" s="669"/>
      <c r="N165" s="150"/>
      <c r="O165" s="150"/>
      <c r="P165" s="150"/>
      <c r="Q165" s="150"/>
      <c r="R165" s="150"/>
      <c r="S165" s="150"/>
      <c r="T165" s="150"/>
      <c r="U165" s="150"/>
      <c r="V165" s="150"/>
      <c r="W165" s="150"/>
    </row>
    <row r="166" spans="1:23" ht="15.75" customHeight="1" x14ac:dyDescent="0.25">
      <c r="A166" s="669"/>
      <c r="B166" s="669"/>
      <c r="C166" s="669"/>
      <c r="D166" s="669"/>
      <c r="E166" s="150"/>
      <c r="F166" s="150"/>
      <c r="G166" s="150"/>
      <c r="H166" s="150"/>
      <c r="I166" s="150"/>
      <c r="J166" s="150"/>
      <c r="K166" s="669"/>
      <c r="L166" s="669"/>
      <c r="M166" s="669"/>
      <c r="N166" s="150"/>
      <c r="O166" s="150"/>
      <c r="P166" s="150"/>
      <c r="Q166" s="150"/>
      <c r="R166" s="150"/>
      <c r="S166" s="150"/>
      <c r="T166" s="150"/>
      <c r="U166" s="150"/>
      <c r="V166" s="150"/>
      <c r="W166" s="150"/>
    </row>
    <row r="167" spans="1:23" ht="15.75" customHeight="1" x14ac:dyDescent="0.25">
      <c r="A167" s="669"/>
      <c r="B167" s="669"/>
      <c r="C167" s="669"/>
      <c r="D167" s="669"/>
      <c r="E167" s="150"/>
      <c r="F167" s="150"/>
      <c r="G167" s="150"/>
      <c r="H167" s="150"/>
      <c r="I167" s="150"/>
      <c r="J167" s="150"/>
      <c r="K167" s="669"/>
      <c r="L167" s="669"/>
      <c r="M167" s="669"/>
      <c r="N167" s="150"/>
      <c r="O167" s="150"/>
      <c r="P167" s="150"/>
      <c r="Q167" s="150"/>
      <c r="R167" s="150"/>
      <c r="S167" s="150"/>
      <c r="T167" s="150"/>
      <c r="U167" s="150"/>
      <c r="V167" s="150"/>
      <c r="W167" s="150"/>
    </row>
    <row r="168" spans="1:23" ht="15.75" customHeight="1" x14ac:dyDescent="0.25">
      <c r="A168" s="669"/>
      <c r="B168" s="669"/>
      <c r="C168" s="669"/>
      <c r="D168" s="669"/>
      <c r="E168" s="150"/>
      <c r="F168" s="150"/>
      <c r="G168" s="150"/>
      <c r="H168" s="150"/>
      <c r="I168" s="150"/>
      <c r="J168" s="150"/>
      <c r="K168" s="669"/>
      <c r="L168" s="669"/>
      <c r="M168" s="669"/>
      <c r="N168" s="150"/>
      <c r="O168" s="150"/>
      <c r="P168" s="150"/>
      <c r="Q168" s="150"/>
      <c r="R168" s="150"/>
      <c r="S168" s="150"/>
      <c r="T168" s="150"/>
      <c r="U168" s="150"/>
      <c r="V168" s="150"/>
      <c r="W168" s="150"/>
    </row>
    <row r="169" spans="1:23" ht="15.75" customHeight="1" x14ac:dyDescent="0.25">
      <c r="A169" s="669"/>
      <c r="B169" s="669"/>
      <c r="C169" s="669"/>
      <c r="D169" s="669"/>
      <c r="E169" s="150"/>
      <c r="F169" s="150"/>
      <c r="G169" s="150"/>
      <c r="H169" s="150"/>
      <c r="I169" s="150"/>
      <c r="J169" s="150"/>
      <c r="K169" s="669"/>
      <c r="L169" s="669"/>
      <c r="M169" s="669"/>
      <c r="N169" s="150"/>
      <c r="O169" s="150"/>
      <c r="P169" s="150"/>
      <c r="Q169" s="150"/>
      <c r="R169" s="150"/>
      <c r="S169" s="150"/>
      <c r="T169" s="150"/>
      <c r="U169" s="150"/>
      <c r="V169" s="150"/>
      <c r="W169" s="150"/>
    </row>
    <row r="170" spans="1:23" ht="15.75" customHeight="1" x14ac:dyDescent="0.25">
      <c r="A170" s="669"/>
      <c r="B170" s="669"/>
      <c r="C170" s="669"/>
      <c r="D170" s="669"/>
      <c r="E170" s="150"/>
      <c r="F170" s="150"/>
      <c r="G170" s="150"/>
      <c r="H170" s="150"/>
      <c r="I170" s="150"/>
      <c r="J170" s="150"/>
      <c r="K170" s="669"/>
      <c r="L170" s="669"/>
      <c r="M170" s="669"/>
      <c r="N170" s="150"/>
      <c r="O170" s="150"/>
      <c r="P170" s="150"/>
      <c r="Q170" s="150"/>
      <c r="R170" s="150"/>
      <c r="S170" s="150"/>
      <c r="T170" s="150"/>
      <c r="U170" s="150"/>
      <c r="V170" s="150"/>
      <c r="W170" s="150"/>
    </row>
    <row r="171" spans="1:23" ht="15.75" customHeight="1" x14ac:dyDescent="0.25">
      <c r="A171" s="669"/>
      <c r="B171" s="669"/>
      <c r="C171" s="669"/>
      <c r="D171" s="669"/>
      <c r="E171" s="150"/>
      <c r="F171" s="150"/>
      <c r="G171" s="150"/>
      <c r="H171" s="150"/>
      <c r="I171" s="150"/>
      <c r="J171" s="150"/>
      <c r="K171" s="669"/>
      <c r="L171" s="669"/>
      <c r="M171" s="669"/>
      <c r="N171" s="150"/>
      <c r="O171" s="150"/>
      <c r="P171" s="150"/>
      <c r="Q171" s="150"/>
      <c r="R171" s="150"/>
      <c r="S171" s="150"/>
      <c r="T171" s="150"/>
      <c r="U171" s="150"/>
      <c r="V171" s="150"/>
      <c r="W171" s="150"/>
    </row>
    <row r="172" spans="1:23" ht="15.75" customHeight="1" x14ac:dyDescent="0.25">
      <c r="A172" s="669"/>
      <c r="B172" s="669"/>
      <c r="C172" s="669"/>
      <c r="D172" s="669"/>
      <c r="E172" s="150"/>
      <c r="F172" s="150"/>
      <c r="G172" s="150"/>
      <c r="H172" s="150"/>
      <c r="I172" s="150"/>
      <c r="J172" s="150"/>
      <c r="K172" s="669"/>
      <c r="L172" s="669"/>
      <c r="M172" s="669"/>
      <c r="N172" s="150"/>
      <c r="O172" s="150"/>
      <c r="P172" s="150"/>
      <c r="Q172" s="150"/>
      <c r="R172" s="150"/>
      <c r="S172" s="150"/>
      <c r="T172" s="150"/>
      <c r="U172" s="150"/>
      <c r="V172" s="150"/>
      <c r="W172" s="150"/>
    </row>
    <row r="173" spans="1:23" ht="15.75" customHeight="1" x14ac:dyDescent="0.25">
      <c r="A173" s="669"/>
      <c r="B173" s="669"/>
      <c r="C173" s="669"/>
      <c r="D173" s="669"/>
      <c r="E173" s="150"/>
      <c r="F173" s="150"/>
      <c r="G173" s="150"/>
      <c r="H173" s="150"/>
      <c r="I173" s="150"/>
      <c r="J173" s="150"/>
      <c r="K173" s="669"/>
      <c r="L173" s="669"/>
      <c r="M173" s="669"/>
      <c r="N173" s="150"/>
      <c r="O173" s="150"/>
      <c r="P173" s="150"/>
      <c r="Q173" s="150"/>
      <c r="R173" s="150"/>
      <c r="S173" s="150"/>
      <c r="T173" s="150"/>
      <c r="U173" s="150"/>
      <c r="V173" s="150"/>
      <c r="W173" s="150"/>
    </row>
    <row r="174" spans="1:23" ht="15.75" customHeight="1" x14ac:dyDescent="0.25">
      <c r="A174" s="669"/>
      <c r="B174" s="669"/>
      <c r="C174" s="669"/>
      <c r="D174" s="669"/>
      <c r="E174" s="150"/>
      <c r="F174" s="150"/>
      <c r="G174" s="150"/>
      <c r="H174" s="150"/>
      <c r="I174" s="150"/>
      <c r="J174" s="150"/>
      <c r="K174" s="669"/>
      <c r="L174" s="669"/>
      <c r="M174" s="669"/>
      <c r="N174" s="150"/>
      <c r="O174" s="150"/>
      <c r="P174" s="150"/>
      <c r="Q174" s="150"/>
      <c r="R174" s="150"/>
      <c r="S174" s="150"/>
      <c r="T174" s="150"/>
      <c r="U174" s="150"/>
      <c r="V174" s="150"/>
      <c r="W174" s="150"/>
    </row>
    <row r="175" spans="1:23" ht="15.75" customHeight="1" x14ac:dyDescent="0.25">
      <c r="A175" s="669"/>
      <c r="B175" s="669"/>
      <c r="C175" s="669"/>
      <c r="D175" s="669"/>
      <c r="E175" s="150"/>
      <c r="F175" s="150"/>
      <c r="G175" s="150"/>
      <c r="H175" s="150"/>
      <c r="I175" s="150"/>
      <c r="J175" s="150"/>
      <c r="K175" s="669"/>
      <c r="L175" s="669"/>
      <c r="M175" s="669"/>
      <c r="N175" s="150"/>
      <c r="O175" s="150"/>
      <c r="P175" s="150"/>
      <c r="Q175" s="150"/>
      <c r="R175" s="150"/>
      <c r="S175" s="150"/>
      <c r="T175" s="150"/>
      <c r="U175" s="150"/>
      <c r="V175" s="150"/>
      <c r="W175" s="150"/>
    </row>
    <row r="176" spans="1:23" ht="15.75" customHeight="1" x14ac:dyDescent="0.25">
      <c r="A176" s="669"/>
      <c r="B176" s="669"/>
      <c r="C176" s="669"/>
      <c r="D176" s="669"/>
      <c r="E176" s="150"/>
      <c r="F176" s="150"/>
      <c r="G176" s="150"/>
      <c r="H176" s="150"/>
      <c r="I176" s="150"/>
      <c r="J176" s="150"/>
      <c r="K176" s="669"/>
      <c r="L176" s="669"/>
      <c r="M176" s="669"/>
      <c r="N176" s="150"/>
      <c r="O176" s="150"/>
      <c r="P176" s="150"/>
      <c r="Q176" s="150"/>
      <c r="R176" s="150"/>
      <c r="S176" s="150"/>
      <c r="T176" s="150"/>
      <c r="U176" s="150"/>
      <c r="V176" s="150"/>
      <c r="W176" s="150"/>
    </row>
    <row r="177" spans="1:23" ht="15.75" customHeight="1" x14ac:dyDescent="0.25">
      <c r="A177" s="669"/>
      <c r="B177" s="669"/>
      <c r="C177" s="669"/>
      <c r="D177" s="669"/>
      <c r="E177" s="150"/>
      <c r="F177" s="150"/>
      <c r="G177" s="150"/>
      <c r="H177" s="150"/>
      <c r="I177" s="150"/>
      <c r="J177" s="150"/>
      <c r="K177" s="669"/>
      <c r="L177" s="669"/>
      <c r="M177" s="669"/>
      <c r="N177" s="150"/>
      <c r="O177" s="150"/>
      <c r="P177" s="150"/>
      <c r="Q177" s="150"/>
      <c r="R177" s="150"/>
      <c r="S177" s="150"/>
      <c r="T177" s="150"/>
      <c r="U177" s="150"/>
      <c r="V177" s="150"/>
      <c r="W177" s="150"/>
    </row>
    <row r="178" spans="1:23" ht="15.75" customHeight="1" x14ac:dyDescent="0.25">
      <c r="A178" s="669"/>
      <c r="B178" s="669"/>
      <c r="C178" s="669"/>
      <c r="D178" s="669"/>
      <c r="E178" s="150"/>
      <c r="F178" s="150"/>
      <c r="G178" s="150"/>
      <c r="H178" s="150"/>
      <c r="I178" s="150"/>
      <c r="J178" s="150"/>
      <c r="K178" s="669"/>
      <c r="L178" s="669"/>
      <c r="M178" s="669"/>
      <c r="N178" s="150"/>
      <c r="O178" s="150"/>
      <c r="P178" s="150"/>
      <c r="Q178" s="150"/>
      <c r="R178" s="150"/>
      <c r="S178" s="150"/>
      <c r="T178" s="150"/>
      <c r="U178" s="150"/>
      <c r="V178" s="150"/>
      <c r="W178" s="150"/>
    </row>
    <row r="179" spans="1:23" ht="15.75" customHeight="1" x14ac:dyDescent="0.25">
      <c r="A179" s="669"/>
      <c r="B179" s="669"/>
      <c r="C179" s="669"/>
      <c r="D179" s="669"/>
      <c r="E179" s="150"/>
      <c r="F179" s="150"/>
      <c r="G179" s="150"/>
      <c r="H179" s="150"/>
      <c r="I179" s="150"/>
      <c r="J179" s="150"/>
      <c r="K179" s="669"/>
      <c r="L179" s="669"/>
      <c r="M179" s="669"/>
      <c r="N179" s="150"/>
      <c r="O179" s="150"/>
      <c r="P179" s="150"/>
      <c r="Q179" s="150"/>
      <c r="R179" s="150"/>
      <c r="S179" s="150"/>
      <c r="T179" s="150"/>
      <c r="U179" s="150"/>
      <c r="V179" s="150"/>
      <c r="W179" s="150"/>
    </row>
    <row r="180" spans="1:23" ht="15.75" customHeight="1" x14ac:dyDescent="0.25">
      <c r="A180" s="669"/>
      <c r="B180" s="669"/>
      <c r="C180" s="669"/>
      <c r="D180" s="669"/>
      <c r="E180" s="150"/>
      <c r="F180" s="150"/>
      <c r="G180" s="150"/>
      <c r="H180" s="150"/>
      <c r="I180" s="150"/>
      <c r="J180" s="150"/>
      <c r="K180" s="669"/>
      <c r="L180" s="669"/>
      <c r="M180" s="669"/>
      <c r="N180" s="150"/>
      <c r="O180" s="150"/>
      <c r="P180" s="150"/>
      <c r="Q180" s="150"/>
      <c r="R180" s="150"/>
      <c r="S180" s="150"/>
      <c r="T180" s="150"/>
      <c r="U180" s="150"/>
      <c r="V180" s="150"/>
      <c r="W180" s="150"/>
    </row>
    <row r="181" spans="1:23" ht="15.75" customHeight="1" x14ac:dyDescent="0.25">
      <c r="A181" s="669"/>
      <c r="B181" s="669"/>
      <c r="C181" s="669"/>
      <c r="D181" s="669"/>
      <c r="E181" s="150"/>
      <c r="F181" s="150"/>
      <c r="G181" s="150"/>
      <c r="H181" s="150"/>
      <c r="I181" s="150"/>
      <c r="J181" s="150"/>
      <c r="K181" s="669"/>
      <c r="L181" s="669"/>
      <c r="M181" s="669"/>
      <c r="N181" s="150"/>
      <c r="O181" s="150"/>
      <c r="P181" s="150"/>
      <c r="Q181" s="150"/>
      <c r="R181" s="150"/>
      <c r="S181" s="150"/>
      <c r="T181" s="150"/>
      <c r="U181" s="150"/>
      <c r="V181" s="150"/>
      <c r="W181" s="150"/>
    </row>
    <row r="182" spans="1:23" ht="15.75" customHeight="1" x14ac:dyDescent="0.25">
      <c r="A182" s="669"/>
      <c r="B182" s="669"/>
      <c r="C182" s="669"/>
      <c r="D182" s="669"/>
      <c r="E182" s="150"/>
      <c r="F182" s="150"/>
      <c r="G182" s="150"/>
      <c r="H182" s="150"/>
      <c r="I182" s="150"/>
      <c r="J182" s="150"/>
      <c r="K182" s="669"/>
      <c r="L182" s="669"/>
      <c r="M182" s="669"/>
      <c r="N182" s="150"/>
      <c r="O182" s="150"/>
      <c r="P182" s="150"/>
      <c r="Q182" s="150"/>
      <c r="R182" s="150"/>
      <c r="S182" s="150"/>
      <c r="T182" s="150"/>
      <c r="U182" s="150"/>
      <c r="V182" s="150"/>
      <c r="W182" s="150"/>
    </row>
    <row r="183" spans="1:23" ht="15.75" customHeight="1" x14ac:dyDescent="0.25">
      <c r="A183" s="669"/>
      <c r="B183" s="669"/>
      <c r="C183" s="669"/>
      <c r="D183" s="669"/>
      <c r="E183" s="150"/>
      <c r="F183" s="150"/>
      <c r="G183" s="150"/>
      <c r="H183" s="150"/>
      <c r="I183" s="150"/>
      <c r="J183" s="150"/>
      <c r="K183" s="669"/>
      <c r="L183" s="669"/>
      <c r="M183" s="669"/>
      <c r="N183" s="150"/>
      <c r="O183" s="150"/>
      <c r="P183" s="150"/>
      <c r="Q183" s="150"/>
      <c r="R183" s="150"/>
      <c r="S183" s="150"/>
      <c r="T183" s="150"/>
      <c r="U183" s="150"/>
      <c r="V183" s="150"/>
      <c r="W183" s="150"/>
    </row>
    <row r="184" spans="1:23" ht="15.75" customHeight="1" x14ac:dyDescent="0.25">
      <c r="A184" s="669"/>
      <c r="B184" s="669"/>
      <c r="C184" s="669"/>
      <c r="D184" s="669"/>
      <c r="E184" s="150"/>
      <c r="F184" s="150"/>
      <c r="G184" s="150"/>
      <c r="H184" s="150"/>
      <c r="I184" s="150"/>
      <c r="J184" s="150"/>
      <c r="K184" s="669"/>
      <c r="L184" s="669"/>
      <c r="M184" s="669"/>
      <c r="N184" s="150"/>
      <c r="O184" s="150"/>
      <c r="P184" s="150"/>
      <c r="Q184" s="150"/>
      <c r="R184" s="150"/>
      <c r="S184" s="150"/>
      <c r="T184" s="150"/>
      <c r="U184" s="150"/>
      <c r="V184" s="150"/>
      <c r="W184" s="150"/>
    </row>
    <row r="185" spans="1:23" ht="15.75" customHeight="1" x14ac:dyDescent="0.25">
      <c r="A185" s="669"/>
      <c r="B185" s="669"/>
      <c r="C185" s="669"/>
      <c r="D185" s="669"/>
      <c r="E185" s="150"/>
      <c r="F185" s="150"/>
      <c r="G185" s="150"/>
      <c r="H185" s="150"/>
      <c r="I185" s="150"/>
      <c r="J185" s="150"/>
      <c r="K185" s="669"/>
      <c r="L185" s="669"/>
      <c r="M185" s="669"/>
      <c r="N185" s="150"/>
      <c r="O185" s="150"/>
      <c r="P185" s="150"/>
      <c r="Q185" s="150"/>
      <c r="R185" s="150"/>
      <c r="S185" s="150"/>
      <c r="T185" s="150"/>
      <c r="U185" s="150"/>
      <c r="V185" s="150"/>
      <c r="W185" s="150"/>
    </row>
    <row r="186" spans="1:23" ht="15.75" customHeight="1" x14ac:dyDescent="0.25">
      <c r="A186" s="669"/>
      <c r="B186" s="669"/>
      <c r="C186" s="669"/>
      <c r="D186" s="669"/>
      <c r="E186" s="150"/>
      <c r="F186" s="150"/>
      <c r="G186" s="150"/>
      <c r="H186" s="150"/>
      <c r="I186" s="150"/>
      <c r="J186" s="150"/>
      <c r="K186" s="669"/>
      <c r="L186" s="669"/>
      <c r="M186" s="669"/>
      <c r="N186" s="150"/>
      <c r="O186" s="150"/>
      <c r="P186" s="150"/>
      <c r="Q186" s="150"/>
      <c r="R186" s="150"/>
      <c r="S186" s="150"/>
      <c r="T186" s="150"/>
      <c r="U186" s="150"/>
      <c r="V186" s="150"/>
      <c r="W186" s="150"/>
    </row>
    <row r="187" spans="1:23" ht="15.75" customHeight="1" x14ac:dyDescent="0.25">
      <c r="A187" s="669"/>
      <c r="B187" s="669"/>
      <c r="C187" s="669"/>
      <c r="D187" s="669"/>
      <c r="E187" s="150"/>
      <c r="F187" s="150"/>
      <c r="G187" s="150"/>
      <c r="H187" s="150"/>
      <c r="I187" s="150"/>
      <c r="J187" s="150"/>
      <c r="K187" s="669"/>
      <c r="L187" s="669"/>
      <c r="M187" s="669"/>
      <c r="N187" s="150"/>
      <c r="O187" s="150"/>
      <c r="P187" s="150"/>
      <c r="Q187" s="150"/>
      <c r="R187" s="150"/>
      <c r="S187" s="150"/>
      <c r="T187" s="150"/>
      <c r="U187" s="150"/>
      <c r="V187" s="150"/>
      <c r="W187" s="150"/>
    </row>
    <row r="188" spans="1:23" ht="15.75" customHeight="1" x14ac:dyDescent="0.25">
      <c r="A188" s="669"/>
      <c r="B188" s="669"/>
      <c r="C188" s="669"/>
      <c r="D188" s="669"/>
      <c r="E188" s="150"/>
      <c r="F188" s="150"/>
      <c r="G188" s="150"/>
      <c r="H188" s="150"/>
      <c r="I188" s="150"/>
      <c r="J188" s="150"/>
      <c r="K188" s="669"/>
      <c r="L188" s="669"/>
      <c r="M188" s="669"/>
      <c r="N188" s="150"/>
      <c r="O188" s="150"/>
      <c r="P188" s="150"/>
      <c r="Q188" s="150"/>
      <c r="R188" s="150"/>
      <c r="S188" s="150"/>
      <c r="T188" s="150"/>
      <c r="U188" s="150"/>
      <c r="V188" s="150"/>
      <c r="W188" s="150"/>
    </row>
    <row r="189" spans="1:23" ht="15.75" customHeight="1" x14ac:dyDescent="0.25">
      <c r="A189" s="669"/>
      <c r="B189" s="669"/>
      <c r="C189" s="669"/>
      <c r="D189" s="669"/>
      <c r="E189" s="150"/>
      <c r="F189" s="150"/>
      <c r="G189" s="150"/>
      <c r="H189" s="150"/>
      <c r="I189" s="150"/>
      <c r="J189" s="150"/>
      <c r="K189" s="669"/>
      <c r="L189" s="669"/>
      <c r="M189" s="669"/>
      <c r="N189" s="150"/>
      <c r="O189" s="150"/>
      <c r="P189" s="150"/>
      <c r="Q189" s="150"/>
      <c r="R189" s="150"/>
      <c r="S189" s="150"/>
      <c r="T189" s="150"/>
      <c r="U189" s="150"/>
      <c r="V189" s="150"/>
      <c r="W189" s="150"/>
    </row>
    <row r="190" spans="1:23" ht="15.75" customHeight="1" x14ac:dyDescent="0.25">
      <c r="A190" s="669"/>
      <c r="B190" s="669"/>
      <c r="C190" s="669"/>
      <c r="D190" s="669"/>
      <c r="E190" s="150"/>
      <c r="F190" s="150"/>
      <c r="G190" s="150"/>
      <c r="H190" s="150"/>
      <c r="I190" s="150"/>
      <c r="J190" s="150"/>
      <c r="K190" s="669"/>
      <c r="L190" s="669"/>
      <c r="M190" s="669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</row>
    <row r="191" spans="1:23" ht="15.75" customHeight="1" x14ac:dyDescent="0.25">
      <c r="A191" s="669"/>
      <c r="B191" s="669"/>
      <c r="C191" s="669"/>
      <c r="D191" s="669"/>
      <c r="E191" s="150"/>
      <c r="F191" s="150"/>
      <c r="G191" s="150"/>
      <c r="H191" s="150"/>
      <c r="I191" s="150"/>
      <c r="J191" s="150"/>
      <c r="K191" s="669"/>
      <c r="L191" s="669"/>
      <c r="M191" s="669"/>
      <c r="N191" s="150"/>
      <c r="O191" s="150"/>
      <c r="P191" s="150"/>
      <c r="Q191" s="150"/>
      <c r="R191" s="150"/>
      <c r="S191" s="150"/>
      <c r="T191" s="150"/>
      <c r="U191" s="150"/>
      <c r="V191" s="150"/>
      <c r="W191" s="150"/>
    </row>
    <row r="192" spans="1:23" ht="15.75" customHeight="1" x14ac:dyDescent="0.25">
      <c r="A192" s="669"/>
      <c r="B192" s="669"/>
      <c r="C192" s="669"/>
      <c r="D192" s="669"/>
      <c r="E192" s="150"/>
      <c r="F192" s="150"/>
      <c r="G192" s="150"/>
      <c r="H192" s="150"/>
      <c r="I192" s="150"/>
      <c r="J192" s="150"/>
      <c r="K192" s="669"/>
      <c r="L192" s="669"/>
      <c r="M192" s="669"/>
      <c r="N192" s="150"/>
      <c r="O192" s="150"/>
      <c r="P192" s="150"/>
      <c r="Q192" s="150"/>
      <c r="R192" s="150"/>
      <c r="S192" s="150"/>
      <c r="T192" s="150"/>
      <c r="U192" s="150"/>
      <c r="V192" s="150"/>
      <c r="W192" s="150"/>
    </row>
    <row r="193" spans="1:23" ht="15.75" customHeight="1" x14ac:dyDescent="0.25">
      <c r="A193" s="669"/>
      <c r="B193" s="669"/>
      <c r="C193" s="669"/>
      <c r="D193" s="669"/>
      <c r="E193" s="150"/>
      <c r="F193" s="150"/>
      <c r="G193" s="150"/>
      <c r="H193" s="150"/>
      <c r="I193" s="150"/>
      <c r="J193" s="150"/>
      <c r="K193" s="669"/>
      <c r="L193" s="669"/>
      <c r="M193" s="669"/>
      <c r="N193" s="150"/>
      <c r="O193" s="150"/>
      <c r="P193" s="150"/>
      <c r="Q193" s="150"/>
      <c r="R193" s="150"/>
      <c r="S193" s="150"/>
      <c r="T193" s="150"/>
      <c r="U193" s="150"/>
      <c r="V193" s="150"/>
      <c r="W193" s="150"/>
    </row>
    <row r="194" spans="1:23" ht="15.75" customHeight="1" x14ac:dyDescent="0.25">
      <c r="A194" s="669"/>
      <c r="B194" s="669"/>
      <c r="C194" s="669"/>
      <c r="D194" s="669"/>
      <c r="E194" s="150"/>
      <c r="F194" s="150"/>
      <c r="G194" s="150"/>
      <c r="H194" s="150"/>
      <c r="I194" s="150"/>
      <c r="J194" s="150"/>
      <c r="K194" s="669"/>
      <c r="L194" s="669"/>
      <c r="M194" s="669"/>
      <c r="N194" s="150"/>
      <c r="O194" s="150"/>
      <c r="P194" s="150"/>
      <c r="Q194" s="150"/>
      <c r="R194" s="150"/>
      <c r="S194" s="150"/>
      <c r="T194" s="150"/>
      <c r="U194" s="150"/>
      <c r="V194" s="150"/>
      <c r="W194" s="150"/>
    </row>
    <row r="195" spans="1:23" ht="15.75" customHeight="1" x14ac:dyDescent="0.25">
      <c r="A195" s="669"/>
      <c r="B195" s="669"/>
      <c r="C195" s="669"/>
      <c r="D195" s="669"/>
      <c r="E195" s="150"/>
      <c r="F195" s="150"/>
      <c r="G195" s="150"/>
      <c r="H195" s="150"/>
      <c r="I195" s="150"/>
      <c r="J195" s="150"/>
      <c r="K195" s="669"/>
      <c r="L195" s="669"/>
      <c r="M195" s="669"/>
      <c r="N195" s="150"/>
      <c r="O195" s="150"/>
      <c r="P195" s="150"/>
      <c r="Q195" s="150"/>
      <c r="R195" s="150"/>
      <c r="S195" s="150"/>
      <c r="T195" s="150"/>
      <c r="U195" s="150"/>
      <c r="V195" s="150"/>
      <c r="W195" s="150"/>
    </row>
    <row r="196" spans="1:23" ht="15.75" customHeight="1" x14ac:dyDescent="0.25">
      <c r="A196" s="669"/>
      <c r="B196" s="669"/>
      <c r="C196" s="669"/>
      <c r="D196" s="669"/>
      <c r="E196" s="150"/>
      <c r="F196" s="150"/>
      <c r="G196" s="150"/>
      <c r="H196" s="150"/>
      <c r="I196" s="150"/>
      <c r="J196" s="150"/>
      <c r="K196" s="669"/>
      <c r="L196" s="669"/>
      <c r="M196" s="669"/>
      <c r="N196" s="150"/>
      <c r="O196" s="150"/>
      <c r="P196" s="150"/>
      <c r="Q196" s="150"/>
      <c r="R196" s="150"/>
      <c r="S196" s="150"/>
      <c r="T196" s="150"/>
      <c r="U196" s="150"/>
      <c r="V196" s="150"/>
      <c r="W196" s="150"/>
    </row>
    <row r="197" spans="1:23" ht="15.75" customHeight="1" x14ac:dyDescent="0.25">
      <c r="A197" s="669"/>
      <c r="B197" s="669"/>
      <c r="C197" s="669"/>
      <c r="D197" s="669"/>
      <c r="E197" s="150"/>
      <c r="F197" s="150"/>
      <c r="G197" s="150"/>
      <c r="H197" s="150"/>
      <c r="I197" s="150"/>
      <c r="J197" s="150"/>
      <c r="K197" s="669"/>
      <c r="L197" s="669"/>
      <c r="M197" s="669"/>
      <c r="N197" s="150"/>
      <c r="O197" s="150"/>
      <c r="P197" s="150"/>
      <c r="Q197" s="150"/>
      <c r="R197" s="150"/>
      <c r="S197" s="150"/>
      <c r="T197" s="150"/>
      <c r="U197" s="150"/>
      <c r="V197" s="150"/>
      <c r="W197" s="150"/>
    </row>
    <row r="198" spans="1:23" ht="15.75" customHeight="1" x14ac:dyDescent="0.25">
      <c r="A198" s="669"/>
      <c r="B198" s="669"/>
      <c r="C198" s="669"/>
      <c r="D198" s="669"/>
      <c r="E198" s="150"/>
      <c r="F198" s="150"/>
      <c r="G198" s="150"/>
      <c r="H198" s="150"/>
      <c r="I198" s="150"/>
      <c r="J198" s="150"/>
      <c r="K198" s="669"/>
      <c r="L198" s="669"/>
      <c r="M198" s="669"/>
      <c r="N198" s="150"/>
      <c r="O198" s="150"/>
      <c r="P198" s="150"/>
      <c r="Q198" s="150"/>
      <c r="R198" s="150"/>
      <c r="S198" s="150"/>
      <c r="T198" s="150"/>
      <c r="U198" s="150"/>
      <c r="V198" s="150"/>
      <c r="W198" s="150"/>
    </row>
    <row r="199" spans="1:23" ht="15.75" customHeight="1" x14ac:dyDescent="0.25">
      <c r="A199" s="669"/>
      <c r="B199" s="669"/>
      <c r="C199" s="669"/>
      <c r="D199" s="669"/>
      <c r="E199" s="150"/>
      <c r="F199" s="150"/>
      <c r="G199" s="150"/>
      <c r="H199" s="150"/>
      <c r="I199" s="150"/>
      <c r="J199" s="150"/>
      <c r="K199" s="669"/>
      <c r="L199" s="669"/>
      <c r="M199" s="669"/>
      <c r="N199" s="150"/>
      <c r="O199" s="150"/>
      <c r="P199" s="150"/>
      <c r="Q199" s="150"/>
      <c r="R199" s="150"/>
      <c r="S199" s="150"/>
      <c r="T199" s="150"/>
      <c r="U199" s="150"/>
      <c r="V199" s="150"/>
      <c r="W199" s="150"/>
    </row>
    <row r="200" spans="1:23" ht="15.75" customHeight="1" x14ac:dyDescent="0.25">
      <c r="A200" s="669"/>
      <c r="B200" s="669"/>
      <c r="C200" s="669"/>
      <c r="D200" s="669"/>
      <c r="E200" s="150"/>
      <c r="F200" s="150"/>
      <c r="G200" s="150"/>
      <c r="H200" s="150"/>
      <c r="I200" s="150"/>
      <c r="J200" s="150"/>
      <c r="K200" s="669"/>
      <c r="L200" s="669"/>
      <c r="M200" s="669"/>
      <c r="N200" s="150"/>
      <c r="O200" s="150"/>
      <c r="P200" s="150"/>
      <c r="Q200" s="150"/>
      <c r="R200" s="150"/>
      <c r="S200" s="150"/>
      <c r="T200" s="150"/>
      <c r="U200" s="150"/>
      <c r="V200" s="150"/>
      <c r="W200" s="150"/>
    </row>
    <row r="201" spans="1:23" ht="15.75" customHeight="1" x14ac:dyDescent="0.25">
      <c r="A201" s="669"/>
      <c r="B201" s="669"/>
      <c r="C201" s="669"/>
      <c r="D201" s="669"/>
      <c r="E201" s="150"/>
      <c r="F201" s="150"/>
      <c r="G201" s="150"/>
      <c r="H201" s="150"/>
      <c r="I201" s="150"/>
      <c r="J201" s="150"/>
      <c r="K201" s="669"/>
      <c r="L201" s="669"/>
      <c r="M201" s="669"/>
      <c r="N201" s="150"/>
      <c r="O201" s="150"/>
      <c r="P201" s="150"/>
      <c r="Q201" s="150"/>
      <c r="R201" s="150"/>
      <c r="S201" s="150"/>
      <c r="T201" s="150"/>
      <c r="U201" s="150"/>
      <c r="V201" s="150"/>
      <c r="W201" s="150"/>
    </row>
    <row r="202" spans="1:23" ht="15.75" customHeight="1" x14ac:dyDescent="0.25">
      <c r="A202" s="669"/>
      <c r="B202" s="669"/>
      <c r="C202" s="669"/>
      <c r="D202" s="669"/>
      <c r="E202" s="150"/>
      <c r="F202" s="150"/>
      <c r="G202" s="150"/>
      <c r="H202" s="150"/>
      <c r="I202" s="150"/>
      <c r="J202" s="150"/>
      <c r="K202" s="669"/>
      <c r="L202" s="669"/>
      <c r="M202" s="669"/>
      <c r="N202" s="150"/>
      <c r="O202" s="150"/>
      <c r="P202" s="150"/>
      <c r="Q202" s="150"/>
      <c r="R202" s="150"/>
      <c r="S202" s="150"/>
      <c r="T202" s="150"/>
      <c r="U202" s="150"/>
      <c r="V202" s="150"/>
      <c r="W202" s="150"/>
    </row>
    <row r="203" spans="1:23" ht="15.75" customHeight="1" x14ac:dyDescent="0.25">
      <c r="A203" s="669"/>
      <c r="B203" s="669"/>
      <c r="C203" s="669"/>
      <c r="D203" s="669"/>
      <c r="E203" s="150"/>
      <c r="F203" s="150"/>
      <c r="G203" s="150"/>
      <c r="H203" s="150"/>
      <c r="I203" s="150"/>
      <c r="J203" s="150"/>
      <c r="K203" s="669"/>
      <c r="L203" s="669"/>
      <c r="M203" s="669"/>
      <c r="N203" s="150"/>
      <c r="O203" s="150"/>
      <c r="P203" s="150"/>
      <c r="Q203" s="150"/>
      <c r="R203" s="150"/>
      <c r="S203" s="150"/>
      <c r="T203" s="150"/>
      <c r="U203" s="150"/>
      <c r="V203" s="150"/>
      <c r="W203" s="150"/>
    </row>
    <row r="204" spans="1:23" ht="15.75" customHeight="1" x14ac:dyDescent="0.25">
      <c r="A204" s="669"/>
      <c r="B204" s="669"/>
      <c r="C204" s="669"/>
      <c r="D204" s="669"/>
      <c r="E204" s="150"/>
      <c r="F204" s="150"/>
      <c r="G204" s="150"/>
      <c r="H204" s="150"/>
      <c r="I204" s="150"/>
      <c r="J204" s="150"/>
      <c r="K204" s="669"/>
      <c r="L204" s="669"/>
      <c r="M204" s="669"/>
      <c r="N204" s="150"/>
      <c r="O204" s="150"/>
      <c r="P204" s="150"/>
      <c r="Q204" s="150"/>
      <c r="R204" s="150"/>
      <c r="S204" s="150"/>
      <c r="T204" s="150"/>
      <c r="U204" s="150"/>
      <c r="V204" s="150"/>
      <c r="W204" s="150"/>
    </row>
    <row r="205" spans="1:23" ht="15.75" customHeight="1" x14ac:dyDescent="0.25">
      <c r="A205" s="669"/>
      <c r="B205" s="669"/>
      <c r="C205" s="669"/>
      <c r="D205" s="669"/>
      <c r="E205" s="150"/>
      <c r="F205" s="150"/>
      <c r="G205" s="150"/>
      <c r="H205" s="150"/>
      <c r="I205" s="150"/>
      <c r="J205" s="150"/>
      <c r="K205" s="669"/>
      <c r="L205" s="669"/>
      <c r="M205" s="669"/>
      <c r="N205" s="150"/>
      <c r="O205" s="150"/>
      <c r="P205" s="150"/>
      <c r="Q205" s="150"/>
      <c r="R205" s="150"/>
      <c r="S205" s="150"/>
      <c r="T205" s="150"/>
      <c r="U205" s="150"/>
      <c r="V205" s="150"/>
      <c r="W205" s="150"/>
    </row>
    <row r="206" spans="1:23" ht="15.75" customHeight="1" x14ac:dyDescent="0.25">
      <c r="A206" s="669"/>
      <c r="B206" s="669"/>
      <c r="C206" s="669"/>
      <c r="D206" s="669"/>
      <c r="E206" s="150"/>
      <c r="F206" s="150"/>
      <c r="G206" s="150"/>
      <c r="H206" s="150"/>
      <c r="I206" s="150"/>
      <c r="J206" s="150"/>
      <c r="K206" s="669"/>
      <c r="L206" s="669"/>
      <c r="M206" s="669"/>
      <c r="N206" s="150"/>
      <c r="O206" s="150"/>
      <c r="P206" s="150"/>
      <c r="Q206" s="150"/>
      <c r="R206" s="150"/>
      <c r="S206" s="150"/>
      <c r="T206" s="150"/>
      <c r="U206" s="150"/>
      <c r="V206" s="150"/>
      <c r="W206" s="150"/>
    </row>
    <row r="207" spans="1:23" ht="15.75" customHeight="1" x14ac:dyDescent="0.25">
      <c r="A207" s="669"/>
      <c r="B207" s="669"/>
      <c r="C207" s="669"/>
      <c r="D207" s="669"/>
      <c r="E207" s="150"/>
      <c r="F207" s="150"/>
      <c r="G207" s="150"/>
      <c r="H207" s="150"/>
      <c r="I207" s="150"/>
      <c r="J207" s="150"/>
      <c r="K207" s="669"/>
      <c r="L207" s="669"/>
      <c r="M207" s="669"/>
      <c r="N207" s="150"/>
      <c r="O207" s="150"/>
      <c r="P207" s="150"/>
      <c r="Q207" s="150"/>
      <c r="R207" s="150"/>
      <c r="S207" s="150"/>
      <c r="T207" s="150"/>
      <c r="U207" s="150"/>
      <c r="V207" s="150"/>
      <c r="W207" s="150"/>
    </row>
    <row r="208" spans="1:23" ht="15.75" customHeight="1" x14ac:dyDescent="0.25">
      <c r="A208" s="669"/>
      <c r="B208" s="669"/>
      <c r="C208" s="669"/>
      <c r="D208" s="669"/>
      <c r="E208" s="150"/>
      <c r="F208" s="150"/>
      <c r="G208" s="150"/>
      <c r="H208" s="150"/>
      <c r="I208" s="150"/>
      <c r="J208" s="150"/>
      <c r="K208" s="669"/>
      <c r="L208" s="669"/>
      <c r="M208" s="669"/>
      <c r="N208" s="150"/>
      <c r="O208" s="150"/>
      <c r="P208" s="150"/>
      <c r="Q208" s="150"/>
      <c r="R208" s="150"/>
      <c r="S208" s="150"/>
      <c r="T208" s="150"/>
      <c r="U208" s="150"/>
      <c r="V208" s="150"/>
      <c r="W208" s="150"/>
    </row>
    <row r="209" spans="1:23" ht="15.75" customHeight="1" x14ac:dyDescent="0.25">
      <c r="A209" s="669"/>
      <c r="B209" s="669"/>
      <c r="C209" s="669"/>
      <c r="D209" s="669"/>
      <c r="E209" s="150"/>
      <c r="F209" s="150"/>
      <c r="G209" s="150"/>
      <c r="H209" s="150"/>
      <c r="I209" s="150"/>
      <c r="J209" s="150"/>
      <c r="K209" s="669"/>
      <c r="L209" s="669"/>
      <c r="M209" s="669"/>
      <c r="N209" s="150"/>
      <c r="O209" s="150"/>
      <c r="P209" s="150"/>
      <c r="Q209" s="150"/>
      <c r="R209" s="150"/>
      <c r="S209" s="150"/>
      <c r="T209" s="150"/>
      <c r="U209" s="150"/>
      <c r="V209" s="150"/>
      <c r="W209" s="150"/>
    </row>
    <row r="210" spans="1:23" ht="15.75" customHeight="1" x14ac:dyDescent="0.25">
      <c r="A210" s="669"/>
      <c r="B210" s="669"/>
      <c r="C210" s="669"/>
      <c r="D210" s="669"/>
      <c r="E210" s="150"/>
      <c r="F210" s="150"/>
      <c r="G210" s="150"/>
      <c r="H210" s="150"/>
      <c r="I210" s="150"/>
      <c r="J210" s="150"/>
      <c r="K210" s="669"/>
      <c r="L210" s="669"/>
      <c r="M210" s="669"/>
      <c r="N210" s="150"/>
      <c r="O210" s="150"/>
      <c r="P210" s="150"/>
      <c r="Q210" s="150"/>
      <c r="R210" s="150"/>
      <c r="S210" s="150"/>
      <c r="T210" s="150"/>
      <c r="U210" s="150"/>
      <c r="V210" s="150"/>
      <c r="W210" s="150"/>
    </row>
    <row r="211" spans="1:23" ht="15.75" customHeight="1" x14ac:dyDescent="0.25">
      <c r="A211" s="669"/>
      <c r="B211" s="669"/>
      <c r="C211" s="669"/>
      <c r="D211" s="669"/>
      <c r="E211" s="150"/>
      <c r="F211" s="150"/>
      <c r="G211" s="150"/>
      <c r="H211" s="150"/>
      <c r="I211" s="150"/>
      <c r="J211" s="150"/>
      <c r="K211" s="669"/>
      <c r="L211" s="669"/>
      <c r="M211" s="669"/>
      <c r="N211" s="150"/>
      <c r="O211" s="150"/>
      <c r="P211" s="150"/>
      <c r="Q211" s="150"/>
      <c r="R211" s="150"/>
      <c r="S211" s="150"/>
      <c r="T211" s="150"/>
      <c r="U211" s="150"/>
      <c r="V211" s="150"/>
      <c r="W211" s="150"/>
    </row>
    <row r="212" spans="1:23" ht="15.75" customHeight="1" x14ac:dyDescent="0.25">
      <c r="A212" s="669"/>
      <c r="B212" s="669"/>
      <c r="C212" s="669"/>
      <c r="D212" s="669"/>
      <c r="E212" s="150"/>
      <c r="F212" s="150"/>
      <c r="G212" s="150"/>
      <c r="H212" s="150"/>
      <c r="I212" s="150"/>
      <c r="J212" s="150"/>
      <c r="K212" s="669"/>
      <c r="L212" s="669"/>
      <c r="M212" s="669"/>
      <c r="N212" s="150"/>
      <c r="O212" s="150"/>
      <c r="P212" s="150"/>
      <c r="Q212" s="150"/>
      <c r="R212" s="150"/>
      <c r="S212" s="150"/>
      <c r="T212" s="150"/>
      <c r="U212" s="150"/>
      <c r="V212" s="150"/>
      <c r="W212" s="150"/>
    </row>
    <row r="213" spans="1:23" ht="15.75" customHeight="1" x14ac:dyDescent="0.25">
      <c r="A213" s="669"/>
      <c r="B213" s="669"/>
      <c r="C213" s="669"/>
      <c r="D213" s="669"/>
      <c r="E213" s="150"/>
      <c r="F213" s="150"/>
      <c r="G213" s="150"/>
      <c r="H213" s="150"/>
      <c r="I213" s="150"/>
      <c r="J213" s="150"/>
      <c r="K213" s="669"/>
      <c r="L213" s="669"/>
      <c r="M213" s="669"/>
      <c r="N213" s="150"/>
      <c r="O213" s="150"/>
      <c r="P213" s="150"/>
      <c r="Q213" s="150"/>
      <c r="R213" s="150"/>
      <c r="S213" s="150"/>
      <c r="T213" s="150"/>
      <c r="U213" s="150"/>
      <c r="V213" s="150"/>
      <c r="W213" s="150"/>
    </row>
    <row r="214" spans="1:23" ht="15.75" customHeight="1" x14ac:dyDescent="0.25">
      <c r="A214" s="669"/>
      <c r="B214" s="669"/>
      <c r="C214" s="669"/>
      <c r="D214" s="669"/>
      <c r="E214" s="150"/>
      <c r="F214" s="150"/>
      <c r="G214" s="150"/>
      <c r="H214" s="150"/>
      <c r="I214" s="150"/>
      <c r="J214" s="150"/>
      <c r="K214" s="669"/>
      <c r="L214" s="669"/>
      <c r="M214" s="669"/>
      <c r="N214" s="150"/>
      <c r="O214" s="150"/>
      <c r="P214" s="150"/>
      <c r="Q214" s="150"/>
      <c r="R214" s="150"/>
      <c r="S214" s="150"/>
      <c r="T214" s="150"/>
      <c r="U214" s="150"/>
      <c r="V214" s="150"/>
      <c r="W214" s="150"/>
    </row>
    <row r="215" spans="1:23" ht="15.75" customHeight="1" x14ac:dyDescent="0.25">
      <c r="A215" s="669"/>
      <c r="B215" s="669"/>
      <c r="C215" s="669"/>
      <c r="D215" s="669"/>
      <c r="E215" s="150"/>
      <c r="F215" s="150"/>
      <c r="G215" s="150"/>
      <c r="H215" s="150"/>
      <c r="I215" s="150"/>
      <c r="J215" s="150"/>
      <c r="K215" s="669"/>
      <c r="L215" s="669"/>
      <c r="M215" s="669"/>
      <c r="N215" s="150"/>
      <c r="O215" s="150"/>
      <c r="P215" s="150"/>
      <c r="Q215" s="150"/>
      <c r="R215" s="150"/>
      <c r="S215" s="150"/>
      <c r="T215" s="150"/>
      <c r="U215" s="150"/>
      <c r="V215" s="150"/>
      <c r="W215" s="150"/>
    </row>
    <row r="216" spans="1:23" ht="15.75" customHeight="1" x14ac:dyDescent="0.25">
      <c r="A216" s="669"/>
      <c r="B216" s="669"/>
      <c r="C216" s="669"/>
      <c r="D216" s="669"/>
      <c r="E216" s="150"/>
      <c r="F216" s="150"/>
      <c r="G216" s="150"/>
      <c r="H216" s="150"/>
      <c r="I216" s="150"/>
      <c r="J216" s="150"/>
      <c r="K216" s="669"/>
      <c r="L216" s="669"/>
      <c r="M216" s="669"/>
      <c r="N216" s="150"/>
      <c r="O216" s="150"/>
      <c r="P216" s="150"/>
      <c r="Q216" s="150"/>
      <c r="R216" s="150"/>
      <c r="S216" s="150"/>
      <c r="T216" s="150"/>
      <c r="U216" s="150"/>
      <c r="V216" s="150"/>
      <c r="W216" s="150"/>
    </row>
    <row r="217" spans="1:23" ht="15.75" customHeight="1" x14ac:dyDescent="0.25">
      <c r="A217" s="669"/>
      <c r="B217" s="669"/>
      <c r="C217" s="669"/>
      <c r="D217" s="669"/>
      <c r="E217" s="150"/>
      <c r="F217" s="150"/>
      <c r="G217" s="150"/>
      <c r="H217" s="150"/>
      <c r="I217" s="150"/>
      <c r="J217" s="150"/>
      <c r="K217" s="669"/>
      <c r="L217" s="669"/>
      <c r="M217" s="669"/>
      <c r="N217" s="150"/>
      <c r="O217" s="150"/>
      <c r="P217" s="150"/>
      <c r="Q217" s="150"/>
      <c r="R217" s="150"/>
      <c r="S217" s="150"/>
      <c r="T217" s="150"/>
      <c r="U217" s="150"/>
      <c r="V217" s="150"/>
      <c r="W217" s="150"/>
    </row>
    <row r="218" spans="1:23" ht="15.75" customHeight="1" x14ac:dyDescent="0.25">
      <c r="A218" s="669"/>
      <c r="B218" s="669"/>
      <c r="C218" s="669"/>
      <c r="D218" s="669"/>
      <c r="E218" s="150"/>
      <c r="F218" s="150"/>
      <c r="G218" s="150"/>
      <c r="H218" s="150"/>
      <c r="I218" s="150"/>
      <c r="J218" s="150"/>
      <c r="K218" s="669"/>
      <c r="L218" s="669"/>
      <c r="M218" s="669"/>
      <c r="N218" s="150"/>
      <c r="O218" s="150"/>
      <c r="P218" s="150"/>
      <c r="Q218" s="150"/>
      <c r="R218" s="150"/>
      <c r="S218" s="150"/>
      <c r="T218" s="150"/>
      <c r="U218" s="150"/>
      <c r="V218" s="150"/>
      <c r="W218" s="150"/>
    </row>
    <row r="219" spans="1:23" ht="15.75" customHeight="1" x14ac:dyDescent="0.25">
      <c r="A219" s="669"/>
      <c r="B219" s="669"/>
      <c r="C219" s="669"/>
      <c r="D219" s="669"/>
      <c r="E219" s="150"/>
      <c r="F219" s="150"/>
      <c r="G219" s="150"/>
      <c r="H219" s="150"/>
      <c r="I219" s="150"/>
      <c r="J219" s="150"/>
      <c r="K219" s="669"/>
      <c r="L219" s="669"/>
      <c r="M219" s="669"/>
      <c r="N219" s="150"/>
      <c r="O219" s="150"/>
      <c r="P219" s="150"/>
      <c r="Q219" s="150"/>
      <c r="R219" s="150"/>
      <c r="S219" s="150"/>
      <c r="T219" s="150"/>
      <c r="U219" s="150"/>
      <c r="V219" s="150"/>
      <c r="W219" s="150"/>
    </row>
    <row r="220" spans="1:23" ht="15.75" customHeight="1" x14ac:dyDescent="0.25">
      <c r="A220" s="669"/>
      <c r="B220" s="669"/>
      <c r="C220" s="669"/>
      <c r="D220" s="669"/>
      <c r="E220" s="150"/>
      <c r="F220" s="150"/>
      <c r="G220" s="150"/>
      <c r="H220" s="150"/>
      <c r="I220" s="150"/>
      <c r="J220" s="150"/>
      <c r="K220" s="669"/>
      <c r="L220" s="669"/>
      <c r="M220" s="669"/>
      <c r="N220" s="150"/>
      <c r="O220" s="150"/>
      <c r="P220" s="150"/>
      <c r="Q220" s="150"/>
      <c r="R220" s="150"/>
      <c r="S220" s="150"/>
      <c r="T220" s="150"/>
      <c r="U220" s="150"/>
      <c r="V220" s="150"/>
      <c r="W220" s="150"/>
    </row>
    <row r="221" spans="1:23" ht="15.75" customHeight="1" x14ac:dyDescent="0.25">
      <c r="A221" s="669"/>
      <c r="B221" s="669"/>
      <c r="C221" s="669"/>
      <c r="D221" s="669"/>
      <c r="E221" s="150"/>
      <c r="F221" s="150"/>
      <c r="G221" s="150"/>
      <c r="H221" s="150"/>
      <c r="I221" s="150"/>
      <c r="J221" s="150"/>
      <c r="K221" s="669"/>
      <c r="L221" s="669"/>
      <c r="M221" s="669"/>
      <c r="N221" s="150"/>
      <c r="O221" s="150"/>
      <c r="P221" s="150"/>
      <c r="Q221" s="150"/>
      <c r="R221" s="150"/>
      <c r="S221" s="150"/>
      <c r="T221" s="150"/>
      <c r="U221" s="150"/>
      <c r="V221" s="150"/>
      <c r="W221" s="150"/>
    </row>
    <row r="222" spans="1:23" ht="15.75" customHeight="1" x14ac:dyDescent="0.25">
      <c r="A222" s="669"/>
      <c r="B222" s="669"/>
      <c r="C222" s="669"/>
      <c r="D222" s="669"/>
      <c r="E222" s="150"/>
      <c r="F222" s="150"/>
      <c r="G222" s="150"/>
      <c r="H222" s="150"/>
      <c r="I222" s="150"/>
      <c r="J222" s="150"/>
      <c r="K222" s="669"/>
      <c r="L222" s="669"/>
      <c r="M222" s="669"/>
      <c r="N222" s="150"/>
      <c r="O222" s="150"/>
      <c r="P222" s="150"/>
      <c r="Q222" s="150"/>
      <c r="R222" s="150"/>
      <c r="S222" s="150"/>
      <c r="T222" s="150"/>
      <c r="U222" s="150"/>
      <c r="V222" s="150"/>
      <c r="W222" s="150"/>
    </row>
    <row r="223" spans="1:23" ht="15.75" customHeight="1" x14ac:dyDescent="0.25">
      <c r="A223" s="669"/>
      <c r="B223" s="669"/>
      <c r="C223" s="669"/>
      <c r="D223" s="669"/>
      <c r="E223" s="150"/>
      <c r="F223" s="150"/>
      <c r="G223" s="150"/>
      <c r="H223" s="150"/>
      <c r="I223" s="150"/>
      <c r="J223" s="150"/>
      <c r="K223" s="669"/>
      <c r="L223" s="669"/>
      <c r="M223" s="669"/>
      <c r="N223" s="150"/>
      <c r="O223" s="150"/>
      <c r="P223" s="150"/>
      <c r="Q223" s="150"/>
      <c r="R223" s="150"/>
      <c r="S223" s="150"/>
      <c r="T223" s="150"/>
      <c r="U223" s="150"/>
      <c r="V223" s="150"/>
      <c r="W223" s="150"/>
    </row>
    <row r="224" spans="1:23" ht="15.75" customHeight="1" x14ac:dyDescent="0.25">
      <c r="A224" s="669"/>
      <c r="B224" s="669"/>
      <c r="C224" s="669"/>
      <c r="D224" s="669"/>
      <c r="E224" s="150"/>
      <c r="F224" s="150"/>
      <c r="G224" s="150"/>
      <c r="H224" s="150"/>
      <c r="I224" s="150"/>
      <c r="J224" s="150"/>
      <c r="K224" s="669"/>
      <c r="L224" s="669"/>
      <c r="M224" s="669"/>
      <c r="N224" s="150"/>
      <c r="O224" s="150"/>
      <c r="P224" s="150"/>
      <c r="Q224" s="150"/>
      <c r="R224" s="150"/>
      <c r="S224" s="150"/>
      <c r="T224" s="150"/>
      <c r="U224" s="150"/>
      <c r="V224" s="150"/>
      <c r="W224" s="150"/>
    </row>
    <row r="225" spans="1:23" ht="15.75" customHeight="1" x14ac:dyDescent="0.25">
      <c r="A225" s="669"/>
      <c r="B225" s="669"/>
      <c r="C225" s="669"/>
      <c r="D225" s="669"/>
      <c r="E225" s="150"/>
      <c r="F225" s="150"/>
      <c r="G225" s="150"/>
      <c r="H225" s="150"/>
      <c r="I225" s="150"/>
      <c r="J225" s="150"/>
      <c r="K225" s="669"/>
      <c r="L225" s="669"/>
      <c r="M225" s="669"/>
      <c r="N225" s="150"/>
      <c r="O225" s="150"/>
      <c r="P225" s="150"/>
      <c r="Q225" s="150"/>
      <c r="R225" s="150"/>
      <c r="S225" s="150"/>
      <c r="T225" s="150"/>
      <c r="U225" s="150"/>
      <c r="V225" s="150"/>
      <c r="W225" s="150"/>
    </row>
    <row r="226" spans="1:23" ht="15.75" customHeight="1" x14ac:dyDescent="0.25">
      <c r="A226" s="669"/>
      <c r="B226" s="669"/>
      <c r="C226" s="669"/>
      <c r="D226" s="669"/>
      <c r="E226" s="150"/>
      <c r="F226" s="150"/>
      <c r="G226" s="150"/>
      <c r="H226" s="150"/>
      <c r="I226" s="150"/>
      <c r="J226" s="150"/>
      <c r="K226" s="669"/>
      <c r="L226" s="669"/>
      <c r="M226" s="669"/>
      <c r="N226" s="150"/>
      <c r="O226" s="150"/>
      <c r="P226" s="150"/>
      <c r="Q226" s="150"/>
      <c r="R226" s="150"/>
      <c r="S226" s="150"/>
      <c r="T226" s="150"/>
      <c r="U226" s="150"/>
      <c r="V226" s="150"/>
      <c r="W226" s="150"/>
    </row>
    <row r="227" spans="1:23" ht="15.75" customHeight="1" x14ac:dyDescent="0.25">
      <c r="A227" s="669"/>
      <c r="B227" s="669"/>
      <c r="C227" s="669"/>
      <c r="D227" s="669"/>
      <c r="E227" s="150"/>
      <c r="F227" s="150"/>
      <c r="G227" s="150"/>
      <c r="H227" s="150"/>
      <c r="I227" s="150"/>
      <c r="J227" s="150"/>
      <c r="K227" s="669"/>
      <c r="L227" s="669"/>
      <c r="M227" s="669"/>
      <c r="N227" s="150"/>
      <c r="O227" s="150"/>
      <c r="P227" s="150"/>
      <c r="Q227" s="150"/>
      <c r="R227" s="150"/>
      <c r="S227" s="150"/>
      <c r="T227" s="150"/>
      <c r="U227" s="150"/>
      <c r="V227" s="150"/>
      <c r="W227" s="150"/>
    </row>
    <row r="228" spans="1:23" ht="15.75" customHeight="1" x14ac:dyDescent="0.25">
      <c r="A228" s="669"/>
      <c r="B228" s="669"/>
      <c r="C228" s="669"/>
      <c r="D228" s="669"/>
      <c r="E228" s="150"/>
      <c r="F228" s="150"/>
      <c r="G228" s="150"/>
      <c r="H228" s="150"/>
      <c r="I228" s="150"/>
      <c r="J228" s="150"/>
      <c r="K228" s="669"/>
      <c r="L228" s="669"/>
      <c r="M228" s="669"/>
      <c r="N228" s="150"/>
      <c r="O228" s="150"/>
      <c r="P228" s="150"/>
      <c r="Q228" s="150"/>
      <c r="R228" s="150"/>
      <c r="S228" s="150"/>
      <c r="T228" s="150"/>
      <c r="U228" s="150"/>
      <c r="V228" s="150"/>
      <c r="W228" s="150"/>
    </row>
    <row r="229" spans="1:23" ht="15.75" customHeight="1" x14ac:dyDescent="0.25">
      <c r="A229" s="669"/>
      <c r="B229" s="669"/>
      <c r="C229" s="669"/>
      <c r="D229" s="669"/>
      <c r="E229" s="150"/>
      <c r="F229" s="150"/>
      <c r="G229" s="150"/>
      <c r="H229" s="150"/>
      <c r="I229" s="150"/>
      <c r="J229" s="150"/>
      <c r="K229" s="669"/>
      <c r="L229" s="669"/>
      <c r="M229" s="669"/>
      <c r="N229" s="150"/>
      <c r="O229" s="150"/>
      <c r="P229" s="150"/>
      <c r="Q229" s="150"/>
      <c r="R229" s="150"/>
      <c r="S229" s="150"/>
      <c r="T229" s="150"/>
      <c r="U229" s="150"/>
      <c r="V229" s="150"/>
      <c r="W229" s="150"/>
    </row>
    <row r="230" spans="1:23" ht="15.75" customHeight="1" x14ac:dyDescent="0.25">
      <c r="A230" s="669"/>
      <c r="B230" s="669"/>
      <c r="C230" s="669"/>
      <c r="D230" s="669"/>
      <c r="E230" s="150"/>
      <c r="F230" s="150"/>
      <c r="G230" s="150"/>
      <c r="H230" s="150"/>
      <c r="I230" s="150"/>
      <c r="J230" s="150"/>
      <c r="K230" s="669"/>
      <c r="L230" s="669"/>
      <c r="M230" s="669"/>
      <c r="N230" s="150"/>
      <c r="O230" s="150"/>
      <c r="P230" s="150"/>
      <c r="Q230" s="150"/>
      <c r="R230" s="150"/>
      <c r="S230" s="150"/>
      <c r="T230" s="150"/>
      <c r="U230" s="150"/>
      <c r="V230" s="150"/>
      <c r="W230" s="150"/>
    </row>
    <row r="231" spans="1:23" ht="15.75" customHeight="1" x14ac:dyDescent="0.25">
      <c r="A231" s="669"/>
      <c r="B231" s="669"/>
      <c r="C231" s="669"/>
      <c r="D231" s="669"/>
      <c r="E231" s="150"/>
      <c r="F231" s="150"/>
      <c r="G231" s="150"/>
      <c r="H231" s="150"/>
      <c r="I231" s="150"/>
      <c r="J231" s="150"/>
      <c r="K231" s="669"/>
      <c r="L231" s="669"/>
      <c r="M231" s="669"/>
      <c r="N231" s="150"/>
      <c r="O231" s="150"/>
      <c r="P231" s="150"/>
      <c r="Q231" s="150"/>
      <c r="R231" s="150"/>
      <c r="S231" s="150"/>
      <c r="T231" s="150"/>
      <c r="U231" s="150"/>
      <c r="V231" s="150"/>
      <c r="W231" s="150"/>
    </row>
    <row r="232" spans="1:23" ht="15.75" customHeight="1" x14ac:dyDescent="0.25">
      <c r="A232" s="669"/>
      <c r="B232" s="669"/>
      <c r="C232" s="669"/>
      <c r="D232" s="669"/>
      <c r="E232" s="150"/>
      <c r="F232" s="150"/>
      <c r="G232" s="150"/>
      <c r="H232" s="150"/>
      <c r="I232" s="150"/>
      <c r="J232" s="150"/>
      <c r="K232" s="669"/>
      <c r="L232" s="669"/>
      <c r="M232" s="669"/>
      <c r="N232" s="150"/>
      <c r="O232" s="150"/>
      <c r="P232" s="150"/>
      <c r="Q232" s="150"/>
      <c r="R232" s="150"/>
      <c r="S232" s="150"/>
      <c r="T232" s="150"/>
      <c r="U232" s="150"/>
      <c r="V232" s="150"/>
      <c r="W232" s="150"/>
    </row>
    <row r="233" spans="1:23" ht="15.75" customHeight="1" x14ac:dyDescent="0.25">
      <c r="A233" s="669"/>
      <c r="B233" s="669"/>
      <c r="C233" s="669"/>
      <c r="D233" s="669"/>
      <c r="E233" s="150"/>
      <c r="F233" s="150"/>
      <c r="G233" s="150"/>
      <c r="H233" s="150"/>
      <c r="I233" s="150"/>
      <c r="J233" s="150"/>
      <c r="K233" s="669"/>
      <c r="L233" s="669"/>
      <c r="M233" s="669"/>
      <c r="N233" s="150"/>
      <c r="O233" s="150"/>
      <c r="P233" s="150"/>
      <c r="Q233" s="150"/>
      <c r="R233" s="150"/>
      <c r="S233" s="150"/>
      <c r="T233" s="150"/>
      <c r="U233" s="150"/>
      <c r="V233" s="150"/>
      <c r="W233" s="150"/>
    </row>
    <row r="234" spans="1:23" ht="15.75" customHeight="1" x14ac:dyDescent="0.25">
      <c r="A234" s="669"/>
      <c r="B234" s="669"/>
      <c r="C234" s="669"/>
      <c r="D234" s="669"/>
      <c r="E234" s="150"/>
      <c r="F234" s="150"/>
      <c r="G234" s="150"/>
      <c r="H234" s="150"/>
      <c r="I234" s="150"/>
      <c r="J234" s="150"/>
      <c r="K234" s="669"/>
      <c r="L234" s="669"/>
      <c r="M234" s="669"/>
      <c r="N234" s="150"/>
      <c r="O234" s="150"/>
      <c r="P234" s="150"/>
      <c r="Q234" s="150"/>
      <c r="R234" s="150"/>
      <c r="S234" s="150"/>
      <c r="T234" s="150"/>
      <c r="U234" s="150"/>
      <c r="V234" s="150"/>
      <c r="W234" s="150"/>
    </row>
    <row r="235" spans="1:23" ht="15.75" customHeight="1" x14ac:dyDescent="0.25">
      <c r="A235" s="669"/>
      <c r="B235" s="669"/>
      <c r="C235" s="669"/>
      <c r="D235" s="669"/>
      <c r="E235" s="150"/>
      <c r="F235" s="150"/>
      <c r="G235" s="150"/>
      <c r="H235" s="150"/>
      <c r="I235" s="150"/>
      <c r="J235" s="150"/>
      <c r="K235" s="669"/>
      <c r="L235" s="669"/>
      <c r="M235" s="669"/>
      <c r="N235" s="150"/>
      <c r="O235" s="150"/>
      <c r="P235" s="150"/>
      <c r="Q235" s="150"/>
      <c r="R235" s="150"/>
      <c r="S235" s="150"/>
      <c r="T235" s="150"/>
      <c r="U235" s="150"/>
      <c r="V235" s="150"/>
      <c r="W235" s="150"/>
    </row>
    <row r="236" spans="1:23" ht="15.75" customHeight="1" x14ac:dyDescent="0.25">
      <c r="A236" s="669"/>
      <c r="B236" s="669"/>
      <c r="C236" s="669"/>
      <c r="D236" s="669"/>
      <c r="E236" s="150"/>
      <c r="F236" s="150"/>
      <c r="G236" s="150"/>
      <c r="H236" s="150"/>
      <c r="I236" s="150"/>
      <c r="J236" s="150"/>
      <c r="K236" s="669"/>
      <c r="L236" s="669"/>
      <c r="M236" s="669"/>
      <c r="N236" s="150"/>
      <c r="O236" s="150"/>
      <c r="P236" s="150"/>
      <c r="Q236" s="150"/>
      <c r="R236" s="150"/>
      <c r="S236" s="150"/>
      <c r="T236" s="150"/>
      <c r="U236" s="150"/>
      <c r="V236" s="150"/>
      <c r="W236" s="150"/>
    </row>
    <row r="237" spans="1:23" ht="15.75" customHeight="1" x14ac:dyDescent="0.25">
      <c r="A237" s="669"/>
      <c r="B237" s="669"/>
      <c r="C237" s="669"/>
      <c r="D237" s="669"/>
      <c r="E237" s="150"/>
      <c r="F237" s="150"/>
      <c r="G237" s="150"/>
      <c r="H237" s="150"/>
      <c r="I237" s="150"/>
      <c r="J237" s="150"/>
      <c r="K237" s="669"/>
      <c r="L237" s="669"/>
      <c r="M237" s="669"/>
      <c r="N237" s="150"/>
      <c r="O237" s="150"/>
      <c r="P237" s="150"/>
      <c r="Q237" s="150"/>
      <c r="R237" s="150"/>
      <c r="S237" s="150"/>
      <c r="T237" s="150"/>
      <c r="U237" s="150"/>
      <c r="V237" s="150"/>
      <c r="W237" s="150"/>
    </row>
    <row r="238" spans="1:23" ht="15.75" customHeight="1" x14ac:dyDescent="0.25">
      <c r="A238" s="669"/>
      <c r="B238" s="669"/>
      <c r="C238" s="669"/>
      <c r="D238" s="669"/>
      <c r="E238" s="150"/>
      <c r="F238" s="150"/>
      <c r="G238" s="150"/>
      <c r="H238" s="150"/>
      <c r="I238" s="150"/>
      <c r="J238" s="150"/>
      <c r="K238" s="669"/>
      <c r="L238" s="669"/>
      <c r="M238" s="669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</row>
    <row r="239" spans="1:23" ht="15.75" customHeight="1" x14ac:dyDescent="0.25">
      <c r="A239" s="669"/>
      <c r="B239" s="669"/>
      <c r="C239" s="669"/>
      <c r="D239" s="669"/>
      <c r="E239" s="150"/>
      <c r="F239" s="150"/>
      <c r="G239" s="150"/>
      <c r="H239" s="150"/>
      <c r="I239" s="150"/>
      <c r="J239" s="150"/>
      <c r="K239" s="669"/>
      <c r="L239" s="669"/>
      <c r="M239" s="669"/>
      <c r="N239" s="150"/>
      <c r="O239" s="150"/>
      <c r="P239" s="150"/>
      <c r="Q239" s="150"/>
      <c r="R239" s="150"/>
      <c r="S239" s="150"/>
      <c r="T239" s="150"/>
      <c r="U239" s="150"/>
      <c r="V239" s="150"/>
      <c r="W239" s="150"/>
    </row>
    <row r="240" spans="1:23" ht="15.75" customHeight="1" x14ac:dyDescent="0.25">
      <c r="A240" s="669"/>
      <c r="B240" s="669"/>
      <c r="C240" s="669"/>
      <c r="D240" s="669"/>
      <c r="E240" s="150"/>
      <c r="F240" s="150"/>
      <c r="G240" s="150"/>
      <c r="H240" s="150"/>
      <c r="I240" s="150"/>
      <c r="J240" s="150"/>
      <c r="K240" s="669"/>
      <c r="L240" s="669"/>
      <c r="M240" s="669"/>
      <c r="N240" s="150"/>
      <c r="O240" s="150"/>
      <c r="P240" s="150"/>
      <c r="Q240" s="150"/>
      <c r="R240" s="150"/>
      <c r="S240" s="150"/>
      <c r="T240" s="150"/>
      <c r="U240" s="150"/>
      <c r="V240" s="150"/>
      <c r="W240" s="150"/>
    </row>
    <row r="241" spans="1:23" ht="15.75" customHeight="1" x14ac:dyDescent="0.25">
      <c r="A241" s="669"/>
      <c r="B241" s="669"/>
      <c r="C241" s="669"/>
      <c r="D241" s="669"/>
      <c r="E241" s="150"/>
      <c r="F241" s="150"/>
      <c r="G241" s="150"/>
      <c r="H241" s="150"/>
      <c r="I241" s="150"/>
      <c r="J241" s="150"/>
      <c r="K241" s="669"/>
      <c r="L241" s="669"/>
      <c r="M241" s="669"/>
      <c r="N241" s="150"/>
      <c r="O241" s="150"/>
      <c r="P241" s="150"/>
      <c r="Q241" s="150"/>
      <c r="R241" s="150"/>
      <c r="S241" s="150"/>
      <c r="T241" s="150"/>
      <c r="U241" s="150"/>
      <c r="V241" s="150"/>
      <c r="W241" s="150"/>
    </row>
    <row r="242" spans="1:23" ht="15.75" customHeight="1" x14ac:dyDescent="0.25">
      <c r="A242" s="669"/>
      <c r="B242" s="669"/>
      <c r="C242" s="669"/>
      <c r="D242" s="669"/>
      <c r="E242" s="150"/>
      <c r="F242" s="150"/>
      <c r="G242" s="150"/>
      <c r="H242" s="150"/>
      <c r="I242" s="150"/>
      <c r="J242" s="150"/>
      <c r="K242" s="669"/>
      <c r="L242" s="669"/>
      <c r="M242" s="669"/>
      <c r="N242" s="150"/>
      <c r="O242" s="150"/>
      <c r="P242" s="150"/>
      <c r="Q242" s="150"/>
      <c r="R242" s="150"/>
      <c r="S242" s="150"/>
      <c r="T242" s="150"/>
      <c r="U242" s="150"/>
      <c r="V242" s="150"/>
      <c r="W242" s="150"/>
    </row>
    <row r="243" spans="1:23" ht="15.75" customHeight="1" x14ac:dyDescent="0.25">
      <c r="A243" s="669"/>
      <c r="B243" s="669"/>
      <c r="C243" s="669"/>
      <c r="D243" s="669"/>
      <c r="E243" s="150"/>
      <c r="F243" s="150"/>
      <c r="G243" s="150"/>
      <c r="H243" s="150"/>
      <c r="I243" s="150"/>
      <c r="J243" s="150"/>
      <c r="K243" s="669"/>
      <c r="L243" s="669"/>
      <c r="M243" s="669"/>
      <c r="N243" s="150"/>
      <c r="O243" s="150"/>
      <c r="P243" s="150"/>
      <c r="Q243" s="150"/>
      <c r="R243" s="150"/>
      <c r="S243" s="150"/>
      <c r="T243" s="150"/>
      <c r="U243" s="150"/>
      <c r="V243" s="150"/>
      <c r="W243" s="150"/>
    </row>
    <row r="244" spans="1:23" ht="15.75" customHeight="1" x14ac:dyDescent="0.25">
      <c r="A244" s="669"/>
      <c r="B244" s="669"/>
      <c r="C244" s="669"/>
      <c r="D244" s="669"/>
      <c r="E244" s="150"/>
      <c r="F244" s="150"/>
      <c r="G244" s="150"/>
      <c r="H244" s="150"/>
      <c r="I244" s="150"/>
      <c r="J244" s="150"/>
      <c r="K244" s="669"/>
      <c r="L244" s="669"/>
      <c r="M244" s="669"/>
      <c r="N244" s="150"/>
      <c r="O244" s="150"/>
      <c r="P244" s="150"/>
      <c r="Q244" s="150"/>
      <c r="R244" s="150"/>
      <c r="S244" s="150"/>
      <c r="T244" s="150"/>
      <c r="U244" s="150"/>
      <c r="V244" s="150"/>
      <c r="W244" s="150"/>
    </row>
    <row r="245" spans="1:23" ht="15.75" customHeight="1" x14ac:dyDescent="0.25">
      <c r="A245" s="669"/>
      <c r="B245" s="669"/>
      <c r="C245" s="669"/>
      <c r="D245" s="669"/>
      <c r="E245" s="150"/>
      <c r="F245" s="150"/>
      <c r="G245" s="150"/>
      <c r="H245" s="150"/>
      <c r="I245" s="150"/>
      <c r="J245" s="150"/>
      <c r="K245" s="669"/>
      <c r="L245" s="669"/>
      <c r="M245" s="669"/>
      <c r="N245" s="150"/>
      <c r="O245" s="150"/>
      <c r="P245" s="150"/>
      <c r="Q245" s="150"/>
      <c r="R245" s="150"/>
      <c r="S245" s="150"/>
      <c r="T245" s="150"/>
      <c r="U245" s="150"/>
      <c r="V245" s="150"/>
      <c r="W245" s="150"/>
    </row>
    <row r="246" spans="1:23" ht="15.75" customHeight="1" x14ac:dyDescent="0.25">
      <c r="A246" s="669"/>
      <c r="B246" s="669"/>
      <c r="C246" s="669"/>
      <c r="D246" s="669"/>
      <c r="E246" s="150"/>
      <c r="F246" s="150"/>
      <c r="G246" s="150"/>
      <c r="H246" s="150"/>
      <c r="I246" s="150"/>
      <c r="J246" s="150"/>
      <c r="K246" s="669"/>
      <c r="L246" s="669"/>
      <c r="M246" s="669"/>
      <c r="N246" s="150"/>
      <c r="O246" s="150"/>
      <c r="P246" s="150"/>
      <c r="Q246" s="150"/>
      <c r="R246" s="150"/>
      <c r="S246" s="150"/>
      <c r="T246" s="150"/>
      <c r="U246" s="150"/>
      <c r="V246" s="150"/>
      <c r="W246" s="150"/>
    </row>
    <row r="247" spans="1:23" ht="15.75" customHeight="1" x14ac:dyDescent="0.25">
      <c r="A247" s="669"/>
      <c r="B247" s="669"/>
      <c r="C247" s="669"/>
      <c r="D247" s="669"/>
      <c r="E247" s="150"/>
      <c r="F247" s="150"/>
      <c r="G247" s="150"/>
      <c r="H247" s="150"/>
      <c r="I247" s="150"/>
      <c r="J247" s="150"/>
      <c r="K247" s="669"/>
      <c r="L247" s="669"/>
      <c r="M247" s="669"/>
      <c r="N247" s="150"/>
      <c r="O247" s="150"/>
      <c r="P247" s="150"/>
      <c r="Q247" s="150"/>
      <c r="R247" s="150"/>
      <c r="S247" s="150"/>
      <c r="T247" s="150"/>
      <c r="U247" s="150"/>
      <c r="V247" s="150"/>
      <c r="W247" s="150"/>
    </row>
    <row r="248" spans="1:23" ht="15.75" customHeight="1" x14ac:dyDescent="0.25">
      <c r="A248" s="669"/>
      <c r="B248" s="669"/>
      <c r="C248" s="669"/>
      <c r="D248" s="669"/>
      <c r="E248" s="150"/>
      <c r="F248" s="150"/>
      <c r="G248" s="150"/>
      <c r="H248" s="150"/>
      <c r="I248" s="150"/>
      <c r="J248" s="150"/>
      <c r="K248" s="669"/>
      <c r="L248" s="669"/>
      <c r="M248" s="669"/>
      <c r="N248" s="150"/>
      <c r="O248" s="150"/>
      <c r="P248" s="150"/>
      <c r="Q248" s="150"/>
      <c r="R248" s="150"/>
      <c r="S248" s="150"/>
      <c r="T248" s="150"/>
      <c r="U248" s="150"/>
      <c r="V248" s="150"/>
      <c r="W248" s="150"/>
    </row>
    <row r="249" spans="1:23" ht="15.75" customHeight="1" x14ac:dyDescent="0.25">
      <c r="A249" s="669"/>
      <c r="B249" s="669"/>
      <c r="C249" s="669"/>
      <c r="D249" s="669"/>
      <c r="E249" s="150"/>
      <c r="F249" s="150"/>
      <c r="G249" s="150"/>
      <c r="H249" s="150"/>
      <c r="I249" s="150"/>
      <c r="J249" s="150"/>
      <c r="K249" s="669"/>
      <c r="L249" s="669"/>
      <c r="M249" s="669"/>
      <c r="N249" s="150"/>
      <c r="O249" s="150"/>
      <c r="P249" s="150"/>
      <c r="Q249" s="150"/>
      <c r="R249" s="150"/>
      <c r="S249" s="150"/>
      <c r="T249" s="150"/>
      <c r="U249" s="150"/>
      <c r="V249" s="150"/>
      <c r="W249" s="150"/>
    </row>
    <row r="250" spans="1:23" ht="15.75" customHeight="1" x14ac:dyDescent="0.25">
      <c r="A250" s="669"/>
      <c r="B250" s="669"/>
      <c r="C250" s="669"/>
      <c r="D250" s="669"/>
      <c r="E250" s="150"/>
      <c r="F250" s="150"/>
      <c r="G250" s="150"/>
      <c r="H250" s="150"/>
      <c r="I250" s="150"/>
      <c r="J250" s="150"/>
      <c r="K250" s="669"/>
      <c r="L250" s="669"/>
      <c r="M250" s="669"/>
      <c r="N250" s="150"/>
      <c r="O250" s="150"/>
      <c r="P250" s="150"/>
      <c r="Q250" s="150"/>
      <c r="R250" s="150"/>
      <c r="S250" s="150"/>
      <c r="T250" s="150"/>
      <c r="U250" s="150"/>
      <c r="V250" s="150"/>
      <c r="W250" s="150"/>
    </row>
    <row r="251" spans="1:23" ht="15.75" customHeight="1" x14ac:dyDescent="0.25">
      <c r="A251" s="669"/>
      <c r="B251" s="669"/>
      <c r="C251" s="669"/>
      <c r="D251" s="669"/>
      <c r="E251" s="150"/>
      <c r="F251" s="150"/>
      <c r="G251" s="150"/>
      <c r="H251" s="150"/>
      <c r="I251" s="150"/>
      <c r="J251" s="150"/>
      <c r="K251" s="669"/>
      <c r="L251" s="669"/>
      <c r="M251" s="669"/>
      <c r="N251" s="150"/>
      <c r="O251" s="150"/>
      <c r="P251" s="150"/>
      <c r="Q251" s="150"/>
      <c r="R251" s="150"/>
      <c r="S251" s="150"/>
      <c r="T251" s="150"/>
      <c r="U251" s="150"/>
      <c r="V251" s="150"/>
      <c r="W251" s="150"/>
    </row>
    <row r="252" spans="1:23" ht="15.75" customHeight="1" x14ac:dyDescent="0.25">
      <c r="A252" s="669"/>
      <c r="B252" s="669"/>
      <c r="C252" s="669"/>
      <c r="D252" s="669"/>
      <c r="E252" s="150"/>
      <c r="F252" s="150"/>
      <c r="G252" s="150"/>
      <c r="H252" s="150"/>
      <c r="I252" s="150"/>
      <c r="J252" s="150"/>
      <c r="K252" s="669"/>
      <c r="L252" s="669"/>
      <c r="M252" s="669"/>
      <c r="N252" s="150"/>
      <c r="O252" s="150"/>
      <c r="P252" s="150"/>
      <c r="Q252" s="150"/>
      <c r="R252" s="150"/>
      <c r="S252" s="150"/>
      <c r="T252" s="150"/>
      <c r="U252" s="150"/>
      <c r="V252" s="150"/>
      <c r="W252" s="150"/>
    </row>
    <row r="253" spans="1:23" ht="15.75" customHeight="1" x14ac:dyDescent="0.25">
      <c r="A253" s="669"/>
      <c r="B253" s="669"/>
      <c r="C253" s="669"/>
      <c r="D253" s="669"/>
      <c r="E253" s="150"/>
      <c r="F253" s="150"/>
      <c r="G253" s="150"/>
      <c r="H253" s="150"/>
      <c r="I253" s="150"/>
      <c r="J253" s="150"/>
      <c r="K253" s="669"/>
      <c r="L253" s="669"/>
      <c r="M253" s="669"/>
      <c r="N253" s="150"/>
      <c r="O253" s="150"/>
      <c r="P253" s="150"/>
      <c r="Q253" s="150"/>
      <c r="R253" s="150"/>
      <c r="S253" s="150"/>
      <c r="T253" s="150"/>
      <c r="U253" s="150"/>
      <c r="V253" s="150"/>
      <c r="W253" s="150"/>
    </row>
    <row r="254" spans="1:23" ht="15.75" customHeight="1" x14ac:dyDescent="0.25">
      <c r="A254" s="669"/>
      <c r="B254" s="669"/>
      <c r="C254" s="669"/>
      <c r="D254" s="669"/>
      <c r="E254" s="150"/>
      <c r="F254" s="150"/>
      <c r="G254" s="150"/>
      <c r="H254" s="150"/>
      <c r="I254" s="150"/>
      <c r="J254" s="150"/>
      <c r="K254" s="669"/>
      <c r="L254" s="669"/>
      <c r="M254" s="669"/>
      <c r="N254" s="150"/>
      <c r="O254" s="150"/>
      <c r="P254" s="150"/>
      <c r="Q254" s="150"/>
      <c r="R254" s="150"/>
      <c r="S254" s="150"/>
      <c r="T254" s="150"/>
      <c r="U254" s="150"/>
      <c r="V254" s="150"/>
      <c r="W254" s="150"/>
    </row>
    <row r="255" spans="1:23" ht="15.75" customHeight="1" x14ac:dyDescent="0.25">
      <c r="A255" s="669"/>
      <c r="B255" s="669"/>
      <c r="C255" s="669"/>
      <c r="D255" s="669"/>
      <c r="E255" s="150"/>
      <c r="F255" s="150"/>
      <c r="G255" s="150"/>
      <c r="H255" s="150"/>
      <c r="I255" s="150"/>
      <c r="J255" s="150"/>
      <c r="K255" s="669"/>
      <c r="L255" s="669"/>
      <c r="M255" s="669"/>
      <c r="N255" s="150"/>
      <c r="O255" s="150"/>
      <c r="P255" s="150"/>
      <c r="Q255" s="150"/>
      <c r="R255" s="150"/>
      <c r="S255" s="150"/>
      <c r="T255" s="150"/>
      <c r="U255" s="150"/>
      <c r="V255" s="150"/>
      <c r="W255" s="150"/>
    </row>
    <row r="256" spans="1:23" ht="15.75" customHeight="1" x14ac:dyDescent="0.25">
      <c r="A256" s="669"/>
      <c r="B256" s="669"/>
      <c r="C256" s="669"/>
      <c r="D256" s="669"/>
      <c r="E256" s="150"/>
      <c r="F256" s="150"/>
      <c r="G256" s="150"/>
      <c r="H256" s="150"/>
      <c r="I256" s="150"/>
      <c r="J256" s="150"/>
      <c r="K256" s="669"/>
      <c r="L256" s="669"/>
      <c r="M256" s="669"/>
      <c r="N256" s="150"/>
      <c r="O256" s="150"/>
      <c r="P256" s="150"/>
      <c r="Q256" s="150"/>
      <c r="R256" s="150"/>
      <c r="S256" s="150"/>
      <c r="T256" s="150"/>
      <c r="U256" s="150"/>
      <c r="V256" s="150"/>
      <c r="W256" s="150"/>
    </row>
    <row r="257" spans="1:23" ht="15.75" customHeight="1" x14ac:dyDescent="0.25">
      <c r="A257" s="669"/>
      <c r="B257" s="669"/>
      <c r="C257" s="669"/>
      <c r="D257" s="669"/>
      <c r="E257" s="150"/>
      <c r="F257" s="150"/>
      <c r="G257" s="150"/>
      <c r="H257" s="150"/>
      <c r="I257" s="150"/>
      <c r="J257" s="150"/>
      <c r="K257" s="669"/>
      <c r="L257" s="669"/>
      <c r="M257" s="669"/>
      <c r="N257" s="150"/>
      <c r="O257" s="150"/>
      <c r="P257" s="150"/>
      <c r="Q257" s="150"/>
      <c r="R257" s="150"/>
      <c r="S257" s="150"/>
      <c r="T257" s="150"/>
      <c r="U257" s="150"/>
      <c r="V257" s="150"/>
      <c r="W257" s="150"/>
    </row>
    <row r="258" spans="1:23" ht="15.75" customHeight="1" x14ac:dyDescent="0.25">
      <c r="A258" s="669"/>
      <c r="B258" s="669"/>
      <c r="C258" s="669"/>
      <c r="D258" s="669"/>
      <c r="E258" s="150"/>
      <c r="F258" s="150"/>
      <c r="G258" s="150"/>
      <c r="H258" s="150"/>
      <c r="I258" s="150"/>
      <c r="J258" s="150"/>
      <c r="K258" s="669"/>
      <c r="L258" s="669"/>
      <c r="M258" s="669"/>
      <c r="N258" s="150"/>
      <c r="O258" s="150"/>
      <c r="P258" s="150"/>
      <c r="Q258" s="150"/>
      <c r="R258" s="150"/>
      <c r="S258" s="150"/>
      <c r="T258" s="150"/>
      <c r="U258" s="150"/>
      <c r="V258" s="150"/>
      <c r="W258" s="150"/>
    </row>
    <row r="259" spans="1:23" ht="15.75" customHeight="1" x14ac:dyDescent="0.25">
      <c r="A259" s="669"/>
      <c r="B259" s="669"/>
      <c r="C259" s="669"/>
      <c r="D259" s="669"/>
      <c r="E259" s="150"/>
      <c r="F259" s="150"/>
      <c r="G259" s="150"/>
      <c r="H259" s="150"/>
      <c r="I259" s="150"/>
      <c r="J259" s="150"/>
      <c r="K259" s="669"/>
      <c r="L259" s="669"/>
      <c r="M259" s="669"/>
      <c r="N259" s="150"/>
      <c r="O259" s="150"/>
      <c r="P259" s="150"/>
      <c r="Q259" s="150"/>
      <c r="R259" s="150"/>
      <c r="S259" s="150"/>
      <c r="T259" s="150"/>
      <c r="U259" s="150"/>
      <c r="V259" s="150"/>
      <c r="W259" s="150"/>
    </row>
    <row r="260" spans="1:23" ht="15.75" customHeight="1" x14ac:dyDescent="0.25">
      <c r="A260" s="669"/>
      <c r="B260" s="669"/>
      <c r="C260" s="669"/>
      <c r="D260" s="669"/>
      <c r="E260" s="150"/>
      <c r="F260" s="150"/>
      <c r="G260" s="150"/>
      <c r="H260" s="150"/>
      <c r="I260" s="150"/>
      <c r="J260" s="150"/>
      <c r="K260" s="669"/>
      <c r="L260" s="669"/>
      <c r="M260" s="669"/>
      <c r="N260" s="150"/>
      <c r="O260" s="150"/>
      <c r="P260" s="150"/>
      <c r="Q260" s="150"/>
      <c r="R260" s="150"/>
      <c r="S260" s="150"/>
      <c r="T260" s="150"/>
      <c r="U260" s="150"/>
      <c r="V260" s="150"/>
      <c r="W260" s="150"/>
    </row>
    <row r="261" spans="1:23" ht="15.75" customHeight="1" x14ac:dyDescent="0.25">
      <c r="A261" s="669"/>
      <c r="B261" s="669"/>
      <c r="C261" s="669"/>
      <c r="D261" s="669"/>
      <c r="E261" s="150"/>
      <c r="F261" s="150"/>
      <c r="G261" s="150"/>
      <c r="H261" s="150"/>
      <c r="I261" s="150"/>
      <c r="J261" s="150"/>
      <c r="K261" s="669"/>
      <c r="L261" s="669"/>
      <c r="M261" s="669"/>
      <c r="N261" s="150"/>
      <c r="O261" s="150"/>
      <c r="P261" s="150"/>
      <c r="Q261" s="150"/>
      <c r="R261" s="150"/>
      <c r="S261" s="150"/>
      <c r="T261" s="150"/>
      <c r="U261" s="150"/>
      <c r="V261" s="150"/>
      <c r="W261" s="150"/>
    </row>
    <row r="262" spans="1:23" ht="15.75" customHeight="1" x14ac:dyDescent="0.25">
      <c r="A262" s="669"/>
      <c r="B262" s="669"/>
      <c r="C262" s="669"/>
      <c r="D262" s="669"/>
      <c r="E262" s="150"/>
      <c r="F262" s="150"/>
      <c r="G262" s="150"/>
      <c r="H262" s="150"/>
      <c r="I262" s="150"/>
      <c r="J262" s="150"/>
      <c r="K262" s="669"/>
      <c r="L262" s="669"/>
      <c r="M262" s="669"/>
      <c r="N262" s="150"/>
      <c r="O262" s="150"/>
      <c r="P262" s="150"/>
      <c r="Q262" s="150"/>
      <c r="R262" s="150"/>
      <c r="S262" s="150"/>
      <c r="T262" s="150"/>
      <c r="U262" s="150"/>
      <c r="V262" s="150"/>
      <c r="W262" s="150"/>
    </row>
    <row r="263" spans="1:23" ht="15.75" customHeight="1" x14ac:dyDescent="0.25">
      <c r="A263" s="669"/>
      <c r="B263" s="669"/>
      <c r="C263" s="669"/>
      <c r="D263" s="669"/>
      <c r="E263" s="150"/>
      <c r="F263" s="150"/>
      <c r="G263" s="150"/>
      <c r="H263" s="150"/>
      <c r="I263" s="150"/>
      <c r="J263" s="150"/>
      <c r="K263" s="669"/>
      <c r="L263" s="669"/>
      <c r="M263" s="669"/>
      <c r="N263" s="150"/>
      <c r="O263" s="150"/>
      <c r="P263" s="150"/>
      <c r="Q263" s="150"/>
      <c r="R263" s="150"/>
      <c r="S263" s="150"/>
      <c r="T263" s="150"/>
      <c r="U263" s="150"/>
      <c r="V263" s="150"/>
      <c r="W263" s="150"/>
    </row>
    <row r="264" spans="1:23" ht="15.75" customHeight="1" x14ac:dyDescent="0.25">
      <c r="A264" s="669"/>
      <c r="B264" s="669"/>
      <c r="C264" s="669"/>
      <c r="D264" s="669"/>
      <c r="E264" s="150"/>
      <c r="F264" s="150"/>
      <c r="G264" s="150"/>
      <c r="H264" s="150"/>
      <c r="I264" s="150"/>
      <c r="J264" s="150"/>
      <c r="K264" s="669"/>
      <c r="L264" s="669"/>
      <c r="M264" s="669"/>
      <c r="N264" s="150"/>
      <c r="O264" s="150"/>
      <c r="P264" s="150"/>
      <c r="Q264" s="150"/>
      <c r="R264" s="150"/>
      <c r="S264" s="150"/>
      <c r="T264" s="150"/>
      <c r="U264" s="150"/>
      <c r="V264" s="150"/>
      <c r="W264" s="150"/>
    </row>
    <row r="265" spans="1:23" ht="15.75" customHeight="1" x14ac:dyDescent="0.25">
      <c r="A265" s="669"/>
      <c r="B265" s="669"/>
      <c r="C265" s="669"/>
      <c r="D265" s="669"/>
      <c r="E265" s="150"/>
      <c r="F265" s="150"/>
      <c r="G265" s="150"/>
      <c r="H265" s="150"/>
      <c r="I265" s="150"/>
      <c r="J265" s="150"/>
      <c r="K265" s="669"/>
      <c r="L265" s="669"/>
      <c r="M265" s="669"/>
      <c r="N265" s="150"/>
      <c r="O265" s="150"/>
      <c r="P265" s="150"/>
      <c r="Q265" s="150"/>
      <c r="R265" s="150"/>
      <c r="S265" s="150"/>
      <c r="T265" s="150"/>
      <c r="U265" s="150"/>
      <c r="V265" s="150"/>
      <c r="W265" s="150"/>
    </row>
    <row r="266" spans="1:23" ht="15.75" customHeight="1" x14ac:dyDescent="0.25">
      <c r="A266" s="669"/>
      <c r="B266" s="669"/>
      <c r="C266" s="669"/>
      <c r="D266" s="669"/>
      <c r="E266" s="150"/>
      <c r="F266" s="150"/>
      <c r="G266" s="150"/>
      <c r="H266" s="150"/>
      <c r="I266" s="150"/>
      <c r="J266" s="150"/>
      <c r="K266" s="669"/>
      <c r="L266" s="669"/>
      <c r="M266" s="669"/>
      <c r="N266" s="150"/>
      <c r="O266" s="150"/>
      <c r="P266" s="150"/>
      <c r="Q266" s="150"/>
      <c r="R266" s="150"/>
      <c r="S266" s="150"/>
      <c r="T266" s="150"/>
      <c r="U266" s="150"/>
      <c r="V266" s="150"/>
      <c r="W266" s="150"/>
    </row>
    <row r="267" spans="1:23" ht="15.75" customHeight="1" x14ac:dyDescent="0.25">
      <c r="A267" s="669"/>
      <c r="B267" s="669"/>
      <c r="C267" s="669"/>
      <c r="D267" s="669"/>
      <c r="E267" s="150"/>
      <c r="F267" s="150"/>
      <c r="G267" s="150"/>
      <c r="H267" s="150"/>
      <c r="I267" s="150"/>
      <c r="J267" s="150"/>
      <c r="K267" s="669"/>
      <c r="L267" s="669"/>
      <c r="M267" s="669"/>
      <c r="N267" s="150"/>
      <c r="O267" s="150"/>
      <c r="P267" s="150"/>
      <c r="Q267" s="150"/>
      <c r="R267" s="150"/>
      <c r="S267" s="150"/>
      <c r="T267" s="150"/>
      <c r="U267" s="150"/>
      <c r="V267" s="150"/>
      <c r="W267" s="150"/>
    </row>
    <row r="268" spans="1:23" ht="15.75" customHeight="1" x14ac:dyDescent="0.25">
      <c r="A268" s="669"/>
      <c r="B268" s="669"/>
      <c r="C268" s="669"/>
      <c r="D268" s="669"/>
      <c r="E268" s="150"/>
      <c r="F268" s="150"/>
      <c r="G268" s="150"/>
      <c r="H268" s="150"/>
      <c r="I268" s="150"/>
      <c r="J268" s="150"/>
      <c r="K268" s="669"/>
      <c r="L268" s="669"/>
      <c r="M268" s="669"/>
      <c r="N268" s="150"/>
      <c r="O268" s="150"/>
      <c r="P268" s="150"/>
      <c r="Q268" s="150"/>
      <c r="R268" s="150"/>
      <c r="S268" s="150"/>
      <c r="T268" s="150"/>
      <c r="U268" s="150"/>
      <c r="V268" s="150"/>
      <c r="W268" s="150"/>
    </row>
    <row r="269" spans="1:23" ht="15.75" customHeight="1" x14ac:dyDescent="0.25">
      <c r="A269" s="669"/>
      <c r="B269" s="669"/>
      <c r="C269" s="669"/>
      <c r="D269" s="669"/>
      <c r="E269" s="150"/>
      <c r="F269" s="150"/>
      <c r="G269" s="150"/>
      <c r="H269" s="150"/>
      <c r="I269" s="150"/>
      <c r="J269" s="150"/>
      <c r="K269" s="669"/>
      <c r="L269" s="669"/>
      <c r="M269" s="669"/>
      <c r="N269" s="150"/>
      <c r="O269" s="150"/>
      <c r="P269" s="150"/>
      <c r="Q269" s="150"/>
      <c r="R269" s="150"/>
      <c r="S269" s="150"/>
      <c r="T269" s="150"/>
      <c r="U269" s="150"/>
      <c r="V269" s="150"/>
      <c r="W269" s="150"/>
    </row>
    <row r="270" spans="1:23" ht="15.75" customHeight="1" x14ac:dyDescent="0.25">
      <c r="A270" s="669"/>
      <c r="B270" s="669"/>
      <c r="C270" s="669"/>
      <c r="D270" s="669"/>
      <c r="E270" s="150"/>
      <c r="F270" s="150"/>
      <c r="G270" s="150"/>
      <c r="H270" s="150"/>
      <c r="I270" s="150"/>
      <c r="J270" s="150"/>
      <c r="K270" s="669"/>
      <c r="L270" s="669"/>
      <c r="M270" s="669"/>
      <c r="N270" s="150"/>
      <c r="O270" s="150"/>
      <c r="P270" s="150"/>
      <c r="Q270" s="150"/>
      <c r="R270" s="150"/>
      <c r="S270" s="150"/>
      <c r="T270" s="150"/>
      <c r="U270" s="150"/>
      <c r="V270" s="150"/>
      <c r="W270" s="150"/>
    </row>
    <row r="271" spans="1:23" ht="15.75" customHeight="1" x14ac:dyDescent="0.25">
      <c r="A271" s="669"/>
      <c r="B271" s="669"/>
      <c r="C271" s="669"/>
      <c r="D271" s="669"/>
      <c r="E271" s="150"/>
      <c r="F271" s="150"/>
      <c r="G271" s="150"/>
      <c r="H271" s="150"/>
      <c r="I271" s="150"/>
      <c r="J271" s="150"/>
      <c r="K271" s="669"/>
      <c r="L271" s="669"/>
      <c r="M271" s="669"/>
      <c r="N271" s="150"/>
      <c r="O271" s="150"/>
      <c r="P271" s="150"/>
      <c r="Q271" s="150"/>
      <c r="R271" s="150"/>
      <c r="S271" s="150"/>
      <c r="T271" s="150"/>
      <c r="U271" s="150"/>
      <c r="V271" s="150"/>
      <c r="W271" s="150"/>
    </row>
    <row r="272" spans="1:23" ht="15.75" customHeight="1" x14ac:dyDescent="0.25">
      <c r="A272" s="669"/>
      <c r="B272" s="669"/>
      <c r="C272" s="669"/>
      <c r="D272" s="669"/>
      <c r="E272" s="150"/>
      <c r="F272" s="150"/>
      <c r="G272" s="150"/>
      <c r="H272" s="150"/>
      <c r="I272" s="150"/>
      <c r="J272" s="150"/>
      <c r="K272" s="669"/>
      <c r="L272" s="669"/>
      <c r="M272" s="669"/>
      <c r="N272" s="150"/>
      <c r="O272" s="150"/>
      <c r="P272" s="150"/>
      <c r="Q272" s="150"/>
      <c r="R272" s="150"/>
      <c r="S272" s="150"/>
      <c r="T272" s="150"/>
      <c r="U272" s="150"/>
      <c r="V272" s="150"/>
      <c r="W272" s="150"/>
    </row>
    <row r="273" spans="1:23" ht="15.75" customHeight="1" x14ac:dyDescent="0.25">
      <c r="A273" s="669"/>
      <c r="B273" s="669"/>
      <c r="C273" s="669"/>
      <c r="D273" s="669"/>
      <c r="E273" s="150"/>
      <c r="F273" s="150"/>
      <c r="G273" s="150"/>
      <c r="H273" s="150"/>
      <c r="I273" s="150"/>
      <c r="J273" s="150"/>
      <c r="K273" s="669"/>
      <c r="L273" s="669"/>
      <c r="M273" s="669"/>
      <c r="N273" s="150"/>
      <c r="O273" s="150"/>
      <c r="P273" s="150"/>
      <c r="Q273" s="150"/>
      <c r="R273" s="150"/>
      <c r="S273" s="150"/>
      <c r="T273" s="150"/>
      <c r="U273" s="150"/>
      <c r="V273" s="150"/>
      <c r="W273" s="150"/>
    </row>
    <row r="274" spans="1:23" ht="15.75" customHeight="1" x14ac:dyDescent="0.25">
      <c r="A274" s="669"/>
      <c r="B274" s="669"/>
      <c r="C274" s="669"/>
      <c r="D274" s="669"/>
      <c r="E274" s="150"/>
      <c r="F274" s="150"/>
      <c r="G274" s="150"/>
      <c r="H274" s="150"/>
      <c r="I274" s="150"/>
      <c r="J274" s="150"/>
      <c r="K274" s="669"/>
      <c r="L274" s="669"/>
      <c r="M274" s="669"/>
      <c r="N274" s="150"/>
      <c r="O274" s="150"/>
      <c r="P274" s="150"/>
      <c r="Q274" s="150"/>
      <c r="R274" s="150"/>
      <c r="S274" s="150"/>
      <c r="T274" s="150"/>
      <c r="U274" s="150"/>
      <c r="V274" s="150"/>
      <c r="W274" s="150"/>
    </row>
    <row r="275" spans="1:23" ht="15.75" customHeight="1" x14ac:dyDescent="0.25">
      <c r="A275" s="669"/>
      <c r="B275" s="669"/>
      <c r="C275" s="669"/>
      <c r="D275" s="669"/>
      <c r="E275" s="150"/>
      <c r="F275" s="150"/>
      <c r="G275" s="150"/>
      <c r="H275" s="150"/>
      <c r="I275" s="150"/>
      <c r="J275" s="150"/>
      <c r="K275" s="669"/>
      <c r="L275" s="669"/>
      <c r="M275" s="669"/>
      <c r="N275" s="150"/>
      <c r="O275" s="150"/>
      <c r="P275" s="150"/>
      <c r="Q275" s="150"/>
      <c r="R275" s="150"/>
      <c r="S275" s="150"/>
      <c r="T275" s="150"/>
      <c r="U275" s="150"/>
      <c r="V275" s="150"/>
      <c r="W275" s="150"/>
    </row>
    <row r="276" spans="1:23" ht="15.75" customHeight="1" x14ac:dyDescent="0.25">
      <c r="A276" s="669"/>
      <c r="B276" s="669"/>
      <c r="C276" s="669"/>
      <c r="D276" s="669"/>
      <c r="E276" s="150"/>
      <c r="F276" s="150"/>
      <c r="G276" s="150"/>
      <c r="H276" s="150"/>
      <c r="I276" s="150"/>
      <c r="J276" s="150"/>
      <c r="K276" s="669"/>
      <c r="L276" s="669"/>
      <c r="M276" s="669"/>
      <c r="N276" s="150"/>
      <c r="O276" s="150"/>
      <c r="P276" s="150"/>
      <c r="Q276" s="150"/>
      <c r="R276" s="150"/>
      <c r="S276" s="150"/>
      <c r="T276" s="150"/>
      <c r="U276" s="150"/>
      <c r="V276" s="150"/>
      <c r="W276" s="150"/>
    </row>
    <row r="277" spans="1:23" ht="15.75" customHeight="1" x14ac:dyDescent="0.25">
      <c r="A277" s="669"/>
      <c r="B277" s="669"/>
      <c r="C277" s="669"/>
      <c r="D277" s="669"/>
      <c r="E277" s="150"/>
      <c r="F277" s="150"/>
      <c r="G277" s="150"/>
      <c r="H277" s="150"/>
      <c r="I277" s="150"/>
      <c r="J277" s="150"/>
      <c r="K277" s="669"/>
      <c r="L277" s="669"/>
      <c r="M277" s="669"/>
      <c r="N277" s="150"/>
      <c r="O277" s="150"/>
      <c r="P277" s="150"/>
      <c r="Q277" s="150"/>
      <c r="R277" s="150"/>
      <c r="S277" s="150"/>
      <c r="T277" s="150"/>
      <c r="U277" s="150"/>
      <c r="V277" s="150"/>
      <c r="W277" s="150"/>
    </row>
    <row r="278" spans="1:23" ht="15.75" customHeight="1" x14ac:dyDescent="0.25">
      <c r="A278" s="669"/>
      <c r="B278" s="669"/>
      <c r="C278" s="669"/>
      <c r="D278" s="669"/>
      <c r="E278" s="150"/>
      <c r="F278" s="150"/>
      <c r="G278" s="150"/>
      <c r="H278" s="150"/>
      <c r="I278" s="150"/>
      <c r="J278" s="150"/>
      <c r="K278" s="669"/>
      <c r="L278" s="669"/>
      <c r="M278" s="669"/>
      <c r="N278" s="150"/>
      <c r="O278" s="150"/>
      <c r="P278" s="150"/>
      <c r="Q278" s="150"/>
      <c r="R278" s="150"/>
      <c r="S278" s="150"/>
      <c r="T278" s="150"/>
      <c r="U278" s="150"/>
      <c r="V278" s="150"/>
      <c r="W278" s="150"/>
    </row>
    <row r="279" spans="1:23" ht="15.75" customHeight="1" x14ac:dyDescent="0.25">
      <c r="A279" s="669"/>
      <c r="B279" s="669"/>
      <c r="C279" s="669"/>
      <c r="D279" s="669"/>
      <c r="E279" s="150"/>
      <c r="F279" s="150"/>
      <c r="G279" s="150"/>
      <c r="H279" s="150"/>
      <c r="I279" s="150"/>
      <c r="J279" s="150"/>
      <c r="K279" s="669"/>
      <c r="L279" s="669"/>
      <c r="M279" s="669"/>
      <c r="N279" s="150"/>
      <c r="O279" s="150"/>
      <c r="P279" s="150"/>
      <c r="Q279" s="150"/>
      <c r="R279" s="150"/>
      <c r="S279" s="150"/>
      <c r="T279" s="150"/>
      <c r="U279" s="150"/>
      <c r="V279" s="150"/>
      <c r="W279" s="150"/>
    </row>
    <row r="280" spans="1:23" ht="15.75" customHeight="1" x14ac:dyDescent="0.25">
      <c r="A280" s="669"/>
      <c r="B280" s="669"/>
      <c r="C280" s="669"/>
      <c r="D280" s="669"/>
      <c r="E280" s="150"/>
      <c r="F280" s="150"/>
      <c r="G280" s="150"/>
      <c r="H280" s="150"/>
      <c r="I280" s="150"/>
      <c r="J280" s="150"/>
      <c r="K280" s="669"/>
      <c r="L280" s="669"/>
      <c r="M280" s="669"/>
      <c r="N280" s="150"/>
      <c r="O280" s="150"/>
      <c r="P280" s="150"/>
      <c r="Q280" s="150"/>
      <c r="R280" s="150"/>
      <c r="S280" s="150"/>
      <c r="T280" s="150"/>
      <c r="U280" s="150"/>
      <c r="V280" s="150"/>
      <c r="W280" s="150"/>
    </row>
    <row r="281" spans="1:23" ht="15.75" customHeight="1" x14ac:dyDescent="0.25">
      <c r="A281" s="669"/>
      <c r="B281" s="669"/>
      <c r="C281" s="669"/>
      <c r="D281" s="669"/>
      <c r="E281" s="150"/>
      <c r="F281" s="150"/>
      <c r="G281" s="150"/>
      <c r="H281" s="150"/>
      <c r="I281" s="150"/>
      <c r="J281" s="150"/>
      <c r="K281" s="669"/>
      <c r="L281" s="669"/>
      <c r="M281" s="669"/>
      <c r="N281" s="150"/>
      <c r="O281" s="150"/>
      <c r="P281" s="150"/>
      <c r="Q281" s="150"/>
      <c r="R281" s="150"/>
      <c r="S281" s="150"/>
      <c r="T281" s="150"/>
      <c r="U281" s="150"/>
      <c r="V281" s="150"/>
      <c r="W281" s="150"/>
    </row>
    <row r="282" spans="1:23" ht="15.75" customHeight="1" x14ac:dyDescent="0.25">
      <c r="A282" s="669"/>
      <c r="B282" s="669"/>
      <c r="C282" s="669"/>
      <c r="D282" s="669"/>
      <c r="E282" s="150"/>
      <c r="F282" s="150"/>
      <c r="G282" s="150"/>
      <c r="H282" s="150"/>
      <c r="I282" s="150"/>
      <c r="J282" s="150"/>
      <c r="K282" s="669"/>
      <c r="L282" s="669"/>
      <c r="M282" s="669"/>
      <c r="N282" s="150"/>
      <c r="O282" s="150"/>
      <c r="P282" s="150"/>
      <c r="Q282" s="150"/>
      <c r="R282" s="150"/>
      <c r="S282" s="150"/>
      <c r="T282" s="150"/>
      <c r="U282" s="150"/>
      <c r="V282" s="150"/>
      <c r="W282" s="150"/>
    </row>
    <row r="283" spans="1:23" ht="15.75" customHeight="1" x14ac:dyDescent="0.25">
      <c r="A283" s="669"/>
      <c r="B283" s="669"/>
      <c r="C283" s="669"/>
      <c r="D283" s="669"/>
      <c r="E283" s="150"/>
      <c r="F283" s="150"/>
      <c r="G283" s="150"/>
      <c r="H283" s="150"/>
      <c r="I283" s="150"/>
      <c r="J283" s="150"/>
      <c r="K283" s="669"/>
      <c r="L283" s="669"/>
      <c r="M283" s="669"/>
      <c r="N283" s="150"/>
      <c r="O283" s="150"/>
      <c r="P283" s="150"/>
      <c r="Q283" s="150"/>
      <c r="R283" s="150"/>
      <c r="S283" s="150"/>
      <c r="T283" s="150"/>
      <c r="U283" s="150"/>
      <c r="V283" s="150"/>
      <c r="W283" s="150"/>
    </row>
    <row r="284" spans="1:23" ht="15.75" customHeight="1" x14ac:dyDescent="0.25">
      <c r="A284" s="669"/>
      <c r="B284" s="669"/>
      <c r="C284" s="669"/>
      <c r="D284" s="669"/>
      <c r="E284" s="150"/>
      <c r="F284" s="150"/>
      <c r="G284" s="150"/>
      <c r="H284" s="150"/>
      <c r="I284" s="150"/>
      <c r="J284" s="150"/>
      <c r="K284" s="669"/>
      <c r="L284" s="669"/>
      <c r="M284" s="669"/>
      <c r="N284" s="150"/>
      <c r="O284" s="150"/>
      <c r="P284" s="150"/>
      <c r="Q284" s="150"/>
      <c r="R284" s="150"/>
      <c r="S284" s="150"/>
      <c r="T284" s="150"/>
      <c r="U284" s="150"/>
      <c r="V284" s="150"/>
      <c r="W284" s="150"/>
    </row>
    <row r="285" spans="1:23" ht="15.75" customHeight="1" x14ac:dyDescent="0.25">
      <c r="A285" s="669"/>
      <c r="B285" s="669"/>
      <c r="C285" s="669"/>
      <c r="D285" s="669"/>
      <c r="E285" s="150"/>
      <c r="F285" s="150"/>
      <c r="G285" s="150"/>
      <c r="H285" s="150"/>
      <c r="I285" s="150"/>
      <c r="J285" s="150"/>
      <c r="K285" s="669"/>
      <c r="L285" s="669"/>
      <c r="M285" s="669"/>
      <c r="N285" s="150"/>
      <c r="O285" s="150"/>
      <c r="P285" s="150"/>
      <c r="Q285" s="150"/>
      <c r="R285" s="150"/>
      <c r="S285" s="150"/>
      <c r="T285" s="150"/>
      <c r="U285" s="150"/>
      <c r="V285" s="150"/>
      <c r="W285" s="150"/>
    </row>
    <row r="286" spans="1:23" ht="15.75" customHeight="1" x14ac:dyDescent="0.25">
      <c r="A286" s="669"/>
      <c r="B286" s="669"/>
      <c r="C286" s="669"/>
      <c r="D286" s="669"/>
      <c r="E286" s="150"/>
      <c r="F286" s="150"/>
      <c r="G286" s="150"/>
      <c r="H286" s="150"/>
      <c r="I286" s="150"/>
      <c r="J286" s="150"/>
      <c r="K286" s="669"/>
      <c r="L286" s="669"/>
      <c r="M286" s="669"/>
      <c r="N286" s="150"/>
      <c r="O286" s="150"/>
      <c r="P286" s="150"/>
      <c r="Q286" s="150"/>
      <c r="R286" s="150"/>
      <c r="S286" s="150"/>
      <c r="T286" s="150"/>
      <c r="U286" s="150"/>
      <c r="V286" s="150"/>
      <c r="W286" s="150"/>
    </row>
    <row r="287" spans="1:23" ht="15.75" customHeight="1" x14ac:dyDescent="0.25">
      <c r="A287" s="669"/>
      <c r="B287" s="669"/>
      <c r="C287" s="669"/>
      <c r="D287" s="669"/>
      <c r="E287" s="150"/>
      <c r="F287" s="150"/>
      <c r="G287" s="150"/>
      <c r="H287" s="150"/>
      <c r="I287" s="150"/>
      <c r="J287" s="150"/>
      <c r="K287" s="669"/>
      <c r="L287" s="669"/>
      <c r="M287" s="669"/>
      <c r="N287" s="150"/>
      <c r="O287" s="150"/>
      <c r="P287" s="150"/>
      <c r="Q287" s="150"/>
      <c r="R287" s="150"/>
      <c r="S287" s="150"/>
      <c r="T287" s="150"/>
      <c r="U287" s="150"/>
      <c r="V287" s="150"/>
      <c r="W287" s="150"/>
    </row>
    <row r="288" spans="1:23" ht="15.75" customHeight="1" x14ac:dyDescent="0.25">
      <c r="A288" s="669"/>
      <c r="B288" s="669"/>
      <c r="C288" s="669"/>
      <c r="D288" s="669"/>
      <c r="E288" s="150"/>
      <c r="F288" s="150"/>
      <c r="G288" s="150"/>
      <c r="H288" s="150"/>
      <c r="I288" s="150"/>
      <c r="J288" s="150"/>
      <c r="K288" s="669"/>
      <c r="L288" s="669"/>
      <c r="M288" s="669"/>
      <c r="N288" s="150"/>
      <c r="O288" s="150"/>
      <c r="P288" s="150"/>
      <c r="Q288" s="150"/>
      <c r="R288" s="150"/>
      <c r="S288" s="150"/>
      <c r="T288" s="150"/>
      <c r="U288" s="150"/>
      <c r="V288" s="150"/>
      <c r="W288" s="150"/>
    </row>
    <row r="289" spans="1:23" ht="15.75" customHeight="1" x14ac:dyDescent="0.25">
      <c r="A289" s="669"/>
      <c r="B289" s="669"/>
      <c r="C289" s="669"/>
      <c r="D289" s="669"/>
      <c r="E289" s="150"/>
      <c r="F289" s="150"/>
      <c r="G289" s="150"/>
      <c r="H289" s="150"/>
      <c r="I289" s="150"/>
      <c r="J289" s="150"/>
      <c r="K289" s="669"/>
      <c r="L289" s="669"/>
      <c r="M289" s="669"/>
      <c r="N289" s="150"/>
      <c r="O289" s="150"/>
      <c r="P289" s="150"/>
      <c r="Q289" s="150"/>
      <c r="R289" s="150"/>
      <c r="S289" s="150"/>
      <c r="T289" s="150"/>
      <c r="U289" s="150"/>
      <c r="V289" s="150"/>
      <c r="W289" s="150"/>
    </row>
    <row r="290" spans="1:23" ht="15.75" customHeight="1" x14ac:dyDescent="0.25">
      <c r="A290" s="669"/>
      <c r="B290" s="669"/>
      <c r="C290" s="669"/>
      <c r="D290" s="669"/>
      <c r="E290" s="150"/>
      <c r="F290" s="150"/>
      <c r="G290" s="150"/>
      <c r="H290" s="150"/>
      <c r="I290" s="150"/>
      <c r="J290" s="150"/>
      <c r="K290" s="669"/>
      <c r="L290" s="669"/>
      <c r="M290" s="669"/>
      <c r="N290" s="150"/>
      <c r="O290" s="150"/>
      <c r="P290" s="150"/>
      <c r="Q290" s="150"/>
      <c r="R290" s="150"/>
      <c r="S290" s="150"/>
      <c r="T290" s="150"/>
      <c r="U290" s="150"/>
      <c r="V290" s="150"/>
      <c r="W290" s="150"/>
    </row>
    <row r="291" spans="1:23" ht="15.75" customHeight="1" x14ac:dyDescent="0.25">
      <c r="A291" s="669"/>
      <c r="B291" s="669"/>
      <c r="C291" s="669"/>
      <c r="D291" s="669"/>
      <c r="E291" s="150"/>
      <c r="F291" s="150"/>
      <c r="G291" s="150"/>
      <c r="H291" s="150"/>
      <c r="I291" s="150"/>
      <c r="J291" s="150"/>
      <c r="K291" s="669"/>
      <c r="L291" s="669"/>
      <c r="M291" s="669"/>
      <c r="N291" s="150"/>
      <c r="O291" s="150"/>
      <c r="P291" s="150"/>
      <c r="Q291" s="150"/>
      <c r="R291" s="150"/>
      <c r="S291" s="150"/>
      <c r="T291" s="150"/>
      <c r="U291" s="150"/>
      <c r="V291" s="150"/>
      <c r="W291" s="150"/>
    </row>
    <row r="292" spans="1:23" ht="15.75" customHeight="1" x14ac:dyDescent="0.25">
      <c r="A292" s="669"/>
      <c r="B292" s="669"/>
      <c r="C292" s="669"/>
      <c r="D292" s="669"/>
      <c r="E292" s="150"/>
      <c r="F292" s="150"/>
      <c r="G292" s="150"/>
      <c r="H292" s="150"/>
      <c r="I292" s="150"/>
      <c r="J292" s="150"/>
      <c r="K292" s="669"/>
      <c r="L292" s="669"/>
      <c r="M292" s="669"/>
      <c r="N292" s="150"/>
      <c r="O292" s="150"/>
      <c r="P292" s="150"/>
      <c r="Q292" s="150"/>
      <c r="R292" s="150"/>
      <c r="S292" s="150"/>
      <c r="T292" s="150"/>
      <c r="U292" s="150"/>
      <c r="V292" s="150"/>
      <c r="W292" s="150"/>
    </row>
    <row r="293" spans="1:23" ht="15.75" customHeight="1" x14ac:dyDescent="0.25">
      <c r="A293" s="669"/>
      <c r="B293" s="669"/>
      <c r="C293" s="669"/>
      <c r="D293" s="669"/>
      <c r="E293" s="150"/>
      <c r="F293" s="150"/>
      <c r="G293" s="150"/>
      <c r="H293" s="150"/>
      <c r="I293" s="150"/>
      <c r="J293" s="150"/>
      <c r="K293" s="669"/>
      <c r="L293" s="669"/>
      <c r="M293" s="669"/>
      <c r="N293" s="150"/>
      <c r="O293" s="150"/>
      <c r="P293" s="150"/>
      <c r="Q293" s="150"/>
      <c r="R293" s="150"/>
      <c r="S293" s="150"/>
      <c r="T293" s="150"/>
      <c r="U293" s="150"/>
      <c r="V293" s="150"/>
      <c r="W293" s="150"/>
    </row>
    <row r="294" spans="1:23" ht="15.75" customHeight="1" x14ac:dyDescent="0.25">
      <c r="A294" s="669"/>
      <c r="B294" s="669"/>
      <c r="C294" s="669"/>
      <c r="D294" s="669"/>
      <c r="E294" s="150"/>
      <c r="F294" s="150"/>
      <c r="G294" s="150"/>
      <c r="H294" s="150"/>
      <c r="I294" s="150"/>
      <c r="J294" s="150"/>
      <c r="K294" s="669"/>
      <c r="L294" s="669"/>
      <c r="M294" s="669"/>
      <c r="N294" s="150"/>
      <c r="O294" s="150"/>
      <c r="P294" s="150"/>
      <c r="Q294" s="150"/>
      <c r="R294" s="150"/>
      <c r="S294" s="150"/>
      <c r="T294" s="150"/>
      <c r="U294" s="150"/>
      <c r="V294" s="150"/>
      <c r="W294" s="150"/>
    </row>
    <row r="295" spans="1:23" ht="15.75" customHeight="1" x14ac:dyDescent="0.25">
      <c r="A295" s="669"/>
      <c r="B295" s="669"/>
      <c r="C295" s="669"/>
      <c r="D295" s="669"/>
      <c r="E295" s="150"/>
      <c r="F295" s="150"/>
      <c r="G295" s="150"/>
      <c r="H295" s="150"/>
      <c r="I295" s="150"/>
      <c r="J295" s="150"/>
      <c r="K295" s="669"/>
      <c r="L295" s="669"/>
      <c r="M295" s="669"/>
      <c r="N295" s="150"/>
      <c r="O295" s="150"/>
      <c r="P295" s="150"/>
      <c r="Q295" s="150"/>
      <c r="R295" s="150"/>
      <c r="S295" s="150"/>
      <c r="T295" s="150"/>
      <c r="U295" s="150"/>
      <c r="V295" s="150"/>
      <c r="W295" s="150"/>
    </row>
    <row r="296" spans="1:23" ht="15.75" customHeight="1" x14ac:dyDescent="0.25">
      <c r="A296" s="669"/>
      <c r="B296" s="669"/>
      <c r="C296" s="669"/>
      <c r="D296" s="669"/>
      <c r="E296" s="150"/>
      <c r="F296" s="150"/>
      <c r="G296" s="150"/>
      <c r="H296" s="150"/>
      <c r="I296" s="150"/>
      <c r="J296" s="150"/>
      <c r="K296" s="669"/>
      <c r="L296" s="669"/>
      <c r="M296" s="669"/>
      <c r="N296" s="150"/>
      <c r="O296" s="150"/>
      <c r="P296" s="150"/>
      <c r="Q296" s="150"/>
      <c r="R296" s="150"/>
      <c r="S296" s="150"/>
      <c r="T296" s="150"/>
      <c r="U296" s="150"/>
      <c r="V296" s="150"/>
      <c r="W296" s="150"/>
    </row>
    <row r="297" spans="1:23" ht="15.75" customHeight="1" x14ac:dyDescent="0.25">
      <c r="A297" s="669"/>
      <c r="B297" s="669"/>
      <c r="C297" s="669"/>
      <c r="D297" s="669"/>
      <c r="E297" s="150"/>
      <c r="F297" s="150"/>
      <c r="G297" s="150"/>
      <c r="H297" s="150"/>
      <c r="I297" s="150"/>
      <c r="J297" s="150"/>
      <c r="K297" s="669"/>
      <c r="L297" s="669"/>
      <c r="M297" s="669"/>
      <c r="N297" s="150"/>
      <c r="O297" s="150"/>
      <c r="P297" s="150"/>
      <c r="Q297" s="150"/>
      <c r="R297" s="150"/>
      <c r="S297" s="150"/>
      <c r="T297" s="150"/>
      <c r="U297" s="150"/>
      <c r="V297" s="150"/>
      <c r="W297" s="150"/>
    </row>
    <row r="298" spans="1:23" ht="15.75" customHeight="1" x14ac:dyDescent="0.25">
      <c r="A298" s="669"/>
      <c r="B298" s="669"/>
      <c r="C298" s="669"/>
      <c r="D298" s="669"/>
      <c r="E298" s="150"/>
      <c r="F298" s="150"/>
      <c r="G298" s="150"/>
      <c r="H298" s="150"/>
      <c r="I298" s="150"/>
      <c r="J298" s="150"/>
      <c r="K298" s="669"/>
      <c r="L298" s="669"/>
      <c r="M298" s="669"/>
      <c r="N298" s="150"/>
      <c r="O298" s="150"/>
      <c r="P298" s="150"/>
      <c r="Q298" s="150"/>
      <c r="R298" s="150"/>
      <c r="S298" s="150"/>
      <c r="T298" s="150"/>
      <c r="U298" s="150"/>
      <c r="V298" s="150"/>
      <c r="W298" s="150"/>
    </row>
    <row r="299" spans="1:23" ht="15.75" customHeight="1" x14ac:dyDescent="0.25">
      <c r="A299" s="669"/>
      <c r="B299" s="669"/>
      <c r="C299" s="669"/>
      <c r="D299" s="669"/>
      <c r="E299" s="150"/>
      <c r="F299" s="150"/>
      <c r="G299" s="150"/>
      <c r="H299" s="150"/>
      <c r="I299" s="150"/>
      <c r="J299" s="150"/>
      <c r="K299" s="669"/>
      <c r="L299" s="669"/>
      <c r="M299" s="669"/>
      <c r="N299" s="150"/>
      <c r="O299" s="150"/>
      <c r="P299" s="150"/>
      <c r="Q299" s="150"/>
      <c r="R299" s="150"/>
      <c r="S299" s="150"/>
      <c r="T299" s="150"/>
      <c r="U299" s="150"/>
      <c r="V299" s="150"/>
      <c r="W299" s="150"/>
    </row>
    <row r="300" spans="1:23" ht="15.75" customHeight="1" x14ac:dyDescent="0.25">
      <c r="A300" s="669"/>
      <c r="B300" s="669"/>
      <c r="C300" s="669"/>
      <c r="D300" s="669"/>
      <c r="E300" s="150"/>
      <c r="F300" s="150"/>
      <c r="G300" s="150"/>
      <c r="H300" s="150"/>
      <c r="I300" s="150"/>
      <c r="J300" s="150"/>
      <c r="K300" s="669"/>
      <c r="L300" s="669"/>
      <c r="M300" s="669"/>
      <c r="N300" s="150"/>
      <c r="O300" s="150"/>
      <c r="P300" s="150"/>
      <c r="Q300" s="150"/>
      <c r="R300" s="150"/>
      <c r="S300" s="150"/>
      <c r="T300" s="150"/>
      <c r="U300" s="150"/>
      <c r="V300" s="150"/>
      <c r="W300" s="150"/>
    </row>
    <row r="301" spans="1:23" ht="15.75" customHeight="1" x14ac:dyDescent="0.25">
      <c r="A301" s="669"/>
      <c r="B301" s="669"/>
      <c r="C301" s="669"/>
      <c r="D301" s="669"/>
      <c r="E301" s="150"/>
      <c r="F301" s="150"/>
      <c r="G301" s="150"/>
      <c r="H301" s="150"/>
      <c r="I301" s="150"/>
      <c r="J301" s="150"/>
      <c r="K301" s="669"/>
      <c r="L301" s="669"/>
      <c r="M301" s="669"/>
      <c r="N301" s="150"/>
      <c r="O301" s="150"/>
      <c r="P301" s="150"/>
      <c r="Q301" s="150"/>
      <c r="R301" s="150"/>
      <c r="S301" s="150"/>
      <c r="T301" s="150"/>
      <c r="U301" s="150"/>
      <c r="V301" s="150"/>
      <c r="W301" s="150"/>
    </row>
    <row r="302" spans="1:23" ht="15.75" customHeight="1" x14ac:dyDescent="0.25">
      <c r="A302" s="669"/>
      <c r="B302" s="669"/>
      <c r="C302" s="669"/>
      <c r="D302" s="669"/>
      <c r="E302" s="150"/>
      <c r="F302" s="150"/>
      <c r="G302" s="150"/>
      <c r="H302" s="150"/>
      <c r="I302" s="150"/>
      <c r="J302" s="150"/>
      <c r="K302" s="669"/>
      <c r="L302" s="669"/>
      <c r="M302" s="669"/>
      <c r="N302" s="150"/>
      <c r="O302" s="150"/>
      <c r="P302" s="150"/>
      <c r="Q302" s="150"/>
      <c r="R302" s="150"/>
      <c r="S302" s="150"/>
      <c r="T302" s="150"/>
      <c r="U302" s="150"/>
      <c r="V302" s="150"/>
      <c r="W302" s="150"/>
    </row>
    <row r="303" spans="1:23" ht="15.75" customHeight="1" x14ac:dyDescent="0.25">
      <c r="A303" s="669"/>
      <c r="B303" s="669"/>
      <c r="C303" s="669"/>
      <c r="D303" s="669"/>
      <c r="E303" s="150"/>
      <c r="F303" s="150"/>
      <c r="G303" s="150"/>
      <c r="H303" s="150"/>
      <c r="I303" s="150"/>
      <c r="J303" s="150"/>
      <c r="K303" s="669"/>
      <c r="L303" s="669"/>
      <c r="M303" s="669"/>
      <c r="N303" s="150"/>
      <c r="O303" s="150"/>
      <c r="P303" s="150"/>
      <c r="Q303" s="150"/>
      <c r="R303" s="150"/>
      <c r="S303" s="150"/>
      <c r="T303" s="150"/>
      <c r="U303" s="150"/>
      <c r="V303" s="150"/>
      <c r="W303" s="150"/>
    </row>
    <row r="304" spans="1:23" ht="15.75" customHeight="1" x14ac:dyDescent="0.25">
      <c r="A304" s="669"/>
      <c r="B304" s="669"/>
      <c r="C304" s="669"/>
      <c r="D304" s="669"/>
      <c r="E304" s="150"/>
      <c r="F304" s="150"/>
      <c r="G304" s="150"/>
      <c r="H304" s="150"/>
      <c r="I304" s="150"/>
      <c r="J304" s="150"/>
      <c r="K304" s="669"/>
      <c r="L304" s="669"/>
      <c r="M304" s="669"/>
      <c r="N304" s="150"/>
      <c r="O304" s="150"/>
      <c r="P304" s="150"/>
      <c r="Q304" s="150"/>
      <c r="R304" s="150"/>
      <c r="S304" s="150"/>
      <c r="T304" s="150"/>
      <c r="U304" s="150"/>
      <c r="V304" s="150"/>
      <c r="W304" s="150"/>
    </row>
    <row r="305" spans="1:23" ht="15.75" customHeight="1" x14ac:dyDescent="0.25">
      <c r="A305" s="669"/>
      <c r="B305" s="669"/>
      <c r="C305" s="669"/>
      <c r="D305" s="669"/>
      <c r="E305" s="150"/>
      <c r="F305" s="150"/>
      <c r="G305" s="150"/>
      <c r="H305" s="150"/>
      <c r="I305" s="150"/>
      <c r="J305" s="150"/>
      <c r="K305" s="669"/>
      <c r="L305" s="669"/>
      <c r="M305" s="669"/>
      <c r="N305" s="150"/>
      <c r="O305" s="150"/>
      <c r="P305" s="150"/>
      <c r="Q305" s="150"/>
      <c r="R305" s="150"/>
      <c r="S305" s="150"/>
      <c r="T305" s="150"/>
      <c r="U305" s="150"/>
      <c r="V305" s="150"/>
      <c r="W305" s="150"/>
    </row>
    <row r="306" spans="1:23" ht="15.75" customHeight="1" x14ac:dyDescent="0.25">
      <c r="A306" s="669"/>
      <c r="B306" s="669"/>
      <c r="C306" s="669"/>
      <c r="D306" s="669"/>
      <c r="E306" s="150"/>
      <c r="F306" s="150"/>
      <c r="G306" s="150"/>
      <c r="H306" s="150"/>
      <c r="I306" s="150"/>
      <c r="J306" s="150"/>
      <c r="K306" s="669"/>
      <c r="L306" s="669"/>
      <c r="M306" s="669"/>
      <c r="N306" s="150"/>
      <c r="O306" s="150"/>
      <c r="P306" s="150"/>
      <c r="Q306" s="150"/>
      <c r="R306" s="150"/>
      <c r="S306" s="150"/>
      <c r="T306" s="150"/>
      <c r="U306" s="150"/>
      <c r="V306" s="150"/>
      <c r="W306" s="150"/>
    </row>
    <row r="307" spans="1:23" ht="15.75" customHeight="1" x14ac:dyDescent="0.25">
      <c r="A307" s="669"/>
      <c r="B307" s="669"/>
      <c r="C307" s="669"/>
      <c r="D307" s="669"/>
      <c r="E307" s="150"/>
      <c r="F307" s="150"/>
      <c r="G307" s="150"/>
      <c r="H307" s="150"/>
      <c r="I307" s="150"/>
      <c r="J307" s="150"/>
      <c r="K307" s="669"/>
      <c r="L307" s="669"/>
      <c r="M307" s="669"/>
      <c r="N307" s="150"/>
      <c r="O307" s="150"/>
      <c r="P307" s="150"/>
      <c r="Q307" s="150"/>
      <c r="R307" s="150"/>
      <c r="S307" s="150"/>
      <c r="T307" s="150"/>
      <c r="U307" s="150"/>
      <c r="V307" s="150"/>
      <c r="W307" s="150"/>
    </row>
    <row r="308" spans="1:23" ht="15.75" customHeight="1" x14ac:dyDescent="0.25">
      <c r="A308" s="669"/>
      <c r="B308" s="669"/>
      <c r="C308" s="669"/>
      <c r="D308" s="669"/>
      <c r="E308" s="150"/>
      <c r="F308" s="150"/>
      <c r="G308" s="150"/>
      <c r="H308" s="150"/>
      <c r="I308" s="150"/>
      <c r="J308" s="150"/>
      <c r="K308" s="669"/>
      <c r="L308" s="669"/>
      <c r="M308" s="669"/>
      <c r="N308" s="150"/>
      <c r="O308" s="150"/>
      <c r="P308" s="150"/>
      <c r="Q308" s="150"/>
      <c r="R308" s="150"/>
      <c r="S308" s="150"/>
      <c r="T308" s="150"/>
      <c r="U308" s="150"/>
      <c r="V308" s="150"/>
      <c r="W308" s="150"/>
    </row>
    <row r="309" spans="1:23" ht="15.75" customHeight="1" x14ac:dyDescent="0.25">
      <c r="A309" s="669"/>
      <c r="B309" s="669"/>
      <c r="C309" s="669"/>
      <c r="D309" s="669"/>
      <c r="E309" s="150"/>
      <c r="F309" s="150"/>
      <c r="G309" s="150"/>
      <c r="H309" s="150"/>
      <c r="I309" s="150"/>
      <c r="J309" s="150"/>
      <c r="K309" s="669"/>
      <c r="L309" s="669"/>
      <c r="M309" s="669"/>
      <c r="N309" s="150"/>
      <c r="O309" s="150"/>
      <c r="P309" s="150"/>
      <c r="Q309" s="150"/>
      <c r="R309" s="150"/>
      <c r="S309" s="150"/>
      <c r="T309" s="150"/>
      <c r="U309" s="150"/>
      <c r="V309" s="150"/>
      <c r="W309" s="150"/>
    </row>
    <row r="310" spans="1:23" ht="15.75" customHeight="1" x14ac:dyDescent="0.25">
      <c r="A310" s="669"/>
      <c r="B310" s="669"/>
      <c r="C310" s="669"/>
      <c r="D310" s="669"/>
      <c r="E310" s="150"/>
      <c r="F310" s="150"/>
      <c r="G310" s="150"/>
      <c r="H310" s="150"/>
      <c r="I310" s="150"/>
      <c r="J310" s="150"/>
      <c r="K310" s="669"/>
      <c r="L310" s="669"/>
      <c r="M310" s="669"/>
      <c r="N310" s="150"/>
      <c r="O310" s="150"/>
      <c r="P310" s="150"/>
      <c r="Q310" s="150"/>
      <c r="R310" s="150"/>
      <c r="S310" s="150"/>
      <c r="T310" s="150"/>
      <c r="U310" s="150"/>
      <c r="V310" s="150"/>
      <c r="W310" s="150"/>
    </row>
    <row r="311" spans="1:23" ht="15.75" customHeight="1" x14ac:dyDescent="0.25">
      <c r="A311" s="669"/>
      <c r="B311" s="669"/>
      <c r="C311" s="669"/>
      <c r="D311" s="669"/>
      <c r="E311" s="150"/>
      <c r="F311" s="150"/>
      <c r="G311" s="150"/>
      <c r="H311" s="150"/>
      <c r="I311" s="150"/>
      <c r="J311" s="150"/>
      <c r="K311" s="669"/>
      <c r="L311" s="669"/>
      <c r="M311" s="669"/>
      <c r="N311" s="150"/>
      <c r="O311" s="150"/>
      <c r="P311" s="150"/>
      <c r="Q311" s="150"/>
      <c r="R311" s="150"/>
      <c r="S311" s="150"/>
      <c r="T311" s="150"/>
      <c r="U311" s="150"/>
      <c r="V311" s="150"/>
      <c r="W311" s="150"/>
    </row>
    <row r="312" spans="1:23" ht="15.75" customHeight="1" x14ac:dyDescent="0.25">
      <c r="A312" s="669"/>
      <c r="B312" s="669"/>
      <c r="C312" s="669"/>
      <c r="D312" s="669"/>
      <c r="E312" s="150"/>
      <c r="F312" s="150"/>
      <c r="G312" s="150"/>
      <c r="H312" s="150"/>
      <c r="I312" s="150"/>
      <c r="J312" s="150"/>
      <c r="K312" s="669"/>
      <c r="L312" s="669"/>
      <c r="M312" s="669"/>
      <c r="N312" s="150"/>
      <c r="O312" s="150"/>
      <c r="P312" s="150"/>
      <c r="Q312" s="150"/>
      <c r="R312" s="150"/>
      <c r="S312" s="150"/>
      <c r="T312" s="150"/>
      <c r="U312" s="150"/>
      <c r="V312" s="150"/>
      <c r="W312" s="150"/>
    </row>
    <row r="313" spans="1:23" ht="15.75" customHeight="1" x14ac:dyDescent="0.25">
      <c r="A313" s="669"/>
      <c r="B313" s="669"/>
      <c r="C313" s="669"/>
      <c r="D313" s="669"/>
      <c r="E313" s="150"/>
      <c r="F313" s="150"/>
      <c r="G313" s="150"/>
      <c r="H313" s="150"/>
      <c r="I313" s="150"/>
      <c r="J313" s="150"/>
      <c r="K313" s="669"/>
      <c r="L313" s="669"/>
      <c r="M313" s="669"/>
      <c r="N313" s="150"/>
      <c r="O313" s="150"/>
      <c r="P313" s="150"/>
      <c r="Q313" s="150"/>
      <c r="R313" s="150"/>
      <c r="S313" s="150"/>
      <c r="T313" s="150"/>
      <c r="U313" s="150"/>
      <c r="V313" s="150"/>
      <c r="W313" s="150"/>
    </row>
    <row r="314" spans="1:23" ht="15.75" customHeight="1" x14ac:dyDescent="0.25">
      <c r="A314" s="669"/>
      <c r="B314" s="669"/>
      <c r="C314" s="669"/>
      <c r="D314" s="669"/>
      <c r="E314" s="150"/>
      <c r="F314" s="150"/>
      <c r="G314" s="150"/>
      <c r="H314" s="150"/>
      <c r="I314" s="150"/>
      <c r="J314" s="150"/>
      <c r="K314" s="669"/>
      <c r="L314" s="669"/>
      <c r="M314" s="669"/>
      <c r="N314" s="150"/>
      <c r="O314" s="150"/>
      <c r="P314" s="150"/>
      <c r="Q314" s="150"/>
      <c r="R314" s="150"/>
      <c r="S314" s="150"/>
      <c r="T314" s="150"/>
      <c r="U314" s="150"/>
      <c r="V314" s="150"/>
      <c r="W314" s="150"/>
    </row>
    <row r="315" spans="1:23" ht="15.75" customHeight="1" x14ac:dyDescent="0.25">
      <c r="A315" s="669"/>
      <c r="B315" s="669"/>
      <c r="C315" s="669"/>
      <c r="D315" s="669"/>
      <c r="E315" s="150"/>
      <c r="F315" s="150"/>
      <c r="G315" s="150"/>
      <c r="H315" s="150"/>
      <c r="I315" s="150"/>
      <c r="J315" s="150"/>
      <c r="K315" s="669"/>
      <c r="L315" s="669"/>
      <c r="M315" s="669"/>
      <c r="N315" s="150"/>
      <c r="O315" s="150"/>
      <c r="P315" s="150"/>
      <c r="Q315" s="150"/>
      <c r="R315" s="150"/>
      <c r="S315" s="150"/>
      <c r="T315" s="150"/>
      <c r="U315" s="150"/>
      <c r="V315" s="150"/>
      <c r="W315" s="150"/>
    </row>
    <row r="316" spans="1:23" ht="15.75" customHeight="1" x14ac:dyDescent="0.25">
      <c r="A316" s="669"/>
      <c r="B316" s="669"/>
      <c r="C316" s="669"/>
      <c r="D316" s="669"/>
      <c r="E316" s="150"/>
      <c r="F316" s="150"/>
      <c r="G316" s="150"/>
      <c r="H316" s="150"/>
      <c r="I316" s="150"/>
      <c r="J316" s="150"/>
      <c r="K316" s="669"/>
      <c r="L316" s="669"/>
      <c r="M316" s="669"/>
      <c r="N316" s="150"/>
      <c r="O316" s="150"/>
      <c r="P316" s="150"/>
      <c r="Q316" s="150"/>
      <c r="R316" s="150"/>
      <c r="S316" s="150"/>
      <c r="T316" s="150"/>
      <c r="U316" s="150"/>
      <c r="V316" s="150"/>
      <c r="W316" s="150"/>
    </row>
    <row r="317" spans="1:23" ht="15.75" customHeight="1" x14ac:dyDescent="0.25">
      <c r="A317" s="669"/>
      <c r="B317" s="669"/>
      <c r="C317" s="669"/>
      <c r="D317" s="669"/>
      <c r="E317" s="150"/>
      <c r="F317" s="150"/>
      <c r="G317" s="150"/>
      <c r="H317" s="150"/>
      <c r="I317" s="150"/>
      <c r="J317" s="150"/>
      <c r="K317" s="669"/>
      <c r="L317" s="669"/>
      <c r="M317" s="669"/>
      <c r="N317" s="150"/>
      <c r="O317" s="150"/>
      <c r="P317" s="150"/>
      <c r="Q317" s="150"/>
      <c r="R317" s="150"/>
      <c r="S317" s="150"/>
      <c r="T317" s="150"/>
      <c r="U317" s="150"/>
      <c r="V317" s="150"/>
      <c r="W317" s="150"/>
    </row>
    <row r="318" spans="1:23" ht="15.75" customHeight="1" x14ac:dyDescent="0.25">
      <c r="A318" s="669"/>
      <c r="B318" s="669"/>
      <c r="C318" s="669"/>
      <c r="D318" s="669"/>
      <c r="E318" s="150"/>
      <c r="F318" s="150"/>
      <c r="G318" s="150"/>
      <c r="H318" s="150"/>
      <c r="I318" s="150"/>
      <c r="J318" s="150"/>
      <c r="K318" s="669"/>
      <c r="L318" s="669"/>
      <c r="M318" s="669"/>
      <c r="N318" s="150"/>
      <c r="O318" s="150"/>
      <c r="P318" s="150"/>
      <c r="Q318" s="150"/>
      <c r="R318" s="150"/>
      <c r="S318" s="150"/>
      <c r="T318" s="150"/>
      <c r="U318" s="150"/>
      <c r="V318" s="150"/>
      <c r="W318" s="150"/>
    </row>
    <row r="319" spans="1:23" ht="15.75" customHeight="1" x14ac:dyDescent="0.25">
      <c r="A319" s="669"/>
      <c r="B319" s="669"/>
      <c r="C319" s="669"/>
      <c r="D319" s="669"/>
      <c r="E319" s="150"/>
      <c r="F319" s="150"/>
      <c r="G319" s="150"/>
      <c r="H319" s="150"/>
      <c r="I319" s="150"/>
      <c r="J319" s="150"/>
      <c r="K319" s="669"/>
      <c r="L319" s="669"/>
      <c r="M319" s="669"/>
      <c r="N319" s="150"/>
      <c r="O319" s="150"/>
      <c r="P319" s="150"/>
      <c r="Q319" s="150"/>
      <c r="R319" s="150"/>
      <c r="S319" s="150"/>
      <c r="T319" s="150"/>
      <c r="U319" s="150"/>
      <c r="V319" s="150"/>
      <c r="W319" s="150"/>
    </row>
    <row r="320" spans="1:23" ht="15.75" customHeight="1" x14ac:dyDescent="0.25">
      <c r="A320" s="669"/>
      <c r="B320" s="669"/>
      <c r="C320" s="669"/>
      <c r="D320" s="669"/>
      <c r="E320" s="150"/>
      <c r="F320" s="150"/>
      <c r="G320" s="150"/>
      <c r="H320" s="150"/>
      <c r="I320" s="150"/>
      <c r="J320" s="150"/>
      <c r="K320" s="669"/>
      <c r="L320" s="669"/>
      <c r="M320" s="669"/>
      <c r="N320" s="150"/>
      <c r="O320" s="150"/>
      <c r="P320" s="150"/>
      <c r="Q320" s="150"/>
      <c r="R320" s="150"/>
      <c r="S320" s="150"/>
      <c r="T320" s="150"/>
      <c r="U320" s="150"/>
      <c r="V320" s="150"/>
      <c r="W320" s="150"/>
    </row>
    <row r="321" spans="1:23" ht="15.75" customHeight="1" x14ac:dyDescent="0.25">
      <c r="A321" s="669"/>
      <c r="B321" s="669"/>
      <c r="C321" s="669"/>
      <c r="D321" s="669"/>
      <c r="E321" s="150"/>
      <c r="F321" s="150"/>
      <c r="G321" s="150"/>
      <c r="H321" s="150"/>
      <c r="I321" s="150"/>
      <c r="J321" s="150"/>
      <c r="K321" s="669"/>
      <c r="L321" s="669"/>
      <c r="M321" s="669"/>
      <c r="N321" s="150"/>
      <c r="O321" s="150"/>
      <c r="P321" s="150"/>
      <c r="Q321" s="150"/>
      <c r="R321" s="150"/>
      <c r="S321" s="150"/>
      <c r="T321" s="150"/>
      <c r="U321" s="150"/>
      <c r="V321" s="150"/>
      <c r="W321" s="150"/>
    </row>
    <row r="322" spans="1:23" ht="15.75" customHeight="1" x14ac:dyDescent="0.25">
      <c r="A322" s="669"/>
      <c r="B322" s="669"/>
      <c r="C322" s="669"/>
      <c r="D322" s="669"/>
      <c r="E322" s="150"/>
      <c r="F322" s="150"/>
      <c r="G322" s="150"/>
      <c r="H322" s="150"/>
      <c r="I322" s="150"/>
      <c r="J322" s="150"/>
      <c r="K322" s="669"/>
      <c r="L322" s="669"/>
      <c r="M322" s="669"/>
      <c r="N322" s="150"/>
      <c r="O322" s="150"/>
      <c r="P322" s="150"/>
      <c r="Q322" s="150"/>
      <c r="R322" s="150"/>
      <c r="S322" s="150"/>
      <c r="T322" s="150"/>
      <c r="U322" s="150"/>
      <c r="V322" s="150"/>
      <c r="W322" s="150"/>
    </row>
    <row r="323" spans="1:23" ht="15.75" customHeight="1" x14ac:dyDescent="0.25">
      <c r="A323" s="669"/>
      <c r="B323" s="669"/>
      <c r="C323" s="669"/>
      <c r="D323" s="669"/>
      <c r="E323" s="150"/>
      <c r="F323" s="150"/>
      <c r="G323" s="150"/>
      <c r="H323" s="150"/>
      <c r="I323" s="150"/>
      <c r="J323" s="150"/>
      <c r="K323" s="669"/>
      <c r="L323" s="669"/>
      <c r="M323" s="669"/>
      <c r="N323" s="150"/>
      <c r="O323" s="150"/>
      <c r="P323" s="150"/>
      <c r="Q323" s="150"/>
      <c r="R323" s="150"/>
      <c r="S323" s="150"/>
      <c r="T323" s="150"/>
      <c r="U323" s="150"/>
      <c r="V323" s="150"/>
      <c r="W323" s="150"/>
    </row>
    <row r="324" spans="1:23" ht="15.75" customHeight="1" x14ac:dyDescent="0.25">
      <c r="A324" s="669"/>
      <c r="B324" s="669"/>
      <c r="C324" s="669"/>
      <c r="D324" s="669"/>
      <c r="E324" s="150"/>
      <c r="F324" s="150"/>
      <c r="G324" s="150"/>
      <c r="H324" s="150"/>
      <c r="I324" s="150"/>
      <c r="J324" s="150"/>
      <c r="K324" s="669"/>
      <c r="L324" s="669"/>
      <c r="M324" s="669"/>
      <c r="N324" s="150"/>
      <c r="O324" s="150"/>
      <c r="P324" s="150"/>
      <c r="Q324" s="150"/>
      <c r="R324" s="150"/>
      <c r="S324" s="150"/>
      <c r="T324" s="150"/>
      <c r="U324" s="150"/>
      <c r="V324" s="150"/>
      <c r="W324" s="150"/>
    </row>
    <row r="325" spans="1:23" ht="15.75" customHeight="1" x14ac:dyDescent="0.25">
      <c r="A325" s="669"/>
      <c r="B325" s="669"/>
      <c r="C325" s="669"/>
      <c r="D325" s="669"/>
      <c r="E325" s="150"/>
      <c r="F325" s="150"/>
      <c r="G325" s="150"/>
      <c r="H325" s="150"/>
      <c r="I325" s="150"/>
      <c r="J325" s="150"/>
      <c r="K325" s="669"/>
      <c r="L325" s="669"/>
      <c r="M325" s="669"/>
      <c r="N325" s="150"/>
      <c r="O325" s="150"/>
      <c r="P325" s="150"/>
      <c r="Q325" s="150"/>
      <c r="R325" s="150"/>
      <c r="S325" s="150"/>
      <c r="T325" s="150"/>
      <c r="U325" s="150"/>
      <c r="V325" s="150"/>
      <c r="W325" s="150"/>
    </row>
    <row r="326" spans="1:23" ht="15.75" customHeight="1" x14ac:dyDescent="0.25">
      <c r="A326" s="669"/>
      <c r="B326" s="669"/>
      <c r="C326" s="669"/>
      <c r="D326" s="669"/>
      <c r="E326" s="150"/>
      <c r="F326" s="150"/>
      <c r="G326" s="150"/>
      <c r="H326" s="150"/>
      <c r="I326" s="150"/>
      <c r="J326" s="150"/>
      <c r="K326" s="669"/>
      <c r="L326" s="669"/>
      <c r="M326" s="669"/>
      <c r="N326" s="150"/>
      <c r="O326" s="150"/>
      <c r="P326" s="150"/>
      <c r="Q326" s="150"/>
      <c r="R326" s="150"/>
      <c r="S326" s="150"/>
      <c r="T326" s="150"/>
      <c r="U326" s="150"/>
      <c r="V326" s="150"/>
      <c r="W326" s="150"/>
    </row>
    <row r="327" spans="1:23" ht="15.75" customHeight="1" x14ac:dyDescent="0.25">
      <c r="A327" s="669"/>
      <c r="B327" s="669"/>
      <c r="C327" s="669"/>
      <c r="D327" s="669"/>
      <c r="E327" s="150"/>
      <c r="F327" s="150"/>
      <c r="G327" s="150"/>
      <c r="H327" s="150"/>
      <c r="I327" s="150"/>
      <c r="J327" s="150"/>
      <c r="K327" s="669"/>
      <c r="L327" s="669"/>
      <c r="M327" s="669"/>
      <c r="N327" s="150"/>
      <c r="O327" s="150"/>
      <c r="P327" s="150"/>
      <c r="Q327" s="150"/>
      <c r="R327" s="150"/>
      <c r="S327" s="150"/>
      <c r="T327" s="150"/>
      <c r="U327" s="150"/>
      <c r="V327" s="150"/>
      <c r="W327" s="150"/>
    </row>
    <row r="328" spans="1:23" ht="15.75" customHeight="1" x14ac:dyDescent="0.25">
      <c r="A328" s="669"/>
      <c r="B328" s="669"/>
      <c r="C328" s="669"/>
      <c r="D328" s="669"/>
      <c r="E328" s="150"/>
      <c r="F328" s="150"/>
      <c r="G328" s="150"/>
      <c r="H328" s="150"/>
      <c r="I328" s="150"/>
      <c r="J328" s="150"/>
      <c r="K328" s="669"/>
      <c r="L328" s="669"/>
      <c r="M328" s="669"/>
      <c r="N328" s="150"/>
      <c r="O328" s="150"/>
      <c r="P328" s="150"/>
      <c r="Q328" s="150"/>
      <c r="R328" s="150"/>
      <c r="S328" s="150"/>
      <c r="T328" s="150"/>
      <c r="U328" s="150"/>
      <c r="V328" s="150"/>
      <c r="W328" s="150"/>
    </row>
    <row r="329" spans="1:23" ht="15.75" customHeight="1" x14ac:dyDescent="0.25">
      <c r="A329" s="669"/>
      <c r="B329" s="669"/>
      <c r="C329" s="669"/>
      <c r="D329" s="669"/>
      <c r="E329" s="150"/>
      <c r="F329" s="150"/>
      <c r="G329" s="150"/>
      <c r="H329" s="150"/>
      <c r="I329" s="150"/>
      <c r="J329" s="150"/>
      <c r="K329" s="669"/>
      <c r="L329" s="669"/>
      <c r="M329" s="669"/>
      <c r="N329" s="150"/>
      <c r="O329" s="150"/>
      <c r="P329" s="150"/>
      <c r="Q329" s="150"/>
      <c r="R329" s="150"/>
      <c r="S329" s="150"/>
      <c r="T329" s="150"/>
      <c r="U329" s="150"/>
      <c r="V329" s="150"/>
      <c r="W329" s="150"/>
    </row>
    <row r="330" spans="1:23" ht="15.75" customHeight="1" x14ac:dyDescent="0.25">
      <c r="A330" s="669"/>
      <c r="B330" s="669"/>
      <c r="C330" s="669"/>
      <c r="D330" s="669"/>
      <c r="E330" s="150"/>
      <c r="F330" s="150"/>
      <c r="G330" s="150"/>
      <c r="H330" s="150"/>
      <c r="I330" s="150"/>
      <c r="J330" s="150"/>
      <c r="K330" s="669"/>
      <c r="L330" s="669"/>
      <c r="M330" s="669"/>
      <c r="N330" s="150"/>
      <c r="O330" s="150"/>
      <c r="P330" s="150"/>
      <c r="Q330" s="150"/>
      <c r="R330" s="150"/>
      <c r="S330" s="150"/>
      <c r="T330" s="150"/>
      <c r="U330" s="150"/>
      <c r="V330" s="150"/>
      <c r="W330" s="150"/>
    </row>
    <row r="331" spans="1:23" ht="15.75" customHeight="1" x14ac:dyDescent="0.25">
      <c r="A331" s="669"/>
      <c r="B331" s="669"/>
      <c r="C331" s="669"/>
      <c r="D331" s="669"/>
      <c r="E331" s="150"/>
      <c r="F331" s="150"/>
      <c r="G331" s="150"/>
      <c r="H331" s="150"/>
      <c r="I331" s="150"/>
      <c r="J331" s="150"/>
      <c r="K331" s="669"/>
      <c r="L331" s="669"/>
      <c r="M331" s="669"/>
      <c r="N331" s="150"/>
      <c r="O331" s="150"/>
      <c r="P331" s="150"/>
      <c r="Q331" s="150"/>
      <c r="R331" s="150"/>
      <c r="S331" s="150"/>
      <c r="T331" s="150"/>
      <c r="U331" s="150"/>
      <c r="V331" s="150"/>
      <c r="W331" s="150"/>
    </row>
    <row r="332" spans="1:23" ht="15.75" customHeight="1" x14ac:dyDescent="0.25">
      <c r="A332" s="669"/>
      <c r="B332" s="669"/>
      <c r="C332" s="669"/>
      <c r="D332" s="669"/>
      <c r="E332" s="150"/>
      <c r="F332" s="150"/>
      <c r="G332" s="150"/>
      <c r="H332" s="150"/>
      <c r="I332" s="150"/>
      <c r="J332" s="150"/>
      <c r="K332" s="669"/>
      <c r="L332" s="669"/>
      <c r="M332" s="669"/>
      <c r="N332" s="150"/>
      <c r="O332" s="150"/>
      <c r="P332" s="150"/>
      <c r="Q332" s="150"/>
      <c r="R332" s="150"/>
      <c r="S332" s="150"/>
      <c r="T332" s="150"/>
      <c r="U332" s="150"/>
      <c r="V332" s="150"/>
      <c r="W332" s="150"/>
    </row>
    <row r="333" spans="1:23" ht="15.75" customHeight="1" x14ac:dyDescent="0.25">
      <c r="A333" s="669"/>
      <c r="B333" s="669"/>
      <c r="C333" s="669"/>
      <c r="D333" s="669"/>
      <c r="E333" s="150"/>
      <c r="F333" s="150"/>
      <c r="G333" s="150"/>
      <c r="H333" s="150"/>
      <c r="I333" s="150"/>
      <c r="J333" s="150"/>
      <c r="K333" s="669"/>
      <c r="L333" s="669"/>
      <c r="M333" s="669"/>
      <c r="N333" s="150"/>
      <c r="O333" s="150"/>
      <c r="P333" s="150"/>
      <c r="Q333" s="150"/>
      <c r="R333" s="150"/>
      <c r="S333" s="150"/>
      <c r="T333" s="150"/>
      <c r="U333" s="150"/>
      <c r="V333" s="150"/>
      <c r="W333" s="150"/>
    </row>
    <row r="334" spans="1:23" ht="15.75" customHeight="1" x14ac:dyDescent="0.25">
      <c r="A334" s="669"/>
      <c r="B334" s="669"/>
      <c r="C334" s="669"/>
      <c r="D334" s="669"/>
      <c r="E334" s="150"/>
      <c r="F334" s="150"/>
      <c r="G334" s="150"/>
      <c r="H334" s="150"/>
      <c r="I334" s="150"/>
      <c r="J334" s="150"/>
      <c r="K334" s="669"/>
      <c r="L334" s="669"/>
      <c r="M334" s="669"/>
      <c r="N334" s="150"/>
      <c r="O334" s="150"/>
      <c r="P334" s="150"/>
      <c r="Q334" s="150"/>
      <c r="R334" s="150"/>
      <c r="S334" s="150"/>
      <c r="T334" s="150"/>
      <c r="U334" s="150"/>
      <c r="V334" s="150"/>
      <c r="W334" s="150"/>
    </row>
    <row r="335" spans="1:23" ht="15.75" customHeight="1" x14ac:dyDescent="0.25">
      <c r="A335" s="669"/>
      <c r="B335" s="669"/>
      <c r="C335" s="669"/>
      <c r="D335" s="669"/>
      <c r="E335" s="150"/>
      <c r="F335" s="150"/>
      <c r="G335" s="150"/>
      <c r="H335" s="150"/>
      <c r="I335" s="150"/>
      <c r="J335" s="150"/>
      <c r="K335" s="669"/>
      <c r="L335" s="669"/>
      <c r="M335" s="669"/>
      <c r="N335" s="150"/>
      <c r="O335" s="150"/>
      <c r="P335" s="150"/>
      <c r="Q335" s="150"/>
      <c r="R335" s="150"/>
      <c r="S335" s="150"/>
      <c r="T335" s="150"/>
      <c r="U335" s="150"/>
      <c r="V335" s="150"/>
      <c r="W335" s="150"/>
    </row>
    <row r="336" spans="1:23" ht="15.75" customHeight="1" x14ac:dyDescent="0.25">
      <c r="A336" s="669"/>
      <c r="B336" s="669"/>
      <c r="C336" s="669"/>
      <c r="D336" s="669"/>
      <c r="E336" s="150"/>
      <c r="F336" s="150"/>
      <c r="G336" s="150"/>
      <c r="H336" s="150"/>
      <c r="I336" s="150"/>
      <c r="J336" s="150"/>
      <c r="K336" s="669"/>
      <c r="L336" s="669"/>
      <c r="M336" s="669"/>
      <c r="N336" s="150"/>
      <c r="O336" s="150"/>
      <c r="P336" s="150"/>
      <c r="Q336" s="150"/>
      <c r="R336" s="150"/>
      <c r="S336" s="150"/>
      <c r="T336" s="150"/>
      <c r="U336" s="150"/>
      <c r="V336" s="150"/>
      <c r="W336" s="150"/>
    </row>
    <row r="337" spans="1:23" ht="15.75" customHeight="1" x14ac:dyDescent="0.25">
      <c r="A337" s="669"/>
      <c r="B337" s="669"/>
      <c r="C337" s="669"/>
      <c r="D337" s="669"/>
      <c r="E337" s="150"/>
      <c r="F337" s="150"/>
      <c r="G337" s="150"/>
      <c r="H337" s="150"/>
      <c r="I337" s="150"/>
      <c r="J337" s="150"/>
      <c r="K337" s="669"/>
      <c r="L337" s="669"/>
      <c r="M337" s="669"/>
      <c r="N337" s="150"/>
      <c r="O337" s="150"/>
      <c r="P337" s="150"/>
      <c r="Q337" s="150"/>
      <c r="R337" s="150"/>
      <c r="S337" s="150"/>
      <c r="T337" s="150"/>
      <c r="U337" s="150"/>
      <c r="V337" s="150"/>
      <c r="W337" s="150"/>
    </row>
    <row r="338" spans="1:23" ht="15.75" customHeight="1" x14ac:dyDescent="0.25">
      <c r="A338" s="669"/>
      <c r="B338" s="669"/>
      <c r="C338" s="669"/>
      <c r="D338" s="669"/>
      <c r="E338" s="150"/>
      <c r="F338" s="150"/>
      <c r="G338" s="150"/>
      <c r="H338" s="150"/>
      <c r="I338" s="150"/>
      <c r="J338" s="150"/>
      <c r="K338" s="669"/>
      <c r="L338" s="669"/>
      <c r="M338" s="669"/>
      <c r="N338" s="150"/>
      <c r="O338" s="150"/>
      <c r="P338" s="150"/>
      <c r="Q338" s="150"/>
      <c r="R338" s="150"/>
      <c r="S338" s="150"/>
      <c r="T338" s="150"/>
      <c r="U338" s="150"/>
      <c r="V338" s="150"/>
      <c r="W338" s="150"/>
    </row>
    <row r="339" spans="1:23" ht="15.75" customHeight="1" x14ac:dyDescent="0.25">
      <c r="A339" s="669"/>
      <c r="B339" s="669"/>
      <c r="C339" s="669"/>
      <c r="D339" s="669"/>
      <c r="E339" s="150"/>
      <c r="F339" s="150"/>
      <c r="G339" s="150"/>
      <c r="H339" s="150"/>
      <c r="I339" s="150"/>
      <c r="J339" s="150"/>
      <c r="K339" s="669"/>
      <c r="L339" s="669"/>
      <c r="M339" s="669"/>
      <c r="N339" s="150"/>
      <c r="O339" s="150"/>
      <c r="P339" s="150"/>
      <c r="Q339" s="150"/>
      <c r="R339" s="150"/>
      <c r="S339" s="150"/>
      <c r="T339" s="150"/>
      <c r="U339" s="150"/>
      <c r="V339" s="150"/>
      <c r="W339" s="150"/>
    </row>
    <row r="340" spans="1:23" ht="15.75" customHeight="1" x14ac:dyDescent="0.25">
      <c r="A340" s="669"/>
      <c r="B340" s="669"/>
      <c r="C340" s="669"/>
      <c r="D340" s="669"/>
      <c r="E340" s="150"/>
      <c r="F340" s="150"/>
      <c r="G340" s="150"/>
      <c r="H340" s="150"/>
      <c r="I340" s="150"/>
      <c r="J340" s="150"/>
      <c r="K340" s="669"/>
      <c r="L340" s="669"/>
      <c r="M340" s="669"/>
      <c r="N340" s="150"/>
      <c r="O340" s="150"/>
      <c r="P340" s="150"/>
      <c r="Q340" s="150"/>
      <c r="R340" s="150"/>
      <c r="S340" s="150"/>
      <c r="T340" s="150"/>
      <c r="U340" s="150"/>
      <c r="V340" s="150"/>
      <c r="W340" s="150"/>
    </row>
    <row r="341" spans="1:23" ht="15.75" customHeight="1" x14ac:dyDescent="0.25">
      <c r="A341" s="669"/>
      <c r="B341" s="669"/>
      <c r="C341" s="669"/>
      <c r="D341" s="669"/>
      <c r="E341" s="150"/>
      <c r="F341" s="150"/>
      <c r="G341" s="150"/>
      <c r="H341" s="150"/>
      <c r="I341" s="150"/>
      <c r="J341" s="150"/>
      <c r="K341" s="669"/>
      <c r="L341" s="669"/>
      <c r="M341" s="669"/>
      <c r="N341" s="150"/>
      <c r="O341" s="150"/>
      <c r="P341" s="150"/>
      <c r="Q341" s="150"/>
      <c r="R341" s="150"/>
      <c r="S341" s="150"/>
      <c r="T341" s="150"/>
      <c r="U341" s="150"/>
      <c r="V341" s="150"/>
      <c r="W341" s="150"/>
    </row>
    <row r="342" spans="1:23" ht="15.75" customHeight="1" x14ac:dyDescent="0.25">
      <c r="A342" s="669"/>
      <c r="B342" s="669"/>
      <c r="C342" s="669"/>
      <c r="D342" s="669"/>
      <c r="E342" s="150"/>
      <c r="F342" s="150"/>
      <c r="G342" s="150"/>
      <c r="H342" s="150"/>
      <c r="I342" s="150"/>
      <c r="J342" s="150"/>
      <c r="K342" s="669"/>
      <c r="L342" s="669"/>
      <c r="M342" s="669"/>
      <c r="N342" s="150"/>
      <c r="O342" s="150"/>
      <c r="P342" s="150"/>
      <c r="Q342" s="150"/>
      <c r="R342" s="150"/>
      <c r="S342" s="150"/>
      <c r="T342" s="150"/>
      <c r="U342" s="150"/>
      <c r="V342" s="150"/>
      <c r="W342" s="150"/>
    </row>
    <row r="343" spans="1:23" ht="15.75" customHeight="1" x14ac:dyDescent="0.25">
      <c r="A343" s="669"/>
      <c r="B343" s="669"/>
      <c r="C343" s="669"/>
      <c r="D343" s="669"/>
      <c r="E343" s="150"/>
      <c r="F343" s="150"/>
      <c r="G343" s="150"/>
      <c r="H343" s="150"/>
      <c r="I343" s="150"/>
      <c r="J343" s="150"/>
      <c r="K343" s="669"/>
      <c r="L343" s="669"/>
      <c r="M343" s="669"/>
      <c r="N343" s="150"/>
      <c r="O343" s="150"/>
      <c r="P343" s="150"/>
      <c r="Q343" s="150"/>
      <c r="R343" s="150"/>
      <c r="S343" s="150"/>
      <c r="T343" s="150"/>
      <c r="U343" s="150"/>
      <c r="V343" s="150"/>
      <c r="W343" s="150"/>
    </row>
    <row r="344" spans="1:23" ht="15.75" customHeight="1" x14ac:dyDescent="0.25">
      <c r="A344" s="669"/>
      <c r="B344" s="669"/>
      <c r="C344" s="669"/>
      <c r="D344" s="669"/>
      <c r="E344" s="150"/>
      <c r="F344" s="150"/>
      <c r="G344" s="150"/>
      <c r="H344" s="150"/>
      <c r="I344" s="150"/>
      <c r="J344" s="150"/>
      <c r="K344" s="669"/>
      <c r="L344" s="669"/>
      <c r="M344" s="669"/>
      <c r="N344" s="150"/>
      <c r="O344" s="150"/>
      <c r="P344" s="150"/>
      <c r="Q344" s="150"/>
      <c r="R344" s="150"/>
      <c r="S344" s="150"/>
      <c r="T344" s="150"/>
      <c r="U344" s="150"/>
      <c r="V344" s="150"/>
      <c r="W344" s="150"/>
    </row>
    <row r="345" spans="1:23" ht="15.75" customHeight="1" x14ac:dyDescent="0.25">
      <c r="A345" s="669"/>
      <c r="B345" s="669"/>
      <c r="C345" s="669"/>
      <c r="D345" s="669"/>
      <c r="E345" s="150"/>
      <c r="F345" s="150"/>
      <c r="G345" s="150"/>
      <c r="H345" s="150"/>
      <c r="I345" s="150"/>
      <c r="J345" s="150"/>
      <c r="K345" s="669"/>
      <c r="L345" s="669"/>
      <c r="M345" s="669"/>
      <c r="N345" s="150"/>
      <c r="O345" s="150"/>
      <c r="P345" s="150"/>
      <c r="Q345" s="150"/>
      <c r="R345" s="150"/>
      <c r="S345" s="150"/>
      <c r="T345" s="150"/>
      <c r="U345" s="150"/>
      <c r="V345" s="150"/>
      <c r="W345" s="150"/>
    </row>
    <row r="346" spans="1:23" ht="15.75" customHeight="1" x14ac:dyDescent="0.25">
      <c r="A346" s="669"/>
      <c r="B346" s="669"/>
      <c r="C346" s="669"/>
      <c r="D346" s="669"/>
      <c r="E346" s="150"/>
      <c r="F346" s="150"/>
      <c r="G346" s="150"/>
      <c r="H346" s="150"/>
      <c r="I346" s="150"/>
      <c r="J346" s="150"/>
      <c r="K346" s="669"/>
      <c r="L346" s="669"/>
      <c r="M346" s="669"/>
      <c r="N346" s="150"/>
      <c r="O346" s="150"/>
      <c r="P346" s="150"/>
      <c r="Q346" s="150"/>
      <c r="R346" s="150"/>
      <c r="S346" s="150"/>
      <c r="T346" s="150"/>
      <c r="U346" s="150"/>
      <c r="V346" s="150"/>
      <c r="W346" s="150"/>
    </row>
    <row r="347" spans="1:23" ht="15.75" customHeight="1" x14ac:dyDescent="0.25">
      <c r="A347" s="669"/>
      <c r="B347" s="669"/>
      <c r="C347" s="669"/>
      <c r="D347" s="669"/>
      <c r="E347" s="150"/>
      <c r="F347" s="150"/>
      <c r="G347" s="150"/>
      <c r="H347" s="150"/>
      <c r="I347" s="150"/>
      <c r="J347" s="150"/>
      <c r="K347" s="669"/>
      <c r="L347" s="669"/>
      <c r="M347" s="669"/>
      <c r="N347" s="150"/>
      <c r="O347" s="150"/>
      <c r="P347" s="150"/>
      <c r="Q347" s="150"/>
      <c r="R347" s="150"/>
      <c r="S347" s="150"/>
      <c r="T347" s="150"/>
      <c r="U347" s="150"/>
      <c r="V347" s="150"/>
      <c r="W347" s="150"/>
    </row>
    <row r="348" spans="1:23" ht="15.75" customHeight="1" x14ac:dyDescent="0.25">
      <c r="A348" s="669"/>
      <c r="B348" s="669"/>
      <c r="C348" s="669"/>
      <c r="D348" s="669"/>
      <c r="E348" s="150"/>
      <c r="F348" s="150"/>
      <c r="G348" s="150"/>
      <c r="H348" s="150"/>
      <c r="I348" s="150"/>
      <c r="J348" s="150"/>
      <c r="K348" s="669"/>
      <c r="L348" s="669"/>
      <c r="M348" s="669"/>
      <c r="N348" s="150"/>
      <c r="O348" s="150"/>
      <c r="P348" s="150"/>
      <c r="Q348" s="150"/>
      <c r="R348" s="150"/>
      <c r="S348" s="150"/>
      <c r="T348" s="150"/>
      <c r="U348" s="150"/>
      <c r="V348" s="150"/>
      <c r="W348" s="150"/>
    </row>
    <row r="349" spans="1:23" ht="15.75" customHeight="1" x14ac:dyDescent="0.25">
      <c r="A349" s="669"/>
      <c r="B349" s="669"/>
      <c r="C349" s="669"/>
      <c r="D349" s="669"/>
      <c r="E349" s="150"/>
      <c r="F349" s="150"/>
      <c r="G349" s="150"/>
      <c r="H349" s="150"/>
      <c r="I349" s="150"/>
      <c r="J349" s="150"/>
      <c r="K349" s="669"/>
      <c r="L349" s="669"/>
      <c r="M349" s="669"/>
      <c r="N349" s="150"/>
      <c r="O349" s="150"/>
      <c r="P349" s="150"/>
      <c r="Q349" s="150"/>
      <c r="R349" s="150"/>
      <c r="S349" s="150"/>
      <c r="T349" s="150"/>
      <c r="U349" s="150"/>
      <c r="V349" s="150"/>
      <c r="W349" s="150"/>
    </row>
    <row r="350" spans="1:23" ht="15.75" customHeight="1" x14ac:dyDescent="0.25">
      <c r="A350" s="669"/>
      <c r="B350" s="669"/>
      <c r="C350" s="669"/>
      <c r="D350" s="669"/>
      <c r="E350" s="150"/>
      <c r="F350" s="150"/>
      <c r="G350" s="150"/>
      <c r="H350" s="150"/>
      <c r="I350" s="150"/>
      <c r="J350" s="150"/>
      <c r="K350" s="669"/>
      <c r="L350" s="669"/>
      <c r="M350" s="669"/>
      <c r="N350" s="150"/>
      <c r="O350" s="150"/>
      <c r="P350" s="150"/>
      <c r="Q350" s="150"/>
      <c r="R350" s="150"/>
      <c r="S350" s="150"/>
      <c r="T350" s="150"/>
      <c r="U350" s="150"/>
      <c r="V350" s="150"/>
      <c r="W350" s="150"/>
    </row>
    <row r="351" spans="1:23" ht="15.75" customHeight="1" x14ac:dyDescent="0.25">
      <c r="A351" s="669"/>
      <c r="B351" s="669"/>
      <c r="C351" s="669"/>
      <c r="D351" s="669"/>
      <c r="E351" s="150"/>
      <c r="F351" s="150"/>
      <c r="G351" s="150"/>
      <c r="H351" s="150"/>
      <c r="I351" s="150"/>
      <c r="J351" s="150"/>
      <c r="K351" s="669"/>
      <c r="L351" s="669"/>
      <c r="M351" s="669"/>
      <c r="N351" s="150"/>
      <c r="O351" s="150"/>
      <c r="P351" s="150"/>
      <c r="Q351" s="150"/>
      <c r="R351" s="150"/>
      <c r="S351" s="150"/>
      <c r="T351" s="150"/>
      <c r="U351" s="150"/>
      <c r="V351" s="150"/>
      <c r="W351" s="150"/>
    </row>
    <row r="352" spans="1:23" ht="15.75" customHeight="1" x14ac:dyDescent="0.25">
      <c r="A352" s="669"/>
      <c r="B352" s="669"/>
      <c r="C352" s="669"/>
      <c r="D352" s="669"/>
      <c r="E352" s="150"/>
      <c r="F352" s="150"/>
      <c r="G352" s="150"/>
      <c r="H352" s="150"/>
      <c r="I352" s="150"/>
      <c r="J352" s="150"/>
      <c r="K352" s="669"/>
      <c r="L352" s="669"/>
      <c r="M352" s="669"/>
      <c r="N352" s="150"/>
      <c r="O352" s="150"/>
      <c r="P352" s="150"/>
      <c r="Q352" s="150"/>
      <c r="R352" s="150"/>
      <c r="S352" s="150"/>
      <c r="T352" s="150"/>
      <c r="U352" s="150"/>
      <c r="V352" s="150"/>
      <c r="W352" s="150"/>
    </row>
    <row r="353" spans="1:23" ht="15.75" customHeight="1" x14ac:dyDescent="0.25">
      <c r="A353" s="669"/>
      <c r="B353" s="669"/>
      <c r="C353" s="669"/>
      <c r="D353" s="669"/>
      <c r="E353" s="150"/>
      <c r="F353" s="150"/>
      <c r="G353" s="150"/>
      <c r="H353" s="150"/>
      <c r="I353" s="150"/>
      <c r="J353" s="150"/>
      <c r="K353" s="669"/>
      <c r="L353" s="669"/>
      <c r="M353" s="669"/>
      <c r="N353" s="150"/>
      <c r="O353" s="150"/>
      <c r="P353" s="150"/>
      <c r="Q353" s="150"/>
      <c r="R353" s="150"/>
      <c r="S353" s="150"/>
      <c r="T353" s="150"/>
      <c r="U353" s="150"/>
      <c r="V353" s="150"/>
      <c r="W353" s="150"/>
    </row>
    <row r="354" spans="1:23" ht="15.75" customHeight="1" x14ac:dyDescent="0.25">
      <c r="A354" s="669"/>
      <c r="B354" s="669"/>
      <c r="C354" s="669"/>
      <c r="D354" s="669"/>
      <c r="E354" s="150"/>
      <c r="F354" s="150"/>
      <c r="G354" s="150"/>
      <c r="H354" s="150"/>
      <c r="I354" s="150"/>
      <c r="J354" s="150"/>
      <c r="K354" s="669"/>
      <c r="L354" s="669"/>
      <c r="M354" s="669"/>
      <c r="N354" s="150"/>
      <c r="O354" s="150"/>
      <c r="P354" s="150"/>
      <c r="Q354" s="150"/>
      <c r="R354" s="150"/>
      <c r="S354" s="150"/>
      <c r="T354" s="150"/>
      <c r="U354" s="150"/>
      <c r="V354" s="150"/>
      <c r="W354" s="150"/>
    </row>
    <row r="355" spans="1:23" ht="15.75" customHeight="1" x14ac:dyDescent="0.25">
      <c r="A355" s="669"/>
      <c r="B355" s="669"/>
      <c r="C355" s="669"/>
      <c r="D355" s="669"/>
      <c r="E355" s="150"/>
      <c r="F355" s="150"/>
      <c r="G355" s="150"/>
      <c r="H355" s="150"/>
      <c r="I355" s="150"/>
      <c r="J355" s="150"/>
      <c r="K355" s="669"/>
      <c r="L355" s="669"/>
      <c r="M355" s="669"/>
      <c r="N355" s="150"/>
      <c r="O355" s="150"/>
      <c r="P355" s="150"/>
      <c r="Q355" s="150"/>
      <c r="R355" s="150"/>
      <c r="S355" s="150"/>
      <c r="T355" s="150"/>
      <c r="U355" s="150"/>
      <c r="V355" s="150"/>
      <c r="W355" s="150"/>
    </row>
    <row r="356" spans="1:23" ht="15.75" customHeight="1" x14ac:dyDescent="0.25">
      <c r="A356" s="669"/>
      <c r="B356" s="669"/>
      <c r="C356" s="669"/>
      <c r="D356" s="669"/>
      <c r="E356" s="150"/>
      <c r="F356" s="150"/>
      <c r="G356" s="150"/>
      <c r="H356" s="150"/>
      <c r="I356" s="150"/>
      <c r="J356" s="150"/>
      <c r="K356" s="669"/>
      <c r="L356" s="669"/>
      <c r="M356" s="669"/>
      <c r="N356" s="150"/>
      <c r="O356" s="150"/>
      <c r="P356" s="150"/>
      <c r="Q356" s="150"/>
      <c r="R356" s="150"/>
      <c r="S356" s="150"/>
      <c r="T356" s="150"/>
      <c r="U356" s="150"/>
      <c r="V356" s="150"/>
      <c r="W356" s="150"/>
    </row>
    <row r="357" spans="1:23" ht="15.75" customHeight="1" x14ac:dyDescent="0.25">
      <c r="A357" s="669"/>
      <c r="B357" s="669"/>
      <c r="C357" s="669"/>
      <c r="D357" s="669"/>
      <c r="E357" s="150"/>
      <c r="F357" s="150"/>
      <c r="G357" s="150"/>
      <c r="H357" s="150"/>
      <c r="I357" s="150"/>
      <c r="J357" s="150"/>
      <c r="K357" s="669"/>
      <c r="L357" s="669"/>
      <c r="M357" s="669"/>
      <c r="N357" s="150"/>
      <c r="O357" s="150"/>
      <c r="P357" s="150"/>
      <c r="Q357" s="150"/>
      <c r="R357" s="150"/>
      <c r="S357" s="150"/>
      <c r="T357" s="150"/>
      <c r="U357" s="150"/>
      <c r="V357" s="150"/>
      <c r="W357" s="150"/>
    </row>
    <row r="358" spans="1:23" ht="15.75" customHeight="1" x14ac:dyDescent="0.25">
      <c r="A358" s="669"/>
      <c r="B358" s="669"/>
      <c r="C358" s="669"/>
      <c r="D358" s="669"/>
      <c r="E358" s="150"/>
      <c r="F358" s="150"/>
      <c r="G358" s="150"/>
      <c r="H358" s="150"/>
      <c r="I358" s="150"/>
      <c r="J358" s="150"/>
      <c r="K358" s="669"/>
      <c r="L358" s="669"/>
      <c r="M358" s="669"/>
      <c r="N358" s="150"/>
      <c r="O358" s="150"/>
      <c r="P358" s="150"/>
      <c r="Q358" s="150"/>
      <c r="R358" s="150"/>
      <c r="S358" s="150"/>
      <c r="T358" s="150"/>
      <c r="U358" s="150"/>
      <c r="V358" s="150"/>
      <c r="W358" s="150"/>
    </row>
    <row r="359" spans="1:23" ht="15.75" customHeight="1" x14ac:dyDescent="0.25">
      <c r="A359" s="669"/>
      <c r="B359" s="669"/>
      <c r="C359" s="669"/>
      <c r="D359" s="669"/>
      <c r="E359" s="150"/>
      <c r="F359" s="150"/>
      <c r="G359" s="150"/>
      <c r="H359" s="150"/>
      <c r="I359" s="150"/>
      <c r="J359" s="150"/>
      <c r="K359" s="669"/>
      <c r="L359" s="669"/>
      <c r="M359" s="669"/>
      <c r="N359" s="150"/>
      <c r="O359" s="150"/>
      <c r="P359" s="150"/>
      <c r="Q359" s="150"/>
      <c r="R359" s="150"/>
      <c r="S359" s="150"/>
      <c r="T359" s="150"/>
      <c r="U359" s="150"/>
      <c r="V359" s="150"/>
      <c r="W359" s="150"/>
    </row>
    <row r="360" spans="1:23" ht="15.75" customHeight="1" x14ac:dyDescent="0.25">
      <c r="A360" s="669"/>
      <c r="B360" s="669"/>
      <c r="C360" s="669"/>
      <c r="D360" s="669"/>
      <c r="E360" s="150"/>
      <c r="F360" s="150"/>
      <c r="G360" s="150"/>
      <c r="H360" s="150"/>
      <c r="I360" s="150"/>
      <c r="J360" s="150"/>
      <c r="K360" s="669"/>
      <c r="L360" s="669"/>
      <c r="M360" s="669"/>
      <c r="N360" s="150"/>
      <c r="O360" s="150"/>
      <c r="P360" s="150"/>
      <c r="Q360" s="150"/>
      <c r="R360" s="150"/>
      <c r="S360" s="150"/>
      <c r="T360" s="150"/>
      <c r="U360" s="150"/>
      <c r="V360" s="150"/>
      <c r="W360" s="150"/>
    </row>
    <row r="361" spans="1:23" ht="15.75" customHeight="1" x14ac:dyDescent="0.25">
      <c r="A361" s="669"/>
      <c r="B361" s="669"/>
      <c r="C361" s="669"/>
      <c r="D361" s="669"/>
      <c r="E361" s="150"/>
      <c r="F361" s="150"/>
      <c r="G361" s="150"/>
      <c r="H361" s="150"/>
      <c r="I361" s="150"/>
      <c r="J361" s="150"/>
      <c r="K361" s="669"/>
      <c r="L361" s="669"/>
      <c r="M361" s="669"/>
      <c r="N361" s="150"/>
      <c r="O361" s="150"/>
      <c r="P361" s="150"/>
      <c r="Q361" s="150"/>
      <c r="R361" s="150"/>
      <c r="S361" s="150"/>
      <c r="T361" s="150"/>
      <c r="U361" s="150"/>
      <c r="V361" s="150"/>
      <c r="W361" s="150"/>
    </row>
    <row r="362" spans="1:23" ht="15.75" customHeight="1" x14ac:dyDescent="0.25">
      <c r="A362" s="669"/>
      <c r="B362" s="669"/>
      <c r="C362" s="669"/>
      <c r="D362" s="669"/>
      <c r="E362" s="150"/>
      <c r="F362" s="150"/>
      <c r="G362" s="150"/>
      <c r="H362" s="150"/>
      <c r="I362" s="150"/>
      <c r="J362" s="150"/>
      <c r="K362" s="669"/>
      <c r="L362" s="669"/>
      <c r="M362" s="669"/>
      <c r="N362" s="150"/>
      <c r="O362" s="150"/>
      <c r="P362" s="150"/>
      <c r="Q362" s="150"/>
      <c r="R362" s="150"/>
      <c r="S362" s="150"/>
      <c r="T362" s="150"/>
      <c r="U362" s="150"/>
      <c r="V362" s="150"/>
      <c r="W362" s="150"/>
    </row>
    <row r="363" spans="1:23" ht="15.75" customHeight="1" x14ac:dyDescent="0.25">
      <c r="A363" s="669"/>
      <c r="B363" s="669"/>
      <c r="C363" s="669"/>
      <c r="D363" s="669"/>
      <c r="E363" s="150"/>
      <c r="F363" s="150"/>
      <c r="G363" s="150"/>
      <c r="H363" s="150"/>
      <c r="I363" s="150"/>
      <c r="J363" s="150"/>
      <c r="K363" s="669"/>
      <c r="L363" s="669"/>
      <c r="M363" s="669"/>
      <c r="N363" s="150"/>
      <c r="O363" s="150"/>
      <c r="P363" s="150"/>
      <c r="Q363" s="150"/>
      <c r="R363" s="150"/>
      <c r="S363" s="150"/>
      <c r="T363" s="150"/>
      <c r="U363" s="150"/>
      <c r="V363" s="150"/>
      <c r="W363" s="150"/>
    </row>
    <row r="364" spans="1:23" ht="15.75" customHeight="1" x14ac:dyDescent="0.25">
      <c r="A364" s="669"/>
      <c r="B364" s="669"/>
      <c r="C364" s="669"/>
      <c r="D364" s="669"/>
      <c r="E364" s="150"/>
      <c r="F364" s="150"/>
      <c r="G364" s="150"/>
      <c r="H364" s="150"/>
      <c r="I364" s="150"/>
      <c r="J364" s="150"/>
      <c r="K364" s="669"/>
      <c r="L364" s="669"/>
      <c r="M364" s="669"/>
      <c r="N364" s="150"/>
      <c r="O364" s="150"/>
      <c r="P364" s="150"/>
      <c r="Q364" s="150"/>
      <c r="R364" s="150"/>
      <c r="S364" s="150"/>
      <c r="T364" s="150"/>
      <c r="U364" s="150"/>
      <c r="V364" s="150"/>
      <c r="W364" s="150"/>
    </row>
    <row r="365" spans="1:23" ht="15.75" customHeight="1" x14ac:dyDescent="0.25">
      <c r="A365" s="669"/>
      <c r="B365" s="669"/>
      <c r="C365" s="669"/>
      <c r="D365" s="669"/>
      <c r="E365" s="150"/>
      <c r="F365" s="150"/>
      <c r="G365" s="150"/>
      <c r="H365" s="150"/>
      <c r="I365" s="150"/>
      <c r="J365" s="150"/>
      <c r="K365" s="669"/>
      <c r="L365" s="669"/>
      <c r="M365" s="669"/>
      <c r="N365" s="150"/>
      <c r="O365" s="150"/>
      <c r="P365" s="150"/>
      <c r="Q365" s="150"/>
      <c r="R365" s="150"/>
      <c r="S365" s="150"/>
      <c r="T365" s="150"/>
      <c r="U365" s="150"/>
      <c r="V365" s="150"/>
      <c r="W365" s="150"/>
    </row>
    <row r="366" spans="1:23" ht="15.75" customHeight="1" x14ac:dyDescent="0.25">
      <c r="A366" s="669"/>
      <c r="B366" s="669"/>
      <c r="C366" s="669"/>
      <c r="D366" s="669"/>
      <c r="E366" s="150"/>
      <c r="F366" s="150"/>
      <c r="G366" s="150"/>
      <c r="H366" s="150"/>
      <c r="I366" s="150"/>
      <c r="J366" s="150"/>
      <c r="K366" s="669"/>
      <c r="L366" s="669"/>
      <c r="M366" s="669"/>
      <c r="N366" s="150"/>
      <c r="O366" s="150"/>
      <c r="P366" s="150"/>
      <c r="Q366" s="150"/>
      <c r="R366" s="150"/>
      <c r="S366" s="150"/>
      <c r="T366" s="150"/>
      <c r="U366" s="150"/>
      <c r="V366" s="150"/>
      <c r="W366" s="150"/>
    </row>
    <row r="367" spans="1:23" ht="15.75" customHeight="1" x14ac:dyDescent="0.25">
      <c r="A367" s="669"/>
      <c r="B367" s="669"/>
      <c r="C367" s="669"/>
      <c r="D367" s="669"/>
      <c r="E367" s="150"/>
      <c r="F367" s="150"/>
      <c r="G367" s="150"/>
      <c r="H367" s="150"/>
      <c r="I367" s="150"/>
      <c r="J367" s="150"/>
      <c r="K367" s="669"/>
      <c r="L367" s="669"/>
      <c r="M367" s="669"/>
      <c r="N367" s="150"/>
      <c r="O367" s="150"/>
      <c r="P367" s="150"/>
      <c r="Q367" s="150"/>
      <c r="R367" s="150"/>
      <c r="S367" s="150"/>
      <c r="T367" s="150"/>
      <c r="U367" s="150"/>
      <c r="V367" s="150"/>
      <c r="W367" s="150"/>
    </row>
    <row r="368" spans="1:23" ht="15.75" customHeight="1" x14ac:dyDescent="0.25">
      <c r="A368" s="669"/>
      <c r="B368" s="669"/>
      <c r="C368" s="669"/>
      <c r="D368" s="669"/>
      <c r="E368" s="150"/>
      <c r="F368" s="150"/>
      <c r="G368" s="150"/>
      <c r="H368" s="150"/>
      <c r="I368" s="150"/>
      <c r="J368" s="150"/>
      <c r="K368" s="669"/>
      <c r="L368" s="669"/>
      <c r="M368" s="669"/>
      <c r="N368" s="150"/>
      <c r="O368" s="150"/>
      <c r="P368" s="150"/>
      <c r="Q368" s="150"/>
      <c r="R368" s="150"/>
      <c r="S368" s="150"/>
      <c r="T368" s="150"/>
      <c r="U368" s="150"/>
      <c r="V368" s="150"/>
      <c r="W368" s="150"/>
    </row>
    <row r="369" spans="1:23" ht="15.75" customHeight="1" x14ac:dyDescent="0.25">
      <c r="A369" s="669"/>
      <c r="B369" s="669"/>
      <c r="C369" s="669"/>
      <c r="D369" s="669"/>
      <c r="E369" s="150"/>
      <c r="F369" s="150"/>
      <c r="G369" s="150"/>
      <c r="H369" s="150"/>
      <c r="I369" s="150"/>
      <c r="J369" s="150"/>
      <c r="K369" s="669"/>
      <c r="L369" s="669"/>
      <c r="M369" s="669"/>
      <c r="N369" s="150"/>
      <c r="O369" s="150"/>
      <c r="P369" s="150"/>
      <c r="Q369" s="150"/>
      <c r="R369" s="150"/>
      <c r="S369" s="150"/>
      <c r="T369" s="150"/>
      <c r="U369" s="150"/>
      <c r="V369" s="150"/>
      <c r="W369" s="150"/>
    </row>
    <row r="370" spans="1:23" ht="15.75" customHeight="1" x14ac:dyDescent="0.25">
      <c r="A370" s="669"/>
      <c r="B370" s="669"/>
      <c r="C370" s="669"/>
      <c r="D370" s="669"/>
      <c r="E370" s="150"/>
      <c r="F370" s="150"/>
      <c r="G370" s="150"/>
      <c r="H370" s="150"/>
      <c r="I370" s="150"/>
      <c r="J370" s="150"/>
      <c r="K370" s="669"/>
      <c r="L370" s="669"/>
      <c r="M370" s="669"/>
      <c r="N370" s="150"/>
      <c r="O370" s="150"/>
      <c r="P370" s="150"/>
      <c r="Q370" s="150"/>
      <c r="R370" s="150"/>
      <c r="S370" s="150"/>
      <c r="T370" s="150"/>
      <c r="U370" s="150"/>
      <c r="V370" s="150"/>
      <c r="W370" s="150"/>
    </row>
    <row r="371" spans="1:23" ht="15.75" customHeight="1" x14ac:dyDescent="0.25">
      <c r="A371" s="669"/>
      <c r="B371" s="669"/>
      <c r="C371" s="669"/>
      <c r="D371" s="669"/>
      <c r="E371" s="150"/>
      <c r="F371" s="150"/>
      <c r="G371" s="150"/>
      <c r="H371" s="150"/>
      <c r="I371" s="150"/>
      <c r="J371" s="150"/>
      <c r="K371" s="669"/>
      <c r="L371" s="669"/>
      <c r="M371" s="669"/>
      <c r="N371" s="150"/>
      <c r="O371" s="150"/>
      <c r="P371" s="150"/>
      <c r="Q371" s="150"/>
      <c r="R371" s="150"/>
      <c r="S371" s="150"/>
      <c r="T371" s="150"/>
      <c r="U371" s="150"/>
      <c r="V371" s="150"/>
      <c r="W371" s="150"/>
    </row>
    <row r="372" spans="1:23" ht="15.75" customHeight="1" x14ac:dyDescent="0.25">
      <c r="A372" s="669"/>
      <c r="B372" s="669"/>
      <c r="C372" s="669"/>
      <c r="D372" s="669"/>
      <c r="E372" s="150"/>
      <c r="F372" s="150"/>
      <c r="G372" s="150"/>
      <c r="H372" s="150"/>
      <c r="I372" s="150"/>
      <c r="J372" s="150"/>
      <c r="K372" s="669"/>
      <c r="L372" s="669"/>
      <c r="M372" s="669"/>
      <c r="N372" s="150"/>
      <c r="O372" s="150"/>
      <c r="P372" s="150"/>
      <c r="Q372" s="150"/>
      <c r="R372" s="150"/>
      <c r="S372" s="150"/>
      <c r="T372" s="150"/>
      <c r="U372" s="150"/>
      <c r="V372" s="150"/>
      <c r="W372" s="150"/>
    </row>
    <row r="373" spans="1:23" ht="15.75" customHeight="1" x14ac:dyDescent="0.25">
      <c r="A373" s="669"/>
      <c r="B373" s="669"/>
      <c r="C373" s="669"/>
      <c r="D373" s="669"/>
      <c r="E373" s="150"/>
      <c r="F373" s="150"/>
      <c r="G373" s="150"/>
      <c r="H373" s="150"/>
      <c r="I373" s="150"/>
      <c r="J373" s="150"/>
      <c r="K373" s="669"/>
      <c r="L373" s="669"/>
      <c r="M373" s="669"/>
      <c r="N373" s="150"/>
      <c r="O373" s="150"/>
      <c r="P373" s="150"/>
      <c r="Q373" s="150"/>
      <c r="R373" s="150"/>
      <c r="S373" s="150"/>
      <c r="T373" s="150"/>
      <c r="U373" s="150"/>
      <c r="V373" s="150"/>
      <c r="W373" s="150"/>
    </row>
    <row r="374" spans="1:23" ht="15.75" customHeight="1" x14ac:dyDescent="0.25">
      <c r="A374" s="669"/>
      <c r="B374" s="669"/>
      <c r="C374" s="669"/>
      <c r="D374" s="669"/>
      <c r="E374" s="150"/>
      <c r="F374" s="150"/>
      <c r="G374" s="150"/>
      <c r="H374" s="150"/>
      <c r="I374" s="150"/>
      <c r="J374" s="150"/>
      <c r="K374" s="669"/>
      <c r="L374" s="669"/>
      <c r="M374" s="669"/>
      <c r="N374" s="150"/>
      <c r="O374" s="150"/>
      <c r="P374" s="150"/>
      <c r="Q374" s="150"/>
      <c r="R374" s="150"/>
      <c r="S374" s="150"/>
      <c r="T374" s="150"/>
      <c r="U374" s="150"/>
      <c r="V374" s="150"/>
      <c r="W374" s="150"/>
    </row>
    <row r="375" spans="1:23" ht="15.75" customHeight="1" x14ac:dyDescent="0.25">
      <c r="A375" s="669"/>
      <c r="B375" s="669"/>
      <c r="C375" s="669"/>
      <c r="D375" s="669"/>
      <c r="E375" s="150"/>
      <c r="F375" s="150"/>
      <c r="G375" s="150"/>
      <c r="H375" s="150"/>
      <c r="I375" s="150"/>
      <c r="J375" s="150"/>
      <c r="K375" s="669"/>
      <c r="L375" s="669"/>
      <c r="M375" s="669"/>
      <c r="N375" s="150"/>
      <c r="O375" s="150"/>
      <c r="P375" s="150"/>
      <c r="Q375" s="150"/>
      <c r="R375" s="150"/>
      <c r="S375" s="150"/>
      <c r="T375" s="150"/>
      <c r="U375" s="150"/>
      <c r="V375" s="150"/>
      <c r="W375" s="150"/>
    </row>
    <row r="376" spans="1:23" ht="15.75" customHeight="1" x14ac:dyDescent="0.25">
      <c r="A376" s="669"/>
      <c r="B376" s="669"/>
      <c r="C376" s="669"/>
      <c r="D376" s="669"/>
      <c r="E376" s="150"/>
      <c r="F376" s="150"/>
      <c r="G376" s="150"/>
      <c r="H376" s="150"/>
      <c r="I376" s="150"/>
      <c r="J376" s="150"/>
      <c r="K376" s="669"/>
      <c r="L376" s="669"/>
      <c r="M376" s="669"/>
      <c r="N376" s="150"/>
      <c r="O376" s="150"/>
      <c r="P376" s="150"/>
      <c r="Q376" s="150"/>
      <c r="R376" s="150"/>
      <c r="S376" s="150"/>
      <c r="T376" s="150"/>
      <c r="U376" s="150"/>
      <c r="V376" s="150"/>
      <c r="W376" s="150"/>
    </row>
    <row r="377" spans="1:23" ht="15.75" customHeight="1" x14ac:dyDescent="0.25">
      <c r="A377" s="669"/>
      <c r="B377" s="669"/>
      <c r="C377" s="669"/>
      <c r="D377" s="669"/>
      <c r="E377" s="150"/>
      <c r="F377" s="150"/>
      <c r="G377" s="150"/>
      <c r="H377" s="150"/>
      <c r="I377" s="150"/>
      <c r="J377" s="150"/>
      <c r="K377" s="669"/>
      <c r="L377" s="669"/>
      <c r="M377" s="669"/>
      <c r="N377" s="150"/>
      <c r="O377" s="150"/>
      <c r="P377" s="150"/>
      <c r="Q377" s="150"/>
      <c r="R377" s="150"/>
      <c r="S377" s="150"/>
      <c r="T377" s="150"/>
      <c r="U377" s="150"/>
      <c r="V377" s="150"/>
      <c r="W377" s="150"/>
    </row>
    <row r="378" spans="1:23" ht="15.75" customHeight="1" x14ac:dyDescent="0.25">
      <c r="A378" s="669"/>
      <c r="B378" s="669"/>
      <c r="C378" s="669"/>
      <c r="D378" s="669"/>
      <c r="E378" s="150"/>
      <c r="F378" s="150"/>
      <c r="G378" s="150"/>
      <c r="H378" s="150"/>
      <c r="I378" s="150"/>
      <c r="J378" s="150"/>
      <c r="K378" s="669"/>
      <c r="L378" s="669"/>
      <c r="M378" s="669"/>
      <c r="N378" s="150"/>
      <c r="O378" s="150"/>
      <c r="P378" s="150"/>
      <c r="Q378" s="150"/>
      <c r="R378" s="150"/>
      <c r="S378" s="150"/>
      <c r="T378" s="150"/>
      <c r="U378" s="150"/>
      <c r="V378" s="150"/>
      <c r="W378" s="150"/>
    </row>
    <row r="379" spans="1:23" ht="15.75" customHeight="1" x14ac:dyDescent="0.25">
      <c r="A379" s="669"/>
      <c r="B379" s="669"/>
      <c r="C379" s="669"/>
      <c r="D379" s="669"/>
      <c r="E379" s="150"/>
      <c r="F379" s="150"/>
      <c r="G379" s="150"/>
      <c r="H379" s="150"/>
      <c r="I379" s="150"/>
      <c r="J379" s="150"/>
      <c r="K379" s="669"/>
      <c r="L379" s="669"/>
      <c r="M379" s="669"/>
      <c r="N379" s="150"/>
      <c r="O379" s="150"/>
      <c r="P379" s="150"/>
      <c r="Q379" s="150"/>
      <c r="R379" s="150"/>
      <c r="S379" s="150"/>
      <c r="T379" s="150"/>
      <c r="U379" s="150"/>
      <c r="V379" s="150"/>
      <c r="W379" s="150"/>
    </row>
    <row r="380" spans="1:23" ht="15.75" customHeight="1" x14ac:dyDescent="0.25">
      <c r="A380" s="669"/>
      <c r="B380" s="669"/>
      <c r="C380" s="669"/>
      <c r="D380" s="669"/>
      <c r="E380" s="150"/>
      <c r="F380" s="150"/>
      <c r="G380" s="150"/>
      <c r="H380" s="150"/>
      <c r="I380" s="150"/>
      <c r="J380" s="150"/>
      <c r="K380" s="669"/>
      <c r="L380" s="669"/>
      <c r="M380" s="669"/>
      <c r="N380" s="150"/>
      <c r="O380" s="150"/>
      <c r="P380" s="150"/>
      <c r="Q380" s="150"/>
      <c r="R380" s="150"/>
      <c r="S380" s="150"/>
      <c r="T380" s="150"/>
      <c r="U380" s="150"/>
      <c r="V380" s="150"/>
      <c r="W380" s="150"/>
    </row>
    <row r="381" spans="1:23" ht="15.75" customHeight="1" x14ac:dyDescent="0.25">
      <c r="A381" s="669"/>
      <c r="B381" s="669"/>
      <c r="C381" s="669"/>
      <c r="D381" s="669"/>
      <c r="E381" s="150"/>
      <c r="F381" s="150"/>
      <c r="G381" s="150"/>
      <c r="H381" s="150"/>
      <c r="I381" s="150"/>
      <c r="J381" s="150"/>
      <c r="K381" s="669"/>
      <c r="L381" s="669"/>
      <c r="M381" s="669"/>
      <c r="N381" s="150"/>
      <c r="O381" s="150"/>
      <c r="P381" s="150"/>
      <c r="Q381" s="150"/>
      <c r="R381" s="150"/>
      <c r="S381" s="150"/>
      <c r="T381" s="150"/>
      <c r="U381" s="150"/>
      <c r="V381" s="150"/>
      <c r="W381" s="150"/>
    </row>
    <row r="382" spans="1:23" ht="15.75" customHeight="1" x14ac:dyDescent="0.25">
      <c r="A382" s="669"/>
      <c r="B382" s="669"/>
      <c r="C382" s="669"/>
      <c r="D382" s="669"/>
      <c r="E382" s="150"/>
      <c r="F382" s="150"/>
      <c r="G382" s="150"/>
      <c r="H382" s="150"/>
      <c r="I382" s="150"/>
      <c r="J382" s="150"/>
      <c r="K382" s="669"/>
      <c r="L382" s="669"/>
      <c r="M382" s="669"/>
      <c r="N382" s="150"/>
      <c r="O382" s="150"/>
      <c r="P382" s="150"/>
      <c r="Q382" s="150"/>
      <c r="R382" s="150"/>
      <c r="S382" s="150"/>
      <c r="T382" s="150"/>
      <c r="U382" s="150"/>
      <c r="V382" s="150"/>
      <c r="W382" s="150"/>
    </row>
    <row r="383" spans="1:23" ht="15.75" customHeight="1" x14ac:dyDescent="0.25">
      <c r="A383" s="669"/>
      <c r="B383" s="669"/>
      <c r="C383" s="669"/>
      <c r="D383" s="669"/>
      <c r="E383" s="150"/>
      <c r="F383" s="150"/>
      <c r="G383" s="150"/>
      <c r="H383" s="150"/>
      <c r="I383" s="150"/>
      <c r="J383" s="150"/>
      <c r="K383" s="669"/>
      <c r="L383" s="669"/>
      <c r="M383" s="669"/>
      <c r="N383" s="150"/>
      <c r="O383" s="150"/>
      <c r="P383" s="150"/>
      <c r="Q383" s="150"/>
      <c r="R383" s="150"/>
      <c r="S383" s="150"/>
      <c r="T383" s="150"/>
      <c r="U383" s="150"/>
      <c r="V383" s="150"/>
      <c r="W383" s="150"/>
    </row>
    <row r="384" spans="1:23" ht="15.75" customHeight="1" x14ac:dyDescent="0.25">
      <c r="A384" s="669"/>
      <c r="B384" s="669"/>
      <c r="C384" s="669"/>
      <c r="D384" s="669"/>
      <c r="E384" s="150"/>
      <c r="F384" s="150"/>
      <c r="G384" s="150"/>
      <c r="H384" s="150"/>
      <c r="I384" s="150"/>
      <c r="J384" s="150"/>
      <c r="K384" s="669"/>
      <c r="L384" s="669"/>
      <c r="M384" s="669"/>
      <c r="N384" s="150"/>
      <c r="O384" s="150"/>
      <c r="P384" s="150"/>
      <c r="Q384" s="150"/>
      <c r="R384" s="150"/>
      <c r="S384" s="150"/>
      <c r="T384" s="150"/>
      <c r="U384" s="150"/>
      <c r="V384" s="150"/>
      <c r="W384" s="150"/>
    </row>
    <row r="385" spans="1:23" ht="15.75" customHeight="1" x14ac:dyDescent="0.25">
      <c r="A385" s="669"/>
      <c r="B385" s="669"/>
      <c r="C385" s="669"/>
      <c r="D385" s="669"/>
      <c r="E385" s="150"/>
      <c r="F385" s="150"/>
      <c r="G385" s="150"/>
      <c r="H385" s="150"/>
      <c r="I385" s="150"/>
      <c r="J385" s="150"/>
      <c r="K385" s="669"/>
      <c r="L385" s="669"/>
      <c r="M385" s="669"/>
      <c r="N385" s="150"/>
      <c r="O385" s="150"/>
      <c r="P385" s="150"/>
      <c r="Q385" s="150"/>
      <c r="R385" s="150"/>
      <c r="S385" s="150"/>
      <c r="T385" s="150"/>
      <c r="U385" s="150"/>
      <c r="V385" s="150"/>
      <c r="W385" s="150"/>
    </row>
    <row r="386" spans="1:23" ht="15.75" customHeight="1" x14ac:dyDescent="0.25">
      <c r="A386" s="669"/>
      <c r="B386" s="669"/>
      <c r="C386" s="669"/>
      <c r="D386" s="669"/>
      <c r="E386" s="150"/>
      <c r="F386" s="150"/>
      <c r="G386" s="150"/>
      <c r="H386" s="150"/>
      <c r="I386" s="150"/>
      <c r="J386" s="150"/>
      <c r="K386" s="669"/>
      <c r="L386" s="669"/>
      <c r="M386" s="669"/>
      <c r="N386" s="150"/>
      <c r="O386" s="150"/>
      <c r="P386" s="150"/>
      <c r="Q386" s="150"/>
      <c r="R386" s="150"/>
      <c r="S386" s="150"/>
      <c r="T386" s="150"/>
      <c r="U386" s="150"/>
      <c r="V386" s="150"/>
      <c r="W386" s="150"/>
    </row>
    <row r="387" spans="1:23" ht="15.75" customHeight="1" x14ac:dyDescent="0.25">
      <c r="A387" s="669"/>
      <c r="B387" s="669"/>
      <c r="C387" s="669"/>
      <c r="D387" s="669"/>
      <c r="E387" s="150"/>
      <c r="F387" s="150"/>
      <c r="G387" s="150"/>
      <c r="H387" s="150"/>
      <c r="I387" s="150"/>
      <c r="J387" s="150"/>
      <c r="K387" s="669"/>
      <c r="L387" s="669"/>
      <c r="M387" s="669"/>
      <c r="N387" s="150"/>
      <c r="O387" s="150"/>
      <c r="P387" s="150"/>
      <c r="Q387" s="150"/>
      <c r="R387" s="150"/>
      <c r="S387" s="150"/>
      <c r="T387" s="150"/>
      <c r="U387" s="150"/>
      <c r="V387" s="150"/>
      <c r="W387" s="150"/>
    </row>
    <row r="388" spans="1:23" ht="15.75" customHeight="1" x14ac:dyDescent="0.25">
      <c r="A388" s="669"/>
      <c r="B388" s="669"/>
      <c r="C388" s="669"/>
      <c r="D388" s="669"/>
      <c r="E388" s="150"/>
      <c r="F388" s="150"/>
      <c r="G388" s="150"/>
      <c r="H388" s="150"/>
      <c r="I388" s="150"/>
      <c r="J388" s="150"/>
      <c r="K388" s="669"/>
      <c r="L388" s="669"/>
      <c r="M388" s="669"/>
      <c r="N388" s="150"/>
      <c r="O388" s="150"/>
      <c r="P388" s="150"/>
      <c r="Q388" s="150"/>
      <c r="R388" s="150"/>
      <c r="S388" s="150"/>
      <c r="T388" s="150"/>
      <c r="U388" s="150"/>
      <c r="V388" s="150"/>
      <c r="W388" s="150"/>
    </row>
    <row r="389" spans="1:23" ht="15.75" customHeight="1" x14ac:dyDescent="0.25">
      <c r="A389" s="669"/>
      <c r="B389" s="669"/>
      <c r="C389" s="669"/>
      <c r="D389" s="669"/>
      <c r="E389" s="150"/>
      <c r="F389" s="150"/>
      <c r="G389" s="150"/>
      <c r="H389" s="150"/>
      <c r="I389" s="150"/>
      <c r="J389" s="150"/>
      <c r="K389" s="669"/>
      <c r="L389" s="669"/>
      <c r="M389" s="669"/>
      <c r="N389" s="150"/>
      <c r="O389" s="150"/>
      <c r="P389" s="150"/>
      <c r="Q389" s="150"/>
      <c r="R389" s="150"/>
      <c r="S389" s="150"/>
      <c r="T389" s="150"/>
      <c r="U389" s="150"/>
      <c r="V389" s="150"/>
      <c r="W389" s="150"/>
    </row>
    <row r="390" spans="1:23" ht="15.75" customHeight="1" x14ac:dyDescent="0.25">
      <c r="A390" s="669"/>
      <c r="B390" s="669"/>
      <c r="C390" s="669"/>
      <c r="D390" s="669"/>
      <c r="E390" s="150"/>
      <c r="F390" s="150"/>
      <c r="G390" s="150"/>
      <c r="H390" s="150"/>
      <c r="I390" s="150"/>
      <c r="J390" s="150"/>
      <c r="K390" s="669"/>
      <c r="L390" s="669"/>
      <c r="M390" s="669"/>
      <c r="N390" s="150"/>
      <c r="O390" s="150"/>
      <c r="P390" s="150"/>
      <c r="Q390" s="150"/>
      <c r="R390" s="150"/>
      <c r="S390" s="150"/>
      <c r="T390" s="150"/>
      <c r="U390" s="150"/>
      <c r="V390" s="150"/>
      <c r="W390" s="150"/>
    </row>
    <row r="391" spans="1:23" ht="15.75" customHeight="1" x14ac:dyDescent="0.25">
      <c r="A391" s="669"/>
      <c r="B391" s="669"/>
      <c r="C391" s="669"/>
      <c r="D391" s="669"/>
      <c r="E391" s="150"/>
      <c r="F391" s="150"/>
      <c r="G391" s="150"/>
      <c r="H391" s="150"/>
      <c r="I391" s="150"/>
      <c r="J391" s="150"/>
      <c r="K391" s="669"/>
      <c r="L391" s="669"/>
      <c r="M391" s="669"/>
      <c r="N391" s="150"/>
      <c r="O391" s="150"/>
      <c r="P391" s="150"/>
      <c r="Q391" s="150"/>
      <c r="R391" s="150"/>
      <c r="S391" s="150"/>
      <c r="T391" s="150"/>
      <c r="U391" s="150"/>
      <c r="V391" s="150"/>
      <c r="W391" s="150"/>
    </row>
    <row r="392" spans="1:23" ht="15.75" customHeight="1" x14ac:dyDescent="0.25">
      <c r="A392" s="669"/>
      <c r="B392" s="669"/>
      <c r="C392" s="669"/>
      <c r="D392" s="669"/>
      <c r="E392" s="150"/>
      <c r="F392" s="150"/>
      <c r="G392" s="150"/>
      <c r="H392" s="150"/>
      <c r="I392" s="150"/>
      <c r="J392" s="150"/>
      <c r="K392" s="669"/>
      <c r="L392" s="669"/>
      <c r="M392" s="669"/>
      <c r="N392" s="150"/>
      <c r="O392" s="150"/>
      <c r="P392" s="150"/>
      <c r="Q392" s="150"/>
      <c r="R392" s="150"/>
      <c r="S392" s="150"/>
      <c r="T392" s="150"/>
      <c r="U392" s="150"/>
      <c r="V392" s="150"/>
      <c r="W392" s="150"/>
    </row>
    <row r="393" spans="1:23" ht="15.75" customHeight="1" x14ac:dyDescent="0.25">
      <c r="A393" s="669"/>
      <c r="B393" s="669"/>
      <c r="C393" s="669"/>
      <c r="D393" s="669"/>
      <c r="E393" s="150"/>
      <c r="F393" s="150"/>
      <c r="G393" s="150"/>
      <c r="H393" s="150"/>
      <c r="I393" s="150"/>
      <c r="J393" s="150"/>
      <c r="K393" s="669"/>
      <c r="L393" s="669"/>
      <c r="M393" s="669"/>
      <c r="N393" s="150"/>
      <c r="O393" s="150"/>
      <c r="P393" s="150"/>
      <c r="Q393" s="150"/>
      <c r="R393" s="150"/>
      <c r="S393" s="150"/>
      <c r="T393" s="150"/>
      <c r="U393" s="150"/>
      <c r="V393" s="150"/>
      <c r="W393" s="150"/>
    </row>
    <row r="394" spans="1:23" ht="15.75" customHeight="1" x14ac:dyDescent="0.25">
      <c r="A394" s="669"/>
      <c r="B394" s="669"/>
      <c r="C394" s="669"/>
      <c r="D394" s="669"/>
      <c r="E394" s="150"/>
      <c r="F394" s="150"/>
      <c r="G394" s="150"/>
      <c r="H394" s="150"/>
      <c r="I394" s="150"/>
      <c r="J394" s="150"/>
      <c r="K394" s="669"/>
      <c r="L394" s="669"/>
      <c r="M394" s="669"/>
      <c r="N394" s="150"/>
      <c r="O394" s="150"/>
      <c r="P394" s="150"/>
      <c r="Q394" s="150"/>
      <c r="R394" s="150"/>
      <c r="S394" s="150"/>
      <c r="T394" s="150"/>
      <c r="U394" s="150"/>
      <c r="V394" s="150"/>
      <c r="W394" s="150"/>
    </row>
    <row r="395" spans="1:23" ht="15.75" customHeight="1" x14ac:dyDescent="0.25">
      <c r="A395" s="669"/>
      <c r="B395" s="669"/>
      <c r="C395" s="669"/>
      <c r="D395" s="669"/>
      <c r="E395" s="150"/>
      <c r="F395" s="150"/>
      <c r="G395" s="150"/>
      <c r="H395" s="150"/>
      <c r="I395" s="150"/>
      <c r="J395" s="150"/>
      <c r="K395" s="669"/>
      <c r="L395" s="669"/>
      <c r="M395" s="669"/>
      <c r="N395" s="150"/>
      <c r="O395" s="150"/>
      <c r="P395" s="150"/>
      <c r="Q395" s="150"/>
      <c r="R395" s="150"/>
      <c r="S395" s="150"/>
      <c r="T395" s="150"/>
      <c r="U395" s="150"/>
      <c r="V395" s="150"/>
      <c r="W395" s="150"/>
    </row>
    <row r="396" spans="1:23" ht="15.75" customHeight="1" x14ac:dyDescent="0.25">
      <c r="A396" s="669"/>
      <c r="B396" s="669"/>
      <c r="C396" s="669"/>
      <c r="D396" s="669"/>
      <c r="E396" s="150"/>
      <c r="F396" s="150"/>
      <c r="G396" s="150"/>
      <c r="H396" s="150"/>
      <c r="I396" s="150"/>
      <c r="J396" s="150"/>
      <c r="K396" s="669"/>
      <c r="L396" s="669"/>
      <c r="M396" s="669"/>
      <c r="N396" s="150"/>
      <c r="O396" s="150"/>
      <c r="P396" s="150"/>
      <c r="Q396" s="150"/>
      <c r="R396" s="150"/>
      <c r="S396" s="150"/>
      <c r="T396" s="150"/>
      <c r="U396" s="150"/>
      <c r="V396" s="150"/>
      <c r="W396" s="150"/>
    </row>
    <row r="397" spans="1:23" ht="15.75" customHeight="1" x14ac:dyDescent="0.25">
      <c r="A397" s="669"/>
      <c r="B397" s="669"/>
      <c r="C397" s="669"/>
      <c r="D397" s="669"/>
      <c r="E397" s="150"/>
      <c r="F397" s="150"/>
      <c r="G397" s="150"/>
      <c r="H397" s="150"/>
      <c r="I397" s="150"/>
      <c r="J397" s="150"/>
      <c r="K397" s="669"/>
      <c r="L397" s="669"/>
      <c r="M397" s="669"/>
      <c r="N397" s="150"/>
      <c r="O397" s="150"/>
      <c r="P397" s="150"/>
      <c r="Q397" s="150"/>
      <c r="R397" s="150"/>
      <c r="S397" s="150"/>
      <c r="T397" s="150"/>
      <c r="U397" s="150"/>
      <c r="V397" s="150"/>
      <c r="W397" s="150"/>
    </row>
    <row r="398" spans="1:23" ht="15.75" customHeight="1" x14ac:dyDescent="0.25">
      <c r="A398" s="669"/>
      <c r="B398" s="669"/>
      <c r="C398" s="669"/>
      <c r="D398" s="669"/>
      <c r="E398" s="150"/>
      <c r="F398" s="150"/>
      <c r="G398" s="150"/>
      <c r="H398" s="150"/>
      <c r="I398" s="150"/>
      <c r="J398" s="150"/>
      <c r="K398" s="669"/>
      <c r="L398" s="669"/>
      <c r="M398" s="669"/>
      <c r="N398" s="150"/>
      <c r="O398" s="150"/>
      <c r="P398" s="150"/>
      <c r="Q398" s="150"/>
      <c r="R398" s="150"/>
      <c r="S398" s="150"/>
      <c r="T398" s="150"/>
      <c r="U398" s="150"/>
      <c r="V398" s="150"/>
      <c r="W398" s="150"/>
    </row>
    <row r="399" spans="1:23" ht="15.75" customHeight="1" x14ac:dyDescent="0.25">
      <c r="A399" s="669"/>
      <c r="B399" s="669"/>
      <c r="C399" s="669"/>
      <c r="D399" s="669"/>
      <c r="E399" s="150"/>
      <c r="F399" s="150"/>
      <c r="G399" s="150"/>
      <c r="H399" s="150"/>
      <c r="I399" s="150"/>
      <c r="J399" s="150"/>
      <c r="K399" s="669"/>
      <c r="L399" s="669"/>
      <c r="M399" s="669"/>
      <c r="N399" s="150"/>
      <c r="O399" s="150"/>
      <c r="P399" s="150"/>
      <c r="Q399" s="150"/>
      <c r="R399" s="150"/>
      <c r="S399" s="150"/>
      <c r="T399" s="150"/>
      <c r="U399" s="150"/>
      <c r="V399" s="150"/>
      <c r="W399" s="150"/>
    </row>
    <row r="400" spans="1:23" ht="15.75" customHeight="1" x14ac:dyDescent="0.25">
      <c r="A400" s="669"/>
      <c r="B400" s="669"/>
      <c r="C400" s="669"/>
      <c r="D400" s="669"/>
      <c r="E400" s="150"/>
      <c r="F400" s="150"/>
      <c r="G400" s="150"/>
      <c r="H400" s="150"/>
      <c r="I400" s="150"/>
      <c r="J400" s="150"/>
      <c r="K400" s="669"/>
      <c r="L400" s="669"/>
      <c r="M400" s="669"/>
      <c r="N400" s="150"/>
      <c r="O400" s="150"/>
      <c r="P400" s="150"/>
      <c r="Q400" s="150"/>
      <c r="R400" s="150"/>
      <c r="S400" s="150"/>
      <c r="T400" s="150"/>
      <c r="U400" s="150"/>
      <c r="V400" s="150"/>
      <c r="W400" s="150"/>
    </row>
    <row r="401" spans="1:23" ht="15.75" customHeight="1" x14ac:dyDescent="0.25">
      <c r="A401" s="669"/>
      <c r="B401" s="669"/>
      <c r="C401" s="669"/>
      <c r="D401" s="669"/>
      <c r="E401" s="150"/>
      <c r="F401" s="150"/>
      <c r="G401" s="150"/>
      <c r="H401" s="150"/>
      <c r="I401" s="150"/>
      <c r="J401" s="150"/>
      <c r="K401" s="669"/>
      <c r="L401" s="669"/>
      <c r="M401" s="669"/>
      <c r="N401" s="150"/>
      <c r="O401" s="150"/>
      <c r="P401" s="150"/>
      <c r="Q401" s="150"/>
      <c r="R401" s="150"/>
      <c r="S401" s="150"/>
      <c r="T401" s="150"/>
      <c r="U401" s="150"/>
      <c r="V401" s="150"/>
      <c r="W401" s="150"/>
    </row>
    <row r="402" spans="1:23" ht="15.75" customHeight="1" x14ac:dyDescent="0.25">
      <c r="A402" s="669"/>
      <c r="B402" s="669"/>
      <c r="C402" s="669"/>
      <c r="D402" s="669"/>
      <c r="E402" s="150"/>
      <c r="F402" s="150"/>
      <c r="G402" s="150"/>
      <c r="H402" s="150"/>
      <c r="I402" s="150"/>
      <c r="J402" s="150"/>
      <c r="K402" s="669"/>
      <c r="L402" s="669"/>
      <c r="M402" s="669"/>
      <c r="N402" s="150"/>
      <c r="O402" s="150"/>
      <c r="P402" s="150"/>
      <c r="Q402" s="150"/>
      <c r="R402" s="150"/>
      <c r="S402" s="150"/>
      <c r="T402" s="150"/>
      <c r="U402" s="150"/>
      <c r="V402" s="150"/>
      <c r="W402" s="150"/>
    </row>
    <row r="403" spans="1:23" ht="15.75" customHeight="1" x14ac:dyDescent="0.25">
      <c r="A403" s="669"/>
      <c r="B403" s="669"/>
      <c r="C403" s="669"/>
      <c r="D403" s="669"/>
      <c r="E403" s="150"/>
      <c r="F403" s="150"/>
      <c r="G403" s="150"/>
      <c r="H403" s="150"/>
      <c r="I403" s="150"/>
      <c r="J403" s="150"/>
      <c r="K403" s="669"/>
      <c r="L403" s="669"/>
      <c r="M403" s="669"/>
      <c r="N403" s="150"/>
      <c r="O403" s="150"/>
      <c r="P403" s="150"/>
      <c r="Q403" s="150"/>
      <c r="R403" s="150"/>
      <c r="S403" s="150"/>
      <c r="T403" s="150"/>
      <c r="U403" s="150"/>
      <c r="V403" s="150"/>
      <c r="W403" s="150"/>
    </row>
    <row r="404" spans="1:23" ht="15.75" customHeight="1" x14ac:dyDescent="0.25">
      <c r="A404" s="669"/>
      <c r="B404" s="669"/>
      <c r="C404" s="669"/>
      <c r="D404" s="669"/>
      <c r="E404" s="150"/>
      <c r="F404" s="150"/>
      <c r="G404" s="150"/>
      <c r="H404" s="150"/>
      <c r="I404" s="150"/>
      <c r="J404" s="150"/>
      <c r="K404" s="669"/>
      <c r="L404" s="669"/>
      <c r="M404" s="669"/>
      <c r="N404" s="150"/>
      <c r="O404" s="150"/>
      <c r="P404" s="150"/>
      <c r="Q404" s="150"/>
      <c r="R404" s="150"/>
      <c r="S404" s="150"/>
      <c r="T404" s="150"/>
      <c r="U404" s="150"/>
      <c r="V404" s="150"/>
      <c r="W404" s="150"/>
    </row>
    <row r="405" spans="1:23" ht="15.75" customHeight="1" x14ac:dyDescent="0.25">
      <c r="A405" s="669"/>
      <c r="B405" s="669"/>
      <c r="C405" s="669"/>
      <c r="D405" s="669"/>
      <c r="E405" s="150"/>
      <c r="F405" s="150"/>
      <c r="G405" s="150"/>
      <c r="H405" s="150"/>
      <c r="I405" s="150"/>
      <c r="J405" s="150"/>
      <c r="K405" s="669"/>
      <c r="L405" s="669"/>
      <c r="M405" s="669"/>
      <c r="N405" s="150"/>
      <c r="O405" s="150"/>
      <c r="P405" s="150"/>
      <c r="Q405" s="150"/>
      <c r="R405" s="150"/>
      <c r="S405" s="150"/>
      <c r="T405" s="150"/>
      <c r="U405" s="150"/>
      <c r="V405" s="150"/>
      <c r="W405" s="150"/>
    </row>
    <row r="406" spans="1:23" ht="15.75" customHeight="1" x14ac:dyDescent="0.25">
      <c r="A406" s="669"/>
      <c r="B406" s="669"/>
      <c r="C406" s="669"/>
      <c r="D406" s="669"/>
      <c r="E406" s="150"/>
      <c r="F406" s="150"/>
      <c r="G406" s="150"/>
      <c r="H406" s="150"/>
      <c r="I406" s="150"/>
      <c r="J406" s="150"/>
      <c r="K406" s="669"/>
      <c r="L406" s="669"/>
      <c r="M406" s="669"/>
      <c r="N406" s="150"/>
      <c r="O406" s="150"/>
      <c r="P406" s="150"/>
      <c r="Q406" s="150"/>
      <c r="R406" s="150"/>
      <c r="S406" s="150"/>
      <c r="T406" s="150"/>
      <c r="U406" s="150"/>
      <c r="V406" s="150"/>
      <c r="W406" s="150"/>
    </row>
    <row r="407" spans="1:23" ht="15.75" customHeight="1" x14ac:dyDescent="0.25">
      <c r="A407" s="669"/>
      <c r="B407" s="669"/>
      <c r="C407" s="669"/>
      <c r="D407" s="669"/>
      <c r="E407" s="150"/>
      <c r="F407" s="150"/>
      <c r="G407" s="150"/>
      <c r="H407" s="150"/>
      <c r="I407" s="150"/>
      <c r="J407" s="150"/>
      <c r="K407" s="669"/>
      <c r="L407" s="669"/>
      <c r="M407" s="669"/>
      <c r="N407" s="150"/>
      <c r="O407" s="150"/>
      <c r="P407" s="150"/>
      <c r="Q407" s="150"/>
      <c r="R407" s="150"/>
      <c r="S407" s="150"/>
      <c r="T407" s="150"/>
      <c r="U407" s="150"/>
      <c r="V407" s="150"/>
      <c r="W407" s="150"/>
    </row>
    <row r="408" spans="1:23" ht="15.75" customHeight="1" x14ac:dyDescent="0.25">
      <c r="A408" s="669"/>
      <c r="B408" s="669"/>
      <c r="C408" s="669"/>
      <c r="D408" s="669"/>
      <c r="E408" s="150"/>
      <c r="F408" s="150"/>
      <c r="G408" s="150"/>
      <c r="H408" s="150"/>
      <c r="I408" s="150"/>
      <c r="J408" s="150"/>
      <c r="K408" s="669"/>
      <c r="L408" s="669"/>
      <c r="M408" s="669"/>
      <c r="N408" s="150"/>
      <c r="O408" s="150"/>
      <c r="P408" s="150"/>
      <c r="Q408" s="150"/>
      <c r="R408" s="150"/>
      <c r="S408" s="150"/>
      <c r="T408" s="150"/>
      <c r="U408" s="150"/>
      <c r="V408" s="150"/>
      <c r="W408" s="150"/>
    </row>
    <row r="409" spans="1:23" ht="15.75" customHeight="1" x14ac:dyDescent="0.25">
      <c r="A409" s="669"/>
      <c r="B409" s="669"/>
      <c r="C409" s="669"/>
      <c r="D409" s="669"/>
      <c r="E409" s="150"/>
      <c r="F409" s="150"/>
      <c r="G409" s="150"/>
      <c r="H409" s="150"/>
      <c r="I409" s="150"/>
      <c r="J409" s="150"/>
      <c r="K409" s="669"/>
      <c r="L409" s="669"/>
      <c r="M409" s="669"/>
      <c r="N409" s="150"/>
      <c r="O409" s="150"/>
      <c r="P409" s="150"/>
      <c r="Q409" s="150"/>
      <c r="R409" s="150"/>
      <c r="S409" s="150"/>
      <c r="T409" s="150"/>
      <c r="U409" s="150"/>
      <c r="V409" s="150"/>
      <c r="W409" s="150"/>
    </row>
    <row r="410" spans="1:23" ht="15.75" customHeight="1" x14ac:dyDescent="0.25">
      <c r="A410" s="669"/>
      <c r="B410" s="669"/>
      <c r="C410" s="669"/>
      <c r="D410" s="669"/>
      <c r="E410" s="150"/>
      <c r="F410" s="150"/>
      <c r="G410" s="150"/>
      <c r="H410" s="150"/>
      <c r="I410" s="150"/>
      <c r="J410" s="150"/>
      <c r="K410" s="669"/>
      <c r="L410" s="669"/>
      <c r="M410" s="669"/>
      <c r="N410" s="150"/>
      <c r="O410" s="150"/>
      <c r="P410" s="150"/>
      <c r="Q410" s="150"/>
      <c r="R410" s="150"/>
      <c r="S410" s="150"/>
      <c r="T410" s="150"/>
      <c r="U410" s="150"/>
      <c r="V410" s="150"/>
      <c r="W410" s="150"/>
    </row>
    <row r="411" spans="1:23" ht="15.75" customHeight="1" x14ac:dyDescent="0.25">
      <c r="A411" s="669"/>
      <c r="B411" s="669"/>
      <c r="C411" s="669"/>
      <c r="D411" s="669"/>
      <c r="E411" s="150"/>
      <c r="F411" s="150"/>
      <c r="G411" s="150"/>
      <c r="H411" s="150"/>
      <c r="I411" s="150"/>
      <c r="J411" s="150"/>
      <c r="K411" s="669"/>
      <c r="L411" s="669"/>
      <c r="M411" s="669"/>
      <c r="N411" s="150"/>
      <c r="O411" s="150"/>
      <c r="P411" s="150"/>
      <c r="Q411" s="150"/>
      <c r="R411" s="150"/>
      <c r="S411" s="150"/>
      <c r="T411" s="150"/>
      <c r="U411" s="150"/>
      <c r="V411" s="150"/>
      <c r="W411" s="150"/>
    </row>
    <row r="412" spans="1:23" ht="15.75" customHeight="1" x14ac:dyDescent="0.25">
      <c r="A412" s="669"/>
      <c r="B412" s="669"/>
      <c r="C412" s="669"/>
      <c r="D412" s="669"/>
      <c r="E412" s="150"/>
      <c r="F412" s="150"/>
      <c r="G412" s="150"/>
      <c r="H412" s="150"/>
      <c r="I412" s="150"/>
      <c r="J412" s="150"/>
      <c r="K412" s="669"/>
      <c r="L412" s="669"/>
      <c r="M412" s="669"/>
      <c r="N412" s="150"/>
      <c r="O412" s="150"/>
      <c r="P412" s="150"/>
      <c r="Q412" s="150"/>
      <c r="R412" s="150"/>
      <c r="S412" s="150"/>
      <c r="T412" s="150"/>
      <c r="U412" s="150"/>
      <c r="V412" s="150"/>
      <c r="W412" s="150"/>
    </row>
    <row r="413" spans="1:23" ht="15.75" customHeight="1" x14ac:dyDescent="0.25">
      <c r="A413" s="669"/>
      <c r="B413" s="669"/>
      <c r="C413" s="669"/>
      <c r="D413" s="669"/>
      <c r="E413" s="150"/>
      <c r="F413" s="150"/>
      <c r="G413" s="150"/>
      <c r="H413" s="150"/>
      <c r="I413" s="150"/>
      <c r="J413" s="150"/>
      <c r="K413" s="669"/>
      <c r="L413" s="669"/>
      <c r="M413" s="669"/>
      <c r="N413" s="150"/>
      <c r="O413" s="150"/>
      <c r="P413" s="150"/>
      <c r="Q413" s="150"/>
      <c r="R413" s="150"/>
      <c r="S413" s="150"/>
      <c r="T413" s="150"/>
      <c r="U413" s="150"/>
      <c r="V413" s="150"/>
      <c r="W413" s="150"/>
    </row>
    <row r="414" spans="1:23" ht="15.75" customHeight="1" x14ac:dyDescent="0.25">
      <c r="A414" s="669"/>
      <c r="B414" s="669"/>
      <c r="C414" s="669"/>
      <c r="D414" s="669"/>
      <c r="E414" s="150"/>
      <c r="F414" s="150"/>
      <c r="G414" s="150"/>
      <c r="H414" s="150"/>
      <c r="I414" s="150"/>
      <c r="J414" s="150"/>
      <c r="K414" s="669"/>
      <c r="L414" s="669"/>
      <c r="M414" s="669"/>
      <c r="N414" s="150"/>
      <c r="O414" s="150"/>
      <c r="P414" s="150"/>
      <c r="Q414" s="150"/>
      <c r="R414" s="150"/>
      <c r="S414" s="150"/>
      <c r="T414" s="150"/>
      <c r="U414" s="150"/>
      <c r="V414" s="150"/>
      <c r="W414" s="150"/>
    </row>
    <row r="415" spans="1:23" ht="15.75" customHeight="1" x14ac:dyDescent="0.25">
      <c r="A415" s="669"/>
      <c r="B415" s="669"/>
      <c r="C415" s="669"/>
      <c r="D415" s="669"/>
      <c r="E415" s="150"/>
      <c r="F415" s="150"/>
      <c r="G415" s="150"/>
      <c r="H415" s="150"/>
      <c r="I415" s="150"/>
      <c r="J415" s="150"/>
      <c r="K415" s="669"/>
      <c r="L415" s="669"/>
      <c r="M415" s="669"/>
      <c r="N415" s="150"/>
      <c r="O415" s="150"/>
      <c r="P415" s="150"/>
      <c r="Q415" s="150"/>
      <c r="R415" s="150"/>
      <c r="S415" s="150"/>
      <c r="T415" s="150"/>
      <c r="U415" s="150"/>
      <c r="V415" s="150"/>
      <c r="W415" s="150"/>
    </row>
    <row r="416" spans="1:23" ht="15.75" customHeight="1" x14ac:dyDescent="0.25">
      <c r="A416" s="669"/>
      <c r="B416" s="669"/>
      <c r="C416" s="669"/>
      <c r="D416" s="669"/>
      <c r="E416" s="150"/>
      <c r="F416" s="150"/>
      <c r="G416" s="150"/>
      <c r="H416" s="150"/>
      <c r="I416" s="150"/>
      <c r="J416" s="150"/>
      <c r="K416" s="669"/>
      <c r="L416" s="669"/>
      <c r="M416" s="669"/>
      <c r="N416" s="150"/>
      <c r="O416" s="150"/>
      <c r="P416" s="150"/>
      <c r="Q416" s="150"/>
      <c r="R416" s="150"/>
      <c r="S416" s="150"/>
      <c r="T416" s="150"/>
      <c r="U416" s="150"/>
      <c r="V416" s="150"/>
      <c r="W416" s="150"/>
    </row>
    <row r="417" spans="1:23" ht="15.75" customHeight="1" x14ac:dyDescent="0.25">
      <c r="A417" s="669"/>
      <c r="B417" s="669"/>
      <c r="C417" s="669"/>
      <c r="D417" s="669"/>
      <c r="E417" s="150"/>
      <c r="F417" s="150"/>
      <c r="G417" s="150"/>
      <c r="H417" s="150"/>
      <c r="I417" s="150"/>
      <c r="J417" s="150"/>
      <c r="K417" s="669"/>
      <c r="L417" s="669"/>
      <c r="M417" s="669"/>
      <c r="N417" s="150"/>
      <c r="O417" s="150"/>
      <c r="P417" s="150"/>
      <c r="Q417" s="150"/>
      <c r="R417" s="150"/>
      <c r="S417" s="150"/>
      <c r="T417" s="150"/>
      <c r="U417" s="150"/>
      <c r="V417" s="150"/>
      <c r="W417" s="150"/>
    </row>
    <row r="418" spans="1:23" ht="15.75" customHeight="1" x14ac:dyDescent="0.25">
      <c r="A418" s="669"/>
      <c r="B418" s="669"/>
      <c r="C418" s="669"/>
      <c r="D418" s="669"/>
      <c r="E418" s="150"/>
      <c r="F418" s="150"/>
      <c r="G418" s="150"/>
      <c r="H418" s="150"/>
      <c r="I418" s="150"/>
      <c r="J418" s="150"/>
      <c r="K418" s="669"/>
      <c r="L418" s="669"/>
      <c r="M418" s="669"/>
      <c r="N418" s="150"/>
      <c r="O418" s="150"/>
      <c r="P418" s="150"/>
      <c r="Q418" s="150"/>
      <c r="R418" s="150"/>
      <c r="S418" s="150"/>
      <c r="T418" s="150"/>
      <c r="U418" s="150"/>
      <c r="V418" s="150"/>
      <c r="W418" s="150"/>
    </row>
    <row r="419" spans="1:23" ht="15.75" customHeight="1" x14ac:dyDescent="0.25">
      <c r="A419" s="669"/>
      <c r="B419" s="669"/>
      <c r="C419" s="669"/>
      <c r="D419" s="669"/>
      <c r="E419" s="150"/>
      <c r="F419" s="150"/>
      <c r="G419" s="150"/>
      <c r="H419" s="150"/>
      <c r="I419" s="150"/>
      <c r="J419" s="150"/>
      <c r="K419" s="669"/>
      <c r="L419" s="669"/>
      <c r="M419" s="669"/>
      <c r="N419" s="150"/>
      <c r="O419" s="150"/>
      <c r="P419" s="150"/>
      <c r="Q419" s="150"/>
      <c r="R419" s="150"/>
      <c r="S419" s="150"/>
      <c r="T419" s="150"/>
      <c r="U419" s="150"/>
      <c r="V419" s="150"/>
      <c r="W419" s="150"/>
    </row>
    <row r="420" spans="1:23" ht="15.75" customHeight="1" x14ac:dyDescent="0.25">
      <c r="A420" s="669"/>
      <c r="B420" s="669"/>
      <c r="C420" s="669"/>
      <c r="D420" s="669"/>
      <c r="E420" s="150"/>
      <c r="F420" s="150"/>
      <c r="G420" s="150"/>
      <c r="H420" s="150"/>
      <c r="I420" s="150"/>
      <c r="J420" s="150"/>
      <c r="K420" s="669"/>
      <c r="L420" s="669"/>
      <c r="M420" s="669"/>
      <c r="N420" s="150"/>
      <c r="O420" s="150"/>
      <c r="P420" s="150"/>
      <c r="Q420" s="150"/>
      <c r="R420" s="150"/>
      <c r="S420" s="150"/>
      <c r="T420" s="150"/>
      <c r="U420" s="150"/>
      <c r="V420" s="150"/>
      <c r="W420" s="150"/>
    </row>
    <row r="421" spans="1:23" ht="15.75" customHeight="1" x14ac:dyDescent="0.25">
      <c r="A421" s="669"/>
      <c r="B421" s="669"/>
      <c r="C421" s="669"/>
      <c r="D421" s="669"/>
      <c r="E421" s="150"/>
      <c r="F421" s="150"/>
      <c r="G421" s="150"/>
      <c r="H421" s="150"/>
      <c r="I421" s="150"/>
      <c r="J421" s="150"/>
      <c r="K421" s="669"/>
      <c r="L421" s="669"/>
      <c r="M421" s="669"/>
      <c r="N421" s="150"/>
      <c r="O421" s="150"/>
      <c r="P421" s="150"/>
      <c r="Q421" s="150"/>
      <c r="R421" s="150"/>
      <c r="S421" s="150"/>
      <c r="T421" s="150"/>
      <c r="U421" s="150"/>
      <c r="V421" s="150"/>
      <c r="W421" s="150"/>
    </row>
    <row r="422" spans="1:23" ht="15.75" customHeight="1" x14ac:dyDescent="0.25">
      <c r="A422" s="669"/>
      <c r="B422" s="669"/>
      <c r="C422" s="669"/>
      <c r="D422" s="669"/>
      <c r="E422" s="150"/>
      <c r="F422" s="150"/>
      <c r="G422" s="150"/>
      <c r="H422" s="150"/>
      <c r="I422" s="150"/>
      <c r="J422" s="150"/>
      <c r="K422" s="669"/>
      <c r="L422" s="669"/>
      <c r="M422" s="669"/>
      <c r="N422" s="150"/>
      <c r="O422" s="150"/>
      <c r="P422" s="150"/>
      <c r="Q422" s="150"/>
      <c r="R422" s="150"/>
      <c r="S422" s="150"/>
      <c r="T422" s="150"/>
      <c r="U422" s="150"/>
      <c r="V422" s="150"/>
      <c r="W422" s="150"/>
    </row>
    <row r="423" spans="1:23" ht="15.75" customHeight="1" x14ac:dyDescent="0.25">
      <c r="A423" s="669"/>
      <c r="B423" s="669"/>
      <c r="C423" s="669"/>
      <c r="D423" s="669"/>
      <c r="E423" s="150"/>
      <c r="F423" s="150"/>
      <c r="G423" s="150"/>
      <c r="H423" s="150"/>
      <c r="I423" s="150"/>
      <c r="J423" s="150"/>
      <c r="K423" s="669"/>
      <c r="L423" s="669"/>
      <c r="M423" s="669"/>
      <c r="N423" s="150"/>
      <c r="O423" s="150"/>
      <c r="P423" s="150"/>
      <c r="Q423" s="150"/>
      <c r="R423" s="150"/>
      <c r="S423" s="150"/>
      <c r="T423" s="150"/>
      <c r="U423" s="150"/>
      <c r="V423" s="150"/>
      <c r="W423" s="150"/>
    </row>
    <row r="424" spans="1:23" ht="15.75" customHeight="1" x14ac:dyDescent="0.25">
      <c r="A424" s="669"/>
      <c r="B424" s="669"/>
      <c r="C424" s="669"/>
      <c r="D424" s="669"/>
      <c r="E424" s="150"/>
      <c r="F424" s="150"/>
      <c r="G424" s="150"/>
      <c r="H424" s="150"/>
      <c r="I424" s="150"/>
      <c r="J424" s="150"/>
      <c r="K424" s="669"/>
      <c r="L424" s="669"/>
      <c r="M424" s="669"/>
      <c r="N424" s="150"/>
      <c r="O424" s="150"/>
      <c r="P424" s="150"/>
      <c r="Q424" s="150"/>
      <c r="R424" s="150"/>
      <c r="S424" s="150"/>
      <c r="T424" s="150"/>
      <c r="U424" s="150"/>
      <c r="V424" s="150"/>
      <c r="W424" s="150"/>
    </row>
    <row r="425" spans="1:23" ht="15.75" customHeight="1" x14ac:dyDescent="0.25">
      <c r="A425" s="669"/>
      <c r="B425" s="669"/>
      <c r="C425" s="669"/>
      <c r="D425" s="669"/>
      <c r="E425" s="150"/>
      <c r="F425" s="150"/>
      <c r="G425" s="150"/>
      <c r="H425" s="150"/>
      <c r="I425" s="150"/>
      <c r="J425" s="150"/>
      <c r="K425" s="669"/>
      <c r="L425" s="669"/>
      <c r="M425" s="669"/>
      <c r="N425" s="150"/>
      <c r="O425" s="150"/>
      <c r="P425" s="150"/>
      <c r="Q425" s="150"/>
      <c r="R425" s="150"/>
      <c r="S425" s="150"/>
      <c r="T425" s="150"/>
      <c r="U425" s="150"/>
      <c r="V425" s="150"/>
      <c r="W425" s="150"/>
    </row>
    <row r="426" spans="1:23" ht="15.75" customHeight="1" x14ac:dyDescent="0.25">
      <c r="A426" s="669"/>
      <c r="B426" s="669"/>
      <c r="C426" s="669"/>
      <c r="D426" s="669"/>
      <c r="E426" s="150"/>
      <c r="F426" s="150"/>
      <c r="G426" s="150"/>
      <c r="H426" s="150"/>
      <c r="I426" s="150"/>
      <c r="J426" s="150"/>
      <c r="K426" s="669"/>
      <c r="L426" s="669"/>
      <c r="M426" s="669"/>
      <c r="N426" s="150"/>
      <c r="O426" s="150"/>
      <c r="P426" s="150"/>
      <c r="Q426" s="150"/>
      <c r="R426" s="150"/>
      <c r="S426" s="150"/>
      <c r="T426" s="150"/>
      <c r="U426" s="150"/>
      <c r="V426" s="150"/>
      <c r="W426" s="150"/>
    </row>
    <row r="427" spans="1:23" ht="15.75" customHeight="1" x14ac:dyDescent="0.25">
      <c r="A427" s="669"/>
      <c r="B427" s="669"/>
      <c r="C427" s="669"/>
      <c r="D427" s="669"/>
      <c r="E427" s="150"/>
      <c r="F427" s="150"/>
      <c r="G427" s="150"/>
      <c r="H427" s="150"/>
      <c r="I427" s="150"/>
      <c r="J427" s="150"/>
      <c r="K427" s="669"/>
      <c r="L427" s="669"/>
      <c r="M427" s="669"/>
      <c r="N427" s="150"/>
      <c r="O427" s="150"/>
      <c r="P427" s="150"/>
      <c r="Q427" s="150"/>
      <c r="R427" s="150"/>
      <c r="S427" s="150"/>
      <c r="T427" s="150"/>
      <c r="U427" s="150"/>
      <c r="V427" s="150"/>
      <c r="W427" s="150"/>
    </row>
    <row r="428" spans="1:23" ht="15.75" customHeight="1" x14ac:dyDescent="0.25">
      <c r="A428" s="669"/>
      <c r="B428" s="669"/>
      <c r="C428" s="669"/>
      <c r="D428" s="669"/>
      <c r="E428" s="150"/>
      <c r="F428" s="150"/>
      <c r="G428" s="150"/>
      <c r="H428" s="150"/>
      <c r="I428" s="150"/>
      <c r="J428" s="150"/>
      <c r="K428" s="669"/>
      <c r="L428" s="669"/>
      <c r="M428" s="669"/>
      <c r="N428" s="150"/>
      <c r="O428" s="150"/>
      <c r="P428" s="150"/>
      <c r="Q428" s="150"/>
      <c r="R428" s="150"/>
      <c r="S428" s="150"/>
      <c r="T428" s="150"/>
      <c r="U428" s="150"/>
      <c r="V428" s="150"/>
      <c r="W428" s="150"/>
    </row>
    <row r="429" spans="1:23" ht="15.75" customHeight="1" x14ac:dyDescent="0.25">
      <c r="A429" s="669"/>
      <c r="B429" s="669"/>
      <c r="C429" s="669"/>
      <c r="D429" s="669"/>
      <c r="E429" s="150"/>
      <c r="F429" s="150"/>
      <c r="G429" s="150"/>
      <c r="H429" s="150"/>
      <c r="I429" s="150"/>
      <c r="J429" s="150"/>
      <c r="K429" s="669"/>
      <c r="L429" s="669"/>
      <c r="M429" s="669"/>
      <c r="N429" s="150"/>
      <c r="O429" s="150"/>
      <c r="P429" s="150"/>
      <c r="Q429" s="150"/>
      <c r="R429" s="150"/>
      <c r="S429" s="150"/>
      <c r="T429" s="150"/>
      <c r="U429" s="150"/>
      <c r="V429" s="150"/>
      <c r="W429" s="150"/>
    </row>
    <row r="430" spans="1:23" ht="15.75" customHeight="1" x14ac:dyDescent="0.25">
      <c r="A430" s="669"/>
      <c r="B430" s="669"/>
      <c r="C430" s="669"/>
      <c r="D430" s="669"/>
      <c r="E430" s="150"/>
      <c r="F430" s="150"/>
      <c r="G430" s="150"/>
      <c r="H430" s="150"/>
      <c r="I430" s="150"/>
      <c r="J430" s="150"/>
      <c r="K430" s="669"/>
      <c r="L430" s="669"/>
      <c r="M430" s="669"/>
      <c r="N430" s="150"/>
      <c r="O430" s="150"/>
      <c r="P430" s="150"/>
      <c r="Q430" s="150"/>
      <c r="R430" s="150"/>
      <c r="S430" s="150"/>
      <c r="T430" s="150"/>
      <c r="U430" s="150"/>
      <c r="V430" s="150"/>
      <c r="W430" s="150"/>
    </row>
    <row r="431" spans="1:23" ht="15.75" customHeight="1" x14ac:dyDescent="0.25">
      <c r="A431" s="669"/>
      <c r="B431" s="669"/>
      <c r="C431" s="669"/>
      <c r="D431" s="669"/>
      <c r="E431" s="150"/>
      <c r="F431" s="150"/>
      <c r="G431" s="150"/>
      <c r="H431" s="150"/>
      <c r="I431" s="150"/>
      <c r="J431" s="150"/>
      <c r="K431" s="669"/>
      <c r="L431" s="669"/>
      <c r="M431" s="669"/>
      <c r="N431" s="150"/>
      <c r="O431" s="150"/>
      <c r="P431" s="150"/>
      <c r="Q431" s="150"/>
      <c r="R431" s="150"/>
      <c r="S431" s="150"/>
      <c r="T431" s="150"/>
      <c r="U431" s="150"/>
      <c r="V431" s="150"/>
      <c r="W431" s="150"/>
    </row>
    <row r="432" spans="1:23" ht="15.75" customHeight="1" x14ac:dyDescent="0.25">
      <c r="A432" s="669"/>
      <c r="B432" s="669"/>
      <c r="C432" s="669"/>
      <c r="D432" s="669"/>
      <c r="E432" s="150"/>
      <c r="F432" s="150"/>
      <c r="G432" s="150"/>
      <c r="H432" s="150"/>
      <c r="I432" s="150"/>
      <c r="J432" s="150"/>
      <c r="K432" s="669"/>
      <c r="L432" s="669"/>
      <c r="M432" s="669"/>
      <c r="N432" s="150"/>
      <c r="O432" s="150"/>
      <c r="P432" s="150"/>
      <c r="Q432" s="150"/>
      <c r="R432" s="150"/>
      <c r="S432" s="150"/>
      <c r="T432" s="150"/>
      <c r="U432" s="150"/>
      <c r="V432" s="150"/>
      <c r="W432" s="150"/>
    </row>
    <row r="433" spans="1:23" ht="15.75" customHeight="1" x14ac:dyDescent="0.25">
      <c r="A433" s="669"/>
      <c r="B433" s="669"/>
      <c r="C433" s="669"/>
      <c r="D433" s="669"/>
      <c r="E433" s="150"/>
      <c r="F433" s="150"/>
      <c r="G433" s="150"/>
      <c r="H433" s="150"/>
      <c r="I433" s="150"/>
      <c r="J433" s="150"/>
      <c r="K433" s="669"/>
      <c r="L433" s="669"/>
      <c r="M433" s="669"/>
      <c r="N433" s="150"/>
      <c r="O433" s="150"/>
      <c r="P433" s="150"/>
      <c r="Q433" s="150"/>
      <c r="R433" s="150"/>
      <c r="S433" s="150"/>
      <c r="T433" s="150"/>
      <c r="U433" s="150"/>
      <c r="V433" s="150"/>
      <c r="W433" s="150"/>
    </row>
    <row r="434" spans="1:23" ht="15.75" customHeight="1" x14ac:dyDescent="0.25">
      <c r="A434" s="669"/>
      <c r="B434" s="669"/>
      <c r="C434" s="669"/>
      <c r="D434" s="669"/>
      <c r="E434" s="150"/>
      <c r="F434" s="150"/>
      <c r="G434" s="150"/>
      <c r="H434" s="150"/>
      <c r="I434" s="150"/>
      <c r="J434" s="150"/>
      <c r="K434" s="669"/>
      <c r="L434" s="669"/>
      <c r="M434" s="669"/>
      <c r="N434" s="150"/>
      <c r="O434" s="150"/>
      <c r="P434" s="150"/>
      <c r="Q434" s="150"/>
      <c r="R434" s="150"/>
      <c r="S434" s="150"/>
      <c r="T434" s="150"/>
      <c r="U434" s="150"/>
      <c r="V434" s="150"/>
      <c r="W434" s="150"/>
    </row>
    <row r="435" spans="1:23" ht="15.75" customHeight="1" x14ac:dyDescent="0.25">
      <c r="A435" s="669"/>
      <c r="B435" s="669"/>
      <c r="C435" s="669"/>
      <c r="D435" s="669"/>
      <c r="E435" s="150"/>
      <c r="F435" s="150"/>
      <c r="G435" s="150"/>
      <c r="H435" s="150"/>
      <c r="I435" s="150"/>
      <c r="J435" s="150"/>
      <c r="K435" s="669"/>
      <c r="L435" s="669"/>
      <c r="M435" s="669"/>
      <c r="N435" s="150"/>
      <c r="O435" s="150"/>
      <c r="P435" s="150"/>
      <c r="Q435" s="150"/>
      <c r="R435" s="150"/>
      <c r="S435" s="150"/>
      <c r="T435" s="150"/>
      <c r="U435" s="150"/>
      <c r="V435" s="150"/>
      <c r="W435" s="150"/>
    </row>
    <row r="436" spans="1:23" ht="15.75" customHeight="1" x14ac:dyDescent="0.25">
      <c r="A436" s="669"/>
      <c r="B436" s="669"/>
      <c r="C436" s="669"/>
      <c r="D436" s="669"/>
      <c r="E436" s="150"/>
      <c r="F436" s="150"/>
      <c r="G436" s="150"/>
      <c r="H436" s="150"/>
      <c r="I436" s="150"/>
      <c r="J436" s="150"/>
      <c r="K436" s="669"/>
      <c r="L436" s="669"/>
      <c r="M436" s="669"/>
      <c r="N436" s="150"/>
      <c r="O436" s="150"/>
      <c r="P436" s="150"/>
      <c r="Q436" s="150"/>
      <c r="R436" s="150"/>
      <c r="S436" s="150"/>
      <c r="T436" s="150"/>
      <c r="U436" s="150"/>
      <c r="V436" s="150"/>
      <c r="W436" s="150"/>
    </row>
    <row r="437" spans="1:23" ht="15.75" customHeight="1" x14ac:dyDescent="0.25">
      <c r="A437" s="669"/>
      <c r="B437" s="669"/>
      <c r="C437" s="669"/>
      <c r="D437" s="669"/>
      <c r="E437" s="150"/>
      <c r="F437" s="150"/>
      <c r="G437" s="150"/>
      <c r="H437" s="150"/>
      <c r="I437" s="150"/>
      <c r="J437" s="150"/>
      <c r="K437" s="669"/>
      <c r="L437" s="669"/>
      <c r="M437" s="669"/>
      <c r="N437" s="150"/>
      <c r="O437" s="150"/>
      <c r="P437" s="150"/>
      <c r="Q437" s="150"/>
      <c r="R437" s="150"/>
      <c r="S437" s="150"/>
      <c r="T437" s="150"/>
      <c r="U437" s="150"/>
      <c r="V437" s="150"/>
      <c r="W437" s="150"/>
    </row>
    <row r="438" spans="1:23" ht="15.75" customHeight="1" x14ac:dyDescent="0.25">
      <c r="A438" s="669"/>
      <c r="B438" s="669"/>
      <c r="C438" s="669"/>
      <c r="D438" s="669"/>
      <c r="E438" s="150"/>
      <c r="F438" s="150"/>
      <c r="G438" s="150"/>
      <c r="H438" s="150"/>
      <c r="I438" s="150"/>
      <c r="J438" s="150"/>
      <c r="K438" s="669"/>
      <c r="L438" s="669"/>
      <c r="M438" s="669"/>
      <c r="N438" s="150"/>
      <c r="O438" s="150"/>
      <c r="P438" s="150"/>
      <c r="Q438" s="150"/>
      <c r="R438" s="150"/>
      <c r="S438" s="150"/>
      <c r="T438" s="150"/>
      <c r="U438" s="150"/>
      <c r="V438" s="150"/>
      <c r="W438" s="150"/>
    </row>
    <row r="439" spans="1:23" ht="15.75" customHeight="1" x14ac:dyDescent="0.25">
      <c r="A439" s="669"/>
      <c r="B439" s="669"/>
      <c r="C439" s="669"/>
      <c r="D439" s="669"/>
      <c r="E439" s="150"/>
      <c r="F439" s="150"/>
      <c r="G439" s="150"/>
      <c r="H439" s="150"/>
      <c r="I439" s="150"/>
      <c r="J439" s="150"/>
      <c r="K439" s="669"/>
      <c r="L439" s="669"/>
      <c r="M439" s="669"/>
      <c r="N439" s="150"/>
      <c r="O439" s="150"/>
      <c r="P439" s="150"/>
      <c r="Q439" s="150"/>
      <c r="R439" s="150"/>
      <c r="S439" s="150"/>
      <c r="T439" s="150"/>
      <c r="U439" s="150"/>
      <c r="V439" s="150"/>
      <c r="W439" s="150"/>
    </row>
    <row r="440" spans="1:23" ht="15.75" customHeight="1" x14ac:dyDescent="0.25">
      <c r="A440" s="669"/>
      <c r="B440" s="669"/>
      <c r="C440" s="669"/>
      <c r="D440" s="669"/>
      <c r="E440" s="150"/>
      <c r="F440" s="150"/>
      <c r="G440" s="150"/>
      <c r="H440" s="150"/>
      <c r="I440" s="150"/>
      <c r="J440" s="150"/>
      <c r="K440" s="669"/>
      <c r="L440" s="669"/>
      <c r="M440" s="669"/>
      <c r="N440" s="150"/>
      <c r="O440" s="150"/>
      <c r="P440" s="150"/>
      <c r="Q440" s="150"/>
      <c r="R440" s="150"/>
      <c r="S440" s="150"/>
      <c r="T440" s="150"/>
      <c r="U440" s="150"/>
      <c r="V440" s="150"/>
      <c r="W440" s="150"/>
    </row>
    <row r="441" spans="1:23" ht="15.75" customHeight="1" x14ac:dyDescent="0.25">
      <c r="A441" s="669"/>
      <c r="B441" s="669"/>
      <c r="C441" s="669"/>
      <c r="D441" s="669"/>
      <c r="E441" s="150"/>
      <c r="F441" s="150"/>
      <c r="G441" s="150"/>
      <c r="H441" s="150"/>
      <c r="I441" s="150"/>
      <c r="J441" s="150"/>
      <c r="K441" s="669"/>
      <c r="L441" s="669"/>
      <c r="M441" s="669"/>
      <c r="N441" s="150"/>
      <c r="O441" s="150"/>
      <c r="P441" s="150"/>
      <c r="Q441" s="150"/>
      <c r="R441" s="150"/>
      <c r="S441" s="150"/>
      <c r="T441" s="150"/>
      <c r="U441" s="150"/>
      <c r="V441" s="150"/>
      <c r="W441" s="150"/>
    </row>
    <row r="442" spans="1:23" ht="15.75" customHeight="1" x14ac:dyDescent="0.25">
      <c r="A442" s="669"/>
      <c r="B442" s="669"/>
      <c r="C442" s="669"/>
      <c r="D442" s="669"/>
      <c r="E442" s="150"/>
      <c r="F442" s="150"/>
      <c r="G442" s="150"/>
      <c r="H442" s="150"/>
      <c r="I442" s="150"/>
      <c r="J442" s="150"/>
      <c r="K442" s="669"/>
      <c r="L442" s="669"/>
      <c r="M442" s="669"/>
      <c r="N442" s="150"/>
      <c r="O442" s="150"/>
      <c r="P442" s="150"/>
      <c r="Q442" s="150"/>
      <c r="R442" s="150"/>
      <c r="S442" s="150"/>
      <c r="T442" s="150"/>
      <c r="U442" s="150"/>
      <c r="V442" s="150"/>
      <c r="W442" s="150"/>
    </row>
    <row r="443" spans="1:23" ht="15.75" customHeight="1" x14ac:dyDescent="0.25">
      <c r="A443" s="669"/>
      <c r="B443" s="669"/>
      <c r="C443" s="669"/>
      <c r="D443" s="669"/>
      <c r="E443" s="150"/>
      <c r="F443" s="150"/>
      <c r="G443" s="150"/>
      <c r="H443" s="150"/>
      <c r="I443" s="150"/>
      <c r="J443" s="150"/>
      <c r="K443" s="669"/>
      <c r="L443" s="669"/>
      <c r="M443" s="669"/>
      <c r="N443" s="150"/>
      <c r="O443" s="150"/>
      <c r="P443" s="150"/>
      <c r="Q443" s="150"/>
      <c r="R443" s="150"/>
      <c r="S443" s="150"/>
      <c r="T443" s="150"/>
      <c r="U443" s="150"/>
      <c r="V443" s="150"/>
      <c r="W443" s="150"/>
    </row>
    <row r="444" spans="1:23" ht="15.75" customHeight="1" x14ac:dyDescent="0.25">
      <c r="A444" s="669"/>
      <c r="B444" s="669"/>
      <c r="C444" s="669"/>
      <c r="D444" s="669"/>
      <c r="E444" s="150"/>
      <c r="F444" s="150"/>
      <c r="G444" s="150"/>
      <c r="H444" s="150"/>
      <c r="I444" s="150"/>
      <c r="J444" s="150"/>
      <c r="K444" s="669"/>
      <c r="L444" s="669"/>
      <c r="M444" s="669"/>
      <c r="N444" s="150"/>
      <c r="O444" s="150"/>
      <c r="P444" s="150"/>
      <c r="Q444" s="150"/>
      <c r="R444" s="150"/>
      <c r="S444" s="150"/>
      <c r="T444" s="150"/>
      <c r="U444" s="150"/>
      <c r="V444" s="150"/>
      <c r="W444" s="150"/>
    </row>
    <row r="445" spans="1:23" ht="15.75" customHeight="1" x14ac:dyDescent="0.25">
      <c r="A445" s="669"/>
      <c r="B445" s="669"/>
      <c r="C445" s="669"/>
      <c r="D445" s="669"/>
      <c r="E445" s="150"/>
      <c r="F445" s="150"/>
      <c r="G445" s="150"/>
      <c r="H445" s="150"/>
      <c r="I445" s="150"/>
      <c r="J445" s="150"/>
      <c r="K445" s="669"/>
      <c r="L445" s="669"/>
      <c r="M445" s="669"/>
      <c r="N445" s="150"/>
      <c r="O445" s="150"/>
      <c r="P445" s="150"/>
      <c r="Q445" s="150"/>
      <c r="R445" s="150"/>
      <c r="S445" s="150"/>
      <c r="T445" s="150"/>
      <c r="U445" s="150"/>
      <c r="V445" s="150"/>
      <c r="W445" s="150"/>
    </row>
    <row r="446" spans="1:23" ht="15.75" customHeight="1" x14ac:dyDescent="0.25">
      <c r="A446" s="669"/>
      <c r="B446" s="669"/>
      <c r="C446" s="669"/>
      <c r="D446" s="669"/>
      <c r="E446" s="150"/>
      <c r="F446" s="150"/>
      <c r="G446" s="150"/>
      <c r="H446" s="150"/>
      <c r="I446" s="150"/>
      <c r="J446" s="150"/>
      <c r="K446" s="669"/>
      <c r="L446" s="669"/>
      <c r="M446" s="669"/>
      <c r="N446" s="150"/>
      <c r="O446" s="150"/>
      <c r="P446" s="150"/>
      <c r="Q446" s="150"/>
      <c r="R446" s="150"/>
      <c r="S446" s="150"/>
      <c r="T446" s="150"/>
      <c r="U446" s="150"/>
      <c r="V446" s="150"/>
      <c r="W446" s="150"/>
    </row>
    <row r="447" spans="1:23" ht="15.75" customHeight="1" x14ac:dyDescent="0.25">
      <c r="A447" s="669"/>
      <c r="B447" s="669"/>
      <c r="C447" s="669"/>
      <c r="D447" s="669"/>
      <c r="E447" s="150"/>
      <c r="F447" s="150"/>
      <c r="G447" s="150"/>
      <c r="H447" s="150"/>
      <c r="I447" s="150"/>
      <c r="J447" s="150"/>
      <c r="K447" s="669"/>
      <c r="L447" s="669"/>
      <c r="M447" s="669"/>
      <c r="N447" s="150"/>
      <c r="O447" s="150"/>
      <c r="P447" s="150"/>
      <c r="Q447" s="150"/>
      <c r="R447" s="150"/>
      <c r="S447" s="150"/>
      <c r="T447" s="150"/>
      <c r="U447" s="150"/>
      <c r="V447" s="150"/>
      <c r="W447" s="150"/>
    </row>
    <row r="448" spans="1:23" ht="15.75" customHeight="1" x14ac:dyDescent="0.25">
      <c r="A448" s="669"/>
      <c r="B448" s="669"/>
      <c r="C448" s="669"/>
      <c r="D448" s="669"/>
      <c r="E448" s="150"/>
      <c r="F448" s="150"/>
      <c r="G448" s="150"/>
      <c r="H448" s="150"/>
      <c r="I448" s="150"/>
      <c r="J448" s="150"/>
      <c r="K448" s="669"/>
      <c r="L448" s="669"/>
      <c r="M448" s="669"/>
      <c r="N448" s="150"/>
      <c r="O448" s="150"/>
      <c r="P448" s="150"/>
      <c r="Q448" s="150"/>
      <c r="R448" s="150"/>
      <c r="S448" s="150"/>
      <c r="T448" s="150"/>
      <c r="U448" s="150"/>
      <c r="V448" s="150"/>
      <c r="W448" s="150"/>
    </row>
    <row r="449" spans="1:23" ht="15.75" customHeight="1" x14ac:dyDescent="0.25">
      <c r="A449" s="669"/>
      <c r="B449" s="669"/>
      <c r="C449" s="669"/>
      <c r="D449" s="669"/>
      <c r="E449" s="150"/>
      <c r="F449" s="150"/>
      <c r="G449" s="150"/>
      <c r="H449" s="150"/>
      <c r="I449" s="150"/>
      <c r="J449" s="150"/>
      <c r="K449" s="669"/>
      <c r="L449" s="669"/>
      <c r="M449" s="669"/>
      <c r="N449" s="150"/>
      <c r="O449" s="150"/>
      <c r="P449" s="150"/>
      <c r="Q449" s="150"/>
      <c r="R449" s="150"/>
      <c r="S449" s="150"/>
      <c r="T449" s="150"/>
      <c r="U449" s="150"/>
      <c r="V449" s="150"/>
      <c r="W449" s="150"/>
    </row>
    <row r="450" spans="1:23" ht="15.75" customHeight="1" x14ac:dyDescent="0.25">
      <c r="A450" s="669"/>
      <c r="B450" s="669"/>
      <c r="C450" s="669"/>
      <c r="D450" s="669"/>
      <c r="E450" s="150"/>
      <c r="F450" s="150"/>
      <c r="G450" s="150"/>
      <c r="H450" s="150"/>
      <c r="I450" s="150"/>
      <c r="J450" s="150"/>
      <c r="K450" s="669"/>
      <c r="L450" s="669"/>
      <c r="M450" s="669"/>
      <c r="N450" s="150"/>
      <c r="O450" s="150"/>
      <c r="P450" s="150"/>
      <c r="Q450" s="150"/>
      <c r="R450" s="150"/>
      <c r="S450" s="150"/>
      <c r="T450" s="150"/>
      <c r="U450" s="150"/>
      <c r="V450" s="150"/>
      <c r="W450" s="150"/>
    </row>
    <row r="451" spans="1:23" ht="15.75" customHeight="1" x14ac:dyDescent="0.25">
      <c r="A451" s="669"/>
      <c r="B451" s="669"/>
      <c r="C451" s="669"/>
      <c r="D451" s="669"/>
      <c r="E451" s="150"/>
      <c r="F451" s="150"/>
      <c r="G451" s="150"/>
      <c r="H451" s="150"/>
      <c r="I451" s="150"/>
      <c r="J451" s="150"/>
      <c r="K451" s="669"/>
      <c r="L451" s="669"/>
      <c r="M451" s="669"/>
      <c r="N451" s="150"/>
      <c r="O451" s="150"/>
      <c r="P451" s="150"/>
      <c r="Q451" s="150"/>
      <c r="R451" s="150"/>
      <c r="S451" s="150"/>
      <c r="T451" s="150"/>
      <c r="U451" s="150"/>
      <c r="V451" s="150"/>
      <c r="W451" s="150"/>
    </row>
    <row r="452" spans="1:23" ht="15.75" customHeight="1" x14ac:dyDescent="0.25">
      <c r="A452" s="669"/>
      <c r="B452" s="669"/>
      <c r="C452" s="669"/>
      <c r="D452" s="669"/>
      <c r="E452" s="150"/>
      <c r="F452" s="150"/>
      <c r="G452" s="150"/>
      <c r="H452" s="150"/>
      <c r="I452" s="150"/>
      <c r="J452" s="150"/>
      <c r="K452" s="669"/>
      <c r="L452" s="669"/>
      <c r="M452" s="669"/>
      <c r="N452" s="150"/>
      <c r="O452" s="150"/>
      <c r="P452" s="150"/>
      <c r="Q452" s="150"/>
      <c r="R452" s="150"/>
      <c r="S452" s="150"/>
      <c r="T452" s="150"/>
      <c r="U452" s="150"/>
      <c r="V452" s="150"/>
      <c r="W452" s="150"/>
    </row>
    <row r="453" spans="1:23" ht="15.75" customHeight="1" x14ac:dyDescent="0.25">
      <c r="A453" s="669"/>
      <c r="B453" s="669"/>
      <c r="C453" s="669"/>
      <c r="D453" s="669"/>
      <c r="E453" s="150"/>
      <c r="F453" s="150"/>
      <c r="G453" s="150"/>
      <c r="H453" s="150"/>
      <c r="I453" s="150"/>
      <c r="J453" s="150"/>
      <c r="K453" s="669"/>
      <c r="L453" s="669"/>
      <c r="M453" s="669"/>
      <c r="N453" s="150"/>
      <c r="O453" s="150"/>
      <c r="P453" s="150"/>
      <c r="Q453" s="150"/>
      <c r="R453" s="150"/>
      <c r="S453" s="150"/>
      <c r="T453" s="150"/>
      <c r="U453" s="150"/>
      <c r="V453" s="150"/>
      <c r="W453" s="150"/>
    </row>
    <row r="454" spans="1:23" ht="15.75" customHeight="1" x14ac:dyDescent="0.25">
      <c r="A454" s="669"/>
      <c r="B454" s="669"/>
      <c r="C454" s="669"/>
      <c r="D454" s="669"/>
      <c r="E454" s="150"/>
      <c r="F454" s="150"/>
      <c r="G454" s="150"/>
      <c r="H454" s="150"/>
      <c r="I454" s="150"/>
      <c r="J454" s="150"/>
      <c r="K454" s="669"/>
      <c r="L454" s="669"/>
      <c r="M454" s="669"/>
      <c r="N454" s="150"/>
      <c r="O454" s="150"/>
      <c r="P454" s="150"/>
      <c r="Q454" s="150"/>
      <c r="R454" s="150"/>
      <c r="S454" s="150"/>
      <c r="T454" s="150"/>
      <c r="U454" s="150"/>
      <c r="V454" s="150"/>
      <c r="W454" s="150"/>
    </row>
    <row r="455" spans="1:23" ht="15.75" customHeight="1" x14ac:dyDescent="0.25">
      <c r="A455" s="669"/>
      <c r="B455" s="669"/>
      <c r="C455" s="669"/>
      <c r="D455" s="669"/>
      <c r="E455" s="150"/>
      <c r="F455" s="150"/>
      <c r="G455" s="150"/>
      <c r="H455" s="150"/>
      <c r="I455" s="150"/>
      <c r="J455" s="150"/>
      <c r="K455" s="669"/>
      <c r="L455" s="669"/>
      <c r="M455" s="669"/>
      <c r="N455" s="150"/>
      <c r="O455" s="150"/>
      <c r="P455" s="150"/>
      <c r="Q455" s="150"/>
      <c r="R455" s="150"/>
      <c r="S455" s="150"/>
      <c r="T455" s="150"/>
      <c r="U455" s="150"/>
      <c r="V455" s="150"/>
      <c r="W455" s="150"/>
    </row>
    <row r="456" spans="1:23" ht="15.75" customHeight="1" x14ac:dyDescent="0.25">
      <c r="A456" s="669"/>
      <c r="B456" s="669"/>
      <c r="C456" s="669"/>
      <c r="D456" s="669"/>
      <c r="E456" s="150"/>
      <c r="F456" s="150"/>
      <c r="G456" s="150"/>
      <c r="H456" s="150"/>
      <c r="I456" s="150"/>
      <c r="J456" s="150"/>
      <c r="K456" s="669"/>
      <c r="L456" s="669"/>
      <c r="M456" s="669"/>
      <c r="N456" s="150"/>
      <c r="O456" s="150"/>
      <c r="P456" s="150"/>
      <c r="Q456" s="150"/>
      <c r="R456" s="150"/>
      <c r="S456" s="150"/>
      <c r="T456" s="150"/>
      <c r="U456" s="150"/>
      <c r="V456" s="150"/>
      <c r="W456" s="150"/>
    </row>
    <row r="457" spans="1:23" ht="15.75" customHeight="1" x14ac:dyDescent="0.25">
      <c r="A457" s="669"/>
      <c r="B457" s="669"/>
      <c r="C457" s="669"/>
      <c r="D457" s="669"/>
      <c r="E457" s="150"/>
      <c r="F457" s="150"/>
      <c r="G457" s="150"/>
      <c r="H457" s="150"/>
      <c r="I457" s="150"/>
      <c r="J457" s="150"/>
      <c r="K457" s="669"/>
      <c r="L457" s="669"/>
      <c r="M457" s="669"/>
      <c r="N457" s="150"/>
      <c r="O457" s="150"/>
      <c r="P457" s="150"/>
      <c r="Q457" s="150"/>
      <c r="R457" s="150"/>
      <c r="S457" s="150"/>
      <c r="T457" s="150"/>
      <c r="U457" s="150"/>
      <c r="V457" s="150"/>
      <c r="W457" s="150"/>
    </row>
    <row r="458" spans="1:23" ht="15.75" customHeight="1" x14ac:dyDescent="0.25">
      <c r="A458" s="669"/>
      <c r="B458" s="669"/>
      <c r="C458" s="669"/>
      <c r="D458" s="669"/>
      <c r="E458" s="150"/>
      <c r="F458" s="150"/>
      <c r="G458" s="150"/>
      <c r="H458" s="150"/>
      <c r="I458" s="150"/>
      <c r="J458" s="150"/>
      <c r="K458" s="669"/>
      <c r="L458" s="669"/>
      <c r="M458" s="669"/>
      <c r="N458" s="150"/>
      <c r="O458" s="150"/>
      <c r="P458" s="150"/>
      <c r="Q458" s="150"/>
      <c r="R458" s="150"/>
      <c r="S458" s="150"/>
      <c r="T458" s="150"/>
      <c r="U458" s="150"/>
      <c r="V458" s="150"/>
      <c r="W458" s="150"/>
    </row>
    <row r="459" spans="1:23" ht="15.75" customHeight="1" x14ac:dyDescent="0.25">
      <c r="A459" s="669"/>
      <c r="B459" s="669"/>
      <c r="C459" s="669"/>
      <c r="D459" s="669"/>
      <c r="E459" s="150"/>
      <c r="F459" s="150"/>
      <c r="G459" s="150"/>
      <c r="H459" s="150"/>
      <c r="I459" s="150"/>
      <c r="J459" s="150"/>
      <c r="K459" s="669"/>
      <c r="L459" s="669"/>
      <c r="M459" s="669"/>
      <c r="N459" s="150"/>
      <c r="O459" s="150"/>
      <c r="P459" s="150"/>
      <c r="Q459" s="150"/>
      <c r="R459" s="150"/>
      <c r="S459" s="150"/>
      <c r="T459" s="150"/>
      <c r="U459" s="150"/>
      <c r="V459" s="150"/>
      <c r="W459" s="150"/>
    </row>
    <row r="460" spans="1:23" ht="15.75" customHeight="1" x14ac:dyDescent="0.25">
      <c r="A460" s="669"/>
      <c r="B460" s="669"/>
      <c r="C460" s="669"/>
      <c r="D460" s="669"/>
      <c r="E460" s="150"/>
      <c r="F460" s="150"/>
      <c r="G460" s="150"/>
      <c r="H460" s="150"/>
      <c r="I460" s="150"/>
      <c r="J460" s="150"/>
      <c r="K460" s="669"/>
      <c r="L460" s="669"/>
      <c r="M460" s="669"/>
      <c r="N460" s="150"/>
      <c r="O460" s="150"/>
      <c r="P460" s="150"/>
      <c r="Q460" s="150"/>
      <c r="R460" s="150"/>
      <c r="S460" s="150"/>
      <c r="T460" s="150"/>
      <c r="U460" s="150"/>
      <c r="V460" s="150"/>
      <c r="W460" s="150"/>
    </row>
    <row r="461" spans="1:23" ht="15.75" customHeight="1" x14ac:dyDescent="0.25">
      <c r="A461" s="669"/>
      <c r="B461" s="669"/>
      <c r="C461" s="669"/>
      <c r="D461" s="669"/>
      <c r="E461" s="150"/>
      <c r="F461" s="150"/>
      <c r="G461" s="150"/>
      <c r="H461" s="150"/>
      <c r="I461" s="150"/>
      <c r="J461" s="150"/>
      <c r="K461" s="669"/>
      <c r="L461" s="669"/>
      <c r="M461" s="669"/>
      <c r="N461" s="150"/>
      <c r="O461" s="150"/>
      <c r="P461" s="150"/>
      <c r="Q461" s="150"/>
      <c r="R461" s="150"/>
      <c r="S461" s="150"/>
      <c r="T461" s="150"/>
      <c r="U461" s="150"/>
      <c r="V461" s="150"/>
      <c r="W461" s="150"/>
    </row>
    <row r="462" spans="1:23" ht="15.75" customHeight="1" x14ac:dyDescent="0.25">
      <c r="A462" s="669"/>
      <c r="B462" s="669"/>
      <c r="C462" s="669"/>
      <c r="D462" s="669"/>
      <c r="E462" s="150"/>
      <c r="F462" s="150"/>
      <c r="G462" s="150"/>
      <c r="H462" s="150"/>
      <c r="I462" s="150"/>
      <c r="J462" s="150"/>
      <c r="K462" s="669"/>
      <c r="L462" s="669"/>
      <c r="M462" s="669"/>
      <c r="N462" s="150"/>
      <c r="O462" s="150"/>
      <c r="P462" s="150"/>
      <c r="Q462" s="150"/>
      <c r="R462" s="150"/>
      <c r="S462" s="150"/>
      <c r="T462" s="150"/>
      <c r="U462" s="150"/>
      <c r="V462" s="150"/>
      <c r="W462" s="150"/>
    </row>
    <row r="463" spans="1:23" ht="15.75" customHeight="1" x14ac:dyDescent="0.25">
      <c r="A463" s="669"/>
      <c r="B463" s="669"/>
      <c r="C463" s="669"/>
      <c r="D463" s="669"/>
      <c r="E463" s="150"/>
      <c r="F463" s="150"/>
      <c r="G463" s="150"/>
      <c r="H463" s="150"/>
      <c r="I463" s="150"/>
      <c r="J463" s="150"/>
      <c r="K463" s="669"/>
      <c r="L463" s="669"/>
      <c r="M463" s="669"/>
      <c r="N463" s="150"/>
      <c r="O463" s="150"/>
      <c r="P463" s="150"/>
      <c r="Q463" s="150"/>
      <c r="R463" s="150"/>
      <c r="S463" s="150"/>
      <c r="T463" s="150"/>
      <c r="U463" s="150"/>
      <c r="V463" s="150"/>
      <c r="W463" s="150"/>
    </row>
    <row r="464" spans="1:23" ht="15.75" customHeight="1" x14ac:dyDescent="0.25">
      <c r="A464" s="669"/>
      <c r="B464" s="669"/>
      <c r="C464" s="669"/>
      <c r="D464" s="669"/>
      <c r="E464" s="150"/>
      <c r="F464" s="150"/>
      <c r="G464" s="150"/>
      <c r="H464" s="150"/>
      <c r="I464" s="150"/>
      <c r="J464" s="150"/>
      <c r="K464" s="669"/>
      <c r="L464" s="669"/>
      <c r="M464" s="669"/>
      <c r="N464" s="150"/>
      <c r="O464" s="150"/>
      <c r="P464" s="150"/>
      <c r="Q464" s="150"/>
      <c r="R464" s="150"/>
      <c r="S464" s="150"/>
      <c r="T464" s="150"/>
      <c r="U464" s="150"/>
      <c r="V464" s="150"/>
      <c r="W464" s="150"/>
    </row>
    <row r="465" spans="1:23" ht="15.75" customHeight="1" x14ac:dyDescent="0.25">
      <c r="A465" s="669"/>
      <c r="B465" s="669"/>
      <c r="C465" s="669"/>
      <c r="D465" s="669"/>
      <c r="E465" s="150"/>
      <c r="F465" s="150"/>
      <c r="G465" s="150"/>
      <c r="H465" s="150"/>
      <c r="I465" s="150"/>
      <c r="J465" s="150"/>
      <c r="K465" s="669"/>
      <c r="L465" s="669"/>
      <c r="M465" s="669"/>
      <c r="N465" s="150"/>
      <c r="O465" s="150"/>
      <c r="P465" s="150"/>
      <c r="Q465" s="150"/>
      <c r="R465" s="150"/>
      <c r="S465" s="150"/>
      <c r="T465" s="150"/>
      <c r="U465" s="150"/>
      <c r="V465" s="150"/>
      <c r="W465" s="150"/>
    </row>
    <row r="466" spans="1:23" ht="15.75" customHeight="1" x14ac:dyDescent="0.25">
      <c r="A466" s="669"/>
      <c r="B466" s="669"/>
      <c r="C466" s="669"/>
      <c r="D466" s="669"/>
      <c r="E466" s="150"/>
      <c r="F466" s="150"/>
      <c r="G466" s="150"/>
      <c r="H466" s="150"/>
      <c r="I466" s="150"/>
      <c r="J466" s="150"/>
      <c r="K466" s="669"/>
      <c r="L466" s="669"/>
      <c r="M466" s="669"/>
      <c r="N466" s="150"/>
      <c r="O466" s="150"/>
      <c r="P466" s="150"/>
      <c r="Q466" s="150"/>
      <c r="R466" s="150"/>
      <c r="S466" s="150"/>
      <c r="T466" s="150"/>
      <c r="U466" s="150"/>
      <c r="V466" s="150"/>
      <c r="W466" s="150"/>
    </row>
    <row r="467" spans="1:23" ht="15.75" customHeight="1" x14ac:dyDescent="0.25">
      <c r="A467" s="669"/>
      <c r="B467" s="669"/>
      <c r="C467" s="669"/>
      <c r="D467" s="669"/>
      <c r="E467" s="150"/>
      <c r="F467" s="150"/>
      <c r="G467" s="150"/>
      <c r="H467" s="150"/>
      <c r="I467" s="150"/>
      <c r="J467" s="150"/>
      <c r="K467" s="669"/>
      <c r="L467" s="669"/>
      <c r="M467" s="669"/>
      <c r="N467" s="150"/>
      <c r="O467" s="150"/>
      <c r="P467" s="150"/>
      <c r="Q467" s="150"/>
      <c r="R467" s="150"/>
      <c r="S467" s="150"/>
      <c r="T467" s="150"/>
      <c r="U467" s="150"/>
      <c r="V467" s="150"/>
      <c r="W467" s="150"/>
    </row>
    <row r="468" spans="1:23" ht="15.75" customHeight="1" x14ac:dyDescent="0.25">
      <c r="A468" s="669"/>
      <c r="B468" s="669"/>
      <c r="C468" s="669"/>
      <c r="D468" s="669"/>
      <c r="E468" s="150"/>
      <c r="F468" s="150"/>
      <c r="G468" s="150"/>
      <c r="H468" s="150"/>
      <c r="I468" s="150"/>
      <c r="J468" s="150"/>
      <c r="K468" s="669"/>
      <c r="L468" s="669"/>
      <c r="M468" s="669"/>
      <c r="N468" s="150"/>
      <c r="O468" s="150"/>
      <c r="P468" s="150"/>
      <c r="Q468" s="150"/>
      <c r="R468" s="150"/>
      <c r="S468" s="150"/>
      <c r="T468" s="150"/>
      <c r="U468" s="150"/>
      <c r="V468" s="150"/>
      <c r="W468" s="150"/>
    </row>
    <row r="469" spans="1:23" ht="15.75" customHeight="1" x14ac:dyDescent="0.25">
      <c r="A469" s="669"/>
      <c r="B469" s="669"/>
      <c r="C469" s="669"/>
      <c r="D469" s="669"/>
      <c r="E469" s="150"/>
      <c r="F469" s="150"/>
      <c r="G469" s="150"/>
      <c r="H469" s="150"/>
      <c r="I469" s="150"/>
      <c r="J469" s="150"/>
      <c r="K469" s="669"/>
      <c r="L469" s="669"/>
      <c r="M469" s="669"/>
      <c r="N469" s="150"/>
      <c r="O469" s="150"/>
      <c r="P469" s="150"/>
      <c r="Q469" s="150"/>
      <c r="R469" s="150"/>
      <c r="S469" s="150"/>
      <c r="T469" s="150"/>
      <c r="U469" s="150"/>
      <c r="V469" s="150"/>
      <c r="W469" s="150"/>
    </row>
    <row r="470" spans="1:23" ht="15.75" customHeight="1" x14ac:dyDescent="0.25">
      <c r="A470" s="669"/>
      <c r="B470" s="669"/>
      <c r="C470" s="669"/>
      <c r="D470" s="669"/>
      <c r="E470" s="150"/>
      <c r="F470" s="150"/>
      <c r="G470" s="150"/>
      <c r="H470" s="150"/>
      <c r="I470" s="150"/>
      <c r="J470" s="150"/>
      <c r="K470" s="669"/>
      <c r="L470" s="669"/>
      <c r="M470" s="669"/>
      <c r="N470" s="150"/>
      <c r="O470" s="150"/>
      <c r="P470" s="150"/>
      <c r="Q470" s="150"/>
      <c r="R470" s="150"/>
      <c r="S470" s="150"/>
      <c r="T470" s="150"/>
      <c r="U470" s="150"/>
      <c r="V470" s="150"/>
      <c r="W470" s="150"/>
    </row>
    <row r="471" spans="1:23" ht="15.75" customHeight="1" x14ac:dyDescent="0.25">
      <c r="A471" s="669"/>
      <c r="B471" s="669"/>
      <c r="C471" s="669"/>
      <c r="D471" s="669"/>
      <c r="E471" s="150"/>
      <c r="F471" s="150"/>
      <c r="G471" s="150"/>
      <c r="H471" s="150"/>
      <c r="I471" s="150"/>
      <c r="J471" s="150"/>
      <c r="K471" s="669"/>
      <c r="L471" s="669"/>
      <c r="M471" s="669"/>
      <c r="N471" s="150"/>
      <c r="O471" s="150"/>
      <c r="P471" s="150"/>
      <c r="Q471" s="150"/>
      <c r="R471" s="150"/>
      <c r="S471" s="150"/>
      <c r="T471" s="150"/>
      <c r="U471" s="150"/>
      <c r="V471" s="150"/>
      <c r="W471" s="150"/>
    </row>
    <row r="472" spans="1:23" ht="15.75" customHeight="1" x14ac:dyDescent="0.25">
      <c r="A472" s="669"/>
      <c r="B472" s="669"/>
      <c r="C472" s="669"/>
      <c r="D472" s="669"/>
      <c r="E472" s="150"/>
      <c r="F472" s="150"/>
      <c r="G472" s="150"/>
      <c r="H472" s="150"/>
      <c r="I472" s="150"/>
      <c r="J472" s="150"/>
      <c r="K472" s="669"/>
      <c r="L472" s="669"/>
      <c r="M472" s="669"/>
      <c r="N472" s="150"/>
      <c r="O472" s="150"/>
      <c r="P472" s="150"/>
      <c r="Q472" s="150"/>
      <c r="R472" s="150"/>
      <c r="S472" s="150"/>
      <c r="T472" s="150"/>
      <c r="U472" s="150"/>
      <c r="V472" s="150"/>
      <c r="W472" s="150"/>
    </row>
    <row r="473" spans="1:23" ht="15.75" customHeight="1" x14ac:dyDescent="0.25">
      <c r="A473" s="669"/>
      <c r="B473" s="669"/>
      <c r="C473" s="669"/>
      <c r="D473" s="669"/>
      <c r="E473" s="150"/>
      <c r="F473" s="150"/>
      <c r="G473" s="150"/>
      <c r="H473" s="150"/>
      <c r="I473" s="150"/>
      <c r="J473" s="150"/>
      <c r="K473" s="669"/>
      <c r="L473" s="669"/>
      <c r="M473" s="669"/>
      <c r="N473" s="150"/>
      <c r="O473" s="150"/>
      <c r="P473" s="150"/>
      <c r="Q473" s="150"/>
      <c r="R473" s="150"/>
      <c r="S473" s="150"/>
      <c r="T473" s="150"/>
      <c r="U473" s="150"/>
      <c r="V473" s="150"/>
      <c r="W473" s="150"/>
    </row>
    <row r="474" spans="1:23" ht="15.75" customHeight="1" x14ac:dyDescent="0.25">
      <c r="A474" s="669"/>
      <c r="B474" s="669"/>
      <c r="C474" s="669"/>
      <c r="D474" s="669"/>
      <c r="E474" s="150"/>
      <c r="F474" s="150"/>
      <c r="G474" s="150"/>
      <c r="H474" s="150"/>
      <c r="I474" s="150"/>
      <c r="J474" s="150"/>
      <c r="K474" s="669"/>
      <c r="L474" s="669"/>
      <c r="M474" s="669"/>
      <c r="N474" s="150"/>
      <c r="O474" s="150"/>
      <c r="P474" s="150"/>
      <c r="Q474" s="150"/>
      <c r="R474" s="150"/>
      <c r="S474" s="150"/>
      <c r="T474" s="150"/>
      <c r="U474" s="150"/>
      <c r="V474" s="150"/>
      <c r="W474" s="150"/>
    </row>
    <row r="475" spans="1:23" ht="15.75" customHeight="1" x14ac:dyDescent="0.25">
      <c r="A475" s="669"/>
      <c r="B475" s="669"/>
      <c r="C475" s="669"/>
      <c r="D475" s="669"/>
      <c r="E475" s="150"/>
      <c r="F475" s="150"/>
      <c r="G475" s="150"/>
      <c r="H475" s="150"/>
      <c r="I475" s="150"/>
      <c r="J475" s="150"/>
      <c r="K475" s="669"/>
      <c r="L475" s="669"/>
      <c r="M475" s="669"/>
      <c r="N475" s="150"/>
      <c r="O475" s="150"/>
      <c r="P475" s="150"/>
      <c r="Q475" s="150"/>
      <c r="R475" s="150"/>
      <c r="S475" s="150"/>
      <c r="T475" s="150"/>
      <c r="U475" s="150"/>
      <c r="V475" s="150"/>
      <c r="W475" s="150"/>
    </row>
    <row r="476" spans="1:23" ht="15.75" customHeight="1" x14ac:dyDescent="0.25">
      <c r="A476" s="669"/>
      <c r="B476" s="669"/>
      <c r="C476" s="669"/>
      <c r="D476" s="669"/>
      <c r="E476" s="150"/>
      <c r="F476" s="150"/>
      <c r="G476" s="150"/>
      <c r="H476" s="150"/>
      <c r="I476" s="150"/>
      <c r="J476" s="150"/>
      <c r="K476" s="669"/>
      <c r="L476" s="669"/>
      <c r="M476" s="669"/>
      <c r="N476" s="150"/>
      <c r="O476" s="150"/>
      <c r="P476" s="150"/>
      <c r="Q476" s="150"/>
      <c r="R476" s="150"/>
      <c r="S476" s="150"/>
      <c r="T476" s="150"/>
      <c r="U476" s="150"/>
      <c r="V476" s="150"/>
      <c r="W476" s="150"/>
    </row>
    <row r="477" spans="1:23" ht="15.75" customHeight="1" x14ac:dyDescent="0.25">
      <c r="A477" s="669"/>
      <c r="B477" s="669"/>
      <c r="C477" s="669"/>
      <c r="D477" s="669"/>
      <c r="E477" s="150"/>
      <c r="F477" s="150"/>
      <c r="G477" s="150"/>
      <c r="H477" s="150"/>
      <c r="I477" s="150"/>
      <c r="J477" s="150"/>
      <c r="K477" s="669"/>
      <c r="L477" s="669"/>
      <c r="M477" s="669"/>
      <c r="N477" s="150"/>
      <c r="O477" s="150"/>
      <c r="P477" s="150"/>
      <c r="Q477" s="150"/>
      <c r="R477" s="150"/>
      <c r="S477" s="150"/>
      <c r="T477" s="150"/>
      <c r="U477" s="150"/>
      <c r="V477" s="150"/>
      <c r="W477" s="150"/>
    </row>
    <row r="478" spans="1:23" ht="15.75" customHeight="1" x14ac:dyDescent="0.25">
      <c r="A478" s="669"/>
      <c r="B478" s="669"/>
      <c r="C478" s="669"/>
      <c r="D478" s="669"/>
      <c r="E478" s="150"/>
      <c r="F478" s="150"/>
      <c r="G478" s="150"/>
      <c r="H478" s="150"/>
      <c r="I478" s="150"/>
      <c r="J478" s="150"/>
      <c r="K478" s="669"/>
      <c r="L478" s="669"/>
      <c r="M478" s="669"/>
      <c r="N478" s="150"/>
      <c r="O478" s="150"/>
      <c r="P478" s="150"/>
      <c r="Q478" s="150"/>
      <c r="R478" s="150"/>
      <c r="S478" s="150"/>
      <c r="T478" s="150"/>
      <c r="U478" s="150"/>
      <c r="V478" s="150"/>
      <c r="W478" s="150"/>
    </row>
    <row r="479" spans="1:23" ht="15.75" customHeight="1" x14ac:dyDescent="0.25">
      <c r="A479" s="669"/>
      <c r="B479" s="669"/>
      <c r="C479" s="669"/>
      <c r="D479" s="669"/>
      <c r="E479" s="150"/>
      <c r="F479" s="150"/>
      <c r="G479" s="150"/>
      <c r="H479" s="150"/>
      <c r="I479" s="150"/>
      <c r="J479" s="150"/>
      <c r="K479" s="669"/>
      <c r="L479" s="669"/>
      <c r="M479" s="669"/>
      <c r="N479" s="150"/>
      <c r="O479" s="150"/>
      <c r="P479" s="150"/>
      <c r="Q479" s="150"/>
      <c r="R479" s="150"/>
      <c r="S479" s="150"/>
      <c r="T479" s="150"/>
      <c r="U479" s="150"/>
      <c r="V479" s="150"/>
      <c r="W479" s="150"/>
    </row>
    <row r="480" spans="1:23" ht="15.75" customHeight="1" x14ac:dyDescent="0.25">
      <c r="A480" s="669"/>
      <c r="B480" s="669"/>
      <c r="C480" s="669"/>
      <c r="D480" s="669"/>
      <c r="E480" s="150"/>
      <c r="F480" s="150"/>
      <c r="G480" s="150"/>
      <c r="H480" s="150"/>
      <c r="I480" s="150"/>
      <c r="J480" s="150"/>
      <c r="K480" s="669"/>
      <c r="L480" s="669"/>
      <c r="M480" s="669"/>
      <c r="N480" s="150"/>
      <c r="O480" s="150"/>
      <c r="P480" s="150"/>
      <c r="Q480" s="150"/>
      <c r="R480" s="150"/>
      <c r="S480" s="150"/>
      <c r="T480" s="150"/>
      <c r="U480" s="150"/>
      <c r="V480" s="150"/>
      <c r="W480" s="150"/>
    </row>
    <row r="481" spans="1:23" ht="15.75" customHeight="1" x14ac:dyDescent="0.25">
      <c r="A481" s="669"/>
      <c r="B481" s="669"/>
      <c r="C481" s="669"/>
      <c r="D481" s="669"/>
      <c r="E481" s="150"/>
      <c r="F481" s="150"/>
      <c r="G481" s="150"/>
      <c r="H481" s="150"/>
      <c r="I481" s="150"/>
      <c r="J481" s="150"/>
      <c r="K481" s="669"/>
      <c r="L481" s="669"/>
      <c r="M481" s="669"/>
      <c r="N481" s="150"/>
      <c r="O481" s="150"/>
      <c r="P481" s="150"/>
      <c r="Q481" s="150"/>
      <c r="R481" s="150"/>
      <c r="S481" s="150"/>
      <c r="T481" s="150"/>
      <c r="U481" s="150"/>
      <c r="V481" s="150"/>
      <c r="W481" s="150"/>
    </row>
    <row r="482" spans="1:23" ht="15.75" customHeight="1" x14ac:dyDescent="0.25">
      <c r="A482" s="669"/>
      <c r="B482" s="669"/>
      <c r="C482" s="669"/>
      <c r="D482" s="669"/>
      <c r="E482" s="150"/>
      <c r="F482" s="150"/>
      <c r="G482" s="150"/>
      <c r="H482" s="150"/>
      <c r="I482" s="150"/>
      <c r="J482" s="150"/>
      <c r="K482" s="669"/>
      <c r="L482" s="669"/>
      <c r="M482" s="669"/>
      <c r="N482" s="150"/>
      <c r="O482" s="150"/>
      <c r="P482" s="150"/>
      <c r="Q482" s="150"/>
      <c r="R482" s="150"/>
      <c r="S482" s="150"/>
      <c r="T482" s="150"/>
      <c r="U482" s="150"/>
      <c r="V482" s="150"/>
      <c r="W482" s="150"/>
    </row>
    <row r="483" spans="1:23" ht="15.75" customHeight="1" x14ac:dyDescent="0.25">
      <c r="A483" s="669"/>
      <c r="B483" s="669"/>
      <c r="C483" s="669"/>
      <c r="D483" s="669"/>
      <c r="E483" s="150"/>
      <c r="F483" s="150"/>
      <c r="G483" s="150"/>
      <c r="H483" s="150"/>
      <c r="I483" s="150"/>
      <c r="J483" s="150"/>
      <c r="K483" s="669"/>
      <c r="L483" s="669"/>
      <c r="M483" s="669"/>
      <c r="N483" s="150"/>
      <c r="O483" s="150"/>
      <c r="P483" s="150"/>
      <c r="Q483" s="150"/>
      <c r="R483" s="150"/>
      <c r="S483" s="150"/>
      <c r="T483" s="150"/>
      <c r="U483" s="150"/>
      <c r="V483" s="150"/>
      <c r="W483" s="150"/>
    </row>
    <row r="484" spans="1:23" ht="15.75" customHeight="1" x14ac:dyDescent="0.25">
      <c r="A484" s="669"/>
      <c r="B484" s="669"/>
      <c r="C484" s="669"/>
      <c r="D484" s="669"/>
      <c r="E484" s="150"/>
      <c r="F484" s="150"/>
      <c r="G484" s="150"/>
      <c r="H484" s="150"/>
      <c r="I484" s="150"/>
      <c r="J484" s="150"/>
      <c r="K484" s="669"/>
      <c r="L484" s="669"/>
      <c r="M484" s="669"/>
      <c r="N484" s="150"/>
      <c r="O484" s="150"/>
      <c r="P484" s="150"/>
      <c r="Q484" s="150"/>
      <c r="R484" s="150"/>
      <c r="S484" s="150"/>
      <c r="T484" s="150"/>
      <c r="U484" s="150"/>
      <c r="V484" s="150"/>
      <c r="W484" s="150"/>
    </row>
    <row r="485" spans="1:23" ht="15.75" customHeight="1" x14ac:dyDescent="0.25">
      <c r="A485" s="669"/>
      <c r="B485" s="669"/>
      <c r="C485" s="669"/>
      <c r="D485" s="669"/>
      <c r="E485" s="150"/>
      <c r="F485" s="150"/>
      <c r="G485" s="150"/>
      <c r="H485" s="150"/>
      <c r="I485" s="150"/>
      <c r="J485" s="150"/>
      <c r="K485" s="669"/>
      <c r="L485" s="669"/>
      <c r="M485" s="669"/>
      <c r="N485" s="150"/>
      <c r="O485" s="150"/>
      <c r="P485" s="150"/>
      <c r="Q485" s="150"/>
      <c r="R485" s="150"/>
      <c r="S485" s="150"/>
      <c r="T485" s="150"/>
      <c r="U485" s="150"/>
      <c r="V485" s="150"/>
      <c r="W485" s="150"/>
    </row>
    <row r="486" spans="1:23" ht="15.75" customHeight="1" x14ac:dyDescent="0.25">
      <c r="A486" s="669"/>
      <c r="B486" s="669"/>
      <c r="C486" s="669"/>
      <c r="D486" s="669"/>
      <c r="E486" s="150"/>
      <c r="F486" s="150"/>
      <c r="G486" s="150"/>
      <c r="H486" s="150"/>
      <c r="I486" s="150"/>
      <c r="J486" s="150"/>
      <c r="K486" s="669"/>
      <c r="L486" s="669"/>
      <c r="M486" s="669"/>
      <c r="N486" s="150"/>
      <c r="O486" s="150"/>
      <c r="P486" s="150"/>
      <c r="Q486" s="150"/>
      <c r="R486" s="150"/>
      <c r="S486" s="150"/>
      <c r="T486" s="150"/>
      <c r="U486" s="150"/>
      <c r="V486" s="150"/>
      <c r="W486" s="150"/>
    </row>
    <row r="487" spans="1:23" ht="15.75" customHeight="1" x14ac:dyDescent="0.25">
      <c r="A487" s="669"/>
      <c r="B487" s="669"/>
      <c r="C487" s="669"/>
      <c r="D487" s="669"/>
      <c r="E487" s="150"/>
      <c r="F487" s="150"/>
      <c r="G487" s="150"/>
      <c r="H487" s="150"/>
      <c r="I487" s="150"/>
      <c r="J487" s="150"/>
      <c r="K487" s="669"/>
      <c r="L487" s="669"/>
      <c r="M487" s="669"/>
      <c r="N487" s="150"/>
      <c r="O487" s="150"/>
      <c r="P487" s="150"/>
      <c r="Q487" s="150"/>
      <c r="R487" s="150"/>
      <c r="S487" s="150"/>
      <c r="T487" s="150"/>
      <c r="U487" s="150"/>
      <c r="V487" s="150"/>
      <c r="W487" s="150"/>
    </row>
    <row r="488" spans="1:23" ht="15.75" customHeight="1" x14ac:dyDescent="0.25">
      <c r="A488" s="669"/>
      <c r="B488" s="669"/>
      <c r="C488" s="669"/>
      <c r="D488" s="669"/>
      <c r="E488" s="150"/>
      <c r="F488" s="150"/>
      <c r="G488" s="150"/>
      <c r="H488" s="150"/>
      <c r="I488" s="150"/>
      <c r="J488" s="150"/>
      <c r="K488" s="669"/>
      <c r="L488" s="669"/>
      <c r="M488" s="669"/>
      <c r="N488" s="150"/>
      <c r="O488" s="150"/>
      <c r="P488" s="150"/>
      <c r="Q488" s="150"/>
      <c r="R488" s="150"/>
      <c r="S488" s="150"/>
      <c r="T488" s="150"/>
      <c r="U488" s="150"/>
      <c r="V488" s="150"/>
      <c r="W488" s="150"/>
    </row>
    <row r="489" spans="1:23" ht="15.75" customHeight="1" x14ac:dyDescent="0.25">
      <c r="A489" s="669"/>
      <c r="B489" s="669"/>
      <c r="C489" s="669"/>
      <c r="D489" s="669"/>
      <c r="E489" s="150"/>
      <c r="F489" s="150"/>
      <c r="G489" s="150"/>
      <c r="H489" s="150"/>
      <c r="I489" s="150"/>
      <c r="J489" s="150"/>
      <c r="K489" s="669"/>
      <c r="L489" s="669"/>
      <c r="M489" s="669"/>
      <c r="N489" s="150"/>
      <c r="O489" s="150"/>
      <c r="P489" s="150"/>
      <c r="Q489" s="150"/>
      <c r="R489" s="150"/>
      <c r="S489" s="150"/>
      <c r="T489" s="150"/>
      <c r="U489" s="150"/>
      <c r="V489" s="150"/>
      <c r="W489" s="150"/>
    </row>
    <row r="490" spans="1:23" ht="15.75" customHeight="1" x14ac:dyDescent="0.25">
      <c r="A490" s="669"/>
      <c r="B490" s="669"/>
      <c r="C490" s="669"/>
      <c r="D490" s="669"/>
      <c r="E490" s="150"/>
      <c r="F490" s="150"/>
      <c r="G490" s="150"/>
      <c r="H490" s="150"/>
      <c r="I490" s="150"/>
      <c r="J490" s="150"/>
      <c r="K490" s="669"/>
      <c r="L490" s="669"/>
      <c r="M490" s="669"/>
      <c r="N490" s="150"/>
      <c r="O490" s="150"/>
      <c r="P490" s="150"/>
      <c r="Q490" s="150"/>
      <c r="R490" s="150"/>
      <c r="S490" s="150"/>
      <c r="T490" s="150"/>
      <c r="U490" s="150"/>
      <c r="V490" s="150"/>
      <c r="W490" s="150"/>
    </row>
    <row r="491" spans="1:23" ht="15.75" customHeight="1" x14ac:dyDescent="0.25">
      <c r="A491" s="669"/>
      <c r="B491" s="669"/>
      <c r="C491" s="669"/>
      <c r="D491" s="669"/>
      <c r="E491" s="150"/>
      <c r="F491" s="150"/>
      <c r="G491" s="150"/>
      <c r="H491" s="150"/>
      <c r="I491" s="150"/>
      <c r="J491" s="150"/>
      <c r="K491" s="669"/>
      <c r="L491" s="669"/>
      <c r="M491" s="669"/>
      <c r="N491" s="150"/>
      <c r="O491" s="150"/>
      <c r="P491" s="150"/>
      <c r="Q491" s="150"/>
      <c r="R491" s="150"/>
      <c r="S491" s="150"/>
      <c r="T491" s="150"/>
      <c r="U491" s="150"/>
      <c r="V491" s="150"/>
      <c r="W491" s="150"/>
    </row>
    <row r="492" spans="1:23" ht="15.75" customHeight="1" x14ac:dyDescent="0.25">
      <c r="A492" s="669"/>
      <c r="B492" s="669"/>
      <c r="C492" s="669"/>
      <c r="D492" s="669"/>
      <c r="E492" s="150"/>
      <c r="F492" s="150"/>
      <c r="G492" s="150"/>
      <c r="H492" s="150"/>
      <c r="I492" s="150"/>
      <c r="J492" s="150"/>
      <c r="K492" s="669"/>
      <c r="L492" s="669"/>
      <c r="M492" s="669"/>
      <c r="N492" s="150"/>
      <c r="O492" s="150"/>
      <c r="P492" s="150"/>
      <c r="Q492" s="150"/>
      <c r="R492" s="150"/>
      <c r="S492" s="150"/>
      <c r="T492" s="150"/>
      <c r="U492" s="150"/>
      <c r="V492" s="150"/>
      <c r="W492" s="150"/>
    </row>
    <row r="493" spans="1:23" ht="15.75" customHeight="1" x14ac:dyDescent="0.25">
      <c r="A493" s="669"/>
      <c r="B493" s="669"/>
      <c r="C493" s="669"/>
      <c r="D493" s="669"/>
      <c r="E493" s="150"/>
      <c r="F493" s="150"/>
      <c r="G493" s="150"/>
      <c r="H493" s="150"/>
      <c r="I493" s="150"/>
      <c r="J493" s="150"/>
      <c r="K493" s="669"/>
      <c r="L493" s="669"/>
      <c r="M493" s="669"/>
      <c r="N493" s="150"/>
      <c r="O493" s="150"/>
      <c r="P493" s="150"/>
      <c r="Q493" s="150"/>
      <c r="R493" s="150"/>
      <c r="S493" s="150"/>
      <c r="T493" s="150"/>
      <c r="U493" s="150"/>
      <c r="V493" s="150"/>
      <c r="W493" s="150"/>
    </row>
    <row r="494" spans="1:23" ht="15.75" customHeight="1" x14ac:dyDescent="0.25">
      <c r="A494" s="669"/>
      <c r="B494" s="669"/>
      <c r="C494" s="669"/>
      <c r="D494" s="669"/>
      <c r="E494" s="150"/>
      <c r="F494" s="150"/>
      <c r="G494" s="150"/>
      <c r="H494" s="150"/>
      <c r="I494" s="150"/>
      <c r="J494" s="150"/>
      <c r="K494" s="669"/>
      <c r="L494" s="669"/>
      <c r="M494" s="669"/>
      <c r="N494" s="150"/>
      <c r="O494" s="150"/>
      <c r="P494" s="150"/>
      <c r="Q494" s="150"/>
      <c r="R494" s="150"/>
      <c r="S494" s="150"/>
      <c r="T494" s="150"/>
      <c r="U494" s="150"/>
      <c r="V494" s="150"/>
      <c r="W494" s="150"/>
    </row>
    <row r="495" spans="1:23" ht="15.75" customHeight="1" x14ac:dyDescent="0.25">
      <c r="A495" s="669"/>
      <c r="B495" s="669"/>
      <c r="C495" s="669"/>
      <c r="D495" s="669"/>
      <c r="E495" s="150"/>
      <c r="F495" s="150"/>
      <c r="G495" s="150"/>
      <c r="H495" s="150"/>
      <c r="I495" s="150"/>
      <c r="J495" s="150"/>
      <c r="K495" s="669"/>
      <c r="L495" s="669"/>
      <c r="M495" s="669"/>
      <c r="N495" s="150"/>
      <c r="O495" s="150"/>
      <c r="P495" s="150"/>
      <c r="Q495" s="150"/>
      <c r="R495" s="150"/>
      <c r="S495" s="150"/>
      <c r="T495" s="150"/>
      <c r="U495" s="150"/>
      <c r="V495" s="150"/>
      <c r="W495" s="150"/>
    </row>
    <row r="496" spans="1:23" ht="15.75" customHeight="1" x14ac:dyDescent="0.25">
      <c r="A496" s="669"/>
      <c r="B496" s="669"/>
      <c r="C496" s="669"/>
      <c r="D496" s="669"/>
      <c r="E496" s="150"/>
      <c r="F496" s="150"/>
      <c r="G496" s="150"/>
      <c r="H496" s="150"/>
      <c r="I496" s="150"/>
      <c r="J496" s="150"/>
      <c r="K496" s="669"/>
      <c r="L496" s="669"/>
      <c r="M496" s="669"/>
      <c r="N496" s="150"/>
      <c r="O496" s="150"/>
      <c r="P496" s="150"/>
      <c r="Q496" s="150"/>
      <c r="R496" s="150"/>
      <c r="S496" s="150"/>
      <c r="T496" s="150"/>
      <c r="U496" s="150"/>
      <c r="V496" s="150"/>
      <c r="W496" s="150"/>
    </row>
    <row r="497" spans="1:23" ht="15.75" customHeight="1" x14ac:dyDescent="0.25">
      <c r="A497" s="669"/>
      <c r="B497" s="669"/>
      <c r="C497" s="669"/>
      <c r="D497" s="669"/>
      <c r="E497" s="150"/>
      <c r="F497" s="150"/>
      <c r="G497" s="150"/>
      <c r="H497" s="150"/>
      <c r="I497" s="150"/>
      <c r="J497" s="150"/>
      <c r="K497" s="669"/>
      <c r="L497" s="669"/>
      <c r="M497" s="669"/>
      <c r="N497" s="150"/>
      <c r="O497" s="150"/>
      <c r="P497" s="150"/>
      <c r="Q497" s="150"/>
      <c r="R497" s="150"/>
      <c r="S497" s="150"/>
      <c r="T497" s="150"/>
      <c r="U497" s="150"/>
      <c r="V497" s="150"/>
      <c r="W497" s="150"/>
    </row>
    <row r="498" spans="1:23" ht="15.75" customHeight="1" x14ac:dyDescent="0.25">
      <c r="A498" s="669"/>
      <c r="B498" s="669"/>
      <c r="C498" s="669"/>
      <c r="D498" s="669"/>
      <c r="E498" s="150"/>
      <c r="F498" s="150"/>
      <c r="G498" s="150"/>
      <c r="H498" s="150"/>
      <c r="I498" s="150"/>
      <c r="J498" s="150"/>
      <c r="K498" s="669"/>
      <c r="L498" s="669"/>
      <c r="M498" s="669"/>
      <c r="N498" s="150"/>
      <c r="O498" s="150"/>
      <c r="P498" s="150"/>
      <c r="Q498" s="150"/>
      <c r="R498" s="150"/>
      <c r="S498" s="150"/>
      <c r="T498" s="150"/>
      <c r="U498" s="150"/>
      <c r="V498" s="150"/>
      <c r="W498" s="150"/>
    </row>
    <row r="499" spans="1:23" ht="15.75" customHeight="1" x14ac:dyDescent="0.25">
      <c r="A499" s="669"/>
      <c r="B499" s="669"/>
      <c r="C499" s="669"/>
      <c r="D499" s="669"/>
      <c r="E499" s="150"/>
      <c r="F499" s="150"/>
      <c r="G499" s="150"/>
      <c r="H499" s="150"/>
      <c r="I499" s="150"/>
      <c r="J499" s="150"/>
      <c r="K499" s="669"/>
      <c r="L499" s="669"/>
      <c r="M499" s="669"/>
      <c r="N499" s="150"/>
      <c r="O499" s="150"/>
      <c r="P499" s="150"/>
      <c r="Q499" s="150"/>
      <c r="R499" s="150"/>
      <c r="S499" s="150"/>
      <c r="T499" s="150"/>
      <c r="U499" s="150"/>
      <c r="V499" s="150"/>
      <c r="W499" s="150"/>
    </row>
    <row r="500" spans="1:23" ht="15.75" customHeight="1" x14ac:dyDescent="0.25">
      <c r="A500" s="669"/>
      <c r="B500" s="669"/>
      <c r="C500" s="669"/>
      <c r="D500" s="669"/>
      <c r="E500" s="150"/>
      <c r="F500" s="150"/>
      <c r="G500" s="150"/>
      <c r="H500" s="150"/>
      <c r="I500" s="150"/>
      <c r="J500" s="150"/>
      <c r="K500" s="669"/>
      <c r="L500" s="669"/>
      <c r="M500" s="669"/>
      <c r="N500" s="150"/>
      <c r="O500" s="150"/>
      <c r="P500" s="150"/>
      <c r="Q500" s="150"/>
      <c r="R500" s="150"/>
      <c r="S500" s="150"/>
      <c r="T500" s="150"/>
      <c r="U500" s="150"/>
      <c r="V500" s="150"/>
      <c r="W500" s="150"/>
    </row>
    <row r="501" spans="1:23" ht="15.75" customHeight="1" x14ac:dyDescent="0.25">
      <c r="A501" s="669"/>
      <c r="B501" s="669"/>
      <c r="C501" s="669"/>
      <c r="D501" s="669"/>
      <c r="E501" s="150"/>
      <c r="F501" s="150"/>
      <c r="G501" s="150"/>
      <c r="H501" s="150"/>
      <c r="I501" s="150"/>
      <c r="J501" s="150"/>
      <c r="K501" s="669"/>
      <c r="L501" s="669"/>
      <c r="M501" s="669"/>
      <c r="N501" s="150"/>
      <c r="O501" s="150"/>
      <c r="P501" s="150"/>
      <c r="Q501" s="150"/>
      <c r="R501" s="150"/>
      <c r="S501" s="150"/>
      <c r="T501" s="150"/>
      <c r="U501" s="150"/>
      <c r="V501" s="150"/>
      <c r="W501" s="150"/>
    </row>
    <row r="502" spans="1:23" ht="15.75" customHeight="1" x14ac:dyDescent="0.25">
      <c r="A502" s="669"/>
      <c r="B502" s="669"/>
      <c r="C502" s="669"/>
      <c r="D502" s="669"/>
      <c r="E502" s="150"/>
      <c r="F502" s="150"/>
      <c r="G502" s="150"/>
      <c r="H502" s="150"/>
      <c r="I502" s="150"/>
      <c r="J502" s="150"/>
      <c r="K502" s="669"/>
      <c r="L502" s="669"/>
      <c r="M502" s="669"/>
      <c r="N502" s="150"/>
      <c r="O502" s="150"/>
      <c r="P502" s="150"/>
      <c r="Q502" s="150"/>
      <c r="R502" s="150"/>
      <c r="S502" s="150"/>
      <c r="T502" s="150"/>
      <c r="U502" s="150"/>
      <c r="V502" s="150"/>
      <c r="W502" s="150"/>
    </row>
    <row r="503" spans="1:23" ht="15.75" customHeight="1" x14ac:dyDescent="0.25">
      <c r="A503" s="669"/>
      <c r="B503" s="669"/>
      <c r="C503" s="669"/>
      <c r="D503" s="669"/>
      <c r="E503" s="150"/>
      <c r="F503" s="150"/>
      <c r="G503" s="150"/>
      <c r="H503" s="150"/>
      <c r="I503" s="150"/>
      <c r="J503" s="150"/>
      <c r="K503" s="669"/>
      <c r="L503" s="669"/>
      <c r="M503" s="669"/>
      <c r="N503" s="150"/>
      <c r="O503" s="150"/>
      <c r="P503" s="150"/>
      <c r="Q503" s="150"/>
      <c r="R503" s="150"/>
      <c r="S503" s="150"/>
      <c r="T503" s="150"/>
      <c r="U503" s="150"/>
      <c r="V503" s="150"/>
      <c r="W503" s="150"/>
    </row>
    <row r="504" spans="1:23" ht="15.75" customHeight="1" x14ac:dyDescent="0.25">
      <c r="A504" s="669"/>
      <c r="B504" s="669"/>
      <c r="C504" s="669"/>
      <c r="D504" s="669"/>
      <c r="E504" s="150"/>
      <c r="F504" s="150"/>
      <c r="G504" s="150"/>
      <c r="H504" s="150"/>
      <c r="I504" s="150"/>
      <c r="J504" s="150"/>
      <c r="K504" s="669"/>
      <c r="L504" s="669"/>
      <c r="M504" s="669"/>
      <c r="N504" s="150"/>
      <c r="O504" s="150"/>
      <c r="P504" s="150"/>
      <c r="Q504" s="150"/>
      <c r="R504" s="150"/>
      <c r="S504" s="150"/>
      <c r="T504" s="150"/>
      <c r="U504" s="150"/>
      <c r="V504" s="150"/>
      <c r="W504" s="150"/>
    </row>
    <row r="505" spans="1:23" ht="15.75" customHeight="1" x14ac:dyDescent="0.25">
      <c r="A505" s="669"/>
      <c r="B505" s="669"/>
      <c r="C505" s="669"/>
      <c r="D505" s="669"/>
      <c r="E505" s="150"/>
      <c r="F505" s="150"/>
      <c r="G505" s="150"/>
      <c r="H505" s="150"/>
      <c r="I505" s="150"/>
      <c r="J505" s="150"/>
      <c r="K505" s="669"/>
      <c r="L505" s="669"/>
      <c r="M505" s="669"/>
      <c r="N505" s="150"/>
      <c r="O505" s="150"/>
      <c r="P505" s="150"/>
      <c r="Q505" s="150"/>
      <c r="R505" s="150"/>
      <c r="S505" s="150"/>
      <c r="T505" s="150"/>
      <c r="U505" s="150"/>
      <c r="V505" s="150"/>
      <c r="W505" s="150"/>
    </row>
    <row r="506" spans="1:23" ht="15.75" customHeight="1" x14ac:dyDescent="0.25">
      <c r="A506" s="669"/>
      <c r="B506" s="669"/>
      <c r="C506" s="669"/>
      <c r="D506" s="669"/>
      <c r="E506" s="150"/>
      <c r="F506" s="150"/>
      <c r="G506" s="150"/>
      <c r="H506" s="150"/>
      <c r="I506" s="150"/>
      <c r="J506" s="150"/>
      <c r="K506" s="669"/>
      <c r="L506" s="669"/>
      <c r="M506" s="669"/>
      <c r="N506" s="150"/>
      <c r="O506" s="150"/>
      <c r="P506" s="150"/>
      <c r="Q506" s="150"/>
      <c r="R506" s="150"/>
      <c r="S506" s="150"/>
      <c r="T506" s="150"/>
      <c r="U506" s="150"/>
      <c r="V506" s="150"/>
      <c r="W506" s="150"/>
    </row>
    <row r="507" spans="1:23" ht="15.75" customHeight="1" x14ac:dyDescent="0.25">
      <c r="A507" s="669"/>
      <c r="B507" s="669"/>
      <c r="C507" s="669"/>
      <c r="D507" s="669"/>
      <c r="E507" s="150"/>
      <c r="F507" s="150"/>
      <c r="G507" s="150"/>
      <c r="H507" s="150"/>
      <c r="I507" s="150"/>
      <c r="J507" s="150"/>
      <c r="K507" s="669"/>
      <c r="L507" s="669"/>
      <c r="M507" s="669"/>
      <c r="N507" s="150"/>
      <c r="O507" s="150"/>
      <c r="P507" s="150"/>
      <c r="Q507" s="150"/>
      <c r="R507" s="150"/>
      <c r="S507" s="150"/>
      <c r="T507" s="150"/>
      <c r="U507" s="150"/>
      <c r="V507" s="150"/>
      <c r="W507" s="150"/>
    </row>
    <row r="508" spans="1:23" ht="15.75" customHeight="1" x14ac:dyDescent="0.25">
      <c r="A508" s="669"/>
      <c r="B508" s="669"/>
      <c r="C508" s="669"/>
      <c r="D508" s="669"/>
      <c r="E508" s="150"/>
      <c r="F508" s="150"/>
      <c r="G508" s="150"/>
      <c r="H508" s="150"/>
      <c r="I508" s="150"/>
      <c r="J508" s="150"/>
      <c r="K508" s="669"/>
      <c r="L508" s="669"/>
      <c r="M508" s="669"/>
      <c r="N508" s="150"/>
      <c r="O508" s="150"/>
      <c r="P508" s="150"/>
      <c r="Q508" s="150"/>
      <c r="R508" s="150"/>
      <c r="S508" s="150"/>
      <c r="T508" s="150"/>
      <c r="U508" s="150"/>
      <c r="V508" s="150"/>
      <c r="W508" s="150"/>
    </row>
    <row r="509" spans="1:23" ht="15.75" customHeight="1" x14ac:dyDescent="0.25">
      <c r="A509" s="669"/>
      <c r="B509" s="669"/>
      <c r="C509" s="669"/>
      <c r="D509" s="669"/>
      <c r="E509" s="150"/>
      <c r="F509" s="150"/>
      <c r="G509" s="150"/>
      <c r="H509" s="150"/>
      <c r="I509" s="150"/>
      <c r="J509" s="150"/>
      <c r="K509" s="669"/>
      <c r="L509" s="669"/>
      <c r="M509" s="669"/>
      <c r="N509" s="150"/>
      <c r="O509" s="150"/>
      <c r="P509" s="150"/>
      <c r="Q509" s="150"/>
      <c r="R509" s="150"/>
      <c r="S509" s="150"/>
      <c r="T509" s="150"/>
      <c r="U509" s="150"/>
      <c r="V509" s="150"/>
      <c r="W509" s="150"/>
    </row>
    <row r="510" spans="1:23" ht="15.75" customHeight="1" x14ac:dyDescent="0.25">
      <c r="A510" s="669"/>
      <c r="B510" s="669"/>
      <c r="C510" s="669"/>
      <c r="D510" s="669"/>
      <c r="E510" s="150"/>
      <c r="F510" s="150"/>
      <c r="G510" s="150"/>
      <c r="H510" s="150"/>
      <c r="I510" s="150"/>
      <c r="J510" s="150"/>
      <c r="K510" s="669"/>
      <c r="L510" s="669"/>
      <c r="M510" s="669"/>
      <c r="N510" s="150"/>
      <c r="O510" s="150"/>
      <c r="P510" s="150"/>
      <c r="Q510" s="150"/>
      <c r="R510" s="150"/>
      <c r="S510" s="150"/>
      <c r="T510" s="150"/>
      <c r="U510" s="150"/>
      <c r="V510" s="150"/>
      <c r="W510" s="150"/>
    </row>
    <row r="511" spans="1:23" ht="15.75" customHeight="1" x14ac:dyDescent="0.25">
      <c r="A511" s="669"/>
      <c r="B511" s="669"/>
      <c r="C511" s="669"/>
      <c r="D511" s="669"/>
      <c r="E511" s="150"/>
      <c r="F511" s="150"/>
      <c r="G511" s="150"/>
      <c r="H511" s="150"/>
      <c r="I511" s="150"/>
      <c r="J511" s="150"/>
      <c r="K511" s="669"/>
      <c r="L511" s="669"/>
      <c r="M511" s="669"/>
      <c r="N511" s="150"/>
      <c r="O511" s="150"/>
      <c r="P511" s="150"/>
      <c r="Q511" s="150"/>
      <c r="R511" s="150"/>
      <c r="S511" s="150"/>
      <c r="T511" s="150"/>
      <c r="U511" s="150"/>
      <c r="V511" s="150"/>
      <c r="W511" s="150"/>
    </row>
    <row r="512" spans="1:23" ht="15.75" customHeight="1" x14ac:dyDescent="0.25">
      <c r="A512" s="669"/>
      <c r="B512" s="669"/>
      <c r="C512" s="669"/>
      <c r="D512" s="669"/>
      <c r="E512" s="150"/>
      <c r="F512" s="150"/>
      <c r="G512" s="150"/>
      <c r="H512" s="150"/>
      <c r="I512" s="150"/>
      <c r="J512" s="150"/>
      <c r="K512" s="669"/>
      <c r="L512" s="669"/>
      <c r="M512" s="669"/>
      <c r="N512" s="150"/>
      <c r="O512" s="150"/>
      <c r="P512" s="150"/>
      <c r="Q512" s="150"/>
      <c r="R512" s="150"/>
      <c r="S512" s="150"/>
      <c r="T512" s="150"/>
      <c r="U512" s="150"/>
      <c r="V512" s="150"/>
      <c r="W512" s="150"/>
    </row>
    <row r="513" spans="1:23" ht="15.75" customHeight="1" x14ac:dyDescent="0.25">
      <c r="A513" s="669"/>
      <c r="B513" s="669"/>
      <c r="C513" s="669"/>
      <c r="D513" s="669"/>
      <c r="E513" s="150"/>
      <c r="F513" s="150"/>
      <c r="G513" s="150"/>
      <c r="H513" s="150"/>
      <c r="I513" s="150"/>
      <c r="J513" s="150"/>
      <c r="K513" s="669"/>
      <c r="L513" s="669"/>
      <c r="M513" s="669"/>
      <c r="N513" s="150"/>
      <c r="O513" s="150"/>
      <c r="P513" s="150"/>
      <c r="Q513" s="150"/>
      <c r="R513" s="150"/>
      <c r="S513" s="150"/>
      <c r="T513" s="150"/>
      <c r="U513" s="150"/>
      <c r="V513" s="150"/>
      <c r="W513" s="150"/>
    </row>
    <row r="514" spans="1:23" ht="15.75" customHeight="1" x14ac:dyDescent="0.25">
      <c r="A514" s="669"/>
      <c r="B514" s="669"/>
      <c r="C514" s="669"/>
      <c r="D514" s="669"/>
      <c r="E514" s="150"/>
      <c r="F514" s="150"/>
      <c r="G514" s="150"/>
      <c r="H514" s="150"/>
      <c r="I514" s="150"/>
      <c r="J514" s="150"/>
      <c r="K514" s="669"/>
      <c r="L514" s="669"/>
      <c r="M514" s="669"/>
      <c r="N514" s="150"/>
      <c r="O514" s="150"/>
      <c r="P514" s="150"/>
      <c r="Q514" s="150"/>
      <c r="R514" s="150"/>
      <c r="S514" s="150"/>
      <c r="T514" s="150"/>
      <c r="U514" s="150"/>
      <c r="V514" s="150"/>
      <c r="W514" s="150"/>
    </row>
    <row r="515" spans="1:23" ht="15.75" customHeight="1" x14ac:dyDescent="0.25">
      <c r="A515" s="669"/>
      <c r="B515" s="669"/>
      <c r="C515" s="669"/>
      <c r="D515" s="669"/>
      <c r="E515" s="150"/>
      <c r="F515" s="150"/>
      <c r="G515" s="150"/>
      <c r="H515" s="150"/>
      <c r="I515" s="150"/>
      <c r="J515" s="150"/>
      <c r="K515" s="669"/>
      <c r="L515" s="669"/>
      <c r="M515" s="669"/>
      <c r="N515" s="150"/>
      <c r="O515" s="150"/>
      <c r="P515" s="150"/>
      <c r="Q515" s="150"/>
      <c r="R515" s="150"/>
      <c r="S515" s="150"/>
      <c r="T515" s="150"/>
      <c r="U515" s="150"/>
      <c r="V515" s="150"/>
      <c r="W515" s="150"/>
    </row>
    <row r="516" spans="1:23" ht="15.75" customHeight="1" x14ac:dyDescent="0.25">
      <c r="A516" s="669"/>
      <c r="B516" s="669"/>
      <c r="C516" s="669"/>
      <c r="D516" s="669"/>
      <c r="E516" s="150"/>
      <c r="F516" s="150"/>
      <c r="G516" s="150"/>
      <c r="H516" s="150"/>
      <c r="I516" s="150"/>
      <c r="J516" s="150"/>
      <c r="K516" s="669"/>
      <c r="L516" s="669"/>
      <c r="M516" s="669"/>
      <c r="N516" s="150"/>
      <c r="O516" s="150"/>
      <c r="P516" s="150"/>
      <c r="Q516" s="150"/>
      <c r="R516" s="150"/>
      <c r="S516" s="150"/>
      <c r="T516" s="150"/>
      <c r="U516" s="150"/>
      <c r="V516" s="150"/>
      <c r="W516" s="150"/>
    </row>
    <row r="517" spans="1:23" ht="15.75" customHeight="1" x14ac:dyDescent="0.25">
      <c r="A517" s="669"/>
      <c r="B517" s="669"/>
      <c r="C517" s="669"/>
      <c r="D517" s="669"/>
      <c r="E517" s="150"/>
      <c r="F517" s="150"/>
      <c r="G517" s="150"/>
      <c r="H517" s="150"/>
      <c r="I517" s="150"/>
      <c r="J517" s="150"/>
      <c r="K517" s="669"/>
      <c r="L517" s="669"/>
      <c r="M517" s="669"/>
      <c r="N517" s="150"/>
      <c r="O517" s="150"/>
      <c r="P517" s="150"/>
      <c r="Q517" s="150"/>
      <c r="R517" s="150"/>
      <c r="S517" s="150"/>
      <c r="T517" s="150"/>
      <c r="U517" s="150"/>
      <c r="V517" s="150"/>
      <c r="W517" s="150"/>
    </row>
    <row r="518" spans="1:23" ht="15.75" customHeight="1" x14ac:dyDescent="0.25">
      <c r="A518" s="669"/>
      <c r="B518" s="669"/>
      <c r="C518" s="669"/>
      <c r="D518" s="669"/>
      <c r="E518" s="150"/>
      <c r="F518" s="150"/>
      <c r="G518" s="150"/>
      <c r="H518" s="150"/>
      <c r="I518" s="150"/>
      <c r="J518" s="150"/>
      <c r="K518" s="669"/>
      <c r="L518" s="669"/>
      <c r="M518" s="669"/>
      <c r="N518" s="150"/>
      <c r="O518" s="150"/>
      <c r="P518" s="150"/>
      <c r="Q518" s="150"/>
      <c r="R518" s="150"/>
      <c r="S518" s="150"/>
      <c r="T518" s="150"/>
      <c r="U518" s="150"/>
      <c r="V518" s="150"/>
      <c r="W518" s="150"/>
    </row>
    <row r="519" spans="1:23" ht="15.75" customHeight="1" x14ac:dyDescent="0.25">
      <c r="A519" s="669"/>
      <c r="B519" s="669"/>
      <c r="C519" s="669"/>
      <c r="D519" s="669"/>
      <c r="E519" s="150"/>
      <c r="F519" s="150"/>
      <c r="G519" s="150"/>
      <c r="H519" s="150"/>
      <c r="I519" s="150"/>
      <c r="J519" s="150"/>
      <c r="K519" s="669"/>
      <c r="L519" s="669"/>
      <c r="M519" s="669"/>
      <c r="N519" s="150"/>
      <c r="O519" s="150"/>
      <c r="P519" s="150"/>
      <c r="Q519" s="150"/>
      <c r="R519" s="150"/>
      <c r="S519" s="150"/>
      <c r="T519" s="150"/>
      <c r="U519" s="150"/>
      <c r="V519" s="150"/>
      <c r="W519" s="150"/>
    </row>
    <row r="520" spans="1:23" ht="15.75" customHeight="1" x14ac:dyDescent="0.25">
      <c r="A520" s="669"/>
      <c r="B520" s="669"/>
      <c r="C520" s="669"/>
      <c r="D520" s="669"/>
      <c r="E520" s="150"/>
      <c r="F520" s="150"/>
      <c r="G520" s="150"/>
      <c r="H520" s="150"/>
      <c r="I520" s="150"/>
      <c r="J520" s="150"/>
      <c r="K520" s="669"/>
      <c r="L520" s="669"/>
      <c r="M520" s="669"/>
      <c r="N520" s="150"/>
      <c r="O520" s="150"/>
      <c r="P520" s="150"/>
      <c r="Q520" s="150"/>
      <c r="R520" s="150"/>
      <c r="S520" s="150"/>
      <c r="T520" s="150"/>
      <c r="U520" s="150"/>
      <c r="V520" s="150"/>
      <c r="W520" s="150"/>
    </row>
    <row r="521" spans="1:23" ht="15.75" customHeight="1" x14ac:dyDescent="0.25">
      <c r="A521" s="669"/>
      <c r="B521" s="669"/>
      <c r="C521" s="669"/>
      <c r="D521" s="669"/>
      <c r="E521" s="150"/>
      <c r="F521" s="150"/>
      <c r="G521" s="150"/>
      <c r="H521" s="150"/>
      <c r="I521" s="150"/>
      <c r="J521" s="150"/>
      <c r="K521" s="669"/>
      <c r="L521" s="669"/>
      <c r="M521" s="669"/>
      <c r="N521" s="150"/>
      <c r="O521" s="150"/>
      <c r="P521" s="150"/>
      <c r="Q521" s="150"/>
      <c r="R521" s="150"/>
      <c r="S521" s="150"/>
      <c r="T521" s="150"/>
      <c r="U521" s="150"/>
      <c r="V521" s="150"/>
      <c r="W521" s="150"/>
    </row>
    <row r="522" spans="1:23" ht="15.75" customHeight="1" x14ac:dyDescent="0.25">
      <c r="A522" s="669"/>
      <c r="B522" s="669"/>
      <c r="C522" s="669"/>
      <c r="D522" s="669"/>
      <c r="E522" s="150"/>
      <c r="F522" s="150"/>
      <c r="G522" s="150"/>
      <c r="H522" s="150"/>
      <c r="I522" s="150"/>
      <c r="J522" s="150"/>
      <c r="K522" s="669"/>
      <c r="L522" s="669"/>
      <c r="M522" s="669"/>
      <c r="N522" s="150"/>
      <c r="O522" s="150"/>
      <c r="P522" s="150"/>
      <c r="Q522" s="150"/>
      <c r="R522" s="150"/>
      <c r="S522" s="150"/>
      <c r="T522" s="150"/>
      <c r="U522" s="150"/>
      <c r="V522" s="150"/>
      <c r="W522" s="150"/>
    </row>
    <row r="523" spans="1:23" ht="15.75" customHeight="1" x14ac:dyDescent="0.25">
      <c r="A523" s="669"/>
      <c r="B523" s="669"/>
      <c r="C523" s="669"/>
      <c r="D523" s="669"/>
      <c r="E523" s="150"/>
      <c r="F523" s="150"/>
      <c r="G523" s="150"/>
      <c r="H523" s="150"/>
      <c r="I523" s="150"/>
      <c r="J523" s="150"/>
      <c r="K523" s="669"/>
      <c r="L523" s="669"/>
      <c r="M523" s="669"/>
      <c r="N523" s="150"/>
      <c r="O523" s="150"/>
      <c r="P523" s="150"/>
      <c r="Q523" s="150"/>
      <c r="R523" s="150"/>
      <c r="S523" s="150"/>
      <c r="T523" s="150"/>
      <c r="U523" s="150"/>
      <c r="V523" s="150"/>
      <c r="W523" s="150"/>
    </row>
    <row r="524" spans="1:23" ht="15.75" customHeight="1" x14ac:dyDescent="0.25">
      <c r="A524" s="669"/>
      <c r="B524" s="669"/>
      <c r="C524" s="669"/>
      <c r="D524" s="669"/>
      <c r="E524" s="150"/>
      <c r="F524" s="150"/>
      <c r="G524" s="150"/>
      <c r="H524" s="150"/>
      <c r="I524" s="150"/>
      <c r="J524" s="150"/>
      <c r="K524" s="669"/>
      <c r="L524" s="669"/>
      <c r="M524" s="669"/>
      <c r="N524" s="150"/>
      <c r="O524" s="150"/>
      <c r="P524" s="150"/>
      <c r="Q524" s="150"/>
      <c r="R524" s="150"/>
      <c r="S524" s="150"/>
      <c r="T524" s="150"/>
      <c r="U524" s="150"/>
      <c r="V524" s="150"/>
      <c r="W524" s="150"/>
    </row>
    <row r="525" spans="1:23" ht="15.75" customHeight="1" x14ac:dyDescent="0.25">
      <c r="A525" s="669"/>
      <c r="B525" s="669"/>
      <c r="C525" s="669"/>
      <c r="D525" s="669"/>
      <c r="E525" s="150"/>
      <c r="F525" s="150"/>
      <c r="G525" s="150"/>
      <c r="H525" s="150"/>
      <c r="I525" s="150"/>
      <c r="J525" s="150"/>
      <c r="K525" s="669"/>
      <c r="L525" s="669"/>
      <c r="M525" s="669"/>
      <c r="N525" s="150"/>
      <c r="O525" s="150"/>
      <c r="P525" s="150"/>
      <c r="Q525" s="150"/>
      <c r="R525" s="150"/>
      <c r="S525" s="150"/>
      <c r="T525" s="150"/>
      <c r="U525" s="150"/>
      <c r="V525" s="150"/>
      <c r="W525" s="150"/>
    </row>
    <row r="526" spans="1:23" ht="15.75" customHeight="1" x14ac:dyDescent="0.25">
      <c r="A526" s="669"/>
      <c r="B526" s="669"/>
      <c r="C526" s="669"/>
      <c r="D526" s="669"/>
      <c r="E526" s="150"/>
      <c r="F526" s="150"/>
      <c r="G526" s="150"/>
      <c r="H526" s="150"/>
      <c r="I526" s="150"/>
      <c r="J526" s="150"/>
      <c r="K526" s="669"/>
      <c r="L526" s="669"/>
      <c r="M526" s="669"/>
      <c r="N526" s="150"/>
      <c r="O526" s="150"/>
      <c r="P526" s="150"/>
      <c r="Q526" s="150"/>
      <c r="R526" s="150"/>
      <c r="S526" s="150"/>
      <c r="T526" s="150"/>
      <c r="U526" s="150"/>
      <c r="V526" s="150"/>
      <c r="W526" s="150"/>
    </row>
    <row r="527" spans="1:23" ht="15.75" customHeight="1" x14ac:dyDescent="0.25">
      <c r="A527" s="669"/>
      <c r="B527" s="669"/>
      <c r="C527" s="669"/>
      <c r="D527" s="669"/>
      <c r="E527" s="150"/>
      <c r="F527" s="150"/>
      <c r="G527" s="150"/>
      <c r="H527" s="150"/>
      <c r="I527" s="150"/>
      <c r="J527" s="150"/>
      <c r="K527" s="669"/>
      <c r="L527" s="669"/>
      <c r="M527" s="669"/>
      <c r="N527" s="150"/>
      <c r="O527" s="150"/>
      <c r="P527" s="150"/>
      <c r="Q527" s="150"/>
      <c r="R527" s="150"/>
      <c r="S527" s="150"/>
      <c r="T527" s="150"/>
      <c r="U527" s="150"/>
      <c r="V527" s="150"/>
      <c r="W527" s="150"/>
    </row>
    <row r="528" spans="1:23" ht="15.75" customHeight="1" x14ac:dyDescent="0.25">
      <c r="A528" s="669"/>
      <c r="B528" s="669"/>
      <c r="C528" s="669"/>
      <c r="D528" s="669"/>
      <c r="E528" s="150"/>
      <c r="F528" s="150"/>
      <c r="G528" s="150"/>
      <c r="H528" s="150"/>
      <c r="I528" s="150"/>
      <c r="J528" s="150"/>
      <c r="K528" s="669"/>
      <c r="L528" s="669"/>
      <c r="M528" s="669"/>
      <c r="N528" s="150"/>
      <c r="O528" s="150"/>
      <c r="P528" s="150"/>
      <c r="Q528" s="150"/>
      <c r="R528" s="150"/>
      <c r="S528" s="150"/>
      <c r="T528" s="150"/>
      <c r="U528" s="150"/>
      <c r="V528" s="150"/>
      <c r="W528" s="150"/>
    </row>
    <row r="529" spans="1:23" ht="15.75" customHeight="1" x14ac:dyDescent="0.25">
      <c r="A529" s="669"/>
      <c r="B529" s="669"/>
      <c r="C529" s="669"/>
      <c r="D529" s="669"/>
      <c r="E529" s="150"/>
      <c r="F529" s="150"/>
      <c r="G529" s="150"/>
      <c r="H529" s="150"/>
      <c r="I529" s="150"/>
      <c r="J529" s="150"/>
      <c r="K529" s="669"/>
      <c r="L529" s="669"/>
      <c r="M529" s="669"/>
      <c r="N529" s="150"/>
      <c r="O529" s="150"/>
      <c r="P529" s="150"/>
      <c r="Q529" s="150"/>
      <c r="R529" s="150"/>
      <c r="S529" s="150"/>
      <c r="T529" s="150"/>
      <c r="U529" s="150"/>
      <c r="V529" s="150"/>
      <c r="W529" s="150"/>
    </row>
    <row r="530" spans="1:23" ht="15.75" customHeight="1" x14ac:dyDescent="0.25">
      <c r="A530" s="669"/>
      <c r="B530" s="669"/>
      <c r="C530" s="669"/>
      <c r="D530" s="669"/>
      <c r="E530" s="150"/>
      <c r="F530" s="150"/>
      <c r="G530" s="150"/>
      <c r="H530" s="150"/>
      <c r="I530" s="150"/>
      <c r="J530" s="150"/>
      <c r="K530" s="669"/>
      <c r="L530" s="669"/>
      <c r="M530" s="669"/>
      <c r="N530" s="150"/>
      <c r="O530" s="150"/>
      <c r="P530" s="150"/>
      <c r="Q530" s="150"/>
      <c r="R530" s="150"/>
      <c r="S530" s="150"/>
      <c r="T530" s="150"/>
      <c r="U530" s="150"/>
      <c r="V530" s="150"/>
      <c r="W530" s="150"/>
    </row>
    <row r="531" spans="1:23" ht="15.75" customHeight="1" x14ac:dyDescent="0.25">
      <c r="A531" s="669"/>
      <c r="B531" s="669"/>
      <c r="C531" s="669"/>
      <c r="D531" s="669"/>
      <c r="E531" s="150"/>
      <c r="F531" s="150"/>
      <c r="G531" s="150"/>
      <c r="H531" s="150"/>
      <c r="I531" s="150"/>
      <c r="J531" s="150"/>
      <c r="K531" s="669"/>
      <c r="L531" s="669"/>
      <c r="M531" s="669"/>
      <c r="N531" s="150"/>
      <c r="O531" s="150"/>
      <c r="P531" s="150"/>
      <c r="Q531" s="150"/>
      <c r="R531" s="150"/>
      <c r="S531" s="150"/>
      <c r="T531" s="150"/>
      <c r="U531" s="150"/>
      <c r="V531" s="150"/>
      <c r="W531" s="150"/>
    </row>
    <row r="532" spans="1:23" ht="15.75" customHeight="1" x14ac:dyDescent="0.25">
      <c r="A532" s="669"/>
      <c r="B532" s="669"/>
      <c r="C532" s="669"/>
      <c r="D532" s="669"/>
      <c r="E532" s="150"/>
      <c r="F532" s="150"/>
      <c r="G532" s="150"/>
      <c r="H532" s="150"/>
      <c r="I532" s="150"/>
      <c r="J532" s="150"/>
      <c r="K532" s="669"/>
      <c r="L532" s="669"/>
      <c r="M532" s="669"/>
      <c r="N532" s="150"/>
      <c r="O532" s="150"/>
      <c r="P532" s="150"/>
      <c r="Q532" s="150"/>
      <c r="R532" s="150"/>
      <c r="S532" s="150"/>
      <c r="T532" s="150"/>
      <c r="U532" s="150"/>
      <c r="V532" s="150"/>
      <c r="W532" s="150"/>
    </row>
    <row r="533" spans="1:23" ht="15.75" customHeight="1" x14ac:dyDescent="0.25">
      <c r="A533" s="669"/>
      <c r="B533" s="669"/>
      <c r="C533" s="669"/>
      <c r="D533" s="669"/>
      <c r="E533" s="150"/>
      <c r="F533" s="150"/>
      <c r="G533" s="150"/>
      <c r="H533" s="150"/>
      <c r="I533" s="150"/>
      <c r="J533" s="150"/>
      <c r="K533" s="669"/>
      <c r="L533" s="669"/>
      <c r="M533" s="669"/>
      <c r="N533" s="150"/>
      <c r="O533" s="150"/>
      <c r="P533" s="150"/>
      <c r="Q533" s="150"/>
      <c r="R533" s="150"/>
      <c r="S533" s="150"/>
      <c r="T533" s="150"/>
      <c r="U533" s="150"/>
      <c r="V533" s="150"/>
      <c r="W533" s="150"/>
    </row>
    <row r="534" spans="1:23" ht="15.75" customHeight="1" x14ac:dyDescent="0.25">
      <c r="A534" s="669"/>
      <c r="B534" s="669"/>
      <c r="C534" s="669"/>
      <c r="D534" s="669"/>
      <c r="E534" s="150"/>
      <c r="F534" s="150"/>
      <c r="G534" s="150"/>
      <c r="H534" s="150"/>
      <c r="I534" s="150"/>
      <c r="J534" s="150"/>
      <c r="K534" s="669"/>
      <c r="L534" s="669"/>
      <c r="M534" s="669"/>
      <c r="N534" s="150"/>
      <c r="O534" s="150"/>
      <c r="P534" s="150"/>
      <c r="Q534" s="150"/>
      <c r="R534" s="150"/>
      <c r="S534" s="150"/>
      <c r="T534" s="150"/>
      <c r="U534" s="150"/>
      <c r="V534" s="150"/>
      <c r="W534" s="150"/>
    </row>
    <row r="535" spans="1:23" ht="15.75" customHeight="1" x14ac:dyDescent="0.25">
      <c r="A535" s="669"/>
      <c r="B535" s="669"/>
      <c r="C535" s="669"/>
      <c r="D535" s="669"/>
      <c r="E535" s="150"/>
      <c r="F535" s="150"/>
      <c r="G535" s="150"/>
      <c r="H535" s="150"/>
      <c r="I535" s="150"/>
      <c r="J535" s="150"/>
      <c r="K535" s="669"/>
      <c r="L535" s="669"/>
      <c r="M535" s="669"/>
      <c r="N535" s="150"/>
      <c r="O535" s="150"/>
      <c r="P535" s="150"/>
      <c r="Q535" s="150"/>
      <c r="R535" s="150"/>
      <c r="S535" s="150"/>
      <c r="T535" s="150"/>
      <c r="U535" s="150"/>
      <c r="V535" s="150"/>
      <c r="W535" s="150"/>
    </row>
    <row r="536" spans="1:23" ht="15.75" customHeight="1" x14ac:dyDescent="0.25">
      <c r="A536" s="669"/>
      <c r="B536" s="669"/>
      <c r="C536" s="669"/>
      <c r="D536" s="669"/>
      <c r="E536" s="150"/>
      <c r="F536" s="150"/>
      <c r="G536" s="150"/>
      <c r="H536" s="150"/>
      <c r="I536" s="150"/>
      <c r="J536" s="150"/>
      <c r="K536" s="669"/>
      <c r="L536" s="669"/>
      <c r="M536" s="669"/>
      <c r="N536" s="150"/>
      <c r="O536" s="150"/>
      <c r="P536" s="150"/>
      <c r="Q536" s="150"/>
      <c r="R536" s="150"/>
      <c r="S536" s="150"/>
      <c r="T536" s="150"/>
      <c r="U536" s="150"/>
      <c r="V536" s="150"/>
      <c r="W536" s="150"/>
    </row>
    <row r="537" spans="1:23" ht="15.75" customHeight="1" x14ac:dyDescent="0.25">
      <c r="A537" s="669"/>
      <c r="B537" s="669"/>
      <c r="C537" s="669"/>
      <c r="D537" s="669"/>
      <c r="E537" s="150"/>
      <c r="F537" s="150"/>
      <c r="G537" s="150"/>
      <c r="H537" s="150"/>
      <c r="I537" s="150"/>
      <c r="J537" s="150"/>
      <c r="K537" s="669"/>
      <c r="L537" s="669"/>
      <c r="M537" s="669"/>
      <c r="N537" s="150"/>
      <c r="O537" s="150"/>
      <c r="P537" s="150"/>
      <c r="Q537" s="150"/>
      <c r="R537" s="150"/>
      <c r="S537" s="150"/>
      <c r="T537" s="150"/>
      <c r="U537" s="150"/>
      <c r="V537" s="150"/>
      <c r="W537" s="150"/>
    </row>
    <row r="538" spans="1:23" ht="15.75" customHeight="1" x14ac:dyDescent="0.25">
      <c r="A538" s="669"/>
      <c r="B538" s="669"/>
      <c r="C538" s="669"/>
      <c r="D538" s="669"/>
      <c r="E538" s="150"/>
      <c r="F538" s="150"/>
      <c r="G538" s="150"/>
      <c r="H538" s="150"/>
      <c r="I538" s="150"/>
      <c r="J538" s="150"/>
      <c r="K538" s="669"/>
      <c r="L538" s="669"/>
      <c r="M538" s="669"/>
      <c r="N538" s="150"/>
      <c r="O538" s="150"/>
      <c r="P538" s="150"/>
      <c r="Q538" s="150"/>
      <c r="R538" s="150"/>
      <c r="S538" s="150"/>
      <c r="T538" s="150"/>
      <c r="U538" s="150"/>
      <c r="V538" s="150"/>
      <c r="W538" s="150"/>
    </row>
    <row r="539" spans="1:23" ht="15.75" customHeight="1" x14ac:dyDescent="0.25">
      <c r="A539" s="669"/>
      <c r="B539" s="669"/>
      <c r="C539" s="669"/>
      <c r="D539" s="669"/>
      <c r="E539" s="150"/>
      <c r="F539" s="150"/>
      <c r="G539" s="150"/>
      <c r="H539" s="150"/>
      <c r="I539" s="150"/>
      <c r="J539" s="150"/>
      <c r="K539" s="669"/>
      <c r="L539" s="669"/>
      <c r="M539" s="669"/>
      <c r="N539" s="150"/>
      <c r="O539" s="150"/>
      <c r="P539" s="150"/>
      <c r="Q539" s="150"/>
      <c r="R539" s="150"/>
      <c r="S539" s="150"/>
      <c r="T539" s="150"/>
      <c r="U539" s="150"/>
      <c r="V539" s="150"/>
      <c r="W539" s="150"/>
    </row>
    <row r="540" spans="1:23" ht="15.75" customHeight="1" x14ac:dyDescent="0.25">
      <c r="A540" s="669"/>
      <c r="B540" s="669"/>
      <c r="C540" s="669"/>
      <c r="D540" s="669"/>
      <c r="E540" s="150"/>
      <c r="F540" s="150"/>
      <c r="G540" s="150"/>
      <c r="H540" s="150"/>
      <c r="I540" s="150"/>
      <c r="J540" s="150"/>
      <c r="K540" s="669"/>
      <c r="L540" s="669"/>
      <c r="M540" s="669"/>
      <c r="N540" s="150"/>
      <c r="O540" s="150"/>
      <c r="P540" s="150"/>
      <c r="Q540" s="150"/>
      <c r="R540" s="150"/>
      <c r="S540" s="150"/>
      <c r="T540" s="150"/>
      <c r="U540" s="150"/>
      <c r="V540" s="150"/>
      <c r="W540" s="150"/>
    </row>
    <row r="541" spans="1:23" ht="15.75" customHeight="1" x14ac:dyDescent="0.25">
      <c r="A541" s="669"/>
      <c r="B541" s="669"/>
      <c r="C541" s="669"/>
      <c r="D541" s="669"/>
      <c r="E541" s="150"/>
      <c r="F541" s="150"/>
      <c r="G541" s="150"/>
      <c r="H541" s="150"/>
      <c r="I541" s="150"/>
      <c r="J541" s="150"/>
      <c r="K541" s="669"/>
      <c r="L541" s="669"/>
      <c r="M541" s="669"/>
      <c r="N541" s="150"/>
      <c r="O541" s="150"/>
      <c r="P541" s="150"/>
      <c r="Q541" s="150"/>
      <c r="R541" s="150"/>
      <c r="S541" s="150"/>
      <c r="T541" s="150"/>
      <c r="U541" s="150"/>
      <c r="V541" s="150"/>
      <c r="W541" s="150"/>
    </row>
    <row r="542" spans="1:23" ht="15.75" customHeight="1" x14ac:dyDescent="0.25">
      <c r="A542" s="669"/>
      <c r="B542" s="669"/>
      <c r="C542" s="669"/>
      <c r="D542" s="669"/>
      <c r="E542" s="150"/>
      <c r="F542" s="150"/>
      <c r="G542" s="150"/>
      <c r="H542" s="150"/>
      <c r="I542" s="150"/>
      <c r="J542" s="150"/>
      <c r="K542" s="669"/>
      <c r="L542" s="669"/>
      <c r="M542" s="669"/>
      <c r="N542" s="150"/>
      <c r="O542" s="150"/>
      <c r="P542" s="150"/>
      <c r="Q542" s="150"/>
      <c r="R542" s="150"/>
      <c r="S542" s="150"/>
      <c r="T542" s="150"/>
      <c r="U542" s="150"/>
      <c r="V542" s="150"/>
      <c r="W542" s="150"/>
    </row>
    <row r="543" spans="1:23" ht="15.75" customHeight="1" x14ac:dyDescent="0.25">
      <c r="A543" s="669"/>
      <c r="B543" s="669"/>
      <c r="C543" s="669"/>
      <c r="D543" s="669"/>
      <c r="E543" s="150"/>
      <c r="F543" s="150"/>
      <c r="G543" s="150"/>
      <c r="H543" s="150"/>
      <c r="I543" s="150"/>
      <c r="J543" s="150"/>
      <c r="K543" s="669"/>
      <c r="L543" s="669"/>
      <c r="M543" s="669"/>
      <c r="N543" s="150"/>
      <c r="O543" s="150"/>
      <c r="P543" s="150"/>
      <c r="Q543" s="150"/>
      <c r="R543" s="150"/>
      <c r="S543" s="150"/>
      <c r="T543" s="150"/>
      <c r="U543" s="150"/>
      <c r="V543" s="150"/>
      <c r="W543" s="150"/>
    </row>
    <row r="544" spans="1:23" ht="15.75" customHeight="1" x14ac:dyDescent="0.25">
      <c r="A544" s="669"/>
      <c r="B544" s="669"/>
      <c r="C544" s="669"/>
      <c r="D544" s="669"/>
      <c r="E544" s="150"/>
      <c r="F544" s="150"/>
      <c r="G544" s="150"/>
      <c r="H544" s="150"/>
      <c r="I544" s="150"/>
      <c r="J544" s="150"/>
      <c r="K544" s="669"/>
      <c r="L544" s="669"/>
      <c r="M544" s="669"/>
      <c r="N544" s="150"/>
      <c r="O544" s="150"/>
      <c r="P544" s="150"/>
      <c r="Q544" s="150"/>
      <c r="R544" s="150"/>
      <c r="S544" s="150"/>
      <c r="T544" s="150"/>
      <c r="U544" s="150"/>
      <c r="V544" s="150"/>
      <c r="W544" s="150"/>
    </row>
    <row r="545" spans="1:23" ht="15.75" customHeight="1" x14ac:dyDescent="0.25">
      <c r="A545" s="669"/>
      <c r="B545" s="669"/>
      <c r="C545" s="669"/>
      <c r="D545" s="669"/>
      <c r="E545" s="150"/>
      <c r="F545" s="150"/>
      <c r="G545" s="150"/>
      <c r="H545" s="150"/>
      <c r="I545" s="150"/>
      <c r="J545" s="150"/>
      <c r="K545" s="669"/>
      <c r="L545" s="669"/>
      <c r="M545" s="669"/>
      <c r="N545" s="150"/>
      <c r="O545" s="150"/>
      <c r="P545" s="150"/>
      <c r="Q545" s="150"/>
      <c r="R545" s="150"/>
      <c r="S545" s="150"/>
      <c r="T545" s="150"/>
      <c r="U545" s="150"/>
      <c r="V545" s="150"/>
      <c r="W545" s="150"/>
    </row>
    <row r="546" spans="1:23" ht="15.75" customHeight="1" x14ac:dyDescent="0.25">
      <c r="A546" s="669"/>
      <c r="B546" s="669"/>
      <c r="C546" s="669"/>
      <c r="D546" s="669"/>
      <c r="E546" s="150"/>
      <c r="F546" s="150"/>
      <c r="G546" s="150"/>
      <c r="H546" s="150"/>
      <c r="I546" s="150"/>
      <c r="J546" s="150"/>
      <c r="K546" s="669"/>
      <c r="L546" s="669"/>
      <c r="M546" s="669"/>
      <c r="N546" s="150"/>
      <c r="O546" s="150"/>
      <c r="P546" s="150"/>
      <c r="Q546" s="150"/>
      <c r="R546" s="150"/>
      <c r="S546" s="150"/>
      <c r="T546" s="150"/>
      <c r="U546" s="150"/>
      <c r="V546" s="150"/>
      <c r="W546" s="150"/>
    </row>
    <row r="547" spans="1:23" ht="15.75" customHeight="1" x14ac:dyDescent="0.25">
      <c r="A547" s="669"/>
      <c r="B547" s="669"/>
      <c r="C547" s="669"/>
      <c r="D547" s="669"/>
      <c r="E547" s="150"/>
      <c r="F547" s="150"/>
      <c r="G547" s="150"/>
      <c r="H547" s="150"/>
      <c r="I547" s="150"/>
      <c r="J547" s="150"/>
      <c r="K547" s="669"/>
      <c r="L547" s="669"/>
      <c r="M547" s="669"/>
      <c r="N547" s="150"/>
      <c r="O547" s="150"/>
      <c r="P547" s="150"/>
      <c r="Q547" s="150"/>
      <c r="R547" s="150"/>
      <c r="S547" s="150"/>
      <c r="T547" s="150"/>
      <c r="U547" s="150"/>
      <c r="V547" s="150"/>
      <c r="W547" s="150"/>
    </row>
    <row r="548" spans="1:23" ht="15.75" customHeight="1" x14ac:dyDescent="0.25">
      <c r="A548" s="669"/>
      <c r="B548" s="669"/>
      <c r="C548" s="669"/>
      <c r="D548" s="669"/>
      <c r="E548" s="150"/>
      <c r="F548" s="150"/>
      <c r="G548" s="150"/>
      <c r="H548" s="150"/>
      <c r="I548" s="150"/>
      <c r="J548" s="150"/>
      <c r="K548" s="669"/>
      <c r="L548" s="669"/>
      <c r="M548" s="669"/>
      <c r="N548" s="150"/>
      <c r="O548" s="150"/>
      <c r="P548" s="150"/>
      <c r="Q548" s="150"/>
      <c r="R548" s="150"/>
      <c r="S548" s="150"/>
      <c r="T548" s="150"/>
      <c r="U548" s="150"/>
      <c r="V548" s="150"/>
      <c r="W548" s="150"/>
    </row>
    <row r="549" spans="1:23" ht="15.75" customHeight="1" x14ac:dyDescent="0.25">
      <c r="A549" s="669"/>
      <c r="B549" s="669"/>
      <c r="C549" s="669"/>
      <c r="D549" s="669"/>
      <c r="E549" s="150"/>
      <c r="F549" s="150"/>
      <c r="G549" s="150"/>
      <c r="H549" s="150"/>
      <c r="I549" s="150"/>
      <c r="J549" s="150"/>
      <c r="K549" s="669"/>
      <c r="L549" s="669"/>
      <c r="M549" s="669"/>
      <c r="N549" s="150"/>
      <c r="O549" s="150"/>
      <c r="P549" s="150"/>
      <c r="Q549" s="150"/>
      <c r="R549" s="150"/>
      <c r="S549" s="150"/>
      <c r="T549" s="150"/>
      <c r="U549" s="150"/>
      <c r="V549" s="150"/>
      <c r="W549" s="150"/>
    </row>
    <row r="550" spans="1:23" ht="15.75" customHeight="1" x14ac:dyDescent="0.25">
      <c r="A550" s="669"/>
      <c r="B550" s="669"/>
      <c r="C550" s="669"/>
      <c r="D550" s="669"/>
      <c r="E550" s="150"/>
      <c r="F550" s="150"/>
      <c r="G550" s="150"/>
      <c r="H550" s="150"/>
      <c r="I550" s="150"/>
      <c r="J550" s="150"/>
      <c r="K550" s="669"/>
      <c r="L550" s="669"/>
      <c r="M550" s="669"/>
      <c r="N550" s="150"/>
      <c r="O550" s="150"/>
      <c r="P550" s="150"/>
      <c r="Q550" s="150"/>
      <c r="R550" s="150"/>
      <c r="S550" s="150"/>
      <c r="T550" s="150"/>
      <c r="U550" s="150"/>
      <c r="V550" s="150"/>
      <c r="W550" s="150"/>
    </row>
    <row r="551" spans="1:23" ht="15.75" customHeight="1" x14ac:dyDescent="0.25">
      <c r="A551" s="669"/>
      <c r="B551" s="669"/>
      <c r="C551" s="669"/>
      <c r="D551" s="669"/>
      <c r="E551" s="150"/>
      <c r="F551" s="150"/>
      <c r="G551" s="150"/>
      <c r="H551" s="150"/>
      <c r="I551" s="150"/>
      <c r="J551" s="150"/>
      <c r="K551" s="669"/>
      <c r="L551" s="669"/>
      <c r="M551" s="669"/>
      <c r="N551" s="150"/>
      <c r="O551" s="150"/>
      <c r="P551" s="150"/>
      <c r="Q551" s="150"/>
      <c r="R551" s="150"/>
      <c r="S551" s="150"/>
      <c r="T551" s="150"/>
      <c r="U551" s="150"/>
      <c r="V551" s="150"/>
      <c r="W551" s="150"/>
    </row>
    <row r="552" spans="1:23" ht="15.75" customHeight="1" x14ac:dyDescent="0.25">
      <c r="A552" s="669"/>
      <c r="B552" s="669"/>
      <c r="C552" s="669"/>
      <c r="D552" s="669"/>
      <c r="E552" s="150"/>
      <c r="F552" s="150"/>
      <c r="G552" s="150"/>
      <c r="H552" s="150"/>
      <c r="I552" s="150"/>
      <c r="J552" s="150"/>
      <c r="K552" s="669"/>
      <c r="L552" s="669"/>
      <c r="M552" s="669"/>
      <c r="N552" s="150"/>
      <c r="O552" s="150"/>
      <c r="P552" s="150"/>
      <c r="Q552" s="150"/>
      <c r="R552" s="150"/>
      <c r="S552" s="150"/>
      <c r="T552" s="150"/>
      <c r="U552" s="150"/>
      <c r="V552" s="150"/>
      <c r="W552" s="150"/>
    </row>
    <row r="553" spans="1:23" ht="15.75" customHeight="1" x14ac:dyDescent="0.25">
      <c r="A553" s="669"/>
      <c r="B553" s="669"/>
      <c r="C553" s="669"/>
      <c r="D553" s="669"/>
      <c r="E553" s="150"/>
      <c r="F553" s="150"/>
      <c r="G553" s="150"/>
      <c r="H553" s="150"/>
      <c r="I553" s="150"/>
      <c r="J553" s="150"/>
      <c r="K553" s="669"/>
      <c r="L553" s="669"/>
      <c r="M553" s="669"/>
      <c r="N553" s="150"/>
      <c r="O553" s="150"/>
      <c r="P553" s="150"/>
      <c r="Q553" s="150"/>
      <c r="R553" s="150"/>
      <c r="S553" s="150"/>
      <c r="T553" s="150"/>
      <c r="U553" s="150"/>
      <c r="V553" s="150"/>
      <c r="W553" s="150"/>
    </row>
    <row r="554" spans="1:23" ht="15.75" customHeight="1" x14ac:dyDescent="0.25">
      <c r="A554" s="669"/>
      <c r="B554" s="669"/>
      <c r="C554" s="669"/>
      <c r="D554" s="669"/>
      <c r="E554" s="150"/>
      <c r="F554" s="150"/>
      <c r="G554" s="150"/>
      <c r="H554" s="150"/>
      <c r="I554" s="150"/>
      <c r="J554" s="150"/>
      <c r="K554" s="669"/>
      <c r="L554" s="669"/>
      <c r="M554" s="669"/>
      <c r="N554" s="150"/>
      <c r="O554" s="150"/>
      <c r="P554" s="150"/>
      <c r="Q554" s="150"/>
      <c r="R554" s="150"/>
      <c r="S554" s="150"/>
      <c r="T554" s="150"/>
      <c r="U554" s="150"/>
      <c r="V554" s="150"/>
      <c r="W554" s="150"/>
    </row>
    <row r="555" spans="1:23" ht="15.75" customHeight="1" x14ac:dyDescent="0.25">
      <c r="A555" s="669"/>
      <c r="B555" s="669"/>
      <c r="C555" s="669"/>
      <c r="D555" s="669"/>
      <c r="E555" s="150"/>
      <c r="F555" s="150"/>
      <c r="G555" s="150"/>
      <c r="H555" s="150"/>
      <c r="I555" s="150"/>
      <c r="J555" s="150"/>
      <c r="K555" s="669"/>
      <c r="L555" s="669"/>
      <c r="M555" s="669"/>
      <c r="N555" s="150"/>
      <c r="O555" s="150"/>
      <c r="P555" s="150"/>
      <c r="Q555" s="150"/>
      <c r="R555" s="150"/>
      <c r="S555" s="150"/>
      <c r="T555" s="150"/>
      <c r="U555" s="150"/>
      <c r="V555" s="150"/>
      <c r="W555" s="150"/>
    </row>
    <row r="556" spans="1:23" ht="15.75" customHeight="1" x14ac:dyDescent="0.25">
      <c r="A556" s="669"/>
      <c r="B556" s="669"/>
      <c r="C556" s="669"/>
      <c r="D556" s="669"/>
      <c r="E556" s="150"/>
      <c r="F556" s="150"/>
      <c r="G556" s="150"/>
      <c r="H556" s="150"/>
      <c r="I556" s="150"/>
      <c r="J556" s="150"/>
      <c r="K556" s="669"/>
      <c r="L556" s="669"/>
      <c r="M556" s="669"/>
      <c r="N556" s="150"/>
      <c r="O556" s="150"/>
      <c r="P556" s="150"/>
      <c r="Q556" s="150"/>
      <c r="R556" s="150"/>
      <c r="S556" s="150"/>
      <c r="T556" s="150"/>
      <c r="U556" s="150"/>
      <c r="V556" s="150"/>
      <c r="W556" s="150"/>
    </row>
    <row r="557" spans="1:23" ht="15.75" customHeight="1" x14ac:dyDescent="0.25">
      <c r="A557" s="669"/>
      <c r="B557" s="669"/>
      <c r="C557" s="669"/>
      <c r="D557" s="669"/>
      <c r="E557" s="150"/>
      <c r="F557" s="150"/>
      <c r="G557" s="150"/>
      <c r="H557" s="150"/>
      <c r="I557" s="150"/>
      <c r="J557" s="150"/>
      <c r="K557" s="669"/>
      <c r="L557" s="669"/>
      <c r="M557" s="669"/>
      <c r="N557" s="150"/>
      <c r="O557" s="150"/>
      <c r="P557" s="150"/>
      <c r="Q557" s="150"/>
      <c r="R557" s="150"/>
      <c r="S557" s="150"/>
      <c r="T557" s="150"/>
      <c r="U557" s="150"/>
      <c r="V557" s="150"/>
      <c r="W557" s="150"/>
    </row>
    <row r="558" spans="1:23" ht="15.75" customHeight="1" x14ac:dyDescent="0.25">
      <c r="A558" s="669"/>
      <c r="B558" s="669"/>
      <c r="C558" s="669"/>
      <c r="D558" s="669"/>
      <c r="E558" s="150"/>
      <c r="F558" s="150"/>
      <c r="G558" s="150"/>
      <c r="H558" s="150"/>
      <c r="I558" s="150"/>
      <c r="J558" s="150"/>
      <c r="K558" s="669"/>
      <c r="L558" s="669"/>
      <c r="M558" s="669"/>
      <c r="N558" s="150"/>
      <c r="O558" s="150"/>
      <c r="P558" s="150"/>
      <c r="Q558" s="150"/>
      <c r="R558" s="150"/>
      <c r="S558" s="150"/>
      <c r="T558" s="150"/>
      <c r="U558" s="150"/>
      <c r="V558" s="150"/>
      <c r="W558" s="150"/>
    </row>
    <row r="559" spans="1:23" ht="15.75" customHeight="1" x14ac:dyDescent="0.25">
      <c r="A559" s="669"/>
      <c r="B559" s="669"/>
      <c r="C559" s="669"/>
      <c r="D559" s="669"/>
      <c r="E559" s="150"/>
      <c r="F559" s="150"/>
      <c r="G559" s="150"/>
      <c r="H559" s="150"/>
      <c r="I559" s="150"/>
      <c r="J559" s="150"/>
      <c r="K559" s="669"/>
      <c r="L559" s="669"/>
      <c r="M559" s="669"/>
      <c r="N559" s="150"/>
      <c r="O559" s="150"/>
      <c r="P559" s="150"/>
      <c r="Q559" s="150"/>
      <c r="R559" s="150"/>
      <c r="S559" s="150"/>
      <c r="T559" s="150"/>
      <c r="U559" s="150"/>
      <c r="V559" s="150"/>
      <c r="W559" s="150"/>
    </row>
    <row r="560" spans="1:23" ht="15.75" customHeight="1" x14ac:dyDescent="0.25">
      <c r="A560" s="669"/>
      <c r="B560" s="669"/>
      <c r="C560" s="669"/>
      <c r="D560" s="669"/>
      <c r="E560" s="150"/>
      <c r="F560" s="150"/>
      <c r="G560" s="150"/>
      <c r="H560" s="150"/>
      <c r="I560" s="150"/>
      <c r="J560" s="150"/>
      <c r="K560" s="669"/>
      <c r="L560" s="669"/>
      <c r="M560" s="669"/>
      <c r="N560" s="150"/>
      <c r="O560" s="150"/>
      <c r="P560" s="150"/>
      <c r="Q560" s="150"/>
      <c r="R560" s="150"/>
      <c r="S560" s="150"/>
      <c r="T560" s="150"/>
      <c r="U560" s="150"/>
      <c r="V560" s="150"/>
      <c r="W560" s="150"/>
    </row>
    <row r="561" spans="1:23" ht="15.75" customHeight="1" x14ac:dyDescent="0.25">
      <c r="A561" s="669"/>
      <c r="B561" s="669"/>
      <c r="C561" s="669"/>
      <c r="D561" s="669"/>
      <c r="E561" s="150"/>
      <c r="F561" s="150"/>
      <c r="G561" s="150"/>
      <c r="H561" s="150"/>
      <c r="I561" s="150"/>
      <c r="J561" s="150"/>
      <c r="K561" s="669"/>
      <c r="L561" s="669"/>
      <c r="M561" s="669"/>
      <c r="N561" s="150"/>
      <c r="O561" s="150"/>
      <c r="P561" s="150"/>
      <c r="Q561" s="150"/>
      <c r="R561" s="150"/>
      <c r="S561" s="150"/>
      <c r="T561" s="150"/>
      <c r="U561" s="150"/>
      <c r="V561" s="150"/>
      <c r="W561" s="150"/>
    </row>
    <row r="562" spans="1:23" ht="15.75" customHeight="1" x14ac:dyDescent="0.25">
      <c r="A562" s="669"/>
      <c r="B562" s="669"/>
      <c r="C562" s="669"/>
      <c r="D562" s="669"/>
      <c r="E562" s="150"/>
      <c r="F562" s="150"/>
      <c r="G562" s="150"/>
      <c r="H562" s="150"/>
      <c r="I562" s="150"/>
      <c r="J562" s="150"/>
      <c r="K562" s="669"/>
      <c r="L562" s="669"/>
      <c r="M562" s="669"/>
      <c r="N562" s="150"/>
      <c r="O562" s="150"/>
      <c r="P562" s="150"/>
      <c r="Q562" s="150"/>
      <c r="R562" s="150"/>
      <c r="S562" s="150"/>
      <c r="T562" s="150"/>
      <c r="U562" s="150"/>
      <c r="V562" s="150"/>
      <c r="W562" s="150"/>
    </row>
    <row r="563" spans="1:23" ht="15.75" customHeight="1" x14ac:dyDescent="0.25">
      <c r="A563" s="669"/>
      <c r="B563" s="669"/>
      <c r="C563" s="669"/>
      <c r="D563" s="669"/>
      <c r="E563" s="150"/>
      <c r="F563" s="150"/>
      <c r="G563" s="150"/>
      <c r="H563" s="150"/>
      <c r="I563" s="150"/>
      <c r="J563" s="150"/>
      <c r="K563" s="669"/>
      <c r="L563" s="669"/>
      <c r="M563" s="669"/>
      <c r="N563" s="150"/>
      <c r="O563" s="150"/>
      <c r="P563" s="150"/>
      <c r="Q563" s="150"/>
      <c r="R563" s="150"/>
      <c r="S563" s="150"/>
      <c r="T563" s="150"/>
      <c r="U563" s="150"/>
      <c r="V563" s="150"/>
      <c r="W563" s="150"/>
    </row>
    <row r="564" spans="1:23" ht="15.75" customHeight="1" x14ac:dyDescent="0.25">
      <c r="A564" s="669"/>
      <c r="B564" s="669"/>
      <c r="C564" s="669"/>
      <c r="D564" s="669"/>
      <c r="E564" s="150"/>
      <c r="F564" s="150"/>
      <c r="G564" s="150"/>
      <c r="H564" s="150"/>
      <c r="I564" s="150"/>
      <c r="J564" s="150"/>
      <c r="K564" s="669"/>
      <c r="L564" s="669"/>
      <c r="M564" s="669"/>
      <c r="N564" s="150"/>
      <c r="O564" s="150"/>
      <c r="P564" s="150"/>
      <c r="Q564" s="150"/>
      <c r="R564" s="150"/>
      <c r="S564" s="150"/>
      <c r="T564" s="150"/>
      <c r="U564" s="150"/>
      <c r="V564" s="150"/>
      <c r="W564" s="150"/>
    </row>
    <row r="565" spans="1:23" ht="15.75" customHeight="1" x14ac:dyDescent="0.25">
      <c r="A565" s="669"/>
      <c r="B565" s="669"/>
      <c r="C565" s="669"/>
      <c r="D565" s="669"/>
      <c r="E565" s="150"/>
      <c r="F565" s="150"/>
      <c r="G565" s="150"/>
      <c r="H565" s="150"/>
      <c r="I565" s="150"/>
      <c r="J565" s="150"/>
      <c r="K565" s="669"/>
      <c r="L565" s="669"/>
      <c r="M565" s="669"/>
      <c r="N565" s="150"/>
      <c r="O565" s="150"/>
      <c r="P565" s="150"/>
      <c r="Q565" s="150"/>
      <c r="R565" s="150"/>
      <c r="S565" s="150"/>
      <c r="T565" s="150"/>
      <c r="U565" s="150"/>
      <c r="V565" s="150"/>
      <c r="W565" s="150"/>
    </row>
    <row r="566" spans="1:23" ht="15.75" customHeight="1" x14ac:dyDescent="0.25">
      <c r="A566" s="669"/>
      <c r="B566" s="669"/>
      <c r="C566" s="669"/>
      <c r="D566" s="669"/>
      <c r="E566" s="150"/>
      <c r="F566" s="150"/>
      <c r="G566" s="150"/>
      <c r="H566" s="150"/>
      <c r="I566" s="150"/>
      <c r="J566" s="150"/>
      <c r="K566" s="669"/>
      <c r="L566" s="669"/>
      <c r="M566" s="669"/>
      <c r="N566" s="150"/>
      <c r="O566" s="150"/>
      <c r="P566" s="150"/>
      <c r="Q566" s="150"/>
      <c r="R566" s="150"/>
      <c r="S566" s="150"/>
      <c r="T566" s="150"/>
      <c r="U566" s="150"/>
      <c r="V566" s="150"/>
      <c r="W566" s="150"/>
    </row>
    <row r="567" spans="1:23" ht="15.75" customHeight="1" x14ac:dyDescent="0.25">
      <c r="A567" s="669"/>
      <c r="B567" s="669"/>
      <c r="C567" s="669"/>
      <c r="D567" s="669"/>
      <c r="E567" s="150"/>
      <c r="F567" s="150"/>
      <c r="G567" s="150"/>
      <c r="H567" s="150"/>
      <c r="I567" s="150"/>
      <c r="J567" s="150"/>
      <c r="K567" s="669"/>
      <c r="L567" s="669"/>
      <c r="M567" s="669"/>
      <c r="N567" s="150"/>
      <c r="O567" s="150"/>
      <c r="P567" s="150"/>
      <c r="Q567" s="150"/>
      <c r="R567" s="150"/>
      <c r="S567" s="150"/>
      <c r="T567" s="150"/>
      <c r="U567" s="150"/>
      <c r="V567" s="150"/>
      <c r="W567" s="150"/>
    </row>
    <row r="568" spans="1:23" ht="15.75" customHeight="1" x14ac:dyDescent="0.25">
      <c r="A568" s="669"/>
      <c r="B568" s="669"/>
      <c r="C568" s="669"/>
      <c r="D568" s="669"/>
      <c r="E568" s="150"/>
      <c r="F568" s="150"/>
      <c r="G568" s="150"/>
      <c r="H568" s="150"/>
      <c r="I568" s="150"/>
      <c r="J568" s="150"/>
      <c r="K568" s="669"/>
      <c r="L568" s="669"/>
      <c r="M568" s="669"/>
      <c r="N568" s="150"/>
      <c r="O568" s="150"/>
      <c r="P568" s="150"/>
      <c r="Q568" s="150"/>
      <c r="R568" s="150"/>
      <c r="S568" s="150"/>
      <c r="T568" s="150"/>
      <c r="U568" s="150"/>
      <c r="V568" s="150"/>
      <c r="W568" s="150"/>
    </row>
    <row r="569" spans="1:23" ht="15.75" customHeight="1" x14ac:dyDescent="0.25">
      <c r="A569" s="669"/>
      <c r="B569" s="669"/>
      <c r="C569" s="669"/>
      <c r="D569" s="669"/>
      <c r="E569" s="150"/>
      <c r="F569" s="150"/>
      <c r="G569" s="150"/>
      <c r="H569" s="150"/>
      <c r="I569" s="150"/>
      <c r="J569" s="150"/>
      <c r="K569" s="669"/>
      <c r="L569" s="669"/>
      <c r="M569" s="669"/>
      <c r="N569" s="150"/>
      <c r="O569" s="150"/>
      <c r="P569" s="150"/>
      <c r="Q569" s="150"/>
      <c r="R569" s="150"/>
      <c r="S569" s="150"/>
      <c r="T569" s="150"/>
      <c r="U569" s="150"/>
      <c r="V569" s="150"/>
      <c r="W569" s="150"/>
    </row>
    <row r="570" spans="1:23" ht="15.75" customHeight="1" x14ac:dyDescent="0.25">
      <c r="A570" s="669"/>
      <c r="B570" s="669"/>
      <c r="C570" s="669"/>
      <c r="D570" s="669"/>
      <c r="E570" s="150"/>
      <c r="F570" s="150"/>
      <c r="G570" s="150"/>
      <c r="H570" s="150"/>
      <c r="I570" s="150"/>
      <c r="J570" s="150"/>
      <c r="K570" s="669"/>
      <c r="L570" s="669"/>
      <c r="M570" s="669"/>
      <c r="N570" s="150"/>
      <c r="O570" s="150"/>
      <c r="P570" s="150"/>
      <c r="Q570" s="150"/>
      <c r="R570" s="150"/>
      <c r="S570" s="150"/>
      <c r="T570" s="150"/>
      <c r="U570" s="150"/>
      <c r="V570" s="150"/>
      <c r="W570" s="150"/>
    </row>
    <row r="571" spans="1:23" ht="15.75" customHeight="1" x14ac:dyDescent="0.25">
      <c r="A571" s="669"/>
      <c r="B571" s="669"/>
      <c r="C571" s="669"/>
      <c r="D571" s="669"/>
      <c r="E571" s="150"/>
      <c r="F571" s="150"/>
      <c r="G571" s="150"/>
      <c r="H571" s="150"/>
      <c r="I571" s="150"/>
      <c r="J571" s="150"/>
      <c r="K571" s="669"/>
      <c r="L571" s="669"/>
      <c r="M571" s="669"/>
      <c r="N571" s="150"/>
      <c r="O571" s="150"/>
      <c r="P571" s="150"/>
      <c r="Q571" s="150"/>
      <c r="R571" s="150"/>
      <c r="S571" s="150"/>
      <c r="T571" s="150"/>
      <c r="U571" s="150"/>
      <c r="V571" s="150"/>
      <c r="W571" s="150"/>
    </row>
    <row r="572" spans="1:23" ht="15.75" customHeight="1" x14ac:dyDescent="0.25">
      <c r="A572" s="669"/>
      <c r="B572" s="669"/>
      <c r="C572" s="669"/>
      <c r="D572" s="669"/>
      <c r="E572" s="150"/>
      <c r="F572" s="150"/>
      <c r="G572" s="150"/>
      <c r="H572" s="150"/>
      <c r="I572" s="150"/>
      <c r="J572" s="150"/>
      <c r="K572" s="669"/>
      <c r="L572" s="669"/>
      <c r="M572" s="669"/>
      <c r="N572" s="150"/>
      <c r="O572" s="150"/>
      <c r="P572" s="150"/>
      <c r="Q572" s="150"/>
      <c r="R572" s="150"/>
      <c r="S572" s="150"/>
      <c r="T572" s="150"/>
      <c r="U572" s="150"/>
      <c r="V572" s="150"/>
      <c r="W572" s="150"/>
    </row>
    <row r="573" spans="1:23" ht="15.75" customHeight="1" x14ac:dyDescent="0.25">
      <c r="A573" s="669"/>
      <c r="B573" s="669"/>
      <c r="C573" s="669"/>
      <c r="D573" s="669"/>
      <c r="E573" s="150"/>
      <c r="F573" s="150"/>
      <c r="G573" s="150"/>
      <c r="H573" s="150"/>
      <c r="I573" s="150"/>
      <c r="J573" s="150"/>
      <c r="K573" s="669"/>
      <c r="L573" s="669"/>
      <c r="M573" s="669"/>
      <c r="N573" s="150"/>
      <c r="O573" s="150"/>
      <c r="P573" s="150"/>
      <c r="Q573" s="150"/>
      <c r="R573" s="150"/>
      <c r="S573" s="150"/>
      <c r="T573" s="150"/>
      <c r="U573" s="150"/>
      <c r="V573" s="150"/>
      <c r="W573" s="150"/>
    </row>
    <row r="574" spans="1:23" ht="15.75" customHeight="1" x14ac:dyDescent="0.25">
      <c r="A574" s="669"/>
      <c r="B574" s="669"/>
      <c r="C574" s="669"/>
      <c r="D574" s="669"/>
      <c r="E574" s="150"/>
      <c r="F574" s="150"/>
      <c r="G574" s="150"/>
      <c r="H574" s="150"/>
      <c r="I574" s="150"/>
      <c r="J574" s="150"/>
      <c r="K574" s="669"/>
      <c r="L574" s="669"/>
      <c r="M574" s="669"/>
      <c r="N574" s="150"/>
      <c r="O574" s="150"/>
      <c r="P574" s="150"/>
      <c r="Q574" s="150"/>
      <c r="R574" s="150"/>
      <c r="S574" s="150"/>
      <c r="T574" s="150"/>
      <c r="U574" s="150"/>
      <c r="V574" s="150"/>
      <c r="W574" s="150"/>
    </row>
    <row r="575" spans="1:23" ht="15.75" customHeight="1" x14ac:dyDescent="0.25">
      <c r="A575" s="669"/>
      <c r="B575" s="669"/>
      <c r="C575" s="669"/>
      <c r="D575" s="669"/>
      <c r="E575" s="150"/>
      <c r="F575" s="150"/>
      <c r="G575" s="150"/>
      <c r="H575" s="150"/>
      <c r="I575" s="150"/>
      <c r="J575" s="150"/>
      <c r="K575" s="669"/>
      <c r="L575" s="669"/>
      <c r="M575" s="669"/>
      <c r="N575" s="150"/>
      <c r="O575" s="150"/>
      <c r="P575" s="150"/>
      <c r="Q575" s="150"/>
      <c r="R575" s="150"/>
      <c r="S575" s="150"/>
      <c r="T575" s="150"/>
      <c r="U575" s="150"/>
      <c r="V575" s="150"/>
      <c r="W575" s="150"/>
    </row>
    <row r="576" spans="1:23" ht="15.75" customHeight="1" x14ac:dyDescent="0.25">
      <c r="A576" s="669"/>
      <c r="B576" s="669"/>
      <c r="C576" s="669"/>
      <c r="D576" s="669"/>
      <c r="E576" s="150"/>
      <c r="F576" s="150"/>
      <c r="G576" s="150"/>
      <c r="H576" s="150"/>
      <c r="I576" s="150"/>
      <c r="J576" s="150"/>
      <c r="K576" s="669"/>
      <c r="L576" s="669"/>
      <c r="M576" s="669"/>
      <c r="N576" s="150"/>
      <c r="O576" s="150"/>
      <c r="P576" s="150"/>
      <c r="Q576" s="150"/>
      <c r="R576" s="150"/>
      <c r="S576" s="150"/>
      <c r="T576" s="150"/>
      <c r="U576" s="150"/>
      <c r="V576" s="150"/>
      <c r="W576" s="150"/>
    </row>
    <row r="577" spans="1:23" ht="15.75" customHeight="1" x14ac:dyDescent="0.25">
      <c r="A577" s="669"/>
      <c r="B577" s="669"/>
      <c r="C577" s="669"/>
      <c r="D577" s="669"/>
      <c r="E577" s="150"/>
      <c r="F577" s="150"/>
      <c r="G577" s="150"/>
      <c r="H577" s="150"/>
      <c r="I577" s="150"/>
      <c r="J577" s="150"/>
      <c r="K577" s="669"/>
      <c r="L577" s="669"/>
      <c r="M577" s="669"/>
      <c r="N577" s="150"/>
      <c r="O577" s="150"/>
      <c r="P577" s="150"/>
      <c r="Q577" s="150"/>
      <c r="R577" s="150"/>
      <c r="S577" s="150"/>
      <c r="T577" s="150"/>
      <c r="U577" s="150"/>
      <c r="V577" s="150"/>
      <c r="W577" s="150"/>
    </row>
    <row r="578" spans="1:23" ht="15.75" customHeight="1" x14ac:dyDescent="0.25">
      <c r="A578" s="669"/>
      <c r="B578" s="669"/>
      <c r="C578" s="669"/>
      <c r="D578" s="669"/>
      <c r="E578" s="150"/>
      <c r="F578" s="150"/>
      <c r="G578" s="150"/>
      <c r="H578" s="150"/>
      <c r="I578" s="150"/>
      <c r="J578" s="150"/>
      <c r="K578" s="669"/>
      <c r="L578" s="669"/>
      <c r="M578" s="669"/>
      <c r="N578" s="150"/>
      <c r="O578" s="150"/>
      <c r="P578" s="150"/>
      <c r="Q578" s="150"/>
      <c r="R578" s="150"/>
      <c r="S578" s="150"/>
      <c r="T578" s="150"/>
      <c r="U578" s="150"/>
      <c r="V578" s="150"/>
      <c r="W578" s="150"/>
    </row>
    <row r="579" spans="1:23" ht="15.75" customHeight="1" x14ac:dyDescent="0.25">
      <c r="A579" s="669"/>
      <c r="B579" s="669"/>
      <c r="C579" s="669"/>
      <c r="D579" s="669"/>
      <c r="E579" s="150"/>
      <c r="F579" s="150"/>
      <c r="G579" s="150"/>
      <c r="H579" s="150"/>
      <c r="I579" s="150"/>
      <c r="J579" s="150"/>
      <c r="K579" s="669"/>
      <c r="L579" s="669"/>
      <c r="M579" s="669"/>
      <c r="N579" s="150"/>
      <c r="O579" s="150"/>
      <c r="P579" s="150"/>
      <c r="Q579" s="150"/>
      <c r="R579" s="150"/>
      <c r="S579" s="150"/>
      <c r="T579" s="150"/>
      <c r="U579" s="150"/>
      <c r="V579" s="150"/>
      <c r="W579" s="150"/>
    </row>
    <row r="580" spans="1:23" ht="15.75" customHeight="1" x14ac:dyDescent="0.25">
      <c r="A580" s="669"/>
      <c r="B580" s="669"/>
      <c r="C580" s="669"/>
      <c r="D580" s="669"/>
      <c r="E580" s="150"/>
      <c r="F580" s="150"/>
      <c r="G580" s="150"/>
      <c r="H580" s="150"/>
      <c r="I580" s="150"/>
      <c r="J580" s="150"/>
      <c r="K580" s="669"/>
      <c r="L580" s="669"/>
      <c r="M580" s="669"/>
      <c r="N580" s="150"/>
      <c r="O580" s="150"/>
      <c r="P580" s="150"/>
      <c r="Q580" s="150"/>
      <c r="R580" s="150"/>
      <c r="S580" s="150"/>
      <c r="T580" s="150"/>
      <c r="U580" s="150"/>
      <c r="V580" s="150"/>
      <c r="W580" s="150"/>
    </row>
    <row r="581" spans="1:23" ht="15.75" customHeight="1" x14ac:dyDescent="0.25">
      <c r="A581" s="669"/>
      <c r="B581" s="669"/>
      <c r="C581" s="669"/>
      <c r="D581" s="669"/>
      <c r="E581" s="150"/>
      <c r="F581" s="150"/>
      <c r="G581" s="150"/>
      <c r="H581" s="150"/>
      <c r="I581" s="150"/>
      <c r="J581" s="150"/>
      <c r="K581" s="669"/>
      <c r="L581" s="669"/>
      <c r="M581" s="669"/>
      <c r="N581" s="150"/>
      <c r="O581" s="150"/>
      <c r="P581" s="150"/>
      <c r="Q581" s="150"/>
      <c r="R581" s="150"/>
      <c r="S581" s="150"/>
      <c r="T581" s="150"/>
      <c r="U581" s="150"/>
      <c r="V581" s="150"/>
      <c r="W581" s="150"/>
    </row>
    <row r="582" spans="1:23" ht="15.75" customHeight="1" x14ac:dyDescent="0.25">
      <c r="A582" s="669"/>
      <c r="B582" s="669"/>
      <c r="C582" s="669"/>
      <c r="D582" s="669"/>
      <c r="E582" s="150"/>
      <c r="F582" s="150"/>
      <c r="G582" s="150"/>
      <c r="H582" s="150"/>
      <c r="I582" s="150"/>
      <c r="J582" s="150"/>
      <c r="K582" s="669"/>
      <c r="L582" s="669"/>
      <c r="M582" s="669"/>
      <c r="N582" s="150"/>
      <c r="O582" s="150"/>
      <c r="P582" s="150"/>
      <c r="Q582" s="150"/>
      <c r="R582" s="150"/>
      <c r="S582" s="150"/>
      <c r="T582" s="150"/>
      <c r="U582" s="150"/>
      <c r="V582" s="150"/>
      <c r="W582" s="150"/>
    </row>
    <row r="583" spans="1:23" ht="15.75" customHeight="1" x14ac:dyDescent="0.25">
      <c r="A583" s="669"/>
      <c r="B583" s="669"/>
      <c r="C583" s="669"/>
      <c r="D583" s="669"/>
      <c r="E583" s="150"/>
      <c r="F583" s="150"/>
      <c r="G583" s="150"/>
      <c r="H583" s="150"/>
      <c r="I583" s="150"/>
      <c r="J583" s="150"/>
      <c r="K583" s="669"/>
      <c r="L583" s="669"/>
      <c r="M583" s="669"/>
      <c r="N583" s="150"/>
      <c r="O583" s="150"/>
      <c r="P583" s="150"/>
      <c r="Q583" s="150"/>
      <c r="R583" s="150"/>
      <c r="S583" s="150"/>
      <c r="T583" s="150"/>
      <c r="U583" s="150"/>
      <c r="V583" s="150"/>
      <c r="W583" s="150"/>
    </row>
    <row r="584" spans="1:23" ht="15.75" customHeight="1" x14ac:dyDescent="0.25">
      <c r="A584" s="669"/>
      <c r="B584" s="669"/>
      <c r="C584" s="669"/>
      <c r="D584" s="669"/>
      <c r="E584" s="150"/>
      <c r="F584" s="150"/>
      <c r="G584" s="150"/>
      <c r="H584" s="150"/>
      <c r="I584" s="150"/>
      <c r="J584" s="150"/>
      <c r="K584" s="669"/>
      <c r="L584" s="669"/>
      <c r="M584" s="669"/>
      <c r="N584" s="150"/>
      <c r="O584" s="150"/>
      <c r="P584" s="150"/>
      <c r="Q584" s="150"/>
      <c r="R584" s="150"/>
      <c r="S584" s="150"/>
      <c r="T584" s="150"/>
      <c r="U584" s="150"/>
      <c r="V584" s="150"/>
      <c r="W584" s="150"/>
    </row>
    <row r="585" spans="1:23" ht="15.75" customHeight="1" x14ac:dyDescent="0.25">
      <c r="A585" s="669"/>
      <c r="B585" s="669"/>
      <c r="C585" s="669"/>
      <c r="D585" s="669"/>
      <c r="E585" s="150"/>
      <c r="F585" s="150"/>
      <c r="G585" s="150"/>
      <c r="H585" s="150"/>
      <c r="I585" s="150"/>
      <c r="J585" s="150"/>
      <c r="K585" s="669"/>
      <c r="L585" s="669"/>
      <c r="M585" s="669"/>
      <c r="N585" s="150"/>
      <c r="O585" s="150"/>
      <c r="P585" s="150"/>
      <c r="Q585" s="150"/>
      <c r="R585" s="150"/>
      <c r="S585" s="150"/>
      <c r="T585" s="150"/>
      <c r="U585" s="150"/>
      <c r="V585" s="150"/>
      <c r="W585" s="150"/>
    </row>
    <row r="586" spans="1:23" ht="15.75" customHeight="1" x14ac:dyDescent="0.25">
      <c r="A586" s="669"/>
      <c r="B586" s="669"/>
      <c r="C586" s="669"/>
      <c r="D586" s="669"/>
      <c r="E586" s="150"/>
      <c r="F586" s="150"/>
      <c r="G586" s="150"/>
      <c r="H586" s="150"/>
      <c r="I586" s="150"/>
      <c r="J586" s="150"/>
      <c r="K586" s="669"/>
      <c r="L586" s="669"/>
      <c r="M586" s="669"/>
      <c r="N586" s="150"/>
      <c r="O586" s="150"/>
      <c r="P586" s="150"/>
      <c r="Q586" s="150"/>
      <c r="R586" s="150"/>
      <c r="S586" s="150"/>
      <c r="T586" s="150"/>
      <c r="U586" s="150"/>
      <c r="V586" s="150"/>
      <c r="W586" s="150"/>
    </row>
    <row r="587" spans="1:23" ht="15.75" customHeight="1" x14ac:dyDescent="0.25">
      <c r="A587" s="669"/>
      <c r="B587" s="669"/>
      <c r="C587" s="669"/>
      <c r="D587" s="669"/>
      <c r="E587" s="150"/>
      <c r="F587" s="150"/>
      <c r="G587" s="150"/>
      <c r="H587" s="150"/>
      <c r="I587" s="150"/>
      <c r="J587" s="150"/>
      <c r="K587" s="669"/>
      <c r="L587" s="669"/>
      <c r="M587" s="669"/>
      <c r="N587" s="150"/>
      <c r="O587" s="150"/>
      <c r="P587" s="150"/>
      <c r="Q587" s="150"/>
      <c r="R587" s="150"/>
      <c r="S587" s="150"/>
      <c r="T587" s="150"/>
      <c r="U587" s="150"/>
      <c r="V587" s="150"/>
      <c r="W587" s="150"/>
    </row>
    <row r="588" spans="1:23" ht="15.75" customHeight="1" x14ac:dyDescent="0.25">
      <c r="A588" s="669"/>
      <c r="B588" s="669"/>
      <c r="C588" s="669"/>
      <c r="D588" s="669"/>
      <c r="E588" s="150"/>
      <c r="F588" s="150"/>
      <c r="G588" s="150"/>
      <c r="H588" s="150"/>
      <c r="I588" s="150"/>
      <c r="J588" s="150"/>
      <c r="K588" s="669"/>
      <c r="L588" s="669"/>
      <c r="M588" s="669"/>
      <c r="N588" s="150"/>
      <c r="O588" s="150"/>
      <c r="P588" s="150"/>
      <c r="Q588" s="150"/>
      <c r="R588" s="150"/>
      <c r="S588" s="150"/>
      <c r="T588" s="150"/>
      <c r="U588" s="150"/>
      <c r="V588" s="150"/>
      <c r="W588" s="150"/>
    </row>
    <row r="589" spans="1:23" ht="15.75" customHeight="1" x14ac:dyDescent="0.25">
      <c r="A589" s="669"/>
      <c r="B589" s="669"/>
      <c r="C589" s="669"/>
      <c r="D589" s="669"/>
      <c r="E589" s="150"/>
      <c r="F589" s="150"/>
      <c r="G589" s="150"/>
      <c r="H589" s="150"/>
      <c r="I589" s="150"/>
      <c r="J589" s="150"/>
      <c r="K589" s="669"/>
      <c r="L589" s="669"/>
      <c r="M589" s="669"/>
      <c r="N589" s="150"/>
      <c r="O589" s="150"/>
      <c r="P589" s="150"/>
      <c r="Q589" s="150"/>
      <c r="R589" s="150"/>
      <c r="S589" s="150"/>
      <c r="T589" s="150"/>
      <c r="U589" s="150"/>
      <c r="V589" s="150"/>
      <c r="W589" s="150"/>
    </row>
    <row r="590" spans="1:23" ht="15.75" customHeight="1" x14ac:dyDescent="0.25">
      <c r="A590" s="669"/>
      <c r="B590" s="669"/>
      <c r="C590" s="669"/>
      <c r="D590" s="669"/>
      <c r="E590" s="150"/>
      <c r="F590" s="150"/>
      <c r="G590" s="150"/>
      <c r="H590" s="150"/>
      <c r="I590" s="150"/>
      <c r="J590" s="150"/>
      <c r="K590" s="669"/>
      <c r="L590" s="669"/>
      <c r="M590" s="669"/>
      <c r="N590" s="150"/>
      <c r="O590" s="150"/>
      <c r="P590" s="150"/>
      <c r="Q590" s="150"/>
      <c r="R590" s="150"/>
      <c r="S590" s="150"/>
      <c r="T590" s="150"/>
      <c r="U590" s="150"/>
      <c r="V590" s="150"/>
      <c r="W590" s="150"/>
    </row>
    <row r="591" spans="1:23" ht="15.75" customHeight="1" x14ac:dyDescent="0.25">
      <c r="A591" s="669"/>
      <c r="B591" s="669"/>
      <c r="C591" s="669"/>
      <c r="D591" s="669"/>
      <c r="E591" s="150"/>
      <c r="F591" s="150"/>
      <c r="G591" s="150"/>
      <c r="H591" s="150"/>
      <c r="I591" s="150"/>
      <c r="J591" s="150"/>
      <c r="K591" s="669"/>
      <c r="L591" s="669"/>
      <c r="M591" s="669"/>
      <c r="N591" s="150"/>
      <c r="O591" s="150"/>
      <c r="P591" s="150"/>
      <c r="Q591" s="150"/>
      <c r="R591" s="150"/>
      <c r="S591" s="150"/>
      <c r="T591" s="150"/>
      <c r="U591" s="150"/>
      <c r="V591" s="150"/>
      <c r="W591" s="150"/>
    </row>
    <row r="592" spans="1:23" ht="15.75" customHeight="1" x14ac:dyDescent="0.25">
      <c r="A592" s="669"/>
      <c r="B592" s="669"/>
      <c r="C592" s="669"/>
      <c r="D592" s="669"/>
      <c r="E592" s="150"/>
      <c r="F592" s="150"/>
      <c r="G592" s="150"/>
      <c r="H592" s="150"/>
      <c r="I592" s="150"/>
      <c r="J592" s="150"/>
      <c r="K592" s="669"/>
      <c r="L592" s="669"/>
      <c r="M592" s="669"/>
      <c r="N592" s="150"/>
      <c r="O592" s="150"/>
      <c r="P592" s="150"/>
      <c r="Q592" s="150"/>
      <c r="R592" s="150"/>
      <c r="S592" s="150"/>
      <c r="T592" s="150"/>
      <c r="U592" s="150"/>
      <c r="V592" s="150"/>
      <c r="W592" s="150"/>
    </row>
    <row r="593" spans="1:23" ht="15.75" customHeight="1" x14ac:dyDescent="0.25">
      <c r="A593" s="669"/>
      <c r="B593" s="669"/>
      <c r="C593" s="669"/>
      <c r="D593" s="669"/>
      <c r="E593" s="150"/>
      <c r="F593" s="150"/>
      <c r="G593" s="150"/>
      <c r="H593" s="150"/>
      <c r="I593" s="150"/>
      <c r="J593" s="150"/>
      <c r="K593" s="669"/>
      <c r="L593" s="669"/>
      <c r="M593" s="669"/>
      <c r="N593" s="150"/>
      <c r="O593" s="150"/>
      <c r="P593" s="150"/>
      <c r="Q593" s="150"/>
      <c r="R593" s="150"/>
      <c r="S593" s="150"/>
      <c r="T593" s="150"/>
      <c r="U593" s="150"/>
      <c r="V593" s="150"/>
      <c r="W593" s="150"/>
    </row>
    <row r="594" spans="1:23" ht="15.75" customHeight="1" x14ac:dyDescent="0.25">
      <c r="A594" s="669"/>
      <c r="B594" s="669"/>
      <c r="C594" s="669"/>
      <c r="D594" s="669"/>
      <c r="E594" s="150"/>
      <c r="F594" s="150"/>
      <c r="G594" s="150"/>
      <c r="H594" s="150"/>
      <c r="I594" s="150"/>
      <c r="J594" s="150"/>
      <c r="K594" s="669"/>
      <c r="L594" s="669"/>
      <c r="M594" s="669"/>
      <c r="N594" s="150"/>
      <c r="O594" s="150"/>
      <c r="P594" s="150"/>
      <c r="Q594" s="150"/>
      <c r="R594" s="150"/>
      <c r="S594" s="150"/>
      <c r="T594" s="150"/>
      <c r="U594" s="150"/>
      <c r="V594" s="150"/>
      <c r="W594" s="150"/>
    </row>
    <row r="595" spans="1:23" ht="15.75" customHeight="1" x14ac:dyDescent="0.25">
      <c r="A595" s="669"/>
      <c r="B595" s="669"/>
      <c r="C595" s="669"/>
      <c r="D595" s="669"/>
      <c r="E595" s="150"/>
      <c r="F595" s="150"/>
      <c r="G595" s="150"/>
      <c r="H595" s="150"/>
      <c r="I595" s="150"/>
      <c r="J595" s="150"/>
      <c r="K595" s="669"/>
      <c r="L595" s="669"/>
      <c r="M595" s="669"/>
      <c r="N595" s="150"/>
      <c r="O595" s="150"/>
      <c r="P595" s="150"/>
      <c r="Q595" s="150"/>
      <c r="R595" s="150"/>
      <c r="S595" s="150"/>
      <c r="T595" s="150"/>
      <c r="U595" s="150"/>
      <c r="V595" s="150"/>
      <c r="W595" s="150"/>
    </row>
    <row r="596" spans="1:23" ht="15.75" customHeight="1" x14ac:dyDescent="0.25">
      <c r="A596" s="669"/>
      <c r="B596" s="669"/>
      <c r="C596" s="669"/>
      <c r="D596" s="669"/>
      <c r="E596" s="150"/>
      <c r="F596" s="150"/>
      <c r="G596" s="150"/>
      <c r="H596" s="150"/>
      <c r="I596" s="150"/>
      <c r="J596" s="150"/>
      <c r="K596" s="669"/>
      <c r="L596" s="669"/>
      <c r="M596" s="669"/>
      <c r="N596" s="150"/>
      <c r="O596" s="150"/>
      <c r="P596" s="150"/>
      <c r="Q596" s="150"/>
      <c r="R596" s="150"/>
      <c r="S596" s="150"/>
      <c r="T596" s="150"/>
      <c r="U596" s="150"/>
      <c r="V596" s="150"/>
      <c r="W596" s="150"/>
    </row>
    <row r="597" spans="1:23" ht="15.75" customHeight="1" x14ac:dyDescent="0.25">
      <c r="A597" s="669"/>
      <c r="B597" s="669"/>
      <c r="C597" s="669"/>
      <c r="D597" s="669"/>
      <c r="E597" s="150"/>
      <c r="F597" s="150"/>
      <c r="G597" s="150"/>
      <c r="H597" s="150"/>
      <c r="I597" s="150"/>
      <c r="J597" s="150"/>
      <c r="K597" s="669"/>
      <c r="L597" s="669"/>
      <c r="M597" s="669"/>
      <c r="N597" s="150"/>
      <c r="O597" s="150"/>
      <c r="P597" s="150"/>
      <c r="Q597" s="150"/>
      <c r="R597" s="150"/>
      <c r="S597" s="150"/>
      <c r="T597" s="150"/>
      <c r="U597" s="150"/>
      <c r="V597" s="150"/>
      <c r="W597" s="150"/>
    </row>
    <row r="598" spans="1:23" ht="15.75" customHeight="1" x14ac:dyDescent="0.25">
      <c r="A598" s="669"/>
      <c r="B598" s="669"/>
      <c r="C598" s="669"/>
      <c r="D598" s="669"/>
      <c r="E598" s="150"/>
      <c r="F598" s="150"/>
      <c r="G598" s="150"/>
      <c r="H598" s="150"/>
      <c r="I598" s="150"/>
      <c r="J598" s="150"/>
      <c r="K598" s="669"/>
      <c r="L598" s="669"/>
      <c r="M598" s="669"/>
      <c r="N598" s="150"/>
      <c r="O598" s="150"/>
      <c r="P598" s="150"/>
      <c r="Q598" s="150"/>
      <c r="R598" s="150"/>
      <c r="S598" s="150"/>
      <c r="T598" s="150"/>
      <c r="U598" s="150"/>
      <c r="V598" s="150"/>
      <c r="W598" s="150"/>
    </row>
    <row r="599" spans="1:23" ht="15.75" customHeight="1" x14ac:dyDescent="0.25">
      <c r="A599" s="669"/>
      <c r="B599" s="669"/>
      <c r="C599" s="669"/>
      <c r="D599" s="669"/>
      <c r="E599" s="150"/>
      <c r="F599" s="150"/>
      <c r="G599" s="150"/>
      <c r="H599" s="150"/>
      <c r="I599" s="150"/>
      <c r="J599" s="150"/>
      <c r="K599" s="669"/>
      <c r="L599" s="669"/>
      <c r="M599" s="669"/>
      <c r="N599" s="150"/>
      <c r="O599" s="150"/>
      <c r="P599" s="150"/>
      <c r="Q599" s="150"/>
      <c r="R599" s="150"/>
      <c r="S599" s="150"/>
      <c r="T599" s="150"/>
      <c r="U599" s="150"/>
      <c r="V599" s="150"/>
      <c r="W599" s="150"/>
    </row>
    <row r="600" spans="1:23" ht="15.75" customHeight="1" x14ac:dyDescent="0.25">
      <c r="A600" s="669"/>
      <c r="B600" s="669"/>
      <c r="C600" s="669"/>
      <c r="D600" s="669"/>
      <c r="E600" s="150"/>
      <c r="F600" s="150"/>
      <c r="G600" s="150"/>
      <c r="H600" s="150"/>
      <c r="I600" s="150"/>
      <c r="J600" s="150"/>
      <c r="K600" s="669"/>
      <c r="L600" s="669"/>
      <c r="M600" s="669"/>
      <c r="N600" s="150"/>
      <c r="O600" s="150"/>
      <c r="P600" s="150"/>
      <c r="Q600" s="150"/>
      <c r="R600" s="150"/>
      <c r="S600" s="150"/>
      <c r="T600" s="150"/>
      <c r="U600" s="150"/>
      <c r="V600" s="150"/>
      <c r="W600" s="150"/>
    </row>
    <row r="601" spans="1:23" ht="15.75" customHeight="1" x14ac:dyDescent="0.25">
      <c r="A601" s="669"/>
      <c r="B601" s="669"/>
      <c r="C601" s="669"/>
      <c r="D601" s="669"/>
      <c r="E601" s="150"/>
      <c r="F601" s="150"/>
      <c r="G601" s="150"/>
      <c r="H601" s="150"/>
      <c r="I601" s="150"/>
      <c r="J601" s="150"/>
      <c r="K601" s="669"/>
      <c r="L601" s="669"/>
      <c r="M601" s="669"/>
      <c r="N601" s="150"/>
      <c r="O601" s="150"/>
      <c r="P601" s="150"/>
      <c r="Q601" s="150"/>
      <c r="R601" s="150"/>
      <c r="S601" s="150"/>
      <c r="T601" s="150"/>
      <c r="U601" s="150"/>
      <c r="V601" s="150"/>
      <c r="W601" s="150"/>
    </row>
    <row r="602" spans="1:23" ht="15.75" customHeight="1" x14ac:dyDescent="0.25">
      <c r="A602" s="669"/>
      <c r="B602" s="669"/>
      <c r="C602" s="669"/>
      <c r="D602" s="669"/>
      <c r="E602" s="150"/>
      <c r="F602" s="150"/>
      <c r="G602" s="150"/>
      <c r="H602" s="150"/>
      <c r="I602" s="150"/>
      <c r="J602" s="150"/>
      <c r="K602" s="669"/>
      <c r="L602" s="669"/>
      <c r="M602" s="669"/>
      <c r="N602" s="150"/>
      <c r="O602" s="150"/>
      <c r="P602" s="150"/>
      <c r="Q602" s="150"/>
      <c r="R602" s="150"/>
      <c r="S602" s="150"/>
      <c r="T602" s="150"/>
      <c r="U602" s="150"/>
      <c r="V602" s="150"/>
      <c r="W602" s="150"/>
    </row>
    <row r="603" spans="1:23" ht="15.75" customHeight="1" x14ac:dyDescent="0.25">
      <c r="A603" s="669"/>
      <c r="B603" s="669"/>
      <c r="C603" s="669"/>
      <c r="D603" s="669"/>
      <c r="E603" s="150"/>
      <c r="F603" s="150"/>
      <c r="G603" s="150"/>
      <c r="H603" s="150"/>
      <c r="I603" s="150"/>
      <c r="J603" s="150"/>
      <c r="K603" s="669"/>
      <c r="L603" s="669"/>
      <c r="M603" s="669"/>
      <c r="N603" s="150"/>
      <c r="O603" s="150"/>
      <c r="P603" s="150"/>
      <c r="Q603" s="150"/>
      <c r="R603" s="150"/>
      <c r="S603" s="150"/>
      <c r="T603" s="150"/>
      <c r="U603" s="150"/>
      <c r="V603" s="150"/>
      <c r="W603" s="150"/>
    </row>
    <row r="604" spans="1:23" ht="15.75" customHeight="1" x14ac:dyDescent="0.25">
      <c r="A604" s="669"/>
      <c r="B604" s="669"/>
      <c r="C604" s="669"/>
      <c r="D604" s="669"/>
      <c r="E604" s="150"/>
      <c r="F604" s="150"/>
      <c r="G604" s="150"/>
      <c r="H604" s="150"/>
      <c r="I604" s="150"/>
      <c r="J604" s="150"/>
      <c r="K604" s="669"/>
      <c r="L604" s="669"/>
      <c r="M604" s="669"/>
      <c r="N604" s="150"/>
      <c r="O604" s="150"/>
      <c r="P604" s="150"/>
      <c r="Q604" s="150"/>
      <c r="R604" s="150"/>
      <c r="S604" s="150"/>
      <c r="T604" s="150"/>
      <c r="U604" s="150"/>
      <c r="V604" s="150"/>
      <c r="W604" s="150"/>
    </row>
    <row r="605" spans="1:23" ht="15.75" customHeight="1" x14ac:dyDescent="0.25">
      <c r="A605" s="669"/>
      <c r="B605" s="669"/>
      <c r="C605" s="669"/>
      <c r="D605" s="669"/>
      <c r="E605" s="150"/>
      <c r="F605" s="150"/>
      <c r="G605" s="150"/>
      <c r="H605" s="150"/>
      <c r="I605" s="150"/>
      <c r="J605" s="150"/>
      <c r="K605" s="669"/>
      <c r="L605" s="669"/>
      <c r="M605" s="669"/>
      <c r="N605" s="150"/>
      <c r="O605" s="150"/>
      <c r="P605" s="150"/>
      <c r="Q605" s="150"/>
      <c r="R605" s="150"/>
      <c r="S605" s="150"/>
      <c r="T605" s="150"/>
      <c r="U605" s="150"/>
      <c r="V605" s="150"/>
      <c r="W605" s="150"/>
    </row>
    <row r="606" spans="1:23" ht="15.75" customHeight="1" x14ac:dyDescent="0.25">
      <c r="A606" s="669"/>
      <c r="B606" s="669"/>
      <c r="C606" s="669"/>
      <c r="D606" s="669"/>
      <c r="E606" s="150"/>
      <c r="F606" s="150"/>
      <c r="G606" s="150"/>
      <c r="H606" s="150"/>
      <c r="I606" s="150"/>
      <c r="J606" s="150"/>
      <c r="K606" s="669"/>
      <c r="L606" s="669"/>
      <c r="M606" s="669"/>
      <c r="N606" s="150"/>
      <c r="O606" s="150"/>
      <c r="P606" s="150"/>
      <c r="Q606" s="150"/>
      <c r="R606" s="150"/>
      <c r="S606" s="150"/>
      <c r="T606" s="150"/>
      <c r="U606" s="150"/>
      <c r="V606" s="150"/>
      <c r="W606" s="150"/>
    </row>
    <row r="607" spans="1:23" ht="15.75" customHeight="1" x14ac:dyDescent="0.25">
      <c r="A607" s="669"/>
      <c r="B607" s="669"/>
      <c r="C607" s="669"/>
      <c r="D607" s="669"/>
      <c r="E607" s="150"/>
      <c r="F607" s="150"/>
      <c r="G607" s="150"/>
      <c r="H607" s="150"/>
      <c r="I607" s="150"/>
      <c r="J607" s="150"/>
      <c r="K607" s="669"/>
      <c r="L607" s="669"/>
      <c r="M607" s="669"/>
      <c r="N607" s="150"/>
      <c r="O607" s="150"/>
      <c r="P607" s="150"/>
      <c r="Q607" s="150"/>
      <c r="R607" s="150"/>
      <c r="S607" s="150"/>
      <c r="T607" s="150"/>
      <c r="U607" s="150"/>
      <c r="V607" s="150"/>
      <c r="W607" s="150"/>
    </row>
    <row r="608" spans="1:23" ht="15.75" customHeight="1" x14ac:dyDescent="0.25">
      <c r="A608" s="669"/>
      <c r="B608" s="669"/>
      <c r="C608" s="669"/>
      <c r="D608" s="669"/>
      <c r="E608" s="150"/>
      <c r="F608" s="150"/>
      <c r="G608" s="150"/>
      <c r="H608" s="150"/>
      <c r="I608" s="150"/>
      <c r="J608" s="150"/>
      <c r="K608" s="669"/>
      <c r="L608" s="669"/>
      <c r="M608" s="669"/>
      <c r="N608" s="150"/>
      <c r="O608" s="150"/>
      <c r="P608" s="150"/>
      <c r="Q608" s="150"/>
      <c r="R608" s="150"/>
      <c r="S608" s="150"/>
      <c r="T608" s="150"/>
      <c r="U608" s="150"/>
      <c r="V608" s="150"/>
      <c r="W608" s="150"/>
    </row>
    <row r="609" spans="1:23" ht="15.75" customHeight="1" x14ac:dyDescent="0.25">
      <c r="A609" s="669"/>
      <c r="B609" s="669"/>
      <c r="C609" s="669"/>
      <c r="D609" s="669"/>
      <c r="E609" s="150"/>
      <c r="F609" s="150"/>
      <c r="G609" s="150"/>
      <c r="H609" s="150"/>
      <c r="I609" s="150"/>
      <c r="J609" s="150"/>
      <c r="K609" s="669"/>
      <c r="L609" s="669"/>
      <c r="M609" s="669"/>
      <c r="N609" s="150"/>
      <c r="O609" s="150"/>
      <c r="P609" s="150"/>
      <c r="Q609" s="150"/>
      <c r="R609" s="150"/>
      <c r="S609" s="150"/>
      <c r="T609" s="150"/>
      <c r="U609" s="150"/>
      <c r="V609" s="150"/>
      <c r="W609" s="150"/>
    </row>
    <row r="610" spans="1:23" ht="15.75" customHeight="1" x14ac:dyDescent="0.25">
      <c r="A610" s="669"/>
      <c r="B610" s="669"/>
      <c r="C610" s="669"/>
      <c r="D610" s="669"/>
      <c r="E610" s="150"/>
      <c r="F610" s="150"/>
      <c r="G610" s="150"/>
      <c r="H610" s="150"/>
      <c r="I610" s="150"/>
      <c r="J610" s="150"/>
      <c r="K610" s="669"/>
      <c r="L610" s="669"/>
      <c r="M610" s="669"/>
      <c r="N610" s="150"/>
      <c r="O610" s="150"/>
      <c r="P610" s="150"/>
      <c r="Q610" s="150"/>
      <c r="R610" s="150"/>
      <c r="S610" s="150"/>
      <c r="T610" s="150"/>
      <c r="U610" s="150"/>
      <c r="V610" s="150"/>
      <c r="W610" s="150"/>
    </row>
    <row r="611" spans="1:23" ht="15.75" customHeight="1" x14ac:dyDescent="0.25">
      <c r="A611" s="669"/>
      <c r="B611" s="669"/>
      <c r="C611" s="669"/>
      <c r="D611" s="669"/>
      <c r="E611" s="150"/>
      <c r="F611" s="150"/>
      <c r="G611" s="150"/>
      <c r="H611" s="150"/>
      <c r="I611" s="150"/>
      <c r="J611" s="150"/>
      <c r="K611" s="669"/>
      <c r="L611" s="669"/>
      <c r="M611" s="669"/>
      <c r="N611" s="150"/>
      <c r="O611" s="150"/>
      <c r="P611" s="150"/>
      <c r="Q611" s="150"/>
      <c r="R611" s="150"/>
      <c r="S611" s="150"/>
      <c r="T611" s="150"/>
      <c r="U611" s="150"/>
      <c r="V611" s="150"/>
      <c r="W611" s="150"/>
    </row>
    <row r="612" spans="1:23" ht="15.75" customHeight="1" x14ac:dyDescent="0.25">
      <c r="A612" s="669"/>
      <c r="B612" s="669"/>
      <c r="C612" s="669"/>
      <c r="D612" s="669"/>
      <c r="E612" s="150"/>
      <c r="F612" s="150"/>
      <c r="G612" s="150"/>
      <c r="H612" s="150"/>
      <c r="I612" s="150"/>
      <c r="J612" s="150"/>
      <c r="K612" s="669"/>
      <c r="L612" s="669"/>
      <c r="M612" s="669"/>
      <c r="N612" s="150"/>
      <c r="O612" s="150"/>
      <c r="P612" s="150"/>
      <c r="Q612" s="150"/>
      <c r="R612" s="150"/>
      <c r="S612" s="150"/>
      <c r="T612" s="150"/>
      <c r="U612" s="150"/>
      <c r="V612" s="150"/>
      <c r="W612" s="150"/>
    </row>
    <row r="613" spans="1:23" ht="15.75" customHeight="1" x14ac:dyDescent="0.25">
      <c r="A613" s="669"/>
      <c r="B613" s="669"/>
      <c r="C613" s="669"/>
      <c r="D613" s="669"/>
      <c r="E613" s="150"/>
      <c r="F613" s="150"/>
      <c r="G613" s="150"/>
      <c r="H613" s="150"/>
      <c r="I613" s="150"/>
      <c r="J613" s="150"/>
      <c r="K613" s="669"/>
      <c r="L613" s="669"/>
      <c r="M613" s="669"/>
      <c r="N613" s="150"/>
      <c r="O613" s="150"/>
      <c r="P613" s="150"/>
      <c r="Q613" s="150"/>
      <c r="R613" s="150"/>
      <c r="S613" s="150"/>
      <c r="T613" s="150"/>
      <c r="U613" s="150"/>
      <c r="V613" s="150"/>
      <c r="W613" s="150"/>
    </row>
    <row r="614" spans="1:23" ht="15.75" customHeight="1" x14ac:dyDescent="0.25">
      <c r="A614" s="669"/>
      <c r="B614" s="669"/>
      <c r="C614" s="669"/>
      <c r="D614" s="669"/>
      <c r="E614" s="150"/>
      <c r="F614" s="150"/>
      <c r="G614" s="150"/>
      <c r="H614" s="150"/>
      <c r="I614" s="150"/>
      <c r="J614" s="150"/>
      <c r="K614" s="669"/>
      <c r="L614" s="669"/>
      <c r="M614" s="669"/>
      <c r="N614" s="150"/>
      <c r="O614" s="150"/>
      <c r="P614" s="150"/>
      <c r="Q614" s="150"/>
      <c r="R614" s="150"/>
      <c r="S614" s="150"/>
      <c r="T614" s="150"/>
      <c r="U614" s="150"/>
      <c r="V614" s="150"/>
      <c r="W614" s="150"/>
    </row>
    <row r="615" spans="1:23" ht="15.75" customHeight="1" x14ac:dyDescent="0.25">
      <c r="A615" s="669"/>
      <c r="B615" s="669"/>
      <c r="C615" s="669"/>
      <c r="D615" s="669"/>
      <c r="E615" s="150"/>
      <c r="F615" s="150"/>
      <c r="G615" s="150"/>
      <c r="H615" s="150"/>
      <c r="I615" s="150"/>
      <c r="J615" s="150"/>
      <c r="K615" s="669"/>
      <c r="L615" s="669"/>
      <c r="M615" s="669"/>
      <c r="N615" s="150"/>
      <c r="O615" s="150"/>
      <c r="P615" s="150"/>
      <c r="Q615" s="150"/>
      <c r="R615" s="150"/>
      <c r="S615" s="150"/>
      <c r="T615" s="150"/>
      <c r="U615" s="150"/>
      <c r="V615" s="150"/>
      <c r="W615" s="150"/>
    </row>
    <row r="616" spans="1:23" ht="15.75" customHeight="1" x14ac:dyDescent="0.25">
      <c r="A616" s="669"/>
      <c r="B616" s="669"/>
      <c r="C616" s="669"/>
      <c r="D616" s="669"/>
      <c r="E616" s="150"/>
      <c r="F616" s="150"/>
      <c r="G616" s="150"/>
      <c r="H616" s="150"/>
      <c r="I616" s="150"/>
      <c r="J616" s="150"/>
      <c r="K616" s="669"/>
      <c r="L616" s="669"/>
      <c r="M616" s="669"/>
      <c r="N616" s="150"/>
      <c r="O616" s="150"/>
      <c r="P616" s="150"/>
      <c r="Q616" s="150"/>
      <c r="R616" s="150"/>
      <c r="S616" s="150"/>
      <c r="T616" s="150"/>
      <c r="U616" s="150"/>
      <c r="V616" s="150"/>
      <c r="W616" s="150"/>
    </row>
    <row r="617" spans="1:23" ht="15.75" customHeight="1" x14ac:dyDescent="0.25">
      <c r="A617" s="669"/>
      <c r="B617" s="669"/>
      <c r="C617" s="669"/>
      <c r="D617" s="669"/>
      <c r="E617" s="150"/>
      <c r="F617" s="150"/>
      <c r="G617" s="150"/>
      <c r="H617" s="150"/>
      <c r="I617" s="150"/>
      <c r="J617" s="150"/>
      <c r="K617" s="669"/>
      <c r="L617" s="669"/>
      <c r="M617" s="669"/>
      <c r="N617" s="150"/>
      <c r="O617" s="150"/>
      <c r="P617" s="150"/>
      <c r="Q617" s="150"/>
      <c r="R617" s="150"/>
      <c r="S617" s="150"/>
      <c r="T617" s="150"/>
      <c r="U617" s="150"/>
      <c r="V617" s="150"/>
      <c r="W617" s="150"/>
    </row>
    <row r="618" spans="1:23" ht="15.75" customHeight="1" x14ac:dyDescent="0.25">
      <c r="A618" s="669"/>
      <c r="B618" s="669"/>
      <c r="C618" s="669"/>
      <c r="D618" s="669"/>
      <c r="E618" s="150"/>
      <c r="F618" s="150"/>
      <c r="G618" s="150"/>
      <c r="H618" s="150"/>
      <c r="I618" s="150"/>
      <c r="J618" s="150"/>
      <c r="K618" s="669"/>
      <c r="L618" s="669"/>
      <c r="M618" s="669"/>
      <c r="N618" s="150"/>
      <c r="O618" s="150"/>
      <c r="P618" s="150"/>
      <c r="Q618" s="150"/>
      <c r="R618" s="150"/>
      <c r="S618" s="150"/>
      <c r="T618" s="150"/>
      <c r="U618" s="150"/>
      <c r="V618" s="150"/>
      <c r="W618" s="150"/>
    </row>
    <row r="619" spans="1:23" ht="15.75" customHeight="1" x14ac:dyDescent="0.25">
      <c r="A619" s="669"/>
      <c r="B619" s="669"/>
      <c r="C619" s="669"/>
      <c r="D619" s="669"/>
      <c r="E619" s="150"/>
      <c r="F619" s="150"/>
      <c r="G619" s="150"/>
      <c r="H619" s="150"/>
      <c r="I619" s="150"/>
      <c r="J619" s="150"/>
      <c r="K619" s="669"/>
      <c r="L619" s="669"/>
      <c r="M619" s="669"/>
      <c r="N619" s="150"/>
      <c r="O619" s="150"/>
      <c r="P619" s="150"/>
      <c r="Q619" s="150"/>
      <c r="R619" s="150"/>
      <c r="S619" s="150"/>
      <c r="T619" s="150"/>
      <c r="U619" s="150"/>
      <c r="V619" s="150"/>
      <c r="W619" s="150"/>
    </row>
    <row r="620" spans="1:23" ht="15.75" customHeight="1" x14ac:dyDescent="0.25">
      <c r="A620" s="669"/>
      <c r="B620" s="669"/>
      <c r="C620" s="669"/>
      <c r="D620" s="669"/>
      <c r="E620" s="150"/>
      <c r="F620" s="150"/>
      <c r="G620" s="150"/>
      <c r="H620" s="150"/>
      <c r="I620" s="150"/>
      <c r="J620" s="150"/>
      <c r="K620" s="669"/>
      <c r="L620" s="669"/>
      <c r="M620" s="669"/>
      <c r="N620" s="150"/>
      <c r="O620" s="150"/>
      <c r="P620" s="150"/>
      <c r="Q620" s="150"/>
      <c r="R620" s="150"/>
      <c r="S620" s="150"/>
      <c r="T620" s="150"/>
      <c r="U620" s="150"/>
      <c r="V620" s="150"/>
      <c r="W620" s="150"/>
    </row>
    <row r="621" spans="1:23" ht="15.75" customHeight="1" x14ac:dyDescent="0.25">
      <c r="A621" s="669"/>
      <c r="B621" s="669"/>
      <c r="C621" s="669"/>
      <c r="D621" s="669"/>
      <c r="E621" s="150"/>
      <c r="F621" s="150"/>
      <c r="G621" s="150"/>
      <c r="H621" s="150"/>
      <c r="I621" s="150"/>
      <c r="J621" s="150"/>
      <c r="K621" s="669"/>
      <c r="L621" s="669"/>
      <c r="M621" s="669"/>
      <c r="N621" s="150"/>
      <c r="O621" s="150"/>
      <c r="P621" s="150"/>
      <c r="Q621" s="150"/>
      <c r="R621" s="150"/>
      <c r="S621" s="150"/>
      <c r="T621" s="150"/>
      <c r="U621" s="150"/>
      <c r="V621" s="150"/>
      <c r="W621" s="150"/>
    </row>
    <row r="622" spans="1:23" ht="15.75" customHeight="1" x14ac:dyDescent="0.25">
      <c r="A622" s="669"/>
      <c r="B622" s="669"/>
      <c r="C622" s="669"/>
      <c r="D622" s="669"/>
      <c r="E622" s="150"/>
      <c r="F622" s="150"/>
      <c r="G622" s="150"/>
      <c r="H622" s="150"/>
      <c r="I622" s="150"/>
      <c r="J622" s="150"/>
      <c r="K622" s="669"/>
      <c r="L622" s="669"/>
      <c r="M622" s="669"/>
      <c r="N622" s="150"/>
      <c r="O622" s="150"/>
      <c r="P622" s="150"/>
      <c r="Q622" s="150"/>
      <c r="R622" s="150"/>
      <c r="S622" s="150"/>
      <c r="T622" s="150"/>
      <c r="U622" s="150"/>
      <c r="V622" s="150"/>
      <c r="W622" s="150"/>
    </row>
    <row r="623" spans="1:23" ht="15.75" customHeight="1" x14ac:dyDescent="0.25">
      <c r="A623" s="669"/>
      <c r="B623" s="669"/>
      <c r="C623" s="669"/>
      <c r="D623" s="669"/>
      <c r="E623" s="150"/>
      <c r="F623" s="150"/>
      <c r="G623" s="150"/>
      <c r="H623" s="150"/>
      <c r="I623" s="150"/>
      <c r="J623" s="150"/>
      <c r="K623" s="669"/>
      <c r="L623" s="669"/>
      <c r="M623" s="669"/>
      <c r="N623" s="150"/>
      <c r="O623" s="150"/>
      <c r="P623" s="150"/>
      <c r="Q623" s="150"/>
      <c r="R623" s="150"/>
      <c r="S623" s="150"/>
      <c r="T623" s="150"/>
      <c r="U623" s="150"/>
      <c r="V623" s="150"/>
      <c r="W623" s="150"/>
    </row>
    <row r="624" spans="1:23" ht="15.75" customHeight="1" x14ac:dyDescent="0.25">
      <c r="A624" s="669"/>
      <c r="B624" s="669"/>
      <c r="C624" s="669"/>
      <c r="D624" s="669"/>
      <c r="E624" s="150"/>
      <c r="F624" s="150"/>
      <c r="G624" s="150"/>
      <c r="H624" s="150"/>
      <c r="I624" s="150"/>
      <c r="J624" s="150"/>
      <c r="K624" s="669"/>
      <c r="L624" s="669"/>
      <c r="M624" s="669"/>
      <c r="N624" s="150"/>
      <c r="O624" s="150"/>
      <c r="P624" s="150"/>
      <c r="Q624" s="150"/>
      <c r="R624" s="150"/>
      <c r="S624" s="150"/>
      <c r="T624" s="150"/>
      <c r="U624" s="150"/>
      <c r="V624" s="150"/>
      <c r="W624" s="150"/>
    </row>
    <row r="625" spans="1:23" ht="15.75" customHeight="1" x14ac:dyDescent="0.25">
      <c r="A625" s="669"/>
      <c r="B625" s="669"/>
      <c r="C625" s="669"/>
      <c r="D625" s="669"/>
      <c r="E625" s="150"/>
      <c r="F625" s="150"/>
      <c r="G625" s="150"/>
      <c r="H625" s="150"/>
      <c r="I625" s="150"/>
      <c r="J625" s="150"/>
      <c r="K625" s="669"/>
      <c r="L625" s="669"/>
      <c r="M625" s="669"/>
      <c r="N625" s="150"/>
      <c r="O625" s="150"/>
      <c r="P625" s="150"/>
      <c r="Q625" s="150"/>
      <c r="R625" s="150"/>
      <c r="S625" s="150"/>
      <c r="T625" s="150"/>
      <c r="U625" s="150"/>
      <c r="V625" s="150"/>
      <c r="W625" s="150"/>
    </row>
    <row r="626" spans="1:23" ht="15.75" customHeight="1" x14ac:dyDescent="0.25">
      <c r="A626" s="669"/>
      <c r="B626" s="669"/>
      <c r="C626" s="669"/>
      <c r="D626" s="669"/>
      <c r="E626" s="150"/>
      <c r="F626" s="150"/>
      <c r="G626" s="150"/>
      <c r="H626" s="150"/>
      <c r="I626" s="150"/>
      <c r="J626" s="150"/>
      <c r="K626" s="669"/>
      <c r="L626" s="669"/>
      <c r="M626" s="669"/>
      <c r="N626" s="150"/>
      <c r="O626" s="150"/>
      <c r="P626" s="150"/>
      <c r="Q626" s="150"/>
      <c r="R626" s="150"/>
      <c r="S626" s="150"/>
      <c r="T626" s="150"/>
      <c r="U626" s="150"/>
      <c r="V626" s="150"/>
      <c r="W626" s="150"/>
    </row>
    <row r="627" spans="1:23" ht="15.75" customHeight="1" x14ac:dyDescent="0.25">
      <c r="A627" s="669"/>
      <c r="B627" s="669"/>
      <c r="C627" s="669"/>
      <c r="D627" s="669"/>
      <c r="E627" s="150"/>
      <c r="F627" s="150"/>
      <c r="G627" s="150"/>
      <c r="H627" s="150"/>
      <c r="I627" s="150"/>
      <c r="J627" s="150"/>
      <c r="K627" s="669"/>
      <c r="L627" s="669"/>
      <c r="M627" s="669"/>
      <c r="N627" s="150"/>
      <c r="O627" s="150"/>
      <c r="P627" s="150"/>
      <c r="Q627" s="150"/>
      <c r="R627" s="150"/>
      <c r="S627" s="150"/>
      <c r="T627" s="150"/>
      <c r="U627" s="150"/>
      <c r="V627" s="150"/>
      <c r="W627" s="150"/>
    </row>
    <row r="628" spans="1:23" ht="15.75" customHeight="1" x14ac:dyDescent="0.25">
      <c r="A628" s="669"/>
      <c r="B628" s="669"/>
      <c r="C628" s="669"/>
      <c r="D628" s="669"/>
      <c r="E628" s="150"/>
      <c r="F628" s="150"/>
      <c r="G628" s="150"/>
      <c r="H628" s="150"/>
      <c r="I628" s="150"/>
      <c r="J628" s="150"/>
      <c r="K628" s="669"/>
      <c r="L628" s="669"/>
      <c r="M628" s="669"/>
      <c r="N628" s="150"/>
      <c r="O628" s="150"/>
      <c r="P628" s="150"/>
      <c r="Q628" s="150"/>
      <c r="R628" s="150"/>
      <c r="S628" s="150"/>
      <c r="T628" s="150"/>
      <c r="U628" s="150"/>
      <c r="V628" s="150"/>
      <c r="W628" s="150"/>
    </row>
    <row r="629" spans="1:23" ht="15.75" customHeight="1" x14ac:dyDescent="0.25">
      <c r="A629" s="669"/>
      <c r="B629" s="669"/>
      <c r="C629" s="669"/>
      <c r="D629" s="669"/>
      <c r="E629" s="150"/>
      <c r="F629" s="150"/>
      <c r="G629" s="150"/>
      <c r="H629" s="150"/>
      <c r="I629" s="150"/>
      <c r="J629" s="150"/>
      <c r="K629" s="669"/>
      <c r="L629" s="669"/>
      <c r="M629" s="669"/>
      <c r="N629" s="150"/>
      <c r="O629" s="150"/>
      <c r="P629" s="150"/>
      <c r="Q629" s="150"/>
      <c r="R629" s="150"/>
      <c r="S629" s="150"/>
      <c r="T629" s="150"/>
      <c r="U629" s="150"/>
      <c r="V629" s="150"/>
      <c r="W629" s="150"/>
    </row>
    <row r="630" spans="1:23" ht="15.75" customHeight="1" x14ac:dyDescent="0.25">
      <c r="A630" s="669"/>
      <c r="B630" s="669"/>
      <c r="C630" s="669"/>
      <c r="D630" s="669"/>
      <c r="E630" s="150"/>
      <c r="F630" s="150"/>
      <c r="G630" s="150"/>
      <c r="H630" s="150"/>
      <c r="I630" s="150"/>
      <c r="J630" s="150"/>
      <c r="K630" s="669"/>
      <c r="L630" s="669"/>
      <c r="M630" s="669"/>
      <c r="N630" s="150"/>
      <c r="O630" s="150"/>
      <c r="P630" s="150"/>
      <c r="Q630" s="150"/>
      <c r="R630" s="150"/>
      <c r="S630" s="150"/>
      <c r="T630" s="150"/>
      <c r="U630" s="150"/>
      <c r="V630" s="150"/>
      <c r="W630" s="150"/>
    </row>
    <row r="631" spans="1:23" ht="15.75" customHeight="1" x14ac:dyDescent="0.25">
      <c r="A631" s="669"/>
      <c r="B631" s="669"/>
      <c r="C631" s="669"/>
      <c r="D631" s="669"/>
      <c r="E631" s="150"/>
      <c r="F631" s="150"/>
      <c r="G631" s="150"/>
      <c r="H631" s="150"/>
      <c r="I631" s="150"/>
      <c r="J631" s="150"/>
      <c r="K631" s="669"/>
      <c r="L631" s="669"/>
      <c r="M631" s="669"/>
      <c r="N631" s="150"/>
      <c r="O631" s="150"/>
      <c r="P631" s="150"/>
      <c r="Q631" s="150"/>
      <c r="R631" s="150"/>
      <c r="S631" s="150"/>
      <c r="T631" s="150"/>
      <c r="U631" s="150"/>
      <c r="V631" s="150"/>
      <c r="W631" s="150"/>
    </row>
    <row r="632" spans="1:23" ht="15.75" customHeight="1" x14ac:dyDescent="0.25">
      <c r="A632" s="669"/>
      <c r="B632" s="669"/>
      <c r="C632" s="669"/>
      <c r="D632" s="669"/>
      <c r="E632" s="150"/>
      <c r="F632" s="150"/>
      <c r="G632" s="150"/>
      <c r="H632" s="150"/>
      <c r="I632" s="150"/>
      <c r="J632" s="150"/>
      <c r="K632" s="669"/>
      <c r="L632" s="669"/>
      <c r="M632" s="669"/>
      <c r="N632" s="150"/>
      <c r="O632" s="150"/>
      <c r="P632" s="150"/>
      <c r="Q632" s="150"/>
      <c r="R632" s="150"/>
      <c r="S632" s="150"/>
      <c r="T632" s="150"/>
      <c r="U632" s="150"/>
      <c r="V632" s="150"/>
      <c r="W632" s="150"/>
    </row>
    <row r="633" spans="1:23" ht="15.75" customHeight="1" x14ac:dyDescent="0.25">
      <c r="A633" s="669"/>
      <c r="B633" s="669"/>
      <c r="C633" s="669"/>
      <c r="D633" s="669"/>
      <c r="E633" s="150"/>
      <c r="F633" s="150"/>
      <c r="G633" s="150"/>
      <c r="H633" s="150"/>
      <c r="I633" s="150"/>
      <c r="J633" s="150"/>
      <c r="K633" s="669"/>
      <c r="L633" s="669"/>
      <c r="M633" s="669"/>
      <c r="N633" s="150"/>
      <c r="O633" s="150"/>
      <c r="P633" s="150"/>
      <c r="Q633" s="150"/>
      <c r="R633" s="150"/>
      <c r="S633" s="150"/>
      <c r="T633" s="150"/>
      <c r="U633" s="150"/>
      <c r="V633" s="150"/>
      <c r="W633" s="150"/>
    </row>
    <row r="634" spans="1:23" ht="15.75" customHeight="1" x14ac:dyDescent="0.25">
      <c r="A634" s="669"/>
      <c r="B634" s="669"/>
      <c r="C634" s="669"/>
      <c r="D634" s="669"/>
      <c r="E634" s="150"/>
      <c r="F634" s="150"/>
      <c r="G634" s="150"/>
      <c r="H634" s="150"/>
      <c r="I634" s="150"/>
      <c r="J634" s="150"/>
      <c r="K634" s="669"/>
      <c r="L634" s="669"/>
      <c r="M634" s="669"/>
      <c r="N634" s="150"/>
      <c r="O634" s="150"/>
      <c r="P634" s="150"/>
      <c r="Q634" s="150"/>
      <c r="R634" s="150"/>
      <c r="S634" s="150"/>
      <c r="T634" s="150"/>
      <c r="U634" s="150"/>
      <c r="V634" s="150"/>
      <c r="W634" s="150"/>
    </row>
    <row r="635" spans="1:23" ht="15.75" customHeight="1" x14ac:dyDescent="0.25">
      <c r="A635" s="669"/>
      <c r="B635" s="669"/>
      <c r="C635" s="669"/>
      <c r="D635" s="669"/>
      <c r="E635" s="150"/>
      <c r="F635" s="150"/>
      <c r="G635" s="150"/>
      <c r="H635" s="150"/>
      <c r="I635" s="150"/>
      <c r="J635" s="150"/>
      <c r="K635" s="669"/>
      <c r="L635" s="669"/>
      <c r="M635" s="669"/>
      <c r="N635" s="150"/>
      <c r="O635" s="150"/>
      <c r="P635" s="150"/>
      <c r="Q635" s="150"/>
      <c r="R635" s="150"/>
      <c r="S635" s="150"/>
      <c r="T635" s="150"/>
      <c r="U635" s="150"/>
      <c r="V635" s="150"/>
      <c r="W635" s="150"/>
    </row>
    <row r="636" spans="1:23" ht="15.75" customHeight="1" x14ac:dyDescent="0.25">
      <c r="A636" s="669"/>
      <c r="B636" s="669"/>
      <c r="C636" s="669"/>
      <c r="D636" s="669"/>
      <c r="E636" s="150"/>
      <c r="F636" s="150"/>
      <c r="G636" s="150"/>
      <c r="H636" s="150"/>
      <c r="I636" s="150"/>
      <c r="J636" s="150"/>
      <c r="K636" s="669"/>
      <c r="L636" s="669"/>
      <c r="M636" s="669"/>
      <c r="N636" s="150"/>
      <c r="O636" s="150"/>
      <c r="P636" s="150"/>
      <c r="Q636" s="150"/>
      <c r="R636" s="150"/>
      <c r="S636" s="150"/>
      <c r="T636" s="150"/>
      <c r="U636" s="150"/>
      <c r="V636" s="150"/>
      <c r="W636" s="150"/>
    </row>
    <row r="637" spans="1:23" ht="15.75" customHeight="1" x14ac:dyDescent="0.25">
      <c r="A637" s="669"/>
      <c r="B637" s="669"/>
      <c r="C637" s="669"/>
      <c r="D637" s="669"/>
      <c r="E637" s="150"/>
      <c r="F637" s="150"/>
      <c r="G637" s="150"/>
      <c r="H637" s="150"/>
      <c r="I637" s="150"/>
      <c r="J637" s="150"/>
      <c r="K637" s="669"/>
      <c r="L637" s="669"/>
      <c r="M637" s="669"/>
      <c r="N637" s="150"/>
      <c r="O637" s="150"/>
      <c r="P637" s="150"/>
      <c r="Q637" s="150"/>
      <c r="R637" s="150"/>
      <c r="S637" s="150"/>
      <c r="T637" s="150"/>
      <c r="U637" s="150"/>
      <c r="V637" s="150"/>
      <c r="W637" s="150"/>
    </row>
    <row r="638" spans="1:23" ht="15.75" customHeight="1" x14ac:dyDescent="0.25">
      <c r="A638" s="669"/>
      <c r="B638" s="669"/>
      <c r="C638" s="669"/>
      <c r="D638" s="669"/>
      <c r="E638" s="150"/>
      <c r="F638" s="150"/>
      <c r="G638" s="150"/>
      <c r="H638" s="150"/>
      <c r="I638" s="150"/>
      <c r="J638" s="150"/>
      <c r="K638" s="669"/>
      <c r="L638" s="669"/>
      <c r="M638" s="669"/>
      <c r="N638" s="150"/>
      <c r="O638" s="150"/>
      <c r="P638" s="150"/>
      <c r="Q638" s="150"/>
      <c r="R638" s="150"/>
      <c r="S638" s="150"/>
      <c r="T638" s="150"/>
      <c r="U638" s="150"/>
      <c r="V638" s="150"/>
      <c r="W638" s="150"/>
    </row>
    <row r="639" spans="1:23" ht="15.75" customHeight="1" x14ac:dyDescent="0.25">
      <c r="A639" s="669"/>
      <c r="B639" s="669"/>
      <c r="C639" s="669"/>
      <c r="D639" s="669"/>
      <c r="E639" s="150"/>
      <c r="F639" s="150"/>
      <c r="G639" s="150"/>
      <c r="H639" s="150"/>
      <c r="I639" s="150"/>
      <c r="J639" s="150"/>
      <c r="K639" s="669"/>
      <c r="L639" s="669"/>
      <c r="M639" s="669"/>
      <c r="N639" s="150"/>
      <c r="O639" s="150"/>
      <c r="P639" s="150"/>
      <c r="Q639" s="150"/>
      <c r="R639" s="150"/>
      <c r="S639" s="150"/>
      <c r="T639" s="150"/>
      <c r="U639" s="150"/>
      <c r="V639" s="150"/>
      <c r="W639" s="150"/>
    </row>
    <row r="640" spans="1:23" ht="15.75" customHeight="1" x14ac:dyDescent="0.25">
      <c r="A640" s="669"/>
      <c r="B640" s="669"/>
      <c r="C640" s="669"/>
      <c r="D640" s="669"/>
      <c r="E640" s="150"/>
      <c r="F640" s="150"/>
      <c r="G640" s="150"/>
      <c r="H640" s="150"/>
      <c r="I640" s="150"/>
      <c r="J640" s="150"/>
      <c r="K640" s="669"/>
      <c r="L640" s="669"/>
      <c r="M640" s="669"/>
      <c r="N640" s="150"/>
      <c r="O640" s="150"/>
      <c r="P640" s="150"/>
      <c r="Q640" s="150"/>
      <c r="R640" s="150"/>
      <c r="S640" s="150"/>
      <c r="T640" s="150"/>
      <c r="U640" s="150"/>
      <c r="V640" s="150"/>
      <c r="W640" s="150"/>
    </row>
    <row r="641" spans="1:23" ht="15.75" customHeight="1" x14ac:dyDescent="0.25">
      <c r="A641" s="669"/>
      <c r="B641" s="669"/>
      <c r="C641" s="669"/>
      <c r="D641" s="669"/>
      <c r="E641" s="150"/>
      <c r="F641" s="150"/>
      <c r="G641" s="150"/>
      <c r="H641" s="150"/>
      <c r="I641" s="150"/>
      <c r="J641" s="150"/>
      <c r="K641" s="669"/>
      <c r="L641" s="669"/>
      <c r="M641" s="669"/>
      <c r="N641" s="150"/>
      <c r="O641" s="150"/>
      <c r="P641" s="150"/>
      <c r="Q641" s="150"/>
      <c r="R641" s="150"/>
      <c r="S641" s="150"/>
      <c r="T641" s="150"/>
      <c r="U641" s="150"/>
      <c r="V641" s="150"/>
      <c r="W641" s="150"/>
    </row>
    <row r="642" spans="1:23" ht="15.75" customHeight="1" x14ac:dyDescent="0.25">
      <c r="A642" s="669"/>
      <c r="B642" s="669"/>
      <c r="C642" s="669"/>
      <c r="D642" s="669"/>
      <c r="E642" s="150"/>
      <c r="F642" s="150"/>
      <c r="G642" s="150"/>
      <c r="H642" s="150"/>
      <c r="I642" s="150"/>
      <c r="J642" s="150"/>
      <c r="K642" s="669"/>
      <c r="L642" s="669"/>
      <c r="M642" s="669"/>
      <c r="N642" s="150"/>
      <c r="O642" s="150"/>
      <c r="P642" s="150"/>
      <c r="Q642" s="150"/>
      <c r="R642" s="150"/>
      <c r="S642" s="150"/>
      <c r="T642" s="150"/>
      <c r="U642" s="150"/>
      <c r="V642" s="150"/>
      <c r="W642" s="150"/>
    </row>
    <row r="643" spans="1:23" ht="15.75" customHeight="1" x14ac:dyDescent="0.25">
      <c r="A643" s="669"/>
      <c r="B643" s="669"/>
      <c r="C643" s="669"/>
      <c r="D643" s="669"/>
      <c r="E643" s="150"/>
      <c r="F643" s="150"/>
      <c r="G643" s="150"/>
      <c r="H643" s="150"/>
      <c r="I643" s="150"/>
      <c r="J643" s="150"/>
      <c r="K643" s="669"/>
      <c r="L643" s="669"/>
      <c r="M643" s="669"/>
      <c r="N643" s="150"/>
      <c r="O643" s="150"/>
      <c r="P643" s="150"/>
      <c r="Q643" s="150"/>
      <c r="R643" s="150"/>
      <c r="S643" s="150"/>
      <c r="T643" s="150"/>
      <c r="U643" s="150"/>
      <c r="V643" s="150"/>
      <c r="W643" s="150"/>
    </row>
    <row r="644" spans="1:23" ht="15.75" customHeight="1" x14ac:dyDescent="0.25">
      <c r="A644" s="669"/>
      <c r="B644" s="669"/>
      <c r="C644" s="669"/>
      <c r="D644" s="669"/>
      <c r="E644" s="150"/>
      <c r="F644" s="150"/>
      <c r="G644" s="150"/>
      <c r="H644" s="150"/>
      <c r="I644" s="150"/>
      <c r="J644" s="150"/>
      <c r="K644" s="669"/>
      <c r="L644" s="669"/>
      <c r="M644" s="669"/>
      <c r="N644" s="150"/>
      <c r="O644" s="150"/>
      <c r="P644" s="150"/>
      <c r="Q644" s="150"/>
      <c r="R644" s="150"/>
      <c r="S644" s="150"/>
      <c r="T644" s="150"/>
      <c r="U644" s="150"/>
      <c r="V644" s="150"/>
      <c r="W644" s="150"/>
    </row>
    <row r="645" spans="1:23" ht="15.75" customHeight="1" x14ac:dyDescent="0.25">
      <c r="A645" s="669"/>
      <c r="B645" s="669"/>
      <c r="C645" s="669"/>
      <c r="D645" s="669"/>
      <c r="E645" s="150"/>
      <c r="F645" s="150"/>
      <c r="G645" s="150"/>
      <c r="H645" s="150"/>
      <c r="I645" s="150"/>
      <c r="J645" s="150"/>
      <c r="K645" s="669"/>
      <c r="L645" s="669"/>
      <c r="M645" s="669"/>
      <c r="N645" s="150"/>
      <c r="O645" s="150"/>
      <c r="P645" s="150"/>
      <c r="Q645" s="150"/>
      <c r="R645" s="150"/>
      <c r="S645" s="150"/>
      <c r="T645" s="150"/>
      <c r="U645" s="150"/>
      <c r="V645" s="150"/>
      <c r="W645" s="150"/>
    </row>
    <row r="646" spans="1:23" ht="15.75" customHeight="1" x14ac:dyDescent="0.25">
      <c r="A646" s="669"/>
      <c r="B646" s="669"/>
      <c r="C646" s="669"/>
      <c r="D646" s="669"/>
      <c r="E646" s="150"/>
      <c r="F646" s="150"/>
      <c r="G646" s="150"/>
      <c r="H646" s="150"/>
      <c r="I646" s="150"/>
      <c r="J646" s="150"/>
      <c r="K646" s="669"/>
      <c r="L646" s="669"/>
      <c r="M646" s="669"/>
      <c r="N646" s="150"/>
      <c r="O646" s="150"/>
      <c r="P646" s="150"/>
      <c r="Q646" s="150"/>
      <c r="R646" s="150"/>
      <c r="S646" s="150"/>
      <c r="T646" s="150"/>
      <c r="U646" s="150"/>
      <c r="V646" s="150"/>
      <c r="W646" s="150"/>
    </row>
    <row r="647" spans="1:23" ht="15.75" customHeight="1" x14ac:dyDescent="0.25">
      <c r="A647" s="669"/>
      <c r="B647" s="669"/>
      <c r="C647" s="669"/>
      <c r="D647" s="669"/>
      <c r="E647" s="150"/>
      <c r="F647" s="150"/>
      <c r="G647" s="150"/>
      <c r="H647" s="150"/>
      <c r="I647" s="150"/>
      <c r="J647" s="150"/>
      <c r="K647" s="669"/>
      <c r="L647" s="669"/>
      <c r="M647" s="669"/>
      <c r="N647" s="150"/>
      <c r="O647" s="150"/>
      <c r="P647" s="150"/>
      <c r="Q647" s="150"/>
      <c r="R647" s="150"/>
      <c r="S647" s="150"/>
      <c r="T647" s="150"/>
      <c r="U647" s="150"/>
      <c r="V647" s="150"/>
      <c r="W647" s="150"/>
    </row>
    <row r="648" spans="1:23" ht="15.75" customHeight="1" x14ac:dyDescent="0.25">
      <c r="A648" s="669"/>
      <c r="B648" s="669"/>
      <c r="C648" s="669"/>
      <c r="D648" s="669"/>
      <c r="E648" s="150"/>
      <c r="F648" s="150"/>
      <c r="G648" s="150"/>
      <c r="H648" s="150"/>
      <c r="I648" s="150"/>
      <c r="J648" s="150"/>
      <c r="K648" s="669"/>
      <c r="L648" s="669"/>
      <c r="M648" s="669"/>
      <c r="N648" s="150"/>
      <c r="O648" s="150"/>
      <c r="P648" s="150"/>
      <c r="Q648" s="150"/>
      <c r="R648" s="150"/>
      <c r="S648" s="150"/>
      <c r="T648" s="150"/>
      <c r="U648" s="150"/>
      <c r="V648" s="150"/>
      <c r="W648" s="150"/>
    </row>
    <row r="649" spans="1:23" ht="15.75" customHeight="1" x14ac:dyDescent="0.25">
      <c r="A649" s="669"/>
      <c r="B649" s="669"/>
      <c r="C649" s="669"/>
      <c r="D649" s="669"/>
      <c r="E649" s="150"/>
      <c r="F649" s="150"/>
      <c r="G649" s="150"/>
      <c r="H649" s="150"/>
      <c r="I649" s="150"/>
      <c r="J649" s="150"/>
      <c r="K649" s="669"/>
      <c r="L649" s="669"/>
      <c r="M649" s="669"/>
      <c r="N649" s="150"/>
      <c r="O649" s="150"/>
      <c r="P649" s="150"/>
      <c r="Q649" s="150"/>
      <c r="R649" s="150"/>
      <c r="S649" s="150"/>
      <c r="T649" s="150"/>
      <c r="U649" s="150"/>
      <c r="V649" s="150"/>
      <c r="W649" s="150"/>
    </row>
    <row r="650" spans="1:23" ht="15.75" customHeight="1" x14ac:dyDescent="0.25">
      <c r="A650" s="669"/>
      <c r="B650" s="669"/>
      <c r="C650" s="669"/>
      <c r="D650" s="669"/>
      <c r="E650" s="150"/>
      <c r="F650" s="150"/>
      <c r="G650" s="150"/>
      <c r="H650" s="150"/>
      <c r="I650" s="150"/>
      <c r="J650" s="150"/>
      <c r="K650" s="669"/>
      <c r="L650" s="669"/>
      <c r="M650" s="669"/>
      <c r="N650" s="150"/>
      <c r="O650" s="150"/>
      <c r="P650" s="150"/>
      <c r="Q650" s="150"/>
      <c r="R650" s="150"/>
      <c r="S650" s="150"/>
      <c r="T650" s="150"/>
      <c r="U650" s="150"/>
      <c r="V650" s="150"/>
      <c r="W650" s="150"/>
    </row>
    <row r="651" spans="1:23" ht="15.75" customHeight="1" x14ac:dyDescent="0.25">
      <c r="A651" s="669"/>
      <c r="B651" s="669"/>
      <c r="C651" s="669"/>
      <c r="D651" s="669"/>
      <c r="E651" s="150"/>
      <c r="F651" s="150"/>
      <c r="G651" s="150"/>
      <c r="H651" s="150"/>
      <c r="I651" s="150"/>
      <c r="J651" s="150"/>
      <c r="K651" s="669"/>
      <c r="L651" s="669"/>
      <c r="M651" s="669"/>
      <c r="N651" s="150"/>
      <c r="O651" s="150"/>
      <c r="P651" s="150"/>
      <c r="Q651" s="150"/>
      <c r="R651" s="150"/>
      <c r="S651" s="150"/>
      <c r="T651" s="150"/>
      <c r="U651" s="150"/>
      <c r="V651" s="150"/>
      <c r="W651" s="150"/>
    </row>
    <row r="652" spans="1:23" ht="15.75" customHeight="1" x14ac:dyDescent="0.25">
      <c r="A652" s="669"/>
      <c r="B652" s="669"/>
      <c r="C652" s="669"/>
      <c r="D652" s="669"/>
      <c r="E652" s="150"/>
      <c r="F652" s="150"/>
      <c r="G652" s="150"/>
      <c r="H652" s="150"/>
      <c r="I652" s="150"/>
      <c r="J652" s="150"/>
      <c r="K652" s="669"/>
      <c r="L652" s="669"/>
      <c r="M652" s="669"/>
      <c r="N652" s="150"/>
      <c r="O652" s="150"/>
      <c r="P652" s="150"/>
      <c r="Q652" s="150"/>
      <c r="R652" s="150"/>
      <c r="S652" s="150"/>
      <c r="T652" s="150"/>
      <c r="U652" s="150"/>
      <c r="V652" s="150"/>
      <c r="W652" s="150"/>
    </row>
    <row r="653" spans="1:23" ht="15.75" customHeight="1" x14ac:dyDescent="0.25">
      <c r="A653" s="669"/>
      <c r="B653" s="669"/>
      <c r="C653" s="669"/>
      <c r="D653" s="669"/>
      <c r="E653" s="150"/>
      <c r="F653" s="150"/>
      <c r="G653" s="150"/>
      <c r="H653" s="150"/>
      <c r="I653" s="150"/>
      <c r="J653" s="150"/>
      <c r="K653" s="669"/>
      <c r="L653" s="669"/>
      <c r="M653" s="669"/>
      <c r="N653" s="150"/>
      <c r="O653" s="150"/>
      <c r="P653" s="150"/>
      <c r="Q653" s="150"/>
      <c r="R653" s="150"/>
      <c r="S653" s="150"/>
      <c r="T653" s="150"/>
      <c r="U653" s="150"/>
      <c r="V653" s="150"/>
      <c r="W653" s="150"/>
    </row>
    <row r="654" spans="1:23" ht="15.75" customHeight="1" x14ac:dyDescent="0.25">
      <c r="A654" s="669"/>
      <c r="B654" s="669"/>
      <c r="C654" s="669"/>
      <c r="D654" s="669"/>
      <c r="E654" s="150"/>
      <c r="F654" s="150"/>
      <c r="G654" s="150"/>
      <c r="H654" s="150"/>
      <c r="I654" s="150"/>
      <c r="J654" s="150"/>
      <c r="K654" s="669"/>
      <c r="L654" s="669"/>
      <c r="M654" s="669"/>
      <c r="N654" s="150"/>
      <c r="O654" s="150"/>
      <c r="P654" s="150"/>
      <c r="Q654" s="150"/>
      <c r="R654" s="150"/>
      <c r="S654" s="150"/>
      <c r="T654" s="150"/>
      <c r="U654" s="150"/>
      <c r="V654" s="150"/>
      <c r="W654" s="150"/>
    </row>
    <row r="655" spans="1:23" ht="15.75" customHeight="1" x14ac:dyDescent="0.25">
      <c r="A655" s="669"/>
      <c r="B655" s="669"/>
      <c r="C655" s="669"/>
      <c r="D655" s="669"/>
      <c r="E655" s="150"/>
      <c r="F655" s="150"/>
      <c r="G655" s="150"/>
      <c r="H655" s="150"/>
      <c r="I655" s="150"/>
      <c r="J655" s="150"/>
      <c r="K655" s="669"/>
      <c r="L655" s="669"/>
      <c r="M655" s="669"/>
      <c r="N655" s="150"/>
      <c r="O655" s="150"/>
      <c r="P655" s="150"/>
      <c r="Q655" s="150"/>
      <c r="R655" s="150"/>
      <c r="S655" s="150"/>
      <c r="T655" s="150"/>
      <c r="U655" s="150"/>
      <c r="V655" s="150"/>
      <c r="W655" s="150"/>
    </row>
    <row r="656" spans="1:23" ht="15.75" customHeight="1" x14ac:dyDescent="0.25">
      <c r="A656" s="669"/>
      <c r="B656" s="669"/>
      <c r="C656" s="669"/>
      <c r="D656" s="669"/>
      <c r="E656" s="150"/>
      <c r="F656" s="150"/>
      <c r="G656" s="150"/>
      <c r="H656" s="150"/>
      <c r="I656" s="150"/>
      <c r="J656" s="150"/>
      <c r="K656" s="669"/>
      <c r="L656" s="669"/>
      <c r="M656" s="669"/>
      <c r="N656" s="150"/>
      <c r="O656" s="150"/>
      <c r="P656" s="150"/>
      <c r="Q656" s="150"/>
      <c r="R656" s="150"/>
      <c r="S656" s="150"/>
      <c r="T656" s="150"/>
      <c r="U656" s="150"/>
      <c r="V656" s="150"/>
      <c r="W656" s="150"/>
    </row>
    <row r="657" spans="1:23" ht="15.75" customHeight="1" x14ac:dyDescent="0.25">
      <c r="A657" s="669"/>
      <c r="B657" s="669"/>
      <c r="C657" s="669"/>
      <c r="D657" s="669"/>
      <c r="E657" s="150"/>
      <c r="F657" s="150"/>
      <c r="G657" s="150"/>
      <c r="H657" s="150"/>
      <c r="I657" s="150"/>
      <c r="J657" s="150"/>
      <c r="K657" s="669"/>
      <c r="L657" s="669"/>
      <c r="M657" s="669"/>
      <c r="N657" s="150"/>
      <c r="O657" s="150"/>
      <c r="P657" s="150"/>
      <c r="Q657" s="150"/>
      <c r="R657" s="150"/>
      <c r="S657" s="150"/>
      <c r="T657" s="150"/>
      <c r="U657" s="150"/>
      <c r="V657" s="150"/>
      <c r="W657" s="150"/>
    </row>
    <row r="658" spans="1:23" ht="15.75" customHeight="1" x14ac:dyDescent="0.25">
      <c r="A658" s="669"/>
      <c r="B658" s="669"/>
      <c r="C658" s="669"/>
      <c r="D658" s="669"/>
      <c r="E658" s="150"/>
      <c r="F658" s="150"/>
      <c r="G658" s="150"/>
      <c r="H658" s="150"/>
      <c r="I658" s="150"/>
      <c r="J658" s="150"/>
      <c r="K658" s="669"/>
      <c r="L658" s="669"/>
      <c r="M658" s="669"/>
      <c r="N658" s="150"/>
      <c r="O658" s="150"/>
      <c r="P658" s="150"/>
      <c r="Q658" s="150"/>
      <c r="R658" s="150"/>
      <c r="S658" s="150"/>
      <c r="T658" s="150"/>
      <c r="U658" s="150"/>
      <c r="V658" s="150"/>
      <c r="W658" s="150"/>
    </row>
    <row r="659" spans="1:23" ht="15.75" customHeight="1" x14ac:dyDescent="0.25">
      <c r="A659" s="669"/>
      <c r="B659" s="669"/>
      <c r="C659" s="669"/>
      <c r="D659" s="669"/>
      <c r="E659" s="150"/>
      <c r="F659" s="150"/>
      <c r="G659" s="150"/>
      <c r="H659" s="150"/>
      <c r="I659" s="150"/>
      <c r="J659" s="150"/>
      <c r="K659" s="669"/>
      <c r="L659" s="669"/>
      <c r="M659" s="669"/>
      <c r="N659" s="150"/>
      <c r="O659" s="150"/>
      <c r="P659" s="150"/>
      <c r="Q659" s="150"/>
      <c r="R659" s="150"/>
      <c r="S659" s="150"/>
      <c r="T659" s="150"/>
      <c r="U659" s="150"/>
      <c r="V659" s="150"/>
      <c r="W659" s="150"/>
    </row>
    <row r="660" spans="1:23" ht="15.75" customHeight="1" x14ac:dyDescent="0.25">
      <c r="A660" s="669"/>
      <c r="B660" s="669"/>
      <c r="C660" s="669"/>
      <c r="D660" s="669"/>
      <c r="E660" s="150"/>
      <c r="F660" s="150"/>
      <c r="G660" s="150"/>
      <c r="H660" s="150"/>
      <c r="I660" s="150"/>
      <c r="J660" s="150"/>
      <c r="K660" s="669"/>
      <c r="L660" s="669"/>
      <c r="M660" s="669"/>
      <c r="N660" s="150"/>
      <c r="O660" s="150"/>
      <c r="P660" s="150"/>
      <c r="Q660" s="150"/>
      <c r="R660" s="150"/>
      <c r="S660" s="150"/>
      <c r="T660" s="150"/>
      <c r="U660" s="150"/>
      <c r="V660" s="150"/>
      <c r="W660" s="150"/>
    </row>
    <row r="661" spans="1:23" ht="15.75" customHeight="1" x14ac:dyDescent="0.25">
      <c r="A661" s="669"/>
      <c r="B661" s="669"/>
      <c r="C661" s="669"/>
      <c r="D661" s="669"/>
      <c r="E661" s="150"/>
      <c r="F661" s="150"/>
      <c r="G661" s="150"/>
      <c r="H661" s="150"/>
      <c r="I661" s="150"/>
      <c r="J661" s="150"/>
      <c r="K661" s="669"/>
      <c r="L661" s="669"/>
      <c r="M661" s="669"/>
      <c r="N661" s="150"/>
      <c r="O661" s="150"/>
      <c r="P661" s="150"/>
      <c r="Q661" s="150"/>
      <c r="R661" s="150"/>
      <c r="S661" s="150"/>
      <c r="T661" s="150"/>
      <c r="U661" s="150"/>
      <c r="V661" s="150"/>
      <c r="W661" s="150"/>
    </row>
    <row r="662" spans="1:23" ht="15.75" customHeight="1" x14ac:dyDescent="0.25">
      <c r="A662" s="669"/>
      <c r="B662" s="669"/>
      <c r="C662" s="669"/>
      <c r="D662" s="669"/>
      <c r="E662" s="150"/>
      <c r="F662" s="150"/>
      <c r="G662" s="150"/>
      <c r="H662" s="150"/>
      <c r="I662" s="150"/>
      <c r="J662" s="150"/>
      <c r="K662" s="669"/>
      <c r="L662" s="669"/>
      <c r="M662" s="669"/>
      <c r="N662" s="150"/>
      <c r="O662" s="150"/>
      <c r="P662" s="150"/>
      <c r="Q662" s="150"/>
      <c r="R662" s="150"/>
      <c r="S662" s="150"/>
      <c r="T662" s="150"/>
      <c r="U662" s="150"/>
      <c r="V662" s="150"/>
      <c r="W662" s="150"/>
    </row>
    <row r="663" spans="1:23" ht="15.75" customHeight="1" x14ac:dyDescent="0.25">
      <c r="A663" s="669"/>
      <c r="B663" s="669"/>
      <c r="C663" s="669"/>
      <c r="D663" s="669"/>
      <c r="E663" s="150"/>
      <c r="F663" s="150"/>
      <c r="G663" s="150"/>
      <c r="H663" s="150"/>
      <c r="I663" s="150"/>
      <c r="J663" s="150"/>
      <c r="K663" s="669"/>
      <c r="L663" s="669"/>
      <c r="M663" s="669"/>
      <c r="N663" s="150"/>
      <c r="O663" s="150"/>
      <c r="P663" s="150"/>
      <c r="Q663" s="150"/>
      <c r="R663" s="150"/>
      <c r="S663" s="150"/>
      <c r="T663" s="150"/>
      <c r="U663" s="150"/>
      <c r="V663" s="150"/>
      <c r="W663" s="150"/>
    </row>
    <row r="664" spans="1:23" ht="15.75" customHeight="1" x14ac:dyDescent="0.25">
      <c r="A664" s="669"/>
      <c r="B664" s="669"/>
      <c r="C664" s="669"/>
      <c r="D664" s="669"/>
      <c r="E664" s="150"/>
      <c r="F664" s="150"/>
      <c r="G664" s="150"/>
      <c r="H664" s="150"/>
      <c r="I664" s="150"/>
      <c r="J664" s="150"/>
      <c r="K664" s="669"/>
      <c r="L664" s="669"/>
      <c r="M664" s="669"/>
      <c r="N664" s="150"/>
      <c r="O664" s="150"/>
      <c r="P664" s="150"/>
      <c r="Q664" s="150"/>
      <c r="R664" s="150"/>
      <c r="S664" s="150"/>
      <c r="T664" s="150"/>
      <c r="U664" s="150"/>
      <c r="V664" s="150"/>
      <c r="W664" s="150"/>
    </row>
    <row r="665" spans="1:23" ht="15.75" customHeight="1" x14ac:dyDescent="0.25">
      <c r="A665" s="669"/>
      <c r="B665" s="669"/>
      <c r="C665" s="669"/>
      <c r="D665" s="669"/>
      <c r="E665" s="150"/>
      <c r="F665" s="150"/>
      <c r="G665" s="150"/>
      <c r="H665" s="150"/>
      <c r="I665" s="150"/>
      <c r="J665" s="150"/>
      <c r="K665" s="669"/>
      <c r="L665" s="669"/>
      <c r="M665" s="669"/>
      <c r="N665" s="150"/>
      <c r="O665" s="150"/>
      <c r="P665" s="150"/>
      <c r="Q665" s="150"/>
      <c r="R665" s="150"/>
      <c r="S665" s="150"/>
      <c r="T665" s="150"/>
      <c r="U665" s="150"/>
      <c r="V665" s="150"/>
      <c r="W665" s="150"/>
    </row>
    <row r="666" spans="1:23" ht="15.75" customHeight="1" x14ac:dyDescent="0.25">
      <c r="A666" s="669"/>
      <c r="B666" s="669"/>
      <c r="C666" s="669"/>
      <c r="D666" s="669"/>
      <c r="E666" s="150"/>
      <c r="F666" s="150"/>
      <c r="G666" s="150"/>
      <c r="H666" s="150"/>
      <c r="I666" s="150"/>
      <c r="J666" s="150"/>
      <c r="K666" s="669"/>
      <c r="L666" s="669"/>
      <c r="M666" s="669"/>
      <c r="N666" s="150"/>
      <c r="O666" s="150"/>
      <c r="P666" s="150"/>
      <c r="Q666" s="150"/>
      <c r="R666" s="150"/>
      <c r="S666" s="150"/>
      <c r="T666" s="150"/>
      <c r="U666" s="150"/>
      <c r="V666" s="150"/>
      <c r="W666" s="150"/>
    </row>
    <row r="667" spans="1:23" ht="15.75" customHeight="1" x14ac:dyDescent="0.25">
      <c r="A667" s="669"/>
      <c r="B667" s="669"/>
      <c r="C667" s="669"/>
      <c r="D667" s="669"/>
      <c r="E667" s="150"/>
      <c r="F667" s="150"/>
      <c r="G667" s="150"/>
      <c r="H667" s="150"/>
      <c r="I667" s="150"/>
      <c r="J667" s="150"/>
      <c r="K667" s="669"/>
      <c r="L667" s="669"/>
      <c r="M667" s="669"/>
      <c r="N667" s="150"/>
      <c r="O667" s="150"/>
      <c r="P667" s="150"/>
      <c r="Q667" s="150"/>
      <c r="R667" s="150"/>
      <c r="S667" s="150"/>
      <c r="T667" s="150"/>
      <c r="U667" s="150"/>
      <c r="V667" s="150"/>
      <c r="W667" s="150"/>
    </row>
    <row r="668" spans="1:23" ht="15.75" customHeight="1" x14ac:dyDescent="0.25">
      <c r="A668" s="669"/>
      <c r="B668" s="669"/>
      <c r="C668" s="669"/>
      <c r="D668" s="669"/>
      <c r="E668" s="150"/>
      <c r="F668" s="150"/>
      <c r="G668" s="150"/>
      <c r="H668" s="150"/>
      <c r="I668" s="150"/>
      <c r="J668" s="150"/>
      <c r="K668" s="669"/>
      <c r="L668" s="669"/>
      <c r="M668" s="669"/>
      <c r="N668" s="150"/>
      <c r="O668" s="150"/>
      <c r="P668" s="150"/>
      <c r="Q668" s="150"/>
      <c r="R668" s="150"/>
      <c r="S668" s="150"/>
      <c r="T668" s="150"/>
      <c r="U668" s="150"/>
      <c r="V668" s="150"/>
      <c r="W668" s="150"/>
    </row>
    <row r="669" spans="1:23" ht="15.75" customHeight="1" x14ac:dyDescent="0.25">
      <c r="A669" s="669"/>
      <c r="B669" s="669"/>
      <c r="C669" s="669"/>
      <c r="D669" s="669"/>
      <c r="E669" s="150"/>
      <c r="F669" s="150"/>
      <c r="G669" s="150"/>
      <c r="H669" s="150"/>
      <c r="I669" s="150"/>
      <c r="J669" s="150"/>
      <c r="K669" s="669"/>
      <c r="L669" s="669"/>
      <c r="M669" s="669"/>
      <c r="N669" s="150"/>
      <c r="O669" s="150"/>
      <c r="P669" s="150"/>
      <c r="Q669" s="150"/>
      <c r="R669" s="150"/>
      <c r="S669" s="150"/>
      <c r="T669" s="150"/>
      <c r="U669" s="150"/>
      <c r="V669" s="150"/>
      <c r="W669" s="150"/>
    </row>
    <row r="670" spans="1:23" ht="15.75" customHeight="1" x14ac:dyDescent="0.25">
      <c r="A670" s="669"/>
      <c r="B670" s="669"/>
      <c r="C670" s="669"/>
      <c r="D670" s="669"/>
      <c r="E670" s="150"/>
      <c r="F670" s="150"/>
      <c r="G670" s="150"/>
      <c r="H670" s="150"/>
      <c r="I670" s="150"/>
      <c r="J670" s="150"/>
      <c r="K670" s="669"/>
      <c r="L670" s="669"/>
      <c r="M670" s="669"/>
      <c r="N670" s="150"/>
      <c r="O670" s="150"/>
      <c r="P670" s="150"/>
      <c r="Q670" s="150"/>
      <c r="R670" s="150"/>
      <c r="S670" s="150"/>
      <c r="T670" s="150"/>
      <c r="U670" s="150"/>
      <c r="V670" s="150"/>
      <c r="W670" s="150"/>
    </row>
    <row r="671" spans="1:23" ht="15.75" customHeight="1" x14ac:dyDescent="0.25">
      <c r="A671" s="669"/>
      <c r="B671" s="669"/>
      <c r="C671" s="669"/>
      <c r="D671" s="669"/>
      <c r="E671" s="150"/>
      <c r="F671" s="150"/>
      <c r="G671" s="150"/>
      <c r="H671" s="150"/>
      <c r="I671" s="150"/>
      <c r="J671" s="150"/>
      <c r="K671" s="669"/>
      <c r="L671" s="669"/>
      <c r="M671" s="669"/>
      <c r="N671" s="150"/>
      <c r="O671" s="150"/>
      <c r="P671" s="150"/>
      <c r="Q671" s="150"/>
      <c r="R671" s="150"/>
      <c r="S671" s="150"/>
      <c r="T671" s="150"/>
      <c r="U671" s="150"/>
      <c r="V671" s="150"/>
      <c r="W671" s="150"/>
    </row>
    <row r="672" spans="1:23" ht="15.75" customHeight="1" x14ac:dyDescent="0.25">
      <c r="A672" s="669"/>
      <c r="B672" s="669"/>
      <c r="C672" s="669"/>
      <c r="D672" s="669"/>
      <c r="E672" s="150"/>
      <c r="F672" s="150"/>
      <c r="G672" s="150"/>
      <c r="H672" s="150"/>
      <c r="I672" s="150"/>
      <c r="J672" s="150"/>
      <c r="K672" s="669"/>
      <c r="L672" s="669"/>
      <c r="M672" s="669"/>
      <c r="N672" s="150"/>
      <c r="O672" s="150"/>
      <c r="P672" s="150"/>
      <c r="Q672" s="150"/>
      <c r="R672" s="150"/>
      <c r="S672" s="150"/>
      <c r="T672" s="150"/>
      <c r="U672" s="150"/>
      <c r="V672" s="150"/>
      <c r="W672" s="150"/>
    </row>
    <row r="673" spans="1:23" ht="15.75" customHeight="1" x14ac:dyDescent="0.25">
      <c r="A673" s="669"/>
      <c r="B673" s="669"/>
      <c r="C673" s="669"/>
      <c r="D673" s="669"/>
      <c r="E673" s="150"/>
      <c r="F673" s="150"/>
      <c r="G673" s="150"/>
      <c r="H673" s="150"/>
      <c r="I673" s="150"/>
      <c r="J673" s="150"/>
      <c r="K673" s="669"/>
      <c r="L673" s="669"/>
      <c r="M673" s="669"/>
      <c r="N673" s="150"/>
      <c r="O673" s="150"/>
      <c r="P673" s="150"/>
      <c r="Q673" s="150"/>
      <c r="R673" s="150"/>
      <c r="S673" s="150"/>
      <c r="T673" s="150"/>
      <c r="U673" s="150"/>
      <c r="V673" s="150"/>
      <c r="W673" s="150"/>
    </row>
    <row r="674" spans="1:23" ht="15.75" customHeight="1" x14ac:dyDescent="0.25">
      <c r="A674" s="669"/>
      <c r="B674" s="669"/>
      <c r="C674" s="669"/>
      <c r="D674" s="669"/>
      <c r="E674" s="150"/>
      <c r="F674" s="150"/>
      <c r="G674" s="150"/>
      <c r="H674" s="150"/>
      <c r="I674" s="150"/>
      <c r="J674" s="150"/>
      <c r="K674" s="669"/>
      <c r="L674" s="669"/>
      <c r="M674" s="669"/>
      <c r="N674" s="150"/>
      <c r="O674" s="150"/>
      <c r="P674" s="150"/>
      <c r="Q674" s="150"/>
      <c r="R674" s="150"/>
      <c r="S674" s="150"/>
      <c r="T674" s="150"/>
      <c r="U674" s="150"/>
      <c r="V674" s="150"/>
      <c r="W674" s="150"/>
    </row>
    <row r="675" spans="1:23" ht="15.75" customHeight="1" x14ac:dyDescent="0.25">
      <c r="A675" s="669"/>
      <c r="B675" s="669"/>
      <c r="C675" s="669"/>
      <c r="D675" s="669"/>
      <c r="E675" s="150"/>
      <c r="F675" s="150"/>
      <c r="G675" s="150"/>
      <c r="H675" s="150"/>
      <c r="I675" s="150"/>
      <c r="J675" s="150"/>
      <c r="K675" s="669"/>
      <c r="L675" s="669"/>
      <c r="M675" s="669"/>
      <c r="N675" s="150"/>
      <c r="O675" s="150"/>
      <c r="P675" s="150"/>
      <c r="Q675" s="150"/>
      <c r="R675" s="150"/>
      <c r="S675" s="150"/>
      <c r="T675" s="150"/>
      <c r="U675" s="150"/>
      <c r="V675" s="150"/>
      <c r="W675" s="150"/>
    </row>
    <row r="676" spans="1:23" ht="15.75" customHeight="1" x14ac:dyDescent="0.25">
      <c r="A676" s="669"/>
      <c r="B676" s="669"/>
      <c r="C676" s="669"/>
      <c r="D676" s="669"/>
      <c r="E676" s="150"/>
      <c r="F676" s="150"/>
      <c r="G676" s="150"/>
      <c r="H676" s="150"/>
      <c r="I676" s="150"/>
      <c r="J676" s="150"/>
      <c r="K676" s="669"/>
      <c r="L676" s="669"/>
      <c r="M676" s="669"/>
      <c r="N676" s="150"/>
      <c r="O676" s="150"/>
      <c r="P676" s="150"/>
      <c r="Q676" s="150"/>
      <c r="R676" s="150"/>
      <c r="S676" s="150"/>
      <c r="T676" s="150"/>
      <c r="U676" s="150"/>
      <c r="V676" s="150"/>
      <c r="W676" s="150"/>
    </row>
    <row r="677" spans="1:23" ht="15.75" customHeight="1" x14ac:dyDescent="0.25">
      <c r="A677" s="669"/>
      <c r="B677" s="669"/>
      <c r="C677" s="669"/>
      <c r="D677" s="669"/>
      <c r="E677" s="150"/>
      <c r="F677" s="150"/>
      <c r="G677" s="150"/>
      <c r="H677" s="150"/>
      <c r="I677" s="150"/>
      <c r="J677" s="150"/>
      <c r="K677" s="669"/>
      <c r="L677" s="669"/>
      <c r="M677" s="669"/>
      <c r="N677" s="150"/>
      <c r="O677" s="150"/>
      <c r="P677" s="150"/>
      <c r="Q677" s="150"/>
      <c r="R677" s="150"/>
      <c r="S677" s="150"/>
      <c r="T677" s="150"/>
      <c r="U677" s="150"/>
      <c r="V677" s="150"/>
      <c r="W677" s="150"/>
    </row>
    <row r="678" spans="1:23" ht="15.75" customHeight="1" x14ac:dyDescent="0.25">
      <c r="A678" s="669"/>
      <c r="B678" s="669"/>
      <c r="C678" s="669"/>
      <c r="D678" s="669"/>
      <c r="E678" s="150"/>
      <c r="F678" s="150"/>
      <c r="G678" s="150"/>
      <c r="H678" s="150"/>
      <c r="I678" s="150"/>
      <c r="J678" s="150"/>
      <c r="K678" s="669"/>
      <c r="L678" s="669"/>
      <c r="M678" s="669"/>
      <c r="N678" s="150"/>
      <c r="O678" s="150"/>
      <c r="P678" s="150"/>
      <c r="Q678" s="150"/>
      <c r="R678" s="150"/>
      <c r="S678" s="150"/>
      <c r="T678" s="150"/>
      <c r="U678" s="150"/>
      <c r="V678" s="150"/>
      <c r="W678" s="150"/>
    </row>
    <row r="679" spans="1:23" ht="15.75" customHeight="1" x14ac:dyDescent="0.25">
      <c r="A679" s="669"/>
      <c r="B679" s="669"/>
      <c r="C679" s="669"/>
      <c r="D679" s="669"/>
      <c r="E679" s="150"/>
      <c r="F679" s="150"/>
      <c r="G679" s="150"/>
      <c r="H679" s="150"/>
      <c r="I679" s="150"/>
      <c r="J679" s="150"/>
      <c r="K679" s="669"/>
      <c r="L679" s="669"/>
      <c r="M679" s="669"/>
      <c r="N679" s="150"/>
      <c r="O679" s="150"/>
      <c r="P679" s="150"/>
      <c r="Q679" s="150"/>
      <c r="R679" s="150"/>
      <c r="S679" s="150"/>
      <c r="T679" s="150"/>
      <c r="U679" s="150"/>
      <c r="V679" s="150"/>
      <c r="W679" s="150"/>
    </row>
    <row r="680" spans="1:23" ht="15.75" customHeight="1" x14ac:dyDescent="0.25">
      <c r="A680" s="669"/>
      <c r="B680" s="669"/>
      <c r="C680" s="669"/>
      <c r="D680" s="669"/>
      <c r="E680" s="150"/>
      <c r="F680" s="150"/>
      <c r="G680" s="150"/>
      <c r="H680" s="150"/>
      <c r="I680" s="150"/>
      <c r="J680" s="150"/>
      <c r="K680" s="669"/>
      <c r="L680" s="669"/>
      <c r="M680" s="669"/>
      <c r="N680" s="150"/>
      <c r="O680" s="150"/>
      <c r="P680" s="150"/>
      <c r="Q680" s="150"/>
      <c r="R680" s="150"/>
      <c r="S680" s="150"/>
      <c r="T680" s="150"/>
      <c r="U680" s="150"/>
      <c r="V680" s="150"/>
      <c r="W680" s="150"/>
    </row>
    <row r="681" spans="1:23" ht="15.75" customHeight="1" x14ac:dyDescent="0.25">
      <c r="A681" s="669"/>
      <c r="B681" s="669"/>
      <c r="C681" s="669"/>
      <c r="D681" s="669"/>
      <c r="E681" s="150"/>
      <c r="F681" s="150"/>
      <c r="G681" s="150"/>
      <c r="H681" s="150"/>
      <c r="I681" s="150"/>
      <c r="J681" s="150"/>
      <c r="K681" s="669"/>
      <c r="L681" s="669"/>
      <c r="M681" s="669"/>
      <c r="N681" s="150"/>
      <c r="O681" s="150"/>
      <c r="P681" s="150"/>
      <c r="Q681" s="150"/>
      <c r="R681" s="150"/>
      <c r="S681" s="150"/>
      <c r="T681" s="150"/>
      <c r="U681" s="150"/>
      <c r="V681" s="150"/>
      <c r="W681" s="150"/>
    </row>
    <row r="682" spans="1:23" ht="15.75" customHeight="1" x14ac:dyDescent="0.25">
      <c r="A682" s="669"/>
      <c r="B682" s="669"/>
      <c r="C682" s="669"/>
      <c r="D682" s="669"/>
      <c r="E682" s="150"/>
      <c r="F682" s="150"/>
      <c r="G682" s="150"/>
      <c r="H682" s="150"/>
      <c r="I682" s="150"/>
      <c r="J682" s="150"/>
      <c r="K682" s="669"/>
      <c r="L682" s="669"/>
      <c r="M682" s="669"/>
      <c r="N682" s="150"/>
      <c r="O682" s="150"/>
      <c r="P682" s="150"/>
      <c r="Q682" s="150"/>
      <c r="R682" s="150"/>
      <c r="S682" s="150"/>
      <c r="T682" s="150"/>
      <c r="U682" s="150"/>
      <c r="V682" s="150"/>
      <c r="W682" s="150"/>
    </row>
    <row r="683" spans="1:23" ht="15.75" customHeight="1" x14ac:dyDescent="0.25">
      <c r="A683" s="669"/>
      <c r="B683" s="669"/>
      <c r="C683" s="669"/>
      <c r="D683" s="669"/>
      <c r="E683" s="150"/>
      <c r="F683" s="150"/>
      <c r="G683" s="150"/>
      <c r="H683" s="150"/>
      <c r="I683" s="150"/>
      <c r="J683" s="150"/>
      <c r="K683" s="669"/>
      <c r="L683" s="669"/>
      <c r="M683" s="669"/>
      <c r="N683" s="150"/>
      <c r="O683" s="150"/>
      <c r="P683" s="150"/>
      <c r="Q683" s="150"/>
      <c r="R683" s="150"/>
      <c r="S683" s="150"/>
      <c r="T683" s="150"/>
      <c r="U683" s="150"/>
      <c r="V683" s="150"/>
      <c r="W683" s="150"/>
    </row>
    <row r="684" spans="1:23" ht="15.75" customHeight="1" x14ac:dyDescent="0.25">
      <c r="A684" s="669"/>
      <c r="B684" s="669"/>
      <c r="C684" s="669"/>
      <c r="D684" s="669"/>
      <c r="E684" s="150"/>
      <c r="F684" s="150"/>
      <c r="G684" s="150"/>
      <c r="H684" s="150"/>
      <c r="I684" s="150"/>
      <c r="J684" s="150"/>
      <c r="K684" s="669"/>
      <c r="L684" s="669"/>
      <c r="M684" s="669"/>
      <c r="N684" s="150"/>
      <c r="O684" s="150"/>
      <c r="P684" s="150"/>
      <c r="Q684" s="150"/>
      <c r="R684" s="150"/>
      <c r="S684" s="150"/>
      <c r="T684" s="150"/>
      <c r="U684" s="150"/>
      <c r="V684" s="150"/>
      <c r="W684" s="150"/>
    </row>
    <row r="685" spans="1:23" ht="15.75" customHeight="1" x14ac:dyDescent="0.25">
      <c r="A685" s="669"/>
      <c r="B685" s="669"/>
      <c r="C685" s="669"/>
      <c r="D685" s="669"/>
      <c r="E685" s="150"/>
      <c r="F685" s="150"/>
      <c r="G685" s="150"/>
      <c r="H685" s="150"/>
      <c r="I685" s="150"/>
      <c r="J685" s="150"/>
      <c r="K685" s="669"/>
      <c r="L685" s="669"/>
      <c r="M685" s="669"/>
      <c r="N685" s="150"/>
      <c r="O685" s="150"/>
      <c r="P685" s="150"/>
      <c r="Q685" s="150"/>
      <c r="R685" s="150"/>
      <c r="S685" s="150"/>
      <c r="T685" s="150"/>
      <c r="U685" s="150"/>
      <c r="V685" s="150"/>
      <c r="W685" s="150"/>
    </row>
    <row r="686" spans="1:23" ht="15.75" customHeight="1" x14ac:dyDescent="0.25">
      <c r="A686" s="669"/>
      <c r="B686" s="669"/>
      <c r="C686" s="669"/>
      <c r="D686" s="669"/>
      <c r="E686" s="150"/>
      <c r="F686" s="150"/>
      <c r="G686" s="150"/>
      <c r="H686" s="150"/>
      <c r="I686" s="150"/>
      <c r="J686" s="150"/>
      <c r="K686" s="669"/>
      <c r="L686" s="669"/>
      <c r="M686" s="669"/>
      <c r="N686" s="150"/>
      <c r="O686" s="150"/>
      <c r="P686" s="150"/>
      <c r="Q686" s="150"/>
      <c r="R686" s="150"/>
      <c r="S686" s="150"/>
      <c r="T686" s="150"/>
      <c r="U686" s="150"/>
      <c r="V686" s="150"/>
      <c r="W686" s="150"/>
    </row>
    <row r="687" spans="1:23" ht="15.75" customHeight="1" x14ac:dyDescent="0.25">
      <c r="A687" s="669"/>
      <c r="B687" s="669"/>
      <c r="C687" s="669"/>
      <c r="D687" s="669"/>
      <c r="E687" s="150"/>
      <c r="F687" s="150"/>
      <c r="G687" s="150"/>
      <c r="H687" s="150"/>
      <c r="I687" s="150"/>
      <c r="J687" s="150"/>
      <c r="K687" s="669"/>
      <c r="L687" s="669"/>
      <c r="M687" s="669"/>
      <c r="N687" s="150"/>
      <c r="O687" s="150"/>
      <c r="P687" s="150"/>
      <c r="Q687" s="150"/>
      <c r="R687" s="150"/>
      <c r="S687" s="150"/>
      <c r="T687" s="150"/>
      <c r="U687" s="150"/>
      <c r="V687" s="150"/>
      <c r="W687" s="150"/>
    </row>
    <row r="688" spans="1:23" ht="15.75" customHeight="1" x14ac:dyDescent="0.25">
      <c r="A688" s="669"/>
      <c r="B688" s="669"/>
      <c r="C688" s="669"/>
      <c r="D688" s="669"/>
      <c r="E688" s="150"/>
      <c r="F688" s="150"/>
      <c r="G688" s="150"/>
      <c r="H688" s="150"/>
      <c r="I688" s="150"/>
      <c r="J688" s="150"/>
      <c r="K688" s="669"/>
      <c r="L688" s="669"/>
      <c r="M688" s="669"/>
      <c r="N688" s="150"/>
      <c r="O688" s="150"/>
      <c r="P688" s="150"/>
      <c r="Q688" s="150"/>
      <c r="R688" s="150"/>
      <c r="S688" s="150"/>
      <c r="T688" s="150"/>
      <c r="U688" s="150"/>
      <c r="V688" s="150"/>
      <c r="W688" s="150"/>
    </row>
    <row r="689" spans="1:23" ht="15.75" customHeight="1" x14ac:dyDescent="0.25">
      <c r="A689" s="669"/>
      <c r="B689" s="669"/>
      <c r="C689" s="669"/>
      <c r="D689" s="669"/>
      <c r="E689" s="150"/>
      <c r="F689" s="150"/>
      <c r="G689" s="150"/>
      <c r="H689" s="150"/>
      <c r="I689" s="150"/>
      <c r="J689" s="150"/>
      <c r="K689" s="669"/>
      <c r="L689" s="669"/>
      <c r="M689" s="669"/>
      <c r="N689" s="150"/>
      <c r="O689" s="150"/>
      <c r="P689" s="150"/>
      <c r="Q689" s="150"/>
      <c r="R689" s="150"/>
      <c r="S689" s="150"/>
      <c r="T689" s="150"/>
      <c r="U689" s="150"/>
      <c r="V689" s="150"/>
      <c r="W689" s="150"/>
    </row>
    <row r="690" spans="1:23" ht="15.75" customHeight="1" x14ac:dyDescent="0.25">
      <c r="A690" s="669"/>
      <c r="B690" s="669"/>
      <c r="C690" s="669"/>
      <c r="D690" s="669"/>
      <c r="E690" s="150"/>
      <c r="F690" s="150"/>
      <c r="G690" s="150"/>
      <c r="H690" s="150"/>
      <c r="I690" s="150"/>
      <c r="J690" s="150"/>
      <c r="K690" s="669"/>
      <c r="L690" s="669"/>
      <c r="M690" s="669"/>
      <c r="N690" s="150"/>
      <c r="O690" s="150"/>
      <c r="P690" s="150"/>
      <c r="Q690" s="150"/>
      <c r="R690" s="150"/>
      <c r="S690" s="150"/>
      <c r="T690" s="150"/>
      <c r="U690" s="150"/>
      <c r="V690" s="150"/>
      <c r="W690" s="150"/>
    </row>
    <row r="691" spans="1:23" ht="15.75" customHeight="1" x14ac:dyDescent="0.25">
      <c r="A691" s="669"/>
      <c r="B691" s="669"/>
      <c r="C691" s="669"/>
      <c r="D691" s="669"/>
      <c r="E691" s="150"/>
      <c r="F691" s="150"/>
      <c r="G691" s="150"/>
      <c r="H691" s="150"/>
      <c r="I691" s="150"/>
      <c r="J691" s="150"/>
      <c r="K691" s="669"/>
      <c r="L691" s="669"/>
      <c r="M691" s="669"/>
      <c r="N691" s="150"/>
      <c r="O691" s="150"/>
      <c r="P691" s="150"/>
      <c r="Q691" s="150"/>
      <c r="R691" s="150"/>
      <c r="S691" s="150"/>
      <c r="T691" s="150"/>
      <c r="U691" s="150"/>
      <c r="V691" s="150"/>
      <c r="W691" s="150"/>
    </row>
    <row r="692" spans="1:23" ht="15.75" customHeight="1" x14ac:dyDescent="0.25">
      <c r="A692" s="669"/>
      <c r="B692" s="669"/>
      <c r="C692" s="669"/>
      <c r="D692" s="669"/>
      <c r="E692" s="150"/>
      <c r="F692" s="150"/>
      <c r="G692" s="150"/>
      <c r="H692" s="150"/>
      <c r="I692" s="150"/>
      <c r="J692" s="150"/>
      <c r="K692" s="669"/>
      <c r="L692" s="669"/>
      <c r="M692" s="669"/>
      <c r="N692" s="150"/>
      <c r="O692" s="150"/>
      <c r="P692" s="150"/>
      <c r="Q692" s="150"/>
      <c r="R692" s="150"/>
      <c r="S692" s="150"/>
      <c r="T692" s="150"/>
      <c r="U692" s="150"/>
      <c r="V692" s="150"/>
      <c r="W692" s="150"/>
    </row>
    <row r="693" spans="1:23" ht="15.75" customHeight="1" x14ac:dyDescent="0.25">
      <c r="A693" s="669"/>
      <c r="B693" s="669"/>
      <c r="C693" s="669"/>
      <c r="D693" s="669"/>
      <c r="E693" s="150"/>
      <c r="F693" s="150"/>
      <c r="G693" s="150"/>
      <c r="H693" s="150"/>
      <c r="I693" s="150"/>
      <c r="J693" s="150"/>
      <c r="K693" s="669"/>
      <c r="L693" s="669"/>
      <c r="M693" s="669"/>
      <c r="N693" s="150"/>
      <c r="O693" s="150"/>
      <c r="P693" s="150"/>
      <c r="Q693" s="150"/>
      <c r="R693" s="150"/>
      <c r="S693" s="150"/>
      <c r="T693" s="150"/>
      <c r="U693" s="150"/>
      <c r="V693" s="150"/>
      <c r="W693" s="150"/>
    </row>
    <row r="694" spans="1:23" ht="15.75" customHeight="1" x14ac:dyDescent="0.25">
      <c r="A694" s="669"/>
      <c r="B694" s="669"/>
      <c r="C694" s="669"/>
      <c r="D694" s="669"/>
      <c r="E694" s="150"/>
      <c r="F694" s="150"/>
      <c r="G694" s="150"/>
      <c r="H694" s="150"/>
      <c r="I694" s="150"/>
      <c r="J694" s="150"/>
      <c r="K694" s="669"/>
      <c r="L694" s="669"/>
      <c r="M694" s="669"/>
      <c r="N694" s="150"/>
      <c r="O694" s="150"/>
      <c r="P694" s="150"/>
      <c r="Q694" s="150"/>
      <c r="R694" s="150"/>
      <c r="S694" s="150"/>
      <c r="T694" s="150"/>
      <c r="U694" s="150"/>
      <c r="V694" s="150"/>
      <c r="W694" s="150"/>
    </row>
    <row r="695" spans="1:23" ht="15.75" customHeight="1" x14ac:dyDescent="0.25">
      <c r="A695" s="669"/>
      <c r="B695" s="669"/>
      <c r="C695" s="669"/>
      <c r="D695" s="669"/>
      <c r="E695" s="150"/>
      <c r="F695" s="150"/>
      <c r="G695" s="150"/>
      <c r="H695" s="150"/>
      <c r="I695" s="150"/>
      <c r="J695" s="150"/>
      <c r="K695" s="669"/>
      <c r="L695" s="669"/>
      <c r="M695" s="669"/>
      <c r="N695" s="150"/>
      <c r="O695" s="150"/>
      <c r="P695" s="150"/>
      <c r="Q695" s="150"/>
      <c r="R695" s="150"/>
      <c r="S695" s="150"/>
      <c r="T695" s="150"/>
      <c r="U695" s="150"/>
      <c r="V695" s="150"/>
      <c r="W695" s="150"/>
    </row>
    <row r="696" spans="1:23" ht="15.75" customHeight="1" x14ac:dyDescent="0.25">
      <c r="A696" s="669"/>
      <c r="B696" s="669"/>
      <c r="C696" s="669"/>
      <c r="D696" s="669"/>
      <c r="E696" s="150"/>
      <c r="F696" s="150"/>
      <c r="G696" s="150"/>
      <c r="H696" s="150"/>
      <c r="I696" s="150"/>
      <c r="J696" s="150"/>
      <c r="K696" s="669"/>
      <c r="L696" s="669"/>
      <c r="M696" s="669"/>
      <c r="N696" s="150"/>
      <c r="O696" s="150"/>
      <c r="P696" s="150"/>
      <c r="Q696" s="150"/>
      <c r="R696" s="150"/>
      <c r="S696" s="150"/>
      <c r="T696" s="150"/>
      <c r="U696" s="150"/>
      <c r="V696" s="150"/>
      <c r="W696" s="150"/>
    </row>
    <row r="697" spans="1:23" ht="15.75" customHeight="1" x14ac:dyDescent="0.25">
      <c r="A697" s="669"/>
      <c r="B697" s="669"/>
      <c r="C697" s="669"/>
      <c r="D697" s="669"/>
      <c r="E697" s="150"/>
      <c r="F697" s="150"/>
      <c r="G697" s="150"/>
      <c r="H697" s="150"/>
      <c r="I697" s="150"/>
      <c r="J697" s="150"/>
      <c r="K697" s="669"/>
      <c r="L697" s="669"/>
      <c r="M697" s="669"/>
      <c r="N697" s="150"/>
      <c r="O697" s="150"/>
      <c r="P697" s="150"/>
      <c r="Q697" s="150"/>
      <c r="R697" s="150"/>
      <c r="S697" s="150"/>
      <c r="T697" s="150"/>
      <c r="U697" s="150"/>
      <c r="V697" s="150"/>
      <c r="W697" s="150"/>
    </row>
    <row r="698" spans="1:23" ht="15.75" customHeight="1" x14ac:dyDescent="0.25">
      <c r="A698" s="669"/>
      <c r="B698" s="669"/>
      <c r="C698" s="669"/>
      <c r="D698" s="669"/>
      <c r="E698" s="150"/>
      <c r="F698" s="150"/>
      <c r="G698" s="150"/>
      <c r="H698" s="150"/>
      <c r="I698" s="150"/>
      <c r="J698" s="150"/>
      <c r="K698" s="669"/>
      <c r="L698" s="669"/>
      <c r="M698" s="669"/>
      <c r="N698" s="150"/>
      <c r="O698" s="150"/>
      <c r="P698" s="150"/>
      <c r="Q698" s="150"/>
      <c r="R698" s="150"/>
      <c r="S698" s="150"/>
      <c r="T698" s="150"/>
      <c r="U698" s="150"/>
      <c r="V698" s="150"/>
      <c r="W698" s="150"/>
    </row>
    <row r="699" spans="1:23" ht="15.75" customHeight="1" x14ac:dyDescent="0.25">
      <c r="A699" s="669"/>
      <c r="B699" s="669"/>
      <c r="C699" s="669"/>
      <c r="D699" s="669"/>
      <c r="E699" s="150"/>
      <c r="F699" s="150"/>
      <c r="G699" s="150"/>
      <c r="H699" s="150"/>
      <c r="I699" s="150"/>
      <c r="J699" s="150"/>
      <c r="K699" s="669"/>
      <c r="L699" s="669"/>
      <c r="M699" s="669"/>
      <c r="N699" s="150"/>
      <c r="O699" s="150"/>
      <c r="P699" s="150"/>
      <c r="Q699" s="150"/>
      <c r="R699" s="150"/>
      <c r="S699" s="150"/>
      <c r="T699" s="150"/>
      <c r="U699" s="150"/>
      <c r="V699" s="150"/>
      <c r="W699" s="150"/>
    </row>
    <row r="700" spans="1:23" ht="15.75" customHeight="1" x14ac:dyDescent="0.25">
      <c r="A700" s="669"/>
      <c r="B700" s="669"/>
      <c r="C700" s="669"/>
      <c r="D700" s="669"/>
      <c r="E700" s="150"/>
      <c r="F700" s="150"/>
      <c r="G700" s="150"/>
      <c r="H700" s="150"/>
      <c r="I700" s="150"/>
      <c r="J700" s="150"/>
      <c r="K700" s="669"/>
      <c r="L700" s="669"/>
      <c r="M700" s="669"/>
      <c r="N700" s="150"/>
      <c r="O700" s="150"/>
      <c r="P700" s="150"/>
      <c r="Q700" s="150"/>
      <c r="R700" s="150"/>
      <c r="S700" s="150"/>
      <c r="T700" s="150"/>
      <c r="U700" s="150"/>
      <c r="V700" s="150"/>
      <c r="W700" s="150"/>
    </row>
    <row r="701" spans="1:23" ht="15.75" customHeight="1" x14ac:dyDescent="0.25">
      <c r="A701" s="669"/>
      <c r="B701" s="669"/>
      <c r="C701" s="669"/>
      <c r="D701" s="669"/>
      <c r="E701" s="150"/>
      <c r="F701" s="150"/>
      <c r="G701" s="150"/>
      <c r="H701" s="150"/>
      <c r="I701" s="150"/>
      <c r="J701" s="150"/>
      <c r="K701" s="669"/>
      <c r="L701" s="669"/>
      <c r="M701" s="669"/>
      <c r="N701" s="150"/>
      <c r="O701" s="150"/>
      <c r="P701" s="150"/>
      <c r="Q701" s="150"/>
      <c r="R701" s="150"/>
      <c r="S701" s="150"/>
      <c r="T701" s="150"/>
      <c r="U701" s="150"/>
      <c r="V701" s="150"/>
      <c r="W701" s="150"/>
    </row>
    <row r="702" spans="1:23" ht="15.75" customHeight="1" x14ac:dyDescent="0.25">
      <c r="A702" s="669"/>
      <c r="B702" s="669"/>
      <c r="C702" s="669"/>
      <c r="D702" s="669"/>
      <c r="E702" s="150"/>
      <c r="F702" s="150"/>
      <c r="G702" s="150"/>
      <c r="H702" s="150"/>
      <c r="I702" s="150"/>
      <c r="J702" s="150"/>
      <c r="K702" s="669"/>
      <c r="L702" s="669"/>
      <c r="M702" s="669"/>
      <c r="N702" s="150"/>
      <c r="O702" s="150"/>
      <c r="P702" s="150"/>
      <c r="Q702" s="150"/>
      <c r="R702" s="150"/>
      <c r="S702" s="150"/>
      <c r="T702" s="150"/>
      <c r="U702" s="150"/>
      <c r="V702" s="150"/>
      <c r="W702" s="150"/>
    </row>
    <row r="703" spans="1:23" ht="15.75" customHeight="1" x14ac:dyDescent="0.25">
      <c r="A703" s="669"/>
      <c r="B703" s="669"/>
      <c r="C703" s="669"/>
      <c r="D703" s="669"/>
      <c r="E703" s="150"/>
      <c r="F703" s="150"/>
      <c r="G703" s="150"/>
      <c r="H703" s="150"/>
      <c r="I703" s="150"/>
      <c r="J703" s="150"/>
      <c r="K703" s="669"/>
      <c r="L703" s="669"/>
      <c r="M703" s="669"/>
      <c r="N703" s="150"/>
      <c r="O703" s="150"/>
      <c r="P703" s="150"/>
      <c r="Q703" s="150"/>
      <c r="R703" s="150"/>
      <c r="S703" s="150"/>
      <c r="T703" s="150"/>
      <c r="U703" s="150"/>
      <c r="V703" s="150"/>
      <c r="W703" s="150"/>
    </row>
    <row r="704" spans="1:23" ht="15.75" customHeight="1" x14ac:dyDescent="0.25">
      <c r="A704" s="669"/>
      <c r="B704" s="669"/>
      <c r="C704" s="669"/>
      <c r="D704" s="669"/>
      <c r="E704" s="150"/>
      <c r="F704" s="150"/>
      <c r="G704" s="150"/>
      <c r="H704" s="150"/>
      <c r="I704" s="150"/>
      <c r="J704" s="150"/>
      <c r="K704" s="669"/>
      <c r="L704" s="669"/>
      <c r="M704" s="669"/>
      <c r="N704" s="150"/>
      <c r="O704" s="150"/>
      <c r="P704" s="150"/>
      <c r="Q704" s="150"/>
      <c r="R704" s="150"/>
      <c r="S704" s="150"/>
      <c r="T704" s="150"/>
      <c r="U704" s="150"/>
      <c r="V704" s="150"/>
      <c r="W704" s="150"/>
    </row>
    <row r="705" spans="1:23" ht="15.75" customHeight="1" x14ac:dyDescent="0.25">
      <c r="A705" s="669"/>
      <c r="B705" s="669"/>
      <c r="C705" s="669"/>
      <c r="D705" s="669"/>
      <c r="E705" s="150"/>
      <c r="F705" s="150"/>
      <c r="G705" s="150"/>
      <c r="H705" s="150"/>
      <c r="I705" s="150"/>
      <c r="J705" s="150"/>
      <c r="K705" s="669"/>
      <c r="L705" s="669"/>
      <c r="M705" s="669"/>
      <c r="N705" s="150"/>
      <c r="O705" s="150"/>
      <c r="P705" s="150"/>
      <c r="Q705" s="150"/>
      <c r="R705" s="150"/>
      <c r="S705" s="150"/>
      <c r="T705" s="150"/>
      <c r="U705" s="150"/>
      <c r="V705" s="150"/>
      <c r="W705" s="150"/>
    </row>
    <row r="706" spans="1:23" ht="15.75" customHeight="1" x14ac:dyDescent="0.25">
      <c r="A706" s="669"/>
      <c r="B706" s="669"/>
      <c r="C706" s="669"/>
      <c r="D706" s="669"/>
      <c r="E706" s="150"/>
      <c r="F706" s="150"/>
      <c r="G706" s="150"/>
      <c r="H706" s="150"/>
      <c r="I706" s="150"/>
      <c r="J706" s="150"/>
      <c r="K706" s="669"/>
      <c r="L706" s="669"/>
      <c r="M706" s="669"/>
      <c r="N706" s="150"/>
      <c r="O706" s="150"/>
      <c r="P706" s="150"/>
      <c r="Q706" s="150"/>
      <c r="R706" s="150"/>
      <c r="S706" s="150"/>
      <c r="T706" s="150"/>
      <c r="U706" s="150"/>
      <c r="V706" s="150"/>
      <c r="W706" s="150"/>
    </row>
    <row r="707" spans="1:23" ht="15.75" customHeight="1" x14ac:dyDescent="0.25">
      <c r="A707" s="669"/>
      <c r="B707" s="669"/>
      <c r="C707" s="669"/>
      <c r="D707" s="669"/>
      <c r="E707" s="150"/>
      <c r="F707" s="150"/>
      <c r="G707" s="150"/>
      <c r="H707" s="150"/>
      <c r="I707" s="150"/>
      <c r="J707" s="150"/>
      <c r="K707" s="669"/>
      <c r="L707" s="669"/>
      <c r="M707" s="669"/>
      <c r="N707" s="150"/>
      <c r="O707" s="150"/>
      <c r="P707" s="150"/>
      <c r="Q707" s="150"/>
      <c r="R707" s="150"/>
      <c r="S707" s="150"/>
      <c r="T707" s="150"/>
      <c r="U707" s="150"/>
      <c r="V707" s="150"/>
      <c r="W707" s="150"/>
    </row>
    <row r="708" spans="1:23" ht="15.75" customHeight="1" x14ac:dyDescent="0.25">
      <c r="A708" s="669"/>
      <c r="B708" s="669"/>
      <c r="C708" s="669"/>
      <c r="D708" s="669"/>
      <c r="E708" s="150"/>
      <c r="F708" s="150"/>
      <c r="G708" s="150"/>
      <c r="H708" s="150"/>
      <c r="I708" s="150"/>
      <c r="J708" s="150"/>
      <c r="K708" s="669"/>
      <c r="L708" s="669"/>
      <c r="M708" s="669"/>
      <c r="N708" s="150"/>
      <c r="O708" s="150"/>
      <c r="P708" s="150"/>
      <c r="Q708" s="150"/>
      <c r="R708" s="150"/>
      <c r="S708" s="150"/>
      <c r="T708" s="150"/>
      <c r="U708" s="150"/>
      <c r="V708" s="150"/>
      <c r="W708" s="150"/>
    </row>
    <row r="709" spans="1:23" ht="15.75" customHeight="1" x14ac:dyDescent="0.25">
      <c r="A709" s="669"/>
      <c r="B709" s="669"/>
      <c r="C709" s="669"/>
      <c r="D709" s="669"/>
      <c r="E709" s="150"/>
      <c r="F709" s="150"/>
      <c r="G709" s="150"/>
      <c r="H709" s="150"/>
      <c r="I709" s="150"/>
      <c r="J709" s="150"/>
      <c r="K709" s="669"/>
      <c r="L709" s="669"/>
      <c r="M709" s="669"/>
      <c r="N709" s="150"/>
      <c r="O709" s="150"/>
      <c r="P709" s="150"/>
      <c r="Q709" s="150"/>
      <c r="R709" s="150"/>
      <c r="S709" s="150"/>
      <c r="T709" s="150"/>
      <c r="U709" s="150"/>
      <c r="V709" s="150"/>
      <c r="W709" s="150"/>
    </row>
    <row r="710" spans="1:23" ht="15.75" customHeight="1" x14ac:dyDescent="0.25">
      <c r="A710" s="669"/>
      <c r="B710" s="669"/>
      <c r="C710" s="669"/>
      <c r="D710" s="669"/>
      <c r="E710" s="150"/>
      <c r="F710" s="150"/>
      <c r="G710" s="150"/>
      <c r="H710" s="150"/>
      <c r="I710" s="150"/>
      <c r="J710" s="150"/>
      <c r="K710" s="669"/>
      <c r="L710" s="669"/>
      <c r="M710" s="669"/>
      <c r="N710" s="150"/>
      <c r="O710" s="150"/>
      <c r="P710" s="150"/>
      <c r="Q710" s="150"/>
      <c r="R710" s="150"/>
      <c r="S710" s="150"/>
      <c r="T710" s="150"/>
      <c r="U710" s="150"/>
      <c r="V710" s="150"/>
      <c r="W710" s="150"/>
    </row>
    <row r="711" spans="1:23" ht="15.75" customHeight="1" x14ac:dyDescent="0.25">
      <c r="A711" s="669"/>
      <c r="B711" s="669"/>
      <c r="C711" s="669"/>
      <c r="D711" s="669"/>
      <c r="E711" s="150"/>
      <c r="F711" s="150"/>
      <c r="G711" s="150"/>
      <c r="H711" s="150"/>
      <c r="I711" s="150"/>
      <c r="J711" s="150"/>
      <c r="K711" s="669"/>
      <c r="L711" s="669"/>
      <c r="M711" s="669"/>
      <c r="N711" s="150"/>
      <c r="O711" s="150"/>
      <c r="P711" s="150"/>
      <c r="Q711" s="150"/>
      <c r="R711" s="150"/>
      <c r="S711" s="150"/>
      <c r="T711" s="150"/>
      <c r="U711" s="150"/>
      <c r="V711" s="150"/>
      <c r="W711" s="150"/>
    </row>
    <row r="712" spans="1:23" ht="15.75" customHeight="1" x14ac:dyDescent="0.25">
      <c r="A712" s="669"/>
      <c r="B712" s="669"/>
      <c r="C712" s="669"/>
      <c r="D712" s="669"/>
      <c r="E712" s="150"/>
      <c r="F712" s="150"/>
      <c r="G712" s="150"/>
      <c r="H712" s="150"/>
      <c r="I712" s="150"/>
      <c r="J712" s="150"/>
      <c r="K712" s="669"/>
      <c r="L712" s="669"/>
      <c r="M712" s="669"/>
      <c r="N712" s="150"/>
      <c r="O712" s="150"/>
      <c r="P712" s="150"/>
      <c r="Q712" s="150"/>
      <c r="R712" s="150"/>
      <c r="S712" s="150"/>
      <c r="T712" s="150"/>
      <c r="U712" s="150"/>
      <c r="V712" s="150"/>
      <c r="W712" s="150"/>
    </row>
    <row r="713" spans="1:23" ht="15.75" customHeight="1" x14ac:dyDescent="0.25">
      <c r="A713" s="669"/>
      <c r="B713" s="669"/>
      <c r="C713" s="669"/>
      <c r="D713" s="669"/>
      <c r="E713" s="150"/>
      <c r="F713" s="150"/>
      <c r="G713" s="150"/>
      <c r="H713" s="150"/>
      <c r="I713" s="150"/>
      <c r="J713" s="150"/>
      <c r="K713" s="669"/>
      <c r="L713" s="669"/>
      <c r="M713" s="669"/>
      <c r="N713" s="150"/>
      <c r="O713" s="150"/>
      <c r="P713" s="150"/>
      <c r="Q713" s="150"/>
      <c r="R713" s="150"/>
      <c r="S713" s="150"/>
      <c r="T713" s="150"/>
      <c r="U713" s="150"/>
      <c r="V713" s="150"/>
      <c r="W713" s="150"/>
    </row>
    <row r="714" spans="1:23" ht="15.75" customHeight="1" x14ac:dyDescent="0.25">
      <c r="A714" s="669"/>
      <c r="B714" s="669"/>
      <c r="C714" s="669"/>
      <c r="D714" s="669"/>
      <c r="E714" s="150"/>
      <c r="F714" s="150"/>
      <c r="G714" s="150"/>
      <c r="H714" s="150"/>
      <c r="I714" s="150"/>
      <c r="J714" s="150"/>
      <c r="K714" s="669"/>
      <c r="L714" s="669"/>
      <c r="M714" s="669"/>
      <c r="N714" s="150"/>
      <c r="O714" s="150"/>
      <c r="P714" s="150"/>
      <c r="Q714" s="150"/>
      <c r="R714" s="150"/>
      <c r="S714" s="150"/>
      <c r="T714" s="150"/>
      <c r="U714" s="150"/>
      <c r="V714" s="150"/>
      <c r="W714" s="150"/>
    </row>
    <row r="715" spans="1:23" ht="15.75" customHeight="1" x14ac:dyDescent="0.25">
      <c r="A715" s="669"/>
      <c r="B715" s="669"/>
      <c r="C715" s="669"/>
      <c r="D715" s="669"/>
      <c r="E715" s="150"/>
      <c r="F715" s="150"/>
      <c r="G715" s="150"/>
      <c r="H715" s="150"/>
      <c r="I715" s="150"/>
      <c r="J715" s="150"/>
      <c r="K715" s="669"/>
      <c r="L715" s="669"/>
      <c r="M715" s="669"/>
      <c r="N715" s="150"/>
      <c r="O715" s="150"/>
      <c r="P715" s="150"/>
      <c r="Q715" s="150"/>
      <c r="R715" s="150"/>
      <c r="S715" s="150"/>
      <c r="T715" s="150"/>
      <c r="U715" s="150"/>
      <c r="V715" s="150"/>
      <c r="W715" s="150"/>
    </row>
    <row r="716" spans="1:23" ht="15.75" customHeight="1" x14ac:dyDescent="0.25">
      <c r="A716" s="669"/>
      <c r="B716" s="669"/>
      <c r="C716" s="669"/>
      <c r="D716" s="669"/>
      <c r="E716" s="150"/>
      <c r="F716" s="150"/>
      <c r="G716" s="150"/>
      <c r="H716" s="150"/>
      <c r="I716" s="150"/>
      <c r="J716" s="150"/>
      <c r="K716" s="669"/>
      <c r="L716" s="669"/>
      <c r="M716" s="669"/>
      <c r="N716" s="150"/>
      <c r="O716" s="150"/>
      <c r="P716" s="150"/>
      <c r="Q716" s="150"/>
      <c r="R716" s="150"/>
      <c r="S716" s="150"/>
      <c r="T716" s="150"/>
      <c r="U716" s="150"/>
      <c r="V716" s="150"/>
      <c r="W716" s="150"/>
    </row>
    <row r="717" spans="1:23" ht="15.75" customHeight="1" x14ac:dyDescent="0.25">
      <c r="A717" s="669"/>
      <c r="B717" s="669"/>
      <c r="C717" s="669"/>
      <c r="D717" s="669"/>
      <c r="E717" s="150"/>
      <c r="F717" s="150"/>
      <c r="G717" s="150"/>
      <c r="H717" s="150"/>
      <c r="I717" s="150"/>
      <c r="J717" s="150"/>
      <c r="K717" s="669"/>
      <c r="L717" s="669"/>
      <c r="M717" s="669"/>
      <c r="N717" s="150"/>
      <c r="O717" s="150"/>
      <c r="P717" s="150"/>
      <c r="Q717" s="150"/>
      <c r="R717" s="150"/>
      <c r="S717" s="150"/>
      <c r="T717" s="150"/>
      <c r="U717" s="150"/>
      <c r="V717" s="150"/>
      <c r="W717" s="150"/>
    </row>
    <row r="718" spans="1:23" ht="15.75" customHeight="1" x14ac:dyDescent="0.25">
      <c r="A718" s="669"/>
      <c r="B718" s="669"/>
      <c r="C718" s="669"/>
      <c r="D718" s="669"/>
      <c r="E718" s="150"/>
      <c r="F718" s="150"/>
      <c r="G718" s="150"/>
      <c r="H718" s="150"/>
      <c r="I718" s="150"/>
      <c r="J718" s="150"/>
      <c r="K718" s="669"/>
      <c r="L718" s="669"/>
      <c r="M718" s="669"/>
      <c r="N718" s="150"/>
      <c r="O718" s="150"/>
      <c r="P718" s="150"/>
      <c r="Q718" s="150"/>
      <c r="R718" s="150"/>
      <c r="S718" s="150"/>
      <c r="T718" s="150"/>
      <c r="U718" s="150"/>
      <c r="V718" s="150"/>
      <c r="W718" s="150"/>
    </row>
    <row r="719" spans="1:23" ht="15.75" customHeight="1" x14ac:dyDescent="0.25">
      <c r="A719" s="669"/>
      <c r="B719" s="669"/>
      <c r="C719" s="669"/>
      <c r="D719" s="669"/>
      <c r="E719" s="150"/>
      <c r="F719" s="150"/>
      <c r="G719" s="150"/>
      <c r="H719" s="150"/>
      <c r="I719" s="150"/>
      <c r="J719" s="150"/>
      <c r="K719" s="669"/>
      <c r="L719" s="669"/>
      <c r="M719" s="669"/>
      <c r="N719" s="150"/>
      <c r="O719" s="150"/>
      <c r="P719" s="150"/>
      <c r="Q719" s="150"/>
      <c r="R719" s="150"/>
      <c r="S719" s="150"/>
      <c r="T719" s="150"/>
      <c r="U719" s="150"/>
      <c r="V719" s="150"/>
      <c r="W719" s="150"/>
    </row>
    <row r="720" spans="1:23" ht="15.75" customHeight="1" x14ac:dyDescent="0.25">
      <c r="A720" s="669"/>
      <c r="B720" s="669"/>
      <c r="C720" s="669"/>
      <c r="D720" s="669"/>
      <c r="E720" s="150"/>
      <c r="F720" s="150"/>
      <c r="G720" s="150"/>
      <c r="H720" s="150"/>
      <c r="I720" s="150"/>
      <c r="J720" s="150"/>
      <c r="K720" s="669"/>
      <c r="L720" s="669"/>
      <c r="M720" s="669"/>
      <c r="N720" s="150"/>
      <c r="O720" s="150"/>
      <c r="P720" s="150"/>
      <c r="Q720" s="150"/>
      <c r="R720" s="150"/>
      <c r="S720" s="150"/>
      <c r="T720" s="150"/>
      <c r="U720" s="150"/>
      <c r="V720" s="150"/>
      <c r="W720" s="150"/>
    </row>
    <row r="721" spans="1:23" ht="15.75" customHeight="1" x14ac:dyDescent="0.25">
      <c r="A721" s="669"/>
      <c r="B721" s="669"/>
      <c r="C721" s="669"/>
      <c r="D721" s="669"/>
      <c r="E721" s="150"/>
      <c r="F721" s="150"/>
      <c r="G721" s="150"/>
      <c r="H721" s="150"/>
      <c r="I721" s="150"/>
      <c r="J721" s="150"/>
      <c r="K721" s="669"/>
      <c r="L721" s="669"/>
      <c r="M721" s="669"/>
      <c r="N721" s="150"/>
      <c r="O721" s="150"/>
      <c r="P721" s="150"/>
      <c r="Q721" s="150"/>
      <c r="R721" s="150"/>
      <c r="S721" s="150"/>
      <c r="T721" s="150"/>
      <c r="U721" s="150"/>
      <c r="V721" s="150"/>
      <c r="W721" s="150"/>
    </row>
    <row r="722" spans="1:23" ht="15.75" customHeight="1" x14ac:dyDescent="0.25">
      <c r="A722" s="669"/>
      <c r="B722" s="669"/>
      <c r="C722" s="669"/>
      <c r="D722" s="669"/>
      <c r="E722" s="150"/>
      <c r="F722" s="150"/>
      <c r="G722" s="150"/>
      <c r="H722" s="150"/>
      <c r="I722" s="150"/>
      <c r="J722" s="150"/>
      <c r="K722" s="669"/>
      <c r="L722" s="669"/>
      <c r="M722" s="669"/>
      <c r="N722" s="150"/>
      <c r="O722" s="150"/>
      <c r="P722" s="150"/>
      <c r="Q722" s="150"/>
      <c r="R722" s="150"/>
      <c r="S722" s="150"/>
      <c r="T722" s="150"/>
      <c r="U722" s="150"/>
      <c r="V722" s="150"/>
      <c r="W722" s="150"/>
    </row>
    <row r="723" spans="1:23" ht="15.75" customHeight="1" x14ac:dyDescent="0.25">
      <c r="A723" s="669"/>
      <c r="B723" s="669"/>
      <c r="C723" s="669"/>
      <c r="D723" s="669"/>
      <c r="E723" s="150"/>
      <c r="F723" s="150"/>
      <c r="G723" s="150"/>
      <c r="H723" s="150"/>
      <c r="I723" s="150"/>
      <c r="J723" s="150"/>
      <c r="K723" s="669"/>
      <c r="L723" s="669"/>
      <c r="M723" s="669"/>
      <c r="N723" s="150"/>
      <c r="O723" s="150"/>
      <c r="P723" s="150"/>
      <c r="Q723" s="150"/>
      <c r="R723" s="150"/>
      <c r="S723" s="150"/>
      <c r="T723" s="150"/>
      <c r="U723" s="150"/>
      <c r="V723" s="150"/>
      <c r="W723" s="150"/>
    </row>
    <row r="724" spans="1:23" ht="15.75" customHeight="1" x14ac:dyDescent="0.25">
      <c r="A724" s="669"/>
      <c r="B724" s="669"/>
      <c r="C724" s="669"/>
      <c r="D724" s="669"/>
      <c r="E724" s="150"/>
      <c r="F724" s="150"/>
      <c r="G724" s="150"/>
      <c r="H724" s="150"/>
      <c r="I724" s="150"/>
      <c r="J724" s="150"/>
      <c r="K724" s="669"/>
      <c r="L724" s="669"/>
      <c r="M724" s="669"/>
      <c r="N724" s="150"/>
      <c r="O724" s="150"/>
      <c r="P724" s="150"/>
      <c r="Q724" s="150"/>
      <c r="R724" s="150"/>
      <c r="S724" s="150"/>
      <c r="T724" s="150"/>
      <c r="U724" s="150"/>
      <c r="V724" s="150"/>
      <c r="W724" s="150"/>
    </row>
    <row r="725" spans="1:23" ht="15.75" customHeight="1" x14ac:dyDescent="0.25">
      <c r="A725" s="669"/>
      <c r="B725" s="669"/>
      <c r="C725" s="669"/>
      <c r="D725" s="669"/>
      <c r="E725" s="150"/>
      <c r="F725" s="150"/>
      <c r="G725" s="150"/>
      <c r="H725" s="150"/>
      <c r="I725" s="150"/>
      <c r="J725" s="150"/>
      <c r="K725" s="669"/>
      <c r="L725" s="669"/>
      <c r="M725" s="669"/>
      <c r="N725" s="150"/>
      <c r="O725" s="150"/>
      <c r="P725" s="150"/>
      <c r="Q725" s="150"/>
      <c r="R725" s="150"/>
      <c r="S725" s="150"/>
      <c r="T725" s="150"/>
      <c r="U725" s="150"/>
      <c r="V725" s="150"/>
      <c r="W725" s="150"/>
    </row>
    <row r="726" spans="1:23" ht="15.75" customHeight="1" x14ac:dyDescent="0.25">
      <c r="A726" s="669"/>
      <c r="B726" s="669"/>
      <c r="C726" s="669"/>
      <c r="D726" s="669"/>
      <c r="E726" s="150"/>
      <c r="F726" s="150"/>
      <c r="G726" s="150"/>
      <c r="H726" s="150"/>
      <c r="I726" s="150"/>
      <c r="J726" s="150"/>
      <c r="K726" s="669"/>
      <c r="L726" s="669"/>
      <c r="M726" s="669"/>
      <c r="N726" s="150"/>
      <c r="O726" s="150"/>
      <c r="P726" s="150"/>
      <c r="Q726" s="150"/>
      <c r="R726" s="150"/>
      <c r="S726" s="150"/>
      <c r="T726" s="150"/>
      <c r="U726" s="150"/>
      <c r="V726" s="150"/>
      <c r="W726" s="150"/>
    </row>
    <row r="727" spans="1:23" ht="15.75" customHeight="1" x14ac:dyDescent="0.25">
      <c r="A727" s="669"/>
      <c r="B727" s="669"/>
      <c r="C727" s="669"/>
      <c r="D727" s="669"/>
      <c r="E727" s="150"/>
      <c r="F727" s="150"/>
      <c r="G727" s="150"/>
      <c r="H727" s="150"/>
      <c r="I727" s="150"/>
      <c r="J727" s="150"/>
      <c r="K727" s="669"/>
      <c r="L727" s="669"/>
      <c r="M727" s="669"/>
      <c r="N727" s="150"/>
      <c r="O727" s="150"/>
      <c r="P727" s="150"/>
      <c r="Q727" s="150"/>
      <c r="R727" s="150"/>
      <c r="S727" s="150"/>
      <c r="T727" s="150"/>
      <c r="U727" s="150"/>
      <c r="V727" s="150"/>
      <c r="W727" s="150"/>
    </row>
    <row r="728" spans="1:23" ht="15.75" customHeight="1" x14ac:dyDescent="0.25">
      <c r="A728" s="669"/>
      <c r="B728" s="669"/>
      <c r="C728" s="669"/>
      <c r="D728" s="669"/>
      <c r="E728" s="150"/>
      <c r="F728" s="150"/>
      <c r="G728" s="150"/>
      <c r="H728" s="150"/>
      <c r="I728" s="150"/>
      <c r="J728" s="150"/>
      <c r="K728" s="669"/>
      <c r="L728" s="669"/>
      <c r="M728" s="669"/>
      <c r="N728" s="150"/>
      <c r="O728" s="150"/>
      <c r="P728" s="150"/>
      <c r="Q728" s="150"/>
      <c r="R728" s="150"/>
      <c r="S728" s="150"/>
      <c r="T728" s="150"/>
      <c r="U728" s="150"/>
      <c r="V728" s="150"/>
      <c r="W728" s="150"/>
    </row>
    <row r="729" spans="1:23" ht="15.75" customHeight="1" x14ac:dyDescent="0.25">
      <c r="A729" s="669"/>
      <c r="B729" s="669"/>
      <c r="C729" s="669"/>
      <c r="D729" s="669"/>
      <c r="E729" s="150"/>
      <c r="F729" s="150"/>
      <c r="G729" s="150"/>
      <c r="H729" s="150"/>
      <c r="I729" s="150"/>
      <c r="J729" s="150"/>
      <c r="K729" s="669"/>
      <c r="L729" s="669"/>
      <c r="M729" s="669"/>
      <c r="N729" s="150"/>
      <c r="O729" s="150"/>
      <c r="P729" s="150"/>
      <c r="Q729" s="150"/>
      <c r="R729" s="150"/>
      <c r="S729" s="150"/>
      <c r="T729" s="150"/>
      <c r="U729" s="150"/>
      <c r="V729" s="150"/>
      <c r="W729" s="150"/>
    </row>
    <row r="730" spans="1:23" ht="15.75" customHeight="1" x14ac:dyDescent="0.25">
      <c r="A730" s="669"/>
      <c r="B730" s="669"/>
      <c r="C730" s="669"/>
      <c r="D730" s="669"/>
      <c r="E730" s="150"/>
      <c r="F730" s="150"/>
      <c r="G730" s="150"/>
      <c r="H730" s="150"/>
      <c r="I730" s="150"/>
      <c r="J730" s="150"/>
      <c r="K730" s="669"/>
      <c r="L730" s="669"/>
      <c r="M730" s="669"/>
      <c r="N730" s="150"/>
      <c r="O730" s="150"/>
      <c r="P730" s="150"/>
      <c r="Q730" s="150"/>
      <c r="R730" s="150"/>
      <c r="S730" s="150"/>
      <c r="T730" s="150"/>
      <c r="U730" s="150"/>
      <c r="V730" s="150"/>
      <c r="W730" s="150"/>
    </row>
    <row r="731" spans="1:23" ht="15.75" customHeight="1" x14ac:dyDescent="0.25">
      <c r="A731" s="669"/>
      <c r="B731" s="669"/>
      <c r="C731" s="669"/>
      <c r="D731" s="669"/>
      <c r="E731" s="150"/>
      <c r="F731" s="150"/>
      <c r="G731" s="150"/>
      <c r="H731" s="150"/>
      <c r="I731" s="150"/>
      <c r="J731" s="150"/>
      <c r="K731" s="669"/>
      <c r="L731" s="669"/>
      <c r="M731" s="669"/>
      <c r="N731" s="150"/>
      <c r="O731" s="150"/>
      <c r="P731" s="150"/>
      <c r="Q731" s="150"/>
      <c r="R731" s="150"/>
      <c r="S731" s="150"/>
      <c r="T731" s="150"/>
      <c r="U731" s="150"/>
      <c r="V731" s="150"/>
      <c r="W731" s="150"/>
    </row>
    <row r="732" spans="1:23" ht="15.75" customHeight="1" x14ac:dyDescent="0.25">
      <c r="A732" s="669"/>
      <c r="B732" s="669"/>
      <c r="C732" s="669"/>
      <c r="D732" s="669"/>
      <c r="E732" s="150"/>
      <c r="F732" s="150"/>
      <c r="G732" s="150"/>
      <c r="H732" s="150"/>
      <c r="I732" s="150"/>
      <c r="J732" s="150"/>
      <c r="K732" s="669"/>
      <c r="L732" s="669"/>
      <c r="M732" s="669"/>
      <c r="N732" s="150"/>
      <c r="O732" s="150"/>
      <c r="P732" s="150"/>
      <c r="Q732" s="150"/>
      <c r="R732" s="150"/>
      <c r="S732" s="150"/>
      <c r="T732" s="150"/>
      <c r="U732" s="150"/>
      <c r="V732" s="150"/>
      <c r="W732" s="150"/>
    </row>
    <row r="733" spans="1:23" ht="15.75" customHeight="1" x14ac:dyDescent="0.25">
      <c r="A733" s="669"/>
      <c r="B733" s="669"/>
      <c r="C733" s="669"/>
      <c r="D733" s="669"/>
      <c r="E733" s="150"/>
      <c r="F733" s="150"/>
      <c r="G733" s="150"/>
      <c r="H733" s="150"/>
      <c r="I733" s="150"/>
      <c r="J733" s="150"/>
      <c r="K733" s="669"/>
      <c r="L733" s="669"/>
      <c r="M733" s="669"/>
      <c r="N733" s="150"/>
      <c r="O733" s="150"/>
      <c r="P733" s="150"/>
      <c r="Q733" s="150"/>
      <c r="R733" s="150"/>
      <c r="S733" s="150"/>
      <c r="T733" s="150"/>
      <c r="U733" s="150"/>
      <c r="V733" s="150"/>
      <c r="W733" s="150"/>
    </row>
    <row r="734" spans="1:23" ht="15.75" customHeight="1" x14ac:dyDescent="0.25">
      <c r="A734" s="669"/>
      <c r="B734" s="669"/>
      <c r="C734" s="669"/>
      <c r="D734" s="669"/>
      <c r="E734" s="150"/>
      <c r="F734" s="150"/>
      <c r="G734" s="150"/>
      <c r="H734" s="150"/>
      <c r="I734" s="150"/>
      <c r="J734" s="150"/>
      <c r="K734" s="669"/>
      <c r="L734" s="669"/>
      <c r="M734" s="669"/>
      <c r="N734" s="150"/>
      <c r="O734" s="150"/>
      <c r="P734" s="150"/>
      <c r="Q734" s="150"/>
      <c r="R734" s="150"/>
      <c r="S734" s="150"/>
      <c r="T734" s="150"/>
      <c r="U734" s="150"/>
      <c r="V734" s="150"/>
      <c r="W734" s="150"/>
    </row>
    <row r="735" spans="1:23" ht="15.75" customHeight="1" x14ac:dyDescent="0.25">
      <c r="A735" s="669"/>
      <c r="B735" s="669"/>
      <c r="C735" s="669"/>
      <c r="D735" s="669"/>
      <c r="E735" s="150"/>
      <c r="F735" s="150"/>
      <c r="G735" s="150"/>
      <c r="H735" s="150"/>
      <c r="I735" s="150"/>
      <c r="J735" s="150"/>
      <c r="K735" s="669"/>
      <c r="L735" s="669"/>
      <c r="M735" s="669"/>
      <c r="N735" s="150"/>
      <c r="O735" s="150"/>
      <c r="P735" s="150"/>
      <c r="Q735" s="150"/>
      <c r="R735" s="150"/>
      <c r="S735" s="150"/>
      <c r="T735" s="150"/>
      <c r="U735" s="150"/>
      <c r="V735" s="150"/>
      <c r="W735" s="150"/>
    </row>
    <row r="736" spans="1:23" ht="15.75" customHeight="1" x14ac:dyDescent="0.25">
      <c r="A736" s="669"/>
      <c r="B736" s="669"/>
      <c r="C736" s="669"/>
      <c r="D736" s="669"/>
      <c r="E736" s="150"/>
      <c r="F736" s="150"/>
      <c r="G736" s="150"/>
      <c r="H736" s="150"/>
      <c r="I736" s="150"/>
      <c r="J736" s="150"/>
      <c r="K736" s="669"/>
      <c r="L736" s="669"/>
      <c r="M736" s="669"/>
      <c r="N736" s="150"/>
      <c r="O736" s="150"/>
      <c r="P736" s="150"/>
      <c r="Q736" s="150"/>
      <c r="R736" s="150"/>
      <c r="S736" s="150"/>
      <c r="T736" s="150"/>
      <c r="U736" s="150"/>
      <c r="V736" s="150"/>
      <c r="W736" s="150"/>
    </row>
    <row r="737" spans="1:23" ht="15.75" customHeight="1" x14ac:dyDescent="0.25">
      <c r="A737" s="669"/>
      <c r="B737" s="669"/>
      <c r="C737" s="669"/>
      <c r="D737" s="669"/>
      <c r="E737" s="150"/>
      <c r="F737" s="150"/>
      <c r="G737" s="150"/>
      <c r="H737" s="150"/>
      <c r="I737" s="150"/>
      <c r="J737" s="150"/>
      <c r="K737" s="669"/>
      <c r="L737" s="669"/>
      <c r="M737" s="669"/>
      <c r="N737" s="150"/>
      <c r="O737" s="150"/>
      <c r="P737" s="150"/>
      <c r="Q737" s="150"/>
      <c r="R737" s="150"/>
      <c r="S737" s="150"/>
      <c r="T737" s="150"/>
      <c r="U737" s="150"/>
      <c r="V737" s="150"/>
      <c r="W737" s="150"/>
    </row>
    <row r="738" spans="1:23" ht="15.75" customHeight="1" x14ac:dyDescent="0.25">
      <c r="A738" s="669"/>
      <c r="B738" s="669"/>
      <c r="C738" s="669"/>
      <c r="D738" s="669"/>
      <c r="E738" s="150"/>
      <c r="F738" s="150"/>
      <c r="G738" s="150"/>
      <c r="H738" s="150"/>
      <c r="I738" s="150"/>
      <c r="J738" s="150"/>
      <c r="K738" s="669"/>
      <c r="L738" s="669"/>
      <c r="M738" s="669"/>
      <c r="N738" s="150"/>
      <c r="O738" s="150"/>
      <c r="P738" s="150"/>
      <c r="Q738" s="150"/>
      <c r="R738" s="150"/>
      <c r="S738" s="150"/>
      <c r="T738" s="150"/>
      <c r="U738" s="150"/>
      <c r="V738" s="150"/>
      <c r="W738" s="150"/>
    </row>
    <row r="739" spans="1:23" ht="15.75" customHeight="1" x14ac:dyDescent="0.25">
      <c r="A739" s="669"/>
      <c r="B739" s="669"/>
      <c r="C739" s="669"/>
      <c r="D739" s="669"/>
      <c r="E739" s="150"/>
      <c r="F739" s="150"/>
      <c r="G739" s="150"/>
      <c r="H739" s="150"/>
      <c r="I739" s="150"/>
      <c r="J739" s="150"/>
      <c r="K739" s="669"/>
      <c r="L739" s="669"/>
      <c r="M739" s="669"/>
      <c r="N739" s="150"/>
      <c r="O739" s="150"/>
      <c r="P739" s="150"/>
      <c r="Q739" s="150"/>
      <c r="R739" s="150"/>
      <c r="S739" s="150"/>
      <c r="T739" s="150"/>
      <c r="U739" s="150"/>
      <c r="V739" s="150"/>
      <c r="W739" s="150"/>
    </row>
    <row r="740" spans="1:23" ht="15.75" customHeight="1" x14ac:dyDescent="0.25">
      <c r="A740" s="669"/>
      <c r="B740" s="669"/>
      <c r="C740" s="669"/>
      <c r="D740" s="669"/>
      <c r="E740" s="150"/>
      <c r="F740" s="150"/>
      <c r="G740" s="150"/>
      <c r="H740" s="150"/>
      <c r="I740" s="150"/>
      <c r="J740" s="150"/>
      <c r="K740" s="669"/>
      <c r="L740" s="669"/>
      <c r="M740" s="669"/>
      <c r="N740" s="150"/>
      <c r="O740" s="150"/>
      <c r="P740" s="150"/>
      <c r="Q740" s="150"/>
      <c r="R740" s="150"/>
      <c r="S740" s="150"/>
      <c r="T740" s="150"/>
      <c r="U740" s="150"/>
      <c r="V740" s="150"/>
      <c r="W740" s="150"/>
    </row>
    <row r="741" spans="1:23" ht="15.75" customHeight="1" x14ac:dyDescent="0.25">
      <c r="A741" s="669"/>
      <c r="B741" s="669"/>
      <c r="C741" s="669"/>
      <c r="D741" s="669"/>
      <c r="E741" s="150"/>
      <c r="F741" s="150"/>
      <c r="G741" s="150"/>
      <c r="H741" s="150"/>
      <c r="I741" s="150"/>
      <c r="J741" s="150"/>
      <c r="K741" s="669"/>
      <c r="L741" s="669"/>
      <c r="M741" s="669"/>
      <c r="N741" s="150"/>
      <c r="O741" s="150"/>
      <c r="P741" s="150"/>
      <c r="Q741" s="150"/>
      <c r="R741" s="150"/>
      <c r="S741" s="150"/>
      <c r="T741" s="150"/>
      <c r="U741" s="150"/>
      <c r="V741" s="150"/>
      <c r="W741" s="150"/>
    </row>
    <row r="742" spans="1:23" ht="15.75" customHeight="1" x14ac:dyDescent="0.25">
      <c r="A742" s="669"/>
      <c r="B742" s="669"/>
      <c r="C742" s="669"/>
      <c r="D742" s="669"/>
      <c r="E742" s="150"/>
      <c r="F742" s="150"/>
      <c r="G742" s="150"/>
      <c r="H742" s="150"/>
      <c r="I742" s="150"/>
      <c r="J742" s="150"/>
      <c r="K742" s="669"/>
      <c r="L742" s="669"/>
      <c r="M742" s="669"/>
      <c r="N742" s="150"/>
      <c r="O742" s="150"/>
      <c r="P742" s="150"/>
      <c r="Q742" s="150"/>
      <c r="R742" s="150"/>
      <c r="S742" s="150"/>
      <c r="T742" s="150"/>
      <c r="U742" s="150"/>
      <c r="V742" s="150"/>
      <c r="W742" s="150"/>
    </row>
    <row r="743" spans="1:23" ht="15.75" customHeight="1" x14ac:dyDescent="0.25">
      <c r="A743" s="669"/>
      <c r="B743" s="669"/>
      <c r="C743" s="669"/>
      <c r="D743" s="669"/>
      <c r="E743" s="150"/>
      <c r="F743" s="150"/>
      <c r="G743" s="150"/>
      <c r="H743" s="150"/>
      <c r="I743" s="150"/>
      <c r="J743" s="150"/>
      <c r="K743" s="669"/>
      <c r="L743" s="669"/>
      <c r="M743" s="669"/>
      <c r="N743" s="150"/>
      <c r="O743" s="150"/>
      <c r="P743" s="150"/>
      <c r="Q743" s="150"/>
      <c r="R743" s="150"/>
      <c r="S743" s="150"/>
      <c r="T743" s="150"/>
      <c r="U743" s="150"/>
      <c r="V743" s="150"/>
      <c r="W743" s="150"/>
    </row>
    <row r="744" spans="1:23" ht="15.75" customHeight="1" x14ac:dyDescent="0.25">
      <c r="A744" s="669"/>
      <c r="B744" s="669"/>
      <c r="C744" s="669"/>
      <c r="D744" s="669"/>
      <c r="E744" s="150"/>
      <c r="F744" s="150"/>
      <c r="G744" s="150"/>
      <c r="H744" s="150"/>
      <c r="I744" s="150"/>
      <c r="J744" s="150"/>
      <c r="K744" s="669"/>
      <c r="L744" s="669"/>
      <c r="M744" s="669"/>
      <c r="N744" s="150"/>
      <c r="O744" s="150"/>
      <c r="P744" s="150"/>
      <c r="Q744" s="150"/>
      <c r="R744" s="150"/>
      <c r="S744" s="150"/>
      <c r="T744" s="150"/>
      <c r="U744" s="150"/>
      <c r="V744" s="150"/>
      <c r="W744" s="150"/>
    </row>
    <row r="745" spans="1:23" ht="15.75" customHeight="1" x14ac:dyDescent="0.25">
      <c r="A745" s="669"/>
      <c r="B745" s="669"/>
      <c r="C745" s="669"/>
      <c r="D745" s="669"/>
      <c r="E745" s="150"/>
      <c r="F745" s="150"/>
      <c r="G745" s="150"/>
      <c r="H745" s="150"/>
      <c r="I745" s="150"/>
      <c r="J745" s="150"/>
      <c r="K745" s="669"/>
      <c r="L745" s="669"/>
      <c r="M745" s="669"/>
      <c r="N745" s="150"/>
      <c r="O745" s="150"/>
      <c r="P745" s="150"/>
      <c r="Q745" s="150"/>
      <c r="R745" s="150"/>
      <c r="S745" s="150"/>
      <c r="T745" s="150"/>
      <c r="U745" s="150"/>
      <c r="V745" s="150"/>
      <c r="W745" s="150"/>
    </row>
    <row r="746" spans="1:23" ht="15.75" customHeight="1" x14ac:dyDescent="0.25">
      <c r="A746" s="669"/>
      <c r="B746" s="669"/>
      <c r="C746" s="669"/>
      <c r="D746" s="669"/>
      <c r="E746" s="150"/>
      <c r="F746" s="150"/>
      <c r="G746" s="150"/>
      <c r="H746" s="150"/>
      <c r="I746" s="150"/>
      <c r="J746" s="150"/>
      <c r="K746" s="669"/>
      <c r="L746" s="669"/>
      <c r="M746" s="669"/>
      <c r="N746" s="150"/>
      <c r="O746" s="150"/>
      <c r="P746" s="150"/>
      <c r="Q746" s="150"/>
      <c r="R746" s="150"/>
      <c r="S746" s="150"/>
      <c r="T746" s="150"/>
      <c r="U746" s="150"/>
      <c r="V746" s="150"/>
      <c r="W746" s="150"/>
    </row>
    <row r="747" spans="1:23" ht="15.75" customHeight="1" x14ac:dyDescent="0.25">
      <c r="A747" s="669"/>
      <c r="B747" s="669"/>
      <c r="C747" s="669"/>
      <c r="D747" s="669"/>
      <c r="E747" s="150"/>
      <c r="F747" s="150"/>
      <c r="G747" s="150"/>
      <c r="H747" s="150"/>
      <c r="I747" s="150"/>
      <c r="J747" s="150"/>
      <c r="K747" s="669"/>
      <c r="L747" s="669"/>
      <c r="M747" s="669"/>
      <c r="N747" s="150"/>
      <c r="O747" s="150"/>
      <c r="P747" s="150"/>
      <c r="Q747" s="150"/>
      <c r="R747" s="150"/>
      <c r="S747" s="150"/>
      <c r="T747" s="150"/>
      <c r="U747" s="150"/>
      <c r="V747" s="150"/>
      <c r="W747" s="150"/>
    </row>
    <row r="748" spans="1:23" ht="15.75" customHeight="1" x14ac:dyDescent="0.25">
      <c r="A748" s="669"/>
      <c r="B748" s="669"/>
      <c r="C748" s="669"/>
      <c r="D748" s="669"/>
      <c r="E748" s="150"/>
      <c r="F748" s="150"/>
      <c r="G748" s="150"/>
      <c r="H748" s="150"/>
      <c r="I748" s="150"/>
      <c r="J748" s="150"/>
      <c r="K748" s="669"/>
      <c r="L748" s="669"/>
      <c r="M748" s="669"/>
      <c r="N748" s="150"/>
      <c r="O748" s="150"/>
      <c r="P748" s="150"/>
      <c r="Q748" s="150"/>
      <c r="R748" s="150"/>
      <c r="S748" s="150"/>
      <c r="T748" s="150"/>
      <c r="U748" s="150"/>
      <c r="V748" s="150"/>
      <c r="W748" s="150"/>
    </row>
    <row r="749" spans="1:23" ht="15.75" customHeight="1" x14ac:dyDescent="0.25">
      <c r="A749" s="669"/>
      <c r="B749" s="669"/>
      <c r="C749" s="669"/>
      <c r="D749" s="669"/>
      <c r="E749" s="150"/>
      <c r="F749" s="150"/>
      <c r="G749" s="150"/>
      <c r="H749" s="150"/>
      <c r="I749" s="150"/>
      <c r="J749" s="150"/>
      <c r="K749" s="669"/>
      <c r="L749" s="669"/>
      <c r="M749" s="669"/>
      <c r="N749" s="150"/>
      <c r="O749" s="150"/>
      <c r="P749" s="150"/>
      <c r="Q749" s="150"/>
      <c r="R749" s="150"/>
      <c r="S749" s="150"/>
      <c r="T749" s="150"/>
      <c r="U749" s="150"/>
      <c r="V749" s="150"/>
      <c r="W749" s="150"/>
    </row>
    <row r="750" spans="1:23" ht="15.75" customHeight="1" x14ac:dyDescent="0.25">
      <c r="A750" s="669"/>
      <c r="B750" s="669"/>
      <c r="C750" s="669"/>
      <c r="D750" s="669"/>
      <c r="E750" s="150"/>
      <c r="F750" s="150"/>
      <c r="G750" s="150"/>
      <c r="H750" s="150"/>
      <c r="I750" s="150"/>
      <c r="J750" s="150"/>
      <c r="K750" s="669"/>
      <c r="L750" s="669"/>
      <c r="M750" s="669"/>
      <c r="N750" s="150"/>
      <c r="O750" s="150"/>
      <c r="P750" s="150"/>
      <c r="Q750" s="150"/>
      <c r="R750" s="150"/>
      <c r="S750" s="150"/>
      <c r="T750" s="150"/>
      <c r="U750" s="150"/>
      <c r="V750" s="150"/>
      <c r="W750" s="150"/>
    </row>
    <row r="751" spans="1:23" ht="15.75" customHeight="1" x14ac:dyDescent="0.25">
      <c r="A751" s="669"/>
      <c r="B751" s="669"/>
      <c r="C751" s="669"/>
      <c r="D751" s="669"/>
      <c r="E751" s="150"/>
      <c r="F751" s="150"/>
      <c r="G751" s="150"/>
      <c r="H751" s="150"/>
      <c r="I751" s="150"/>
      <c r="J751" s="150"/>
      <c r="K751" s="669"/>
      <c r="L751" s="669"/>
      <c r="M751" s="669"/>
      <c r="N751" s="150"/>
      <c r="O751" s="150"/>
      <c r="P751" s="150"/>
      <c r="Q751" s="150"/>
      <c r="R751" s="150"/>
      <c r="S751" s="150"/>
      <c r="T751" s="150"/>
      <c r="U751" s="150"/>
      <c r="V751" s="150"/>
      <c r="W751" s="150"/>
    </row>
    <row r="752" spans="1:23" ht="15.75" customHeight="1" x14ac:dyDescent="0.25">
      <c r="A752" s="669"/>
      <c r="B752" s="669"/>
      <c r="C752" s="669"/>
      <c r="D752" s="669"/>
      <c r="E752" s="150"/>
      <c r="F752" s="150"/>
      <c r="G752" s="150"/>
      <c r="H752" s="150"/>
      <c r="I752" s="150"/>
      <c r="J752" s="150"/>
      <c r="K752" s="669"/>
      <c r="L752" s="669"/>
      <c r="M752" s="669"/>
      <c r="N752" s="150"/>
      <c r="O752" s="150"/>
      <c r="P752" s="150"/>
      <c r="Q752" s="150"/>
      <c r="R752" s="150"/>
      <c r="S752" s="150"/>
      <c r="T752" s="150"/>
      <c r="U752" s="150"/>
      <c r="V752" s="150"/>
      <c r="W752" s="150"/>
    </row>
    <row r="753" spans="1:23" ht="15.75" customHeight="1" x14ac:dyDescent="0.25">
      <c r="A753" s="669"/>
      <c r="B753" s="669"/>
      <c r="C753" s="669"/>
      <c r="D753" s="669"/>
      <c r="E753" s="150"/>
      <c r="F753" s="150"/>
      <c r="G753" s="150"/>
      <c r="H753" s="150"/>
      <c r="I753" s="150"/>
      <c r="J753" s="150"/>
      <c r="K753" s="669"/>
      <c r="L753" s="669"/>
      <c r="M753" s="669"/>
      <c r="N753" s="150"/>
      <c r="O753" s="150"/>
      <c r="P753" s="150"/>
      <c r="Q753" s="150"/>
      <c r="R753" s="150"/>
      <c r="S753" s="150"/>
      <c r="T753" s="150"/>
      <c r="U753" s="150"/>
      <c r="V753" s="150"/>
      <c r="W753" s="150"/>
    </row>
    <row r="754" spans="1:23" ht="15.75" customHeight="1" x14ac:dyDescent="0.25">
      <c r="A754" s="669"/>
      <c r="B754" s="669"/>
      <c r="C754" s="669"/>
      <c r="D754" s="669"/>
      <c r="E754" s="150"/>
      <c r="F754" s="150"/>
      <c r="G754" s="150"/>
      <c r="H754" s="150"/>
      <c r="I754" s="150"/>
      <c r="J754" s="150"/>
      <c r="K754" s="669"/>
      <c r="L754" s="669"/>
      <c r="M754" s="669"/>
      <c r="N754" s="150"/>
      <c r="O754" s="150"/>
      <c r="P754" s="150"/>
      <c r="Q754" s="150"/>
      <c r="R754" s="150"/>
      <c r="S754" s="150"/>
      <c r="T754" s="150"/>
      <c r="U754" s="150"/>
      <c r="V754" s="150"/>
      <c r="W754" s="150"/>
    </row>
    <row r="755" spans="1:23" ht="15.75" customHeight="1" x14ac:dyDescent="0.25">
      <c r="A755" s="669"/>
      <c r="B755" s="669"/>
      <c r="C755" s="669"/>
      <c r="D755" s="669"/>
      <c r="E755" s="150"/>
      <c r="F755" s="150"/>
      <c r="G755" s="150"/>
      <c r="H755" s="150"/>
      <c r="I755" s="150"/>
      <c r="J755" s="150"/>
      <c r="K755" s="669"/>
      <c r="L755" s="669"/>
      <c r="M755" s="669"/>
      <c r="N755" s="150"/>
      <c r="O755" s="150"/>
      <c r="P755" s="150"/>
      <c r="Q755" s="150"/>
      <c r="R755" s="150"/>
      <c r="S755" s="150"/>
      <c r="T755" s="150"/>
      <c r="U755" s="150"/>
      <c r="V755" s="150"/>
      <c r="W755" s="150"/>
    </row>
    <row r="756" spans="1:23" ht="15.75" customHeight="1" x14ac:dyDescent="0.25">
      <c r="A756" s="669"/>
      <c r="B756" s="669"/>
      <c r="C756" s="669"/>
      <c r="D756" s="669"/>
      <c r="E756" s="150"/>
      <c r="F756" s="150"/>
      <c r="G756" s="150"/>
      <c r="H756" s="150"/>
      <c r="I756" s="150"/>
      <c r="J756" s="150"/>
      <c r="K756" s="669"/>
      <c r="L756" s="669"/>
      <c r="M756" s="669"/>
      <c r="N756" s="150"/>
      <c r="O756" s="150"/>
      <c r="P756" s="150"/>
      <c r="Q756" s="150"/>
      <c r="R756" s="150"/>
      <c r="S756" s="150"/>
      <c r="T756" s="150"/>
      <c r="U756" s="150"/>
      <c r="V756" s="150"/>
      <c r="W756" s="150"/>
    </row>
    <row r="757" spans="1:23" ht="15.75" customHeight="1" x14ac:dyDescent="0.25">
      <c r="A757" s="669"/>
      <c r="B757" s="669"/>
      <c r="C757" s="669"/>
      <c r="D757" s="669"/>
      <c r="E757" s="150"/>
      <c r="F757" s="150"/>
      <c r="G757" s="150"/>
      <c r="H757" s="150"/>
      <c r="I757" s="150"/>
      <c r="J757" s="150"/>
      <c r="K757" s="669"/>
      <c r="L757" s="669"/>
      <c r="M757" s="669"/>
      <c r="N757" s="150"/>
      <c r="O757" s="150"/>
      <c r="P757" s="150"/>
      <c r="Q757" s="150"/>
      <c r="R757" s="150"/>
      <c r="S757" s="150"/>
      <c r="T757" s="150"/>
      <c r="U757" s="150"/>
      <c r="V757" s="150"/>
      <c r="W757" s="150"/>
    </row>
    <row r="758" spans="1:23" ht="15.75" customHeight="1" x14ac:dyDescent="0.25">
      <c r="A758" s="669"/>
      <c r="B758" s="669"/>
      <c r="C758" s="669"/>
      <c r="D758" s="669"/>
      <c r="E758" s="150"/>
      <c r="F758" s="150"/>
      <c r="G758" s="150"/>
      <c r="H758" s="150"/>
      <c r="I758" s="150"/>
      <c r="J758" s="150"/>
      <c r="K758" s="669"/>
      <c r="L758" s="669"/>
      <c r="M758" s="669"/>
      <c r="N758" s="150"/>
      <c r="O758" s="150"/>
      <c r="P758" s="150"/>
      <c r="Q758" s="150"/>
      <c r="R758" s="150"/>
      <c r="S758" s="150"/>
      <c r="T758" s="150"/>
      <c r="U758" s="150"/>
      <c r="V758" s="150"/>
      <c r="W758" s="150"/>
    </row>
    <row r="759" spans="1:23" ht="15.75" customHeight="1" x14ac:dyDescent="0.25">
      <c r="A759" s="669"/>
      <c r="B759" s="669"/>
      <c r="C759" s="669"/>
      <c r="D759" s="669"/>
      <c r="E759" s="150"/>
      <c r="F759" s="150"/>
      <c r="G759" s="150"/>
      <c r="H759" s="150"/>
      <c r="I759" s="150"/>
      <c r="J759" s="150"/>
      <c r="K759" s="669"/>
      <c r="L759" s="669"/>
      <c r="M759" s="669"/>
      <c r="N759" s="150"/>
      <c r="O759" s="150"/>
      <c r="P759" s="150"/>
      <c r="Q759" s="150"/>
      <c r="R759" s="150"/>
      <c r="S759" s="150"/>
      <c r="T759" s="150"/>
      <c r="U759" s="150"/>
      <c r="V759" s="150"/>
      <c r="W759" s="150"/>
    </row>
    <row r="760" spans="1:23" ht="15.75" customHeight="1" x14ac:dyDescent="0.25">
      <c r="A760" s="669"/>
      <c r="B760" s="669"/>
      <c r="C760" s="669"/>
      <c r="D760" s="669"/>
      <c r="E760" s="150"/>
      <c r="F760" s="150"/>
      <c r="G760" s="150"/>
      <c r="H760" s="150"/>
      <c r="I760" s="150"/>
      <c r="J760" s="150"/>
      <c r="K760" s="669"/>
      <c r="L760" s="669"/>
      <c r="M760" s="669"/>
      <c r="N760" s="150"/>
      <c r="O760" s="150"/>
      <c r="P760" s="150"/>
      <c r="Q760" s="150"/>
      <c r="R760" s="150"/>
      <c r="S760" s="150"/>
      <c r="T760" s="150"/>
      <c r="U760" s="150"/>
      <c r="V760" s="150"/>
      <c r="W760" s="150"/>
    </row>
    <row r="761" spans="1:23" ht="15.75" customHeight="1" x14ac:dyDescent="0.25">
      <c r="A761" s="669"/>
      <c r="B761" s="669"/>
      <c r="C761" s="669"/>
      <c r="D761" s="669"/>
      <c r="E761" s="150"/>
      <c r="F761" s="150"/>
      <c r="G761" s="150"/>
      <c r="H761" s="150"/>
      <c r="I761" s="150"/>
      <c r="J761" s="150"/>
      <c r="K761" s="669"/>
      <c r="L761" s="669"/>
      <c r="M761" s="669"/>
      <c r="N761" s="150"/>
      <c r="O761" s="150"/>
      <c r="P761" s="150"/>
      <c r="Q761" s="150"/>
      <c r="R761" s="150"/>
      <c r="S761" s="150"/>
      <c r="T761" s="150"/>
      <c r="U761" s="150"/>
      <c r="V761" s="150"/>
      <c r="W761" s="150"/>
    </row>
    <row r="762" spans="1:23" ht="15.75" customHeight="1" x14ac:dyDescent="0.25">
      <c r="A762" s="669"/>
      <c r="B762" s="669"/>
      <c r="C762" s="669"/>
      <c r="D762" s="669"/>
      <c r="E762" s="150"/>
      <c r="F762" s="150"/>
      <c r="G762" s="150"/>
      <c r="H762" s="150"/>
      <c r="I762" s="150"/>
      <c r="J762" s="150"/>
      <c r="K762" s="669"/>
      <c r="L762" s="669"/>
      <c r="M762" s="669"/>
      <c r="N762" s="150"/>
      <c r="O762" s="150"/>
      <c r="P762" s="150"/>
      <c r="Q762" s="150"/>
      <c r="R762" s="150"/>
      <c r="S762" s="150"/>
      <c r="T762" s="150"/>
      <c r="U762" s="150"/>
      <c r="V762" s="150"/>
      <c r="W762" s="150"/>
    </row>
    <row r="763" spans="1:23" ht="15.75" customHeight="1" x14ac:dyDescent="0.25">
      <c r="A763" s="669"/>
      <c r="B763" s="669"/>
      <c r="C763" s="669"/>
      <c r="D763" s="669"/>
      <c r="E763" s="150"/>
      <c r="F763" s="150"/>
      <c r="G763" s="150"/>
      <c r="H763" s="150"/>
      <c r="I763" s="150"/>
      <c r="J763" s="150"/>
      <c r="K763" s="669"/>
      <c r="L763" s="669"/>
      <c r="M763" s="669"/>
      <c r="N763" s="150"/>
      <c r="O763" s="150"/>
      <c r="P763" s="150"/>
      <c r="Q763" s="150"/>
      <c r="R763" s="150"/>
      <c r="S763" s="150"/>
      <c r="T763" s="150"/>
      <c r="U763" s="150"/>
      <c r="V763" s="150"/>
      <c r="W763" s="150"/>
    </row>
    <row r="764" spans="1:23" ht="15.75" customHeight="1" x14ac:dyDescent="0.25">
      <c r="A764" s="669"/>
      <c r="B764" s="669"/>
      <c r="C764" s="669"/>
      <c r="D764" s="669"/>
      <c r="E764" s="150"/>
      <c r="F764" s="150"/>
      <c r="G764" s="150"/>
      <c r="H764" s="150"/>
      <c r="I764" s="150"/>
      <c r="J764" s="150"/>
      <c r="K764" s="669"/>
      <c r="L764" s="669"/>
      <c r="M764" s="669"/>
      <c r="N764" s="150"/>
      <c r="O764" s="150"/>
      <c r="P764" s="150"/>
      <c r="Q764" s="150"/>
      <c r="R764" s="150"/>
      <c r="S764" s="150"/>
      <c r="T764" s="150"/>
      <c r="U764" s="150"/>
      <c r="V764" s="150"/>
      <c r="W764" s="150"/>
    </row>
    <row r="765" spans="1:23" ht="15.75" customHeight="1" x14ac:dyDescent="0.25">
      <c r="A765" s="669"/>
      <c r="B765" s="669"/>
      <c r="C765" s="669"/>
      <c r="D765" s="669"/>
      <c r="E765" s="150"/>
      <c r="F765" s="150"/>
      <c r="G765" s="150"/>
      <c r="H765" s="150"/>
      <c r="I765" s="150"/>
      <c r="J765" s="150"/>
      <c r="K765" s="669"/>
      <c r="L765" s="669"/>
      <c r="M765" s="669"/>
      <c r="N765" s="150"/>
      <c r="O765" s="150"/>
      <c r="P765" s="150"/>
      <c r="Q765" s="150"/>
      <c r="R765" s="150"/>
      <c r="S765" s="150"/>
      <c r="T765" s="150"/>
      <c r="U765" s="150"/>
      <c r="V765" s="150"/>
      <c r="W765" s="150"/>
    </row>
    <row r="766" spans="1:23" ht="15.75" customHeight="1" x14ac:dyDescent="0.25">
      <c r="A766" s="669"/>
      <c r="B766" s="669"/>
      <c r="C766" s="669"/>
      <c r="D766" s="669"/>
      <c r="E766" s="150"/>
      <c r="F766" s="150"/>
      <c r="G766" s="150"/>
      <c r="H766" s="150"/>
      <c r="I766" s="150"/>
      <c r="J766" s="150"/>
      <c r="K766" s="669"/>
      <c r="L766" s="669"/>
      <c r="M766" s="669"/>
      <c r="N766" s="150"/>
      <c r="O766" s="150"/>
      <c r="P766" s="150"/>
      <c r="Q766" s="150"/>
      <c r="R766" s="150"/>
      <c r="S766" s="150"/>
      <c r="T766" s="150"/>
      <c r="U766" s="150"/>
      <c r="V766" s="150"/>
      <c r="W766" s="150"/>
    </row>
    <row r="767" spans="1:23" ht="15.75" customHeight="1" x14ac:dyDescent="0.25">
      <c r="A767" s="669"/>
      <c r="B767" s="669"/>
      <c r="C767" s="669"/>
      <c r="D767" s="669"/>
      <c r="E767" s="150"/>
      <c r="F767" s="150"/>
      <c r="G767" s="150"/>
      <c r="H767" s="150"/>
      <c r="I767" s="150"/>
      <c r="J767" s="150"/>
      <c r="K767" s="669"/>
      <c r="L767" s="669"/>
      <c r="M767" s="669"/>
      <c r="N767" s="150"/>
      <c r="O767" s="150"/>
      <c r="P767" s="150"/>
      <c r="Q767" s="150"/>
      <c r="R767" s="150"/>
      <c r="S767" s="150"/>
      <c r="T767" s="150"/>
      <c r="U767" s="150"/>
      <c r="V767" s="150"/>
      <c r="W767" s="150"/>
    </row>
    <row r="768" spans="1:23" ht="15.75" customHeight="1" x14ac:dyDescent="0.25">
      <c r="A768" s="669"/>
      <c r="B768" s="669"/>
      <c r="C768" s="669"/>
      <c r="D768" s="669"/>
      <c r="E768" s="150"/>
      <c r="F768" s="150"/>
      <c r="G768" s="150"/>
      <c r="H768" s="150"/>
      <c r="I768" s="150"/>
      <c r="J768" s="150"/>
      <c r="K768" s="669"/>
      <c r="L768" s="669"/>
      <c r="M768" s="669"/>
      <c r="N768" s="150"/>
      <c r="O768" s="150"/>
      <c r="P768" s="150"/>
      <c r="Q768" s="150"/>
      <c r="R768" s="150"/>
      <c r="S768" s="150"/>
      <c r="T768" s="150"/>
      <c r="U768" s="150"/>
      <c r="V768" s="150"/>
      <c r="W768" s="150"/>
    </row>
    <row r="769" spans="1:23" ht="15.75" customHeight="1" x14ac:dyDescent="0.25">
      <c r="A769" s="669"/>
      <c r="B769" s="669"/>
      <c r="C769" s="669"/>
      <c r="D769" s="669"/>
      <c r="E769" s="150"/>
      <c r="F769" s="150"/>
      <c r="G769" s="150"/>
      <c r="H769" s="150"/>
      <c r="I769" s="150"/>
      <c r="J769" s="150"/>
      <c r="K769" s="669"/>
      <c r="L769" s="669"/>
      <c r="M769" s="669"/>
      <c r="N769" s="150"/>
      <c r="O769" s="150"/>
      <c r="P769" s="150"/>
      <c r="Q769" s="150"/>
      <c r="R769" s="150"/>
      <c r="S769" s="150"/>
      <c r="T769" s="150"/>
      <c r="U769" s="150"/>
      <c r="V769" s="150"/>
      <c r="W769" s="150"/>
    </row>
    <row r="770" spans="1:23" ht="15.75" customHeight="1" x14ac:dyDescent="0.25">
      <c r="A770" s="669"/>
      <c r="B770" s="669"/>
      <c r="C770" s="669"/>
      <c r="D770" s="669"/>
      <c r="E770" s="150"/>
      <c r="F770" s="150"/>
      <c r="G770" s="150"/>
      <c r="H770" s="150"/>
      <c r="I770" s="150"/>
      <c r="J770" s="150"/>
      <c r="K770" s="669"/>
      <c r="L770" s="669"/>
      <c r="M770" s="669"/>
      <c r="N770" s="150"/>
      <c r="O770" s="150"/>
      <c r="P770" s="150"/>
      <c r="Q770" s="150"/>
      <c r="R770" s="150"/>
      <c r="S770" s="150"/>
      <c r="T770" s="150"/>
      <c r="U770" s="150"/>
      <c r="V770" s="150"/>
      <c r="W770" s="150"/>
    </row>
    <row r="771" spans="1:23" ht="15.75" customHeight="1" x14ac:dyDescent="0.25">
      <c r="A771" s="669"/>
      <c r="B771" s="669"/>
      <c r="C771" s="669"/>
      <c r="D771" s="669"/>
      <c r="E771" s="150"/>
      <c r="F771" s="150"/>
      <c r="G771" s="150"/>
      <c r="H771" s="150"/>
      <c r="I771" s="150"/>
      <c r="J771" s="150"/>
      <c r="K771" s="669"/>
      <c r="L771" s="669"/>
      <c r="M771" s="669"/>
      <c r="N771" s="150"/>
      <c r="O771" s="150"/>
      <c r="P771" s="150"/>
      <c r="Q771" s="150"/>
      <c r="R771" s="150"/>
      <c r="S771" s="150"/>
      <c r="T771" s="150"/>
      <c r="U771" s="150"/>
      <c r="V771" s="150"/>
      <c r="W771" s="150"/>
    </row>
    <row r="772" spans="1:23" ht="15.75" customHeight="1" x14ac:dyDescent="0.25">
      <c r="A772" s="669"/>
      <c r="B772" s="669"/>
      <c r="C772" s="669"/>
      <c r="D772" s="669"/>
      <c r="E772" s="150"/>
      <c r="F772" s="150"/>
      <c r="G772" s="150"/>
      <c r="H772" s="150"/>
      <c r="I772" s="150"/>
      <c r="J772" s="150"/>
      <c r="K772" s="669"/>
      <c r="L772" s="669"/>
      <c r="M772" s="669"/>
      <c r="N772" s="150"/>
      <c r="O772" s="150"/>
      <c r="P772" s="150"/>
      <c r="Q772" s="150"/>
      <c r="R772" s="150"/>
      <c r="S772" s="150"/>
      <c r="T772" s="150"/>
      <c r="U772" s="150"/>
      <c r="V772" s="150"/>
      <c r="W772" s="150"/>
    </row>
    <row r="773" spans="1:23" ht="15.75" customHeight="1" x14ac:dyDescent="0.25">
      <c r="A773" s="669"/>
      <c r="B773" s="669"/>
      <c r="C773" s="669"/>
      <c r="D773" s="669"/>
      <c r="E773" s="150"/>
      <c r="F773" s="150"/>
      <c r="G773" s="150"/>
      <c r="H773" s="150"/>
      <c r="I773" s="150"/>
      <c r="J773" s="150"/>
      <c r="K773" s="669"/>
      <c r="L773" s="669"/>
      <c r="M773" s="669"/>
      <c r="N773" s="150"/>
      <c r="O773" s="150"/>
      <c r="P773" s="150"/>
      <c r="Q773" s="150"/>
      <c r="R773" s="150"/>
      <c r="S773" s="150"/>
      <c r="T773" s="150"/>
      <c r="U773" s="150"/>
      <c r="V773" s="150"/>
      <c r="W773" s="150"/>
    </row>
    <row r="774" spans="1:23" ht="15.75" customHeight="1" x14ac:dyDescent="0.25">
      <c r="A774" s="669"/>
      <c r="B774" s="669"/>
      <c r="C774" s="669"/>
      <c r="D774" s="669"/>
      <c r="E774" s="150"/>
      <c r="F774" s="150"/>
      <c r="G774" s="150"/>
      <c r="H774" s="150"/>
      <c r="I774" s="150"/>
      <c r="J774" s="150"/>
      <c r="K774" s="669"/>
      <c r="L774" s="669"/>
      <c r="M774" s="669"/>
      <c r="N774" s="150"/>
      <c r="O774" s="150"/>
      <c r="P774" s="150"/>
      <c r="Q774" s="150"/>
      <c r="R774" s="150"/>
      <c r="S774" s="150"/>
      <c r="T774" s="150"/>
      <c r="U774" s="150"/>
      <c r="V774" s="150"/>
      <c r="W774" s="150"/>
    </row>
    <row r="775" spans="1:23" ht="15.75" customHeight="1" x14ac:dyDescent="0.25">
      <c r="A775" s="669"/>
      <c r="B775" s="669"/>
      <c r="C775" s="669"/>
      <c r="D775" s="669"/>
      <c r="E775" s="150"/>
      <c r="F775" s="150"/>
      <c r="G775" s="150"/>
      <c r="H775" s="150"/>
      <c r="I775" s="150"/>
      <c r="J775" s="150"/>
      <c r="K775" s="669"/>
      <c r="L775" s="669"/>
      <c r="M775" s="669"/>
      <c r="N775" s="150"/>
      <c r="O775" s="150"/>
      <c r="P775" s="150"/>
      <c r="Q775" s="150"/>
      <c r="R775" s="150"/>
      <c r="S775" s="150"/>
      <c r="T775" s="150"/>
      <c r="U775" s="150"/>
      <c r="V775" s="150"/>
      <c r="W775" s="150"/>
    </row>
    <row r="776" spans="1:23" ht="15.75" customHeight="1" x14ac:dyDescent="0.25">
      <c r="A776" s="669"/>
      <c r="B776" s="669"/>
      <c r="C776" s="669"/>
      <c r="D776" s="669"/>
      <c r="E776" s="150"/>
      <c r="F776" s="150"/>
      <c r="G776" s="150"/>
      <c r="H776" s="150"/>
      <c r="I776" s="150"/>
      <c r="J776" s="150"/>
      <c r="K776" s="669"/>
      <c r="L776" s="669"/>
      <c r="M776" s="669"/>
      <c r="N776" s="150"/>
      <c r="O776" s="150"/>
      <c r="P776" s="150"/>
      <c r="Q776" s="150"/>
      <c r="R776" s="150"/>
      <c r="S776" s="150"/>
      <c r="T776" s="150"/>
      <c r="U776" s="150"/>
      <c r="V776" s="150"/>
      <c r="W776" s="150"/>
    </row>
    <row r="777" spans="1:23" ht="15.75" customHeight="1" x14ac:dyDescent="0.25">
      <c r="A777" s="669"/>
      <c r="B777" s="669"/>
      <c r="C777" s="669"/>
      <c r="D777" s="669"/>
      <c r="E777" s="150"/>
      <c r="F777" s="150"/>
      <c r="G777" s="150"/>
      <c r="H777" s="150"/>
      <c r="I777" s="150"/>
      <c r="J777" s="150"/>
      <c r="K777" s="669"/>
      <c r="L777" s="669"/>
      <c r="M777" s="669"/>
      <c r="N777" s="150"/>
      <c r="O777" s="150"/>
      <c r="P777" s="150"/>
      <c r="Q777" s="150"/>
      <c r="R777" s="150"/>
      <c r="S777" s="150"/>
      <c r="T777" s="150"/>
      <c r="U777" s="150"/>
      <c r="V777" s="150"/>
      <c r="W777" s="150"/>
    </row>
    <row r="778" spans="1:23" ht="15.75" customHeight="1" x14ac:dyDescent="0.25">
      <c r="A778" s="669"/>
      <c r="B778" s="669"/>
      <c r="C778" s="669"/>
      <c r="D778" s="669"/>
      <c r="E778" s="150"/>
      <c r="F778" s="150"/>
      <c r="G778" s="150"/>
      <c r="H778" s="150"/>
      <c r="I778" s="150"/>
      <c r="J778" s="150"/>
      <c r="K778" s="669"/>
      <c r="L778" s="669"/>
      <c r="M778" s="669"/>
      <c r="N778" s="150"/>
      <c r="O778" s="150"/>
      <c r="P778" s="150"/>
      <c r="Q778" s="150"/>
      <c r="R778" s="150"/>
      <c r="S778" s="150"/>
      <c r="T778" s="150"/>
      <c r="U778" s="150"/>
      <c r="V778" s="150"/>
      <c r="W778" s="150"/>
    </row>
    <row r="779" spans="1:23" ht="15.75" customHeight="1" x14ac:dyDescent="0.25">
      <c r="A779" s="669"/>
      <c r="B779" s="669"/>
      <c r="C779" s="669"/>
      <c r="D779" s="669"/>
      <c r="E779" s="150"/>
      <c r="F779" s="150"/>
      <c r="G779" s="150"/>
      <c r="H779" s="150"/>
      <c r="I779" s="150"/>
      <c r="J779" s="150"/>
      <c r="K779" s="669"/>
      <c r="L779" s="669"/>
      <c r="M779" s="669"/>
      <c r="N779" s="150"/>
      <c r="O779" s="150"/>
      <c r="P779" s="150"/>
      <c r="Q779" s="150"/>
      <c r="R779" s="150"/>
      <c r="S779" s="150"/>
      <c r="T779" s="150"/>
      <c r="U779" s="150"/>
      <c r="V779" s="150"/>
      <c r="W779" s="150"/>
    </row>
    <row r="780" spans="1:23" ht="15.75" customHeight="1" x14ac:dyDescent="0.25">
      <c r="A780" s="669"/>
      <c r="B780" s="669"/>
      <c r="C780" s="669"/>
      <c r="D780" s="669"/>
      <c r="E780" s="150"/>
      <c r="F780" s="150"/>
      <c r="G780" s="150"/>
      <c r="H780" s="150"/>
      <c r="I780" s="150"/>
      <c r="J780" s="150"/>
      <c r="K780" s="669"/>
      <c r="L780" s="669"/>
      <c r="M780" s="669"/>
      <c r="N780" s="150"/>
      <c r="O780" s="150"/>
      <c r="P780" s="150"/>
      <c r="Q780" s="150"/>
      <c r="R780" s="150"/>
      <c r="S780" s="150"/>
      <c r="T780" s="150"/>
      <c r="U780" s="150"/>
      <c r="V780" s="150"/>
      <c r="W780" s="150"/>
    </row>
    <row r="781" spans="1:23" ht="15.75" customHeight="1" x14ac:dyDescent="0.25">
      <c r="A781" s="669"/>
      <c r="B781" s="669"/>
      <c r="C781" s="669"/>
      <c r="D781" s="669"/>
      <c r="E781" s="150"/>
      <c r="F781" s="150"/>
      <c r="G781" s="150"/>
      <c r="H781" s="150"/>
      <c r="I781" s="150"/>
      <c r="J781" s="150"/>
      <c r="K781" s="669"/>
      <c r="L781" s="669"/>
      <c r="M781" s="669"/>
      <c r="N781" s="150"/>
      <c r="O781" s="150"/>
      <c r="P781" s="150"/>
      <c r="Q781" s="150"/>
      <c r="R781" s="150"/>
      <c r="S781" s="150"/>
      <c r="T781" s="150"/>
      <c r="U781" s="150"/>
      <c r="V781" s="150"/>
      <c r="W781" s="150"/>
    </row>
    <row r="782" spans="1:23" ht="15.75" customHeight="1" x14ac:dyDescent="0.25">
      <c r="A782" s="669"/>
      <c r="B782" s="669"/>
      <c r="C782" s="669"/>
      <c r="D782" s="669"/>
      <c r="E782" s="150"/>
      <c r="F782" s="150"/>
      <c r="G782" s="150"/>
      <c r="H782" s="150"/>
      <c r="I782" s="150"/>
      <c r="J782" s="150"/>
      <c r="K782" s="669"/>
      <c r="L782" s="669"/>
      <c r="M782" s="669"/>
      <c r="N782" s="150"/>
      <c r="O782" s="150"/>
      <c r="P782" s="150"/>
      <c r="Q782" s="150"/>
      <c r="R782" s="150"/>
      <c r="S782" s="150"/>
      <c r="T782" s="150"/>
      <c r="U782" s="150"/>
      <c r="V782" s="150"/>
      <c r="W782" s="150"/>
    </row>
    <row r="783" spans="1:23" ht="15.75" customHeight="1" x14ac:dyDescent="0.25">
      <c r="A783" s="669"/>
      <c r="B783" s="669"/>
      <c r="C783" s="669"/>
      <c r="D783" s="669"/>
      <c r="E783" s="150"/>
      <c r="F783" s="150"/>
      <c r="G783" s="150"/>
      <c r="H783" s="150"/>
      <c r="I783" s="150"/>
      <c r="J783" s="150"/>
      <c r="K783" s="669"/>
      <c r="L783" s="669"/>
      <c r="M783" s="669"/>
      <c r="N783" s="150"/>
      <c r="O783" s="150"/>
      <c r="P783" s="150"/>
      <c r="Q783" s="150"/>
      <c r="R783" s="150"/>
      <c r="S783" s="150"/>
      <c r="T783" s="150"/>
      <c r="U783" s="150"/>
      <c r="V783" s="150"/>
      <c r="W783" s="150"/>
    </row>
    <row r="784" spans="1:23" ht="15.75" customHeight="1" x14ac:dyDescent="0.25">
      <c r="A784" s="669"/>
      <c r="B784" s="669"/>
      <c r="C784" s="669"/>
      <c r="D784" s="669"/>
      <c r="E784" s="150"/>
      <c r="F784" s="150"/>
      <c r="G784" s="150"/>
      <c r="H784" s="150"/>
      <c r="I784" s="150"/>
      <c r="J784" s="150"/>
      <c r="K784" s="669"/>
      <c r="L784" s="669"/>
      <c r="M784" s="669"/>
      <c r="N784" s="150"/>
      <c r="O784" s="150"/>
      <c r="P784" s="150"/>
      <c r="Q784" s="150"/>
      <c r="R784" s="150"/>
      <c r="S784" s="150"/>
      <c r="T784" s="150"/>
      <c r="U784" s="150"/>
      <c r="V784" s="150"/>
      <c r="W784" s="150"/>
    </row>
    <row r="785" spans="1:23" ht="15.75" customHeight="1" x14ac:dyDescent="0.25">
      <c r="A785" s="669"/>
      <c r="B785" s="669"/>
      <c r="C785" s="669"/>
      <c r="D785" s="669"/>
      <c r="E785" s="150"/>
      <c r="F785" s="150"/>
      <c r="G785" s="150"/>
      <c r="H785" s="150"/>
      <c r="I785" s="150"/>
      <c r="J785" s="150"/>
      <c r="K785" s="669"/>
      <c r="L785" s="669"/>
      <c r="M785" s="669"/>
      <c r="N785" s="150"/>
      <c r="O785" s="150"/>
      <c r="P785" s="150"/>
      <c r="Q785" s="150"/>
      <c r="R785" s="150"/>
      <c r="S785" s="150"/>
      <c r="T785" s="150"/>
      <c r="U785" s="150"/>
      <c r="V785" s="150"/>
      <c r="W785" s="150"/>
    </row>
    <row r="786" spans="1:23" ht="15.75" customHeight="1" x14ac:dyDescent="0.25">
      <c r="A786" s="669"/>
      <c r="B786" s="669"/>
      <c r="C786" s="669"/>
      <c r="D786" s="669"/>
      <c r="E786" s="150"/>
      <c r="F786" s="150"/>
      <c r="G786" s="150"/>
      <c r="H786" s="150"/>
      <c r="I786" s="150"/>
      <c r="J786" s="150"/>
      <c r="K786" s="669"/>
      <c r="L786" s="669"/>
      <c r="M786" s="669"/>
      <c r="N786" s="150"/>
      <c r="O786" s="150"/>
      <c r="P786" s="150"/>
      <c r="Q786" s="150"/>
      <c r="R786" s="150"/>
      <c r="S786" s="150"/>
      <c r="T786" s="150"/>
      <c r="U786" s="150"/>
      <c r="V786" s="150"/>
      <c r="W786" s="150"/>
    </row>
    <row r="787" spans="1:23" ht="15.75" customHeight="1" x14ac:dyDescent="0.25">
      <c r="A787" s="669"/>
      <c r="B787" s="669"/>
      <c r="C787" s="669"/>
      <c r="D787" s="669"/>
      <c r="E787" s="150"/>
      <c r="F787" s="150"/>
      <c r="G787" s="150"/>
      <c r="H787" s="150"/>
      <c r="I787" s="150"/>
      <c r="J787" s="150"/>
      <c r="K787" s="669"/>
      <c r="L787" s="669"/>
      <c r="M787" s="669"/>
      <c r="N787" s="150"/>
      <c r="O787" s="150"/>
      <c r="P787" s="150"/>
      <c r="Q787" s="150"/>
      <c r="R787" s="150"/>
      <c r="S787" s="150"/>
      <c r="T787" s="150"/>
      <c r="U787" s="150"/>
      <c r="V787" s="150"/>
      <c r="W787" s="150"/>
    </row>
    <row r="788" spans="1:23" ht="15.75" customHeight="1" x14ac:dyDescent="0.25">
      <c r="A788" s="669"/>
      <c r="B788" s="669"/>
      <c r="C788" s="669"/>
      <c r="D788" s="669"/>
      <c r="E788" s="150"/>
      <c r="F788" s="150"/>
      <c r="G788" s="150"/>
      <c r="H788" s="150"/>
      <c r="I788" s="150"/>
      <c r="J788" s="150"/>
      <c r="K788" s="669"/>
      <c r="L788" s="669"/>
      <c r="M788" s="669"/>
      <c r="N788" s="150"/>
      <c r="O788" s="150"/>
      <c r="P788" s="150"/>
      <c r="Q788" s="150"/>
      <c r="R788" s="150"/>
      <c r="S788" s="150"/>
      <c r="T788" s="150"/>
      <c r="U788" s="150"/>
      <c r="V788" s="150"/>
      <c r="W788" s="150"/>
    </row>
    <row r="789" spans="1:23" ht="15.75" customHeight="1" x14ac:dyDescent="0.25">
      <c r="A789" s="669"/>
      <c r="B789" s="669"/>
      <c r="C789" s="669"/>
      <c r="D789" s="669"/>
      <c r="E789" s="150"/>
      <c r="F789" s="150"/>
      <c r="G789" s="150"/>
      <c r="H789" s="150"/>
      <c r="I789" s="150"/>
      <c r="J789" s="150"/>
      <c r="K789" s="669"/>
      <c r="L789" s="669"/>
      <c r="M789" s="669"/>
      <c r="N789" s="150"/>
      <c r="O789" s="150"/>
      <c r="P789" s="150"/>
      <c r="Q789" s="150"/>
      <c r="R789" s="150"/>
      <c r="S789" s="150"/>
      <c r="T789" s="150"/>
      <c r="U789" s="150"/>
      <c r="V789" s="150"/>
      <c r="W789" s="150"/>
    </row>
    <row r="790" spans="1:23" ht="15.75" customHeight="1" x14ac:dyDescent="0.25">
      <c r="A790" s="669"/>
      <c r="B790" s="669"/>
      <c r="C790" s="669"/>
      <c r="D790" s="669"/>
      <c r="E790" s="150"/>
      <c r="F790" s="150"/>
      <c r="G790" s="150"/>
      <c r="H790" s="150"/>
      <c r="I790" s="150"/>
      <c r="J790" s="150"/>
      <c r="K790" s="669"/>
      <c r="L790" s="669"/>
      <c r="M790" s="669"/>
      <c r="N790" s="150"/>
      <c r="O790" s="150"/>
      <c r="P790" s="150"/>
      <c r="Q790" s="150"/>
      <c r="R790" s="150"/>
      <c r="S790" s="150"/>
      <c r="T790" s="150"/>
      <c r="U790" s="150"/>
      <c r="V790" s="150"/>
      <c r="W790" s="150"/>
    </row>
    <row r="791" spans="1:23" ht="15.75" customHeight="1" x14ac:dyDescent="0.25">
      <c r="A791" s="669"/>
      <c r="B791" s="669"/>
      <c r="C791" s="669"/>
      <c r="D791" s="669"/>
      <c r="E791" s="150"/>
      <c r="F791" s="150"/>
      <c r="G791" s="150"/>
      <c r="H791" s="150"/>
      <c r="I791" s="150"/>
      <c r="J791" s="150"/>
      <c r="K791" s="669"/>
      <c r="L791" s="669"/>
      <c r="M791" s="669"/>
      <c r="N791" s="150"/>
      <c r="O791" s="150"/>
      <c r="P791" s="150"/>
      <c r="Q791" s="150"/>
      <c r="R791" s="150"/>
      <c r="S791" s="150"/>
      <c r="T791" s="150"/>
      <c r="U791" s="150"/>
      <c r="V791" s="150"/>
      <c r="W791" s="150"/>
    </row>
    <row r="792" spans="1:23" ht="15.75" customHeight="1" x14ac:dyDescent="0.25">
      <c r="A792" s="669"/>
      <c r="B792" s="669"/>
      <c r="C792" s="669"/>
      <c r="D792" s="669"/>
      <c r="E792" s="150"/>
      <c r="F792" s="150"/>
      <c r="G792" s="150"/>
      <c r="H792" s="150"/>
      <c r="I792" s="150"/>
      <c r="J792" s="150"/>
      <c r="K792" s="669"/>
      <c r="L792" s="669"/>
      <c r="M792" s="669"/>
      <c r="N792" s="150"/>
      <c r="O792" s="150"/>
      <c r="P792" s="150"/>
      <c r="Q792" s="150"/>
      <c r="R792" s="150"/>
      <c r="S792" s="150"/>
      <c r="T792" s="150"/>
      <c r="U792" s="150"/>
      <c r="V792" s="150"/>
      <c r="W792" s="150"/>
    </row>
    <row r="793" spans="1:23" ht="15.75" customHeight="1" x14ac:dyDescent="0.25">
      <c r="A793" s="669"/>
      <c r="B793" s="669"/>
      <c r="C793" s="669"/>
      <c r="D793" s="669"/>
      <c r="E793" s="150"/>
      <c r="F793" s="150"/>
      <c r="G793" s="150"/>
      <c r="H793" s="150"/>
      <c r="I793" s="150"/>
      <c r="J793" s="150"/>
      <c r="K793" s="669"/>
      <c r="L793" s="669"/>
      <c r="M793" s="669"/>
      <c r="N793" s="150"/>
      <c r="O793" s="150"/>
      <c r="P793" s="150"/>
      <c r="Q793" s="150"/>
      <c r="R793" s="150"/>
      <c r="S793" s="150"/>
      <c r="T793" s="150"/>
      <c r="U793" s="150"/>
      <c r="V793" s="150"/>
      <c r="W793" s="150"/>
    </row>
    <row r="794" spans="1:23" ht="15.75" customHeight="1" x14ac:dyDescent="0.25">
      <c r="A794" s="669"/>
      <c r="B794" s="669"/>
      <c r="C794" s="669"/>
      <c r="D794" s="669"/>
      <c r="E794" s="150"/>
      <c r="F794" s="150"/>
      <c r="G794" s="150"/>
      <c r="H794" s="150"/>
      <c r="I794" s="150"/>
      <c r="J794" s="150"/>
      <c r="K794" s="669"/>
      <c r="L794" s="669"/>
      <c r="M794" s="669"/>
      <c r="N794" s="150"/>
      <c r="O794" s="150"/>
      <c r="P794" s="150"/>
      <c r="Q794" s="150"/>
      <c r="R794" s="150"/>
      <c r="S794" s="150"/>
      <c r="T794" s="150"/>
      <c r="U794" s="150"/>
      <c r="V794" s="150"/>
      <c r="W794" s="150"/>
    </row>
    <row r="795" spans="1:23" ht="15.75" customHeight="1" x14ac:dyDescent="0.25">
      <c r="A795" s="669"/>
      <c r="B795" s="669"/>
      <c r="C795" s="669"/>
      <c r="D795" s="669"/>
      <c r="E795" s="150"/>
      <c r="F795" s="150"/>
      <c r="G795" s="150"/>
      <c r="H795" s="150"/>
      <c r="I795" s="150"/>
      <c r="J795" s="150"/>
      <c r="K795" s="669"/>
      <c r="L795" s="669"/>
      <c r="M795" s="669"/>
      <c r="N795" s="150"/>
      <c r="O795" s="150"/>
      <c r="P795" s="150"/>
      <c r="Q795" s="150"/>
      <c r="R795" s="150"/>
      <c r="S795" s="150"/>
      <c r="T795" s="150"/>
      <c r="U795" s="150"/>
      <c r="V795" s="150"/>
      <c r="W795" s="150"/>
    </row>
    <row r="796" spans="1:23" ht="15.75" customHeight="1" x14ac:dyDescent="0.25">
      <c r="A796" s="669"/>
      <c r="B796" s="669"/>
      <c r="C796" s="669"/>
      <c r="D796" s="669"/>
      <c r="E796" s="150"/>
      <c r="F796" s="150"/>
      <c r="G796" s="150"/>
      <c r="H796" s="150"/>
      <c r="I796" s="150"/>
      <c r="J796" s="150"/>
      <c r="K796" s="669"/>
      <c r="L796" s="669"/>
      <c r="M796" s="669"/>
      <c r="N796" s="150"/>
      <c r="O796" s="150"/>
      <c r="P796" s="150"/>
      <c r="Q796" s="150"/>
      <c r="R796" s="150"/>
      <c r="S796" s="150"/>
      <c r="T796" s="150"/>
      <c r="U796" s="150"/>
      <c r="V796" s="150"/>
      <c r="W796" s="150"/>
    </row>
    <row r="797" spans="1:23" ht="15.75" customHeight="1" x14ac:dyDescent="0.25">
      <c r="A797" s="669"/>
      <c r="B797" s="669"/>
      <c r="C797" s="669"/>
      <c r="D797" s="669"/>
      <c r="E797" s="150"/>
      <c r="F797" s="150"/>
      <c r="G797" s="150"/>
      <c r="H797" s="150"/>
      <c r="I797" s="150"/>
      <c r="J797" s="150"/>
      <c r="K797" s="669"/>
      <c r="L797" s="669"/>
      <c r="M797" s="669"/>
      <c r="N797" s="150"/>
      <c r="O797" s="150"/>
      <c r="P797" s="150"/>
      <c r="Q797" s="150"/>
      <c r="R797" s="150"/>
      <c r="S797" s="150"/>
      <c r="T797" s="150"/>
      <c r="U797" s="150"/>
      <c r="V797" s="150"/>
      <c r="W797" s="150"/>
    </row>
    <row r="798" spans="1:23" ht="15.75" customHeight="1" x14ac:dyDescent="0.25">
      <c r="A798" s="669"/>
      <c r="B798" s="669"/>
      <c r="C798" s="669"/>
      <c r="D798" s="669"/>
      <c r="E798" s="150"/>
      <c r="F798" s="150"/>
      <c r="G798" s="150"/>
      <c r="H798" s="150"/>
      <c r="I798" s="150"/>
      <c r="J798" s="150"/>
      <c r="K798" s="669"/>
      <c r="L798" s="669"/>
      <c r="M798" s="669"/>
      <c r="N798" s="150"/>
      <c r="O798" s="150"/>
      <c r="P798" s="150"/>
      <c r="Q798" s="150"/>
      <c r="R798" s="150"/>
      <c r="S798" s="150"/>
      <c r="T798" s="150"/>
      <c r="U798" s="150"/>
      <c r="V798" s="150"/>
      <c r="W798" s="150"/>
    </row>
    <row r="799" spans="1:23" ht="15.75" customHeight="1" x14ac:dyDescent="0.25">
      <c r="A799" s="669"/>
      <c r="B799" s="669"/>
      <c r="C799" s="669"/>
      <c r="D799" s="669"/>
      <c r="E799" s="150"/>
      <c r="F799" s="150"/>
      <c r="G799" s="150"/>
      <c r="H799" s="150"/>
      <c r="I799" s="150"/>
      <c r="J799" s="150"/>
      <c r="K799" s="669"/>
      <c r="L799" s="669"/>
      <c r="M799" s="669"/>
      <c r="N799" s="150"/>
      <c r="O799" s="150"/>
      <c r="P799" s="150"/>
      <c r="Q799" s="150"/>
      <c r="R799" s="150"/>
      <c r="S799" s="150"/>
      <c r="T799" s="150"/>
      <c r="U799" s="150"/>
      <c r="V799" s="150"/>
      <c r="W799" s="150"/>
    </row>
    <row r="800" spans="1:23" ht="15.75" customHeight="1" x14ac:dyDescent="0.25">
      <c r="A800" s="669"/>
      <c r="B800" s="669"/>
      <c r="C800" s="669"/>
      <c r="D800" s="669"/>
      <c r="E800" s="150"/>
      <c r="F800" s="150"/>
      <c r="G800" s="150"/>
      <c r="H800" s="150"/>
      <c r="I800" s="150"/>
      <c r="J800" s="150"/>
      <c r="K800" s="669"/>
      <c r="L800" s="669"/>
      <c r="M800" s="669"/>
      <c r="N800" s="150"/>
      <c r="O800" s="150"/>
      <c r="P800" s="150"/>
      <c r="Q800" s="150"/>
      <c r="R800" s="150"/>
      <c r="S800" s="150"/>
      <c r="T800" s="150"/>
      <c r="U800" s="150"/>
      <c r="V800" s="150"/>
      <c r="W800" s="150"/>
    </row>
    <row r="801" spans="1:23" ht="15.75" customHeight="1" x14ac:dyDescent="0.25">
      <c r="A801" s="669"/>
      <c r="B801" s="669"/>
      <c r="C801" s="669"/>
      <c r="D801" s="669"/>
      <c r="E801" s="150"/>
      <c r="F801" s="150"/>
      <c r="G801" s="150"/>
      <c r="H801" s="150"/>
      <c r="I801" s="150"/>
      <c r="J801" s="150"/>
      <c r="K801" s="669"/>
      <c r="L801" s="669"/>
      <c r="M801" s="669"/>
      <c r="N801" s="150"/>
      <c r="O801" s="150"/>
      <c r="P801" s="150"/>
      <c r="Q801" s="150"/>
      <c r="R801" s="150"/>
      <c r="S801" s="150"/>
      <c r="T801" s="150"/>
      <c r="U801" s="150"/>
      <c r="V801" s="150"/>
      <c r="W801" s="150"/>
    </row>
    <row r="802" spans="1:23" ht="15.75" customHeight="1" x14ac:dyDescent="0.25">
      <c r="A802" s="669"/>
      <c r="B802" s="669"/>
      <c r="C802" s="669"/>
      <c r="D802" s="669"/>
      <c r="E802" s="150"/>
      <c r="F802" s="150"/>
      <c r="G802" s="150"/>
      <c r="H802" s="150"/>
      <c r="I802" s="150"/>
      <c r="J802" s="150"/>
      <c r="K802" s="669"/>
      <c r="L802" s="669"/>
      <c r="M802" s="669"/>
      <c r="N802" s="150"/>
      <c r="O802" s="150"/>
      <c r="P802" s="150"/>
      <c r="Q802" s="150"/>
      <c r="R802" s="150"/>
      <c r="S802" s="150"/>
      <c r="T802" s="150"/>
      <c r="U802" s="150"/>
      <c r="V802" s="150"/>
      <c r="W802" s="150"/>
    </row>
    <row r="803" spans="1:23" ht="15.75" customHeight="1" x14ac:dyDescent="0.25">
      <c r="A803" s="669"/>
      <c r="B803" s="669"/>
      <c r="C803" s="669"/>
      <c r="D803" s="669"/>
      <c r="E803" s="150"/>
      <c r="F803" s="150"/>
      <c r="G803" s="150"/>
      <c r="H803" s="150"/>
      <c r="I803" s="150"/>
      <c r="J803" s="150"/>
      <c r="K803" s="669"/>
      <c r="L803" s="669"/>
      <c r="M803" s="669"/>
      <c r="N803" s="150"/>
      <c r="O803" s="150"/>
      <c r="P803" s="150"/>
      <c r="Q803" s="150"/>
      <c r="R803" s="150"/>
      <c r="S803" s="150"/>
      <c r="T803" s="150"/>
      <c r="U803" s="150"/>
      <c r="V803" s="150"/>
      <c r="W803" s="150"/>
    </row>
    <row r="804" spans="1:23" ht="15.75" customHeight="1" x14ac:dyDescent="0.25">
      <c r="A804" s="669"/>
      <c r="B804" s="669"/>
      <c r="C804" s="669"/>
      <c r="D804" s="669"/>
      <c r="E804" s="150"/>
      <c r="F804" s="150"/>
      <c r="G804" s="150"/>
      <c r="H804" s="150"/>
      <c r="I804" s="150"/>
      <c r="J804" s="150"/>
      <c r="K804" s="669"/>
      <c r="L804" s="669"/>
      <c r="M804" s="669"/>
      <c r="N804" s="150"/>
      <c r="O804" s="150"/>
      <c r="P804" s="150"/>
      <c r="Q804" s="150"/>
      <c r="R804" s="150"/>
      <c r="S804" s="150"/>
      <c r="T804" s="150"/>
      <c r="U804" s="150"/>
      <c r="V804" s="150"/>
      <c r="W804" s="150"/>
    </row>
    <row r="805" spans="1:23" ht="15.75" customHeight="1" x14ac:dyDescent="0.25">
      <c r="A805" s="669"/>
      <c r="B805" s="669"/>
      <c r="C805" s="669"/>
      <c r="D805" s="669"/>
      <c r="E805" s="150"/>
      <c r="F805" s="150"/>
      <c r="G805" s="150"/>
      <c r="H805" s="150"/>
      <c r="I805" s="150"/>
      <c r="J805" s="150"/>
      <c r="K805" s="669"/>
      <c r="L805" s="669"/>
      <c r="M805" s="669"/>
      <c r="N805" s="150"/>
      <c r="O805" s="150"/>
      <c r="P805" s="150"/>
      <c r="Q805" s="150"/>
      <c r="R805" s="150"/>
      <c r="S805" s="150"/>
      <c r="T805" s="150"/>
      <c r="U805" s="150"/>
      <c r="V805" s="150"/>
      <c r="W805" s="150"/>
    </row>
    <row r="806" spans="1:23" ht="15.75" customHeight="1" x14ac:dyDescent="0.25">
      <c r="A806" s="669"/>
      <c r="B806" s="669"/>
      <c r="C806" s="669"/>
      <c r="D806" s="669"/>
      <c r="E806" s="150"/>
      <c r="F806" s="150"/>
      <c r="G806" s="150"/>
      <c r="H806" s="150"/>
      <c r="I806" s="150"/>
      <c r="J806" s="150"/>
      <c r="K806" s="669"/>
      <c r="L806" s="669"/>
      <c r="M806" s="669"/>
      <c r="N806" s="150"/>
      <c r="O806" s="150"/>
      <c r="P806" s="150"/>
      <c r="Q806" s="150"/>
      <c r="R806" s="150"/>
      <c r="S806" s="150"/>
      <c r="T806" s="150"/>
      <c r="U806" s="150"/>
      <c r="V806" s="150"/>
      <c r="W806" s="150"/>
    </row>
    <row r="807" spans="1:23" ht="15.75" customHeight="1" x14ac:dyDescent="0.25">
      <c r="A807" s="669"/>
      <c r="B807" s="669"/>
      <c r="C807" s="669"/>
      <c r="D807" s="669"/>
      <c r="E807" s="150"/>
      <c r="F807" s="150"/>
      <c r="G807" s="150"/>
      <c r="H807" s="150"/>
      <c r="I807" s="150"/>
      <c r="J807" s="150"/>
      <c r="K807" s="669"/>
      <c r="L807" s="669"/>
      <c r="M807" s="669"/>
      <c r="N807" s="150"/>
      <c r="O807" s="150"/>
      <c r="P807" s="150"/>
      <c r="Q807" s="150"/>
      <c r="R807" s="150"/>
      <c r="S807" s="150"/>
      <c r="T807" s="150"/>
      <c r="U807" s="150"/>
      <c r="V807" s="150"/>
      <c r="W807" s="150"/>
    </row>
    <row r="808" spans="1:23" ht="15.75" customHeight="1" x14ac:dyDescent="0.25">
      <c r="A808" s="669"/>
      <c r="B808" s="669"/>
      <c r="C808" s="669"/>
      <c r="D808" s="669"/>
      <c r="E808" s="150"/>
      <c r="F808" s="150"/>
      <c r="G808" s="150"/>
      <c r="H808" s="150"/>
      <c r="I808" s="150"/>
      <c r="J808" s="150"/>
      <c r="K808" s="669"/>
      <c r="L808" s="669"/>
      <c r="M808" s="669"/>
      <c r="N808" s="150"/>
      <c r="O808" s="150"/>
      <c r="P808" s="150"/>
      <c r="Q808" s="150"/>
      <c r="R808" s="150"/>
      <c r="S808" s="150"/>
      <c r="T808" s="150"/>
      <c r="U808" s="150"/>
      <c r="V808" s="150"/>
      <c r="W808" s="150"/>
    </row>
    <row r="809" spans="1:23" ht="15.75" customHeight="1" x14ac:dyDescent="0.25">
      <c r="A809" s="669"/>
      <c r="B809" s="669"/>
      <c r="C809" s="669"/>
      <c r="D809" s="669"/>
      <c r="E809" s="150"/>
      <c r="F809" s="150"/>
      <c r="G809" s="150"/>
      <c r="H809" s="150"/>
      <c r="I809" s="150"/>
      <c r="J809" s="150"/>
      <c r="K809" s="669"/>
      <c r="L809" s="669"/>
      <c r="M809" s="669"/>
      <c r="N809" s="150"/>
      <c r="O809" s="150"/>
      <c r="P809" s="150"/>
      <c r="Q809" s="150"/>
      <c r="R809" s="150"/>
      <c r="S809" s="150"/>
      <c r="T809" s="150"/>
      <c r="U809" s="150"/>
      <c r="V809" s="150"/>
      <c r="W809" s="150"/>
    </row>
    <row r="810" spans="1:23" ht="15.75" customHeight="1" x14ac:dyDescent="0.25">
      <c r="A810" s="669"/>
      <c r="B810" s="669"/>
      <c r="C810" s="669"/>
      <c r="D810" s="669"/>
      <c r="E810" s="150"/>
      <c r="F810" s="150"/>
      <c r="G810" s="150"/>
      <c r="H810" s="150"/>
      <c r="I810" s="150"/>
      <c r="J810" s="150"/>
      <c r="K810" s="669"/>
      <c r="L810" s="669"/>
      <c r="M810" s="669"/>
      <c r="N810" s="150"/>
      <c r="O810" s="150"/>
      <c r="P810" s="150"/>
      <c r="Q810" s="150"/>
      <c r="R810" s="150"/>
      <c r="S810" s="150"/>
      <c r="T810" s="150"/>
      <c r="U810" s="150"/>
      <c r="V810" s="150"/>
      <c r="W810" s="150"/>
    </row>
    <row r="811" spans="1:23" ht="15.75" customHeight="1" x14ac:dyDescent="0.25">
      <c r="A811" s="669"/>
      <c r="B811" s="669"/>
      <c r="C811" s="669"/>
      <c r="D811" s="669"/>
      <c r="E811" s="150"/>
      <c r="F811" s="150"/>
      <c r="G811" s="150"/>
      <c r="H811" s="150"/>
      <c r="I811" s="150"/>
      <c r="J811" s="150"/>
      <c r="K811" s="669"/>
      <c r="L811" s="669"/>
      <c r="M811" s="669"/>
      <c r="N811" s="150"/>
      <c r="O811" s="150"/>
      <c r="P811" s="150"/>
      <c r="Q811" s="150"/>
      <c r="R811" s="150"/>
      <c r="S811" s="150"/>
      <c r="T811" s="150"/>
      <c r="U811" s="150"/>
      <c r="V811" s="150"/>
      <c r="W811" s="150"/>
    </row>
    <row r="812" spans="1:23" ht="15.75" customHeight="1" x14ac:dyDescent="0.25">
      <c r="A812" s="669"/>
      <c r="B812" s="669"/>
      <c r="C812" s="669"/>
      <c r="D812" s="669"/>
      <c r="E812" s="150"/>
      <c r="F812" s="150"/>
      <c r="G812" s="150"/>
      <c r="H812" s="150"/>
      <c r="I812" s="150"/>
      <c r="J812" s="150"/>
      <c r="K812" s="669"/>
      <c r="L812" s="669"/>
      <c r="M812" s="669"/>
      <c r="N812" s="150"/>
      <c r="O812" s="150"/>
      <c r="P812" s="150"/>
      <c r="Q812" s="150"/>
      <c r="R812" s="150"/>
      <c r="S812" s="150"/>
      <c r="T812" s="150"/>
      <c r="U812" s="150"/>
      <c r="V812" s="150"/>
      <c r="W812" s="150"/>
    </row>
    <row r="813" spans="1:23" ht="15.75" customHeight="1" x14ac:dyDescent="0.25">
      <c r="A813" s="669"/>
      <c r="B813" s="669"/>
      <c r="C813" s="669"/>
      <c r="D813" s="669"/>
      <c r="E813" s="150"/>
      <c r="F813" s="150"/>
      <c r="G813" s="150"/>
      <c r="H813" s="150"/>
      <c r="I813" s="150"/>
      <c r="J813" s="150"/>
      <c r="K813" s="669"/>
      <c r="L813" s="669"/>
      <c r="M813" s="669"/>
      <c r="N813" s="150"/>
      <c r="O813" s="150"/>
      <c r="P813" s="150"/>
      <c r="Q813" s="150"/>
      <c r="R813" s="150"/>
      <c r="S813" s="150"/>
      <c r="T813" s="150"/>
      <c r="U813" s="150"/>
      <c r="V813" s="150"/>
      <c r="W813" s="150"/>
    </row>
    <row r="814" spans="1:23" ht="15.75" customHeight="1" x14ac:dyDescent="0.25">
      <c r="A814" s="669"/>
      <c r="B814" s="669"/>
      <c r="C814" s="669"/>
      <c r="D814" s="669"/>
      <c r="E814" s="150"/>
      <c r="F814" s="150"/>
      <c r="G814" s="150"/>
      <c r="H814" s="150"/>
      <c r="I814" s="150"/>
      <c r="J814" s="150"/>
      <c r="K814" s="669"/>
      <c r="L814" s="669"/>
      <c r="M814" s="669"/>
      <c r="N814" s="150"/>
      <c r="O814" s="150"/>
      <c r="P814" s="150"/>
      <c r="Q814" s="150"/>
      <c r="R814" s="150"/>
      <c r="S814" s="150"/>
      <c r="T814" s="150"/>
      <c r="U814" s="150"/>
      <c r="V814" s="150"/>
      <c r="W814" s="150"/>
    </row>
    <row r="815" spans="1:23" ht="15.75" customHeight="1" x14ac:dyDescent="0.25">
      <c r="A815" s="669"/>
      <c r="B815" s="669"/>
      <c r="C815" s="669"/>
      <c r="D815" s="669"/>
      <c r="E815" s="150"/>
      <c r="F815" s="150"/>
      <c r="G815" s="150"/>
      <c r="H815" s="150"/>
      <c r="I815" s="150"/>
      <c r="J815" s="150"/>
      <c r="K815" s="669"/>
      <c r="L815" s="669"/>
      <c r="M815" s="669"/>
      <c r="N815" s="150"/>
      <c r="O815" s="150"/>
      <c r="P815" s="150"/>
      <c r="Q815" s="150"/>
      <c r="R815" s="150"/>
      <c r="S815" s="150"/>
      <c r="T815" s="150"/>
      <c r="U815" s="150"/>
      <c r="V815" s="150"/>
      <c r="W815" s="150"/>
    </row>
    <row r="816" spans="1:23" ht="15.75" customHeight="1" x14ac:dyDescent="0.25">
      <c r="A816" s="669"/>
      <c r="B816" s="669"/>
      <c r="C816" s="669"/>
      <c r="D816" s="669"/>
      <c r="E816" s="150"/>
      <c r="F816" s="150"/>
      <c r="G816" s="150"/>
      <c r="H816" s="150"/>
      <c r="I816" s="150"/>
      <c r="J816" s="150"/>
      <c r="K816" s="669"/>
      <c r="L816" s="669"/>
      <c r="M816" s="669"/>
      <c r="N816" s="150"/>
      <c r="O816" s="150"/>
      <c r="P816" s="150"/>
      <c r="Q816" s="150"/>
      <c r="R816" s="150"/>
      <c r="S816" s="150"/>
      <c r="T816" s="150"/>
      <c r="U816" s="150"/>
      <c r="V816" s="150"/>
      <c r="W816" s="150"/>
    </row>
    <row r="817" spans="1:23" ht="15.75" customHeight="1" x14ac:dyDescent="0.25">
      <c r="A817" s="669"/>
      <c r="B817" s="669"/>
      <c r="C817" s="669"/>
      <c r="D817" s="669"/>
      <c r="E817" s="150"/>
      <c r="F817" s="150"/>
      <c r="G817" s="150"/>
      <c r="H817" s="150"/>
      <c r="I817" s="150"/>
      <c r="J817" s="150"/>
      <c r="K817" s="669"/>
      <c r="L817" s="669"/>
      <c r="M817" s="669"/>
      <c r="N817" s="150"/>
      <c r="O817" s="150"/>
      <c r="P817" s="150"/>
      <c r="Q817" s="150"/>
      <c r="R817" s="150"/>
      <c r="S817" s="150"/>
      <c r="T817" s="150"/>
      <c r="U817" s="150"/>
      <c r="V817" s="150"/>
      <c r="W817" s="150"/>
    </row>
    <row r="818" spans="1:23" ht="15.75" customHeight="1" x14ac:dyDescent="0.25">
      <c r="A818" s="669"/>
      <c r="B818" s="669"/>
      <c r="C818" s="669"/>
      <c r="D818" s="669"/>
      <c r="E818" s="150"/>
      <c r="F818" s="150"/>
      <c r="G818" s="150"/>
      <c r="H818" s="150"/>
      <c r="I818" s="150"/>
      <c r="J818" s="150"/>
      <c r="K818" s="669"/>
      <c r="L818" s="669"/>
      <c r="M818" s="669"/>
      <c r="N818" s="150"/>
      <c r="O818" s="150"/>
      <c r="P818" s="150"/>
      <c r="Q818" s="150"/>
      <c r="R818" s="150"/>
      <c r="S818" s="150"/>
      <c r="T818" s="150"/>
      <c r="U818" s="150"/>
      <c r="V818" s="150"/>
      <c r="W818" s="150"/>
    </row>
    <row r="819" spans="1:23" ht="15.75" customHeight="1" x14ac:dyDescent="0.25">
      <c r="A819" s="669"/>
      <c r="B819" s="669"/>
      <c r="C819" s="669"/>
      <c r="D819" s="669"/>
      <c r="E819" s="150"/>
      <c r="F819" s="150"/>
      <c r="G819" s="150"/>
      <c r="H819" s="150"/>
      <c r="I819" s="150"/>
      <c r="J819" s="150"/>
      <c r="K819" s="669"/>
      <c r="L819" s="669"/>
      <c r="M819" s="669"/>
      <c r="N819" s="150"/>
      <c r="O819" s="150"/>
      <c r="P819" s="150"/>
      <c r="Q819" s="150"/>
      <c r="R819" s="150"/>
      <c r="S819" s="150"/>
      <c r="T819" s="150"/>
      <c r="U819" s="150"/>
      <c r="V819" s="150"/>
      <c r="W819" s="150"/>
    </row>
    <row r="820" spans="1:23" ht="15.75" customHeight="1" x14ac:dyDescent="0.25">
      <c r="A820" s="669"/>
      <c r="B820" s="669"/>
      <c r="C820" s="669"/>
      <c r="D820" s="669"/>
      <c r="E820" s="150"/>
      <c r="F820" s="150"/>
      <c r="G820" s="150"/>
      <c r="H820" s="150"/>
      <c r="I820" s="150"/>
      <c r="J820" s="150"/>
      <c r="K820" s="669"/>
      <c r="L820" s="669"/>
      <c r="M820" s="669"/>
      <c r="N820" s="150"/>
      <c r="O820" s="150"/>
      <c r="P820" s="150"/>
      <c r="Q820" s="150"/>
      <c r="R820" s="150"/>
      <c r="S820" s="150"/>
      <c r="T820" s="150"/>
      <c r="U820" s="150"/>
      <c r="V820" s="150"/>
      <c r="W820" s="150"/>
    </row>
    <row r="821" spans="1:23" ht="15.75" customHeight="1" x14ac:dyDescent="0.25">
      <c r="A821" s="669"/>
      <c r="B821" s="669"/>
      <c r="C821" s="669"/>
      <c r="D821" s="669"/>
      <c r="E821" s="150"/>
      <c r="F821" s="150"/>
      <c r="G821" s="150"/>
      <c r="H821" s="150"/>
      <c r="I821" s="150"/>
      <c r="J821" s="150"/>
      <c r="K821" s="669"/>
      <c r="L821" s="669"/>
      <c r="M821" s="669"/>
      <c r="N821" s="150"/>
      <c r="O821" s="150"/>
      <c r="P821" s="150"/>
      <c r="Q821" s="150"/>
      <c r="R821" s="150"/>
      <c r="S821" s="150"/>
      <c r="T821" s="150"/>
      <c r="U821" s="150"/>
      <c r="V821" s="150"/>
      <c r="W821" s="150"/>
    </row>
    <row r="822" spans="1:23" ht="15.75" customHeight="1" x14ac:dyDescent="0.25">
      <c r="A822" s="669"/>
      <c r="B822" s="669"/>
      <c r="C822" s="669"/>
      <c r="D822" s="669"/>
      <c r="E822" s="150"/>
      <c r="F822" s="150"/>
      <c r="G822" s="150"/>
      <c r="H822" s="150"/>
      <c r="I822" s="150"/>
      <c r="J822" s="150"/>
      <c r="K822" s="669"/>
      <c r="L822" s="669"/>
      <c r="M822" s="669"/>
      <c r="N822" s="150"/>
      <c r="O822" s="150"/>
      <c r="P822" s="150"/>
      <c r="Q822" s="150"/>
      <c r="R822" s="150"/>
      <c r="S822" s="150"/>
      <c r="T822" s="150"/>
      <c r="U822" s="150"/>
      <c r="V822" s="150"/>
      <c r="W822" s="150"/>
    </row>
    <row r="823" spans="1:23" ht="15.75" customHeight="1" x14ac:dyDescent="0.25">
      <c r="A823" s="669"/>
      <c r="B823" s="669"/>
      <c r="C823" s="669"/>
      <c r="D823" s="669"/>
      <c r="E823" s="150"/>
      <c r="F823" s="150"/>
      <c r="G823" s="150"/>
      <c r="H823" s="150"/>
      <c r="I823" s="150"/>
      <c r="J823" s="150"/>
      <c r="K823" s="669"/>
      <c r="L823" s="669"/>
      <c r="M823" s="669"/>
      <c r="N823" s="150"/>
      <c r="O823" s="150"/>
      <c r="P823" s="150"/>
      <c r="Q823" s="150"/>
      <c r="R823" s="150"/>
      <c r="S823" s="150"/>
      <c r="T823" s="150"/>
      <c r="U823" s="150"/>
      <c r="V823" s="150"/>
      <c r="W823" s="150"/>
    </row>
    <row r="824" spans="1:23" ht="15.75" customHeight="1" x14ac:dyDescent="0.25">
      <c r="A824" s="669"/>
      <c r="B824" s="669"/>
      <c r="C824" s="669"/>
      <c r="D824" s="669"/>
      <c r="E824" s="150"/>
      <c r="F824" s="150"/>
      <c r="G824" s="150"/>
      <c r="H824" s="150"/>
      <c r="I824" s="150"/>
      <c r="J824" s="150"/>
      <c r="K824" s="669"/>
      <c r="L824" s="669"/>
      <c r="M824" s="669"/>
      <c r="N824" s="150"/>
      <c r="O824" s="150"/>
      <c r="P824" s="150"/>
      <c r="Q824" s="150"/>
      <c r="R824" s="150"/>
      <c r="S824" s="150"/>
      <c r="T824" s="150"/>
      <c r="U824" s="150"/>
      <c r="V824" s="150"/>
      <c r="W824" s="150"/>
    </row>
    <row r="825" spans="1:23" ht="15.75" customHeight="1" x14ac:dyDescent="0.25">
      <c r="A825" s="669"/>
      <c r="B825" s="669"/>
      <c r="C825" s="669"/>
      <c r="D825" s="669"/>
      <c r="E825" s="150"/>
      <c r="F825" s="150"/>
      <c r="G825" s="150"/>
      <c r="H825" s="150"/>
      <c r="I825" s="150"/>
      <c r="J825" s="150"/>
      <c r="K825" s="669"/>
      <c r="L825" s="669"/>
      <c r="M825" s="669"/>
      <c r="N825" s="150"/>
      <c r="O825" s="150"/>
      <c r="P825" s="150"/>
      <c r="Q825" s="150"/>
      <c r="R825" s="150"/>
      <c r="S825" s="150"/>
      <c r="T825" s="150"/>
      <c r="U825" s="150"/>
      <c r="V825" s="150"/>
      <c r="W825" s="150"/>
    </row>
    <row r="826" spans="1:23" ht="15.75" customHeight="1" x14ac:dyDescent="0.25">
      <c r="A826" s="669"/>
      <c r="B826" s="669"/>
      <c r="C826" s="669"/>
      <c r="D826" s="669"/>
      <c r="E826" s="150"/>
      <c r="F826" s="150"/>
      <c r="G826" s="150"/>
      <c r="H826" s="150"/>
      <c r="I826" s="150"/>
      <c r="J826" s="150"/>
      <c r="K826" s="669"/>
      <c r="L826" s="669"/>
      <c r="M826" s="669"/>
      <c r="N826" s="150"/>
      <c r="O826" s="150"/>
      <c r="P826" s="150"/>
      <c r="Q826" s="150"/>
      <c r="R826" s="150"/>
      <c r="S826" s="150"/>
      <c r="T826" s="150"/>
      <c r="U826" s="150"/>
      <c r="V826" s="150"/>
      <c r="W826" s="150"/>
    </row>
    <row r="827" spans="1:23" ht="15.75" customHeight="1" x14ac:dyDescent="0.25">
      <c r="A827" s="669"/>
      <c r="B827" s="669"/>
      <c r="C827" s="669"/>
      <c r="D827" s="669"/>
      <c r="E827" s="150"/>
      <c r="F827" s="150"/>
      <c r="G827" s="150"/>
      <c r="H827" s="150"/>
      <c r="I827" s="150"/>
      <c r="J827" s="150"/>
      <c r="K827" s="669"/>
      <c r="L827" s="669"/>
      <c r="M827" s="669"/>
      <c r="N827" s="150"/>
      <c r="O827" s="150"/>
      <c r="P827" s="150"/>
      <c r="Q827" s="150"/>
      <c r="R827" s="150"/>
      <c r="S827" s="150"/>
      <c r="T827" s="150"/>
      <c r="U827" s="150"/>
      <c r="V827" s="150"/>
      <c r="W827" s="150"/>
    </row>
    <row r="828" spans="1:23" ht="15.75" customHeight="1" x14ac:dyDescent="0.25">
      <c r="A828" s="669"/>
      <c r="B828" s="669"/>
      <c r="C828" s="669"/>
      <c r="D828" s="669"/>
      <c r="E828" s="150"/>
      <c r="F828" s="150"/>
      <c r="G828" s="150"/>
      <c r="H828" s="150"/>
      <c r="I828" s="150"/>
      <c r="J828" s="150"/>
      <c r="K828" s="669"/>
      <c r="L828" s="669"/>
      <c r="M828" s="669"/>
      <c r="N828" s="150"/>
      <c r="O828" s="150"/>
      <c r="P828" s="150"/>
      <c r="Q828" s="150"/>
      <c r="R828" s="150"/>
      <c r="S828" s="150"/>
      <c r="T828" s="150"/>
      <c r="U828" s="150"/>
      <c r="V828" s="150"/>
      <c r="W828" s="150"/>
    </row>
    <row r="829" spans="1:23" ht="15.75" customHeight="1" x14ac:dyDescent="0.25">
      <c r="A829" s="669"/>
      <c r="B829" s="669"/>
      <c r="C829" s="669"/>
      <c r="D829" s="669"/>
      <c r="E829" s="150"/>
      <c r="F829" s="150"/>
      <c r="G829" s="150"/>
      <c r="H829" s="150"/>
      <c r="I829" s="150"/>
      <c r="J829" s="150"/>
      <c r="K829" s="669"/>
      <c r="L829" s="669"/>
      <c r="M829" s="669"/>
      <c r="N829" s="150"/>
      <c r="O829" s="150"/>
      <c r="P829" s="150"/>
      <c r="Q829" s="150"/>
      <c r="R829" s="150"/>
      <c r="S829" s="150"/>
      <c r="T829" s="150"/>
      <c r="U829" s="150"/>
      <c r="V829" s="150"/>
      <c r="W829" s="150"/>
    </row>
    <row r="830" spans="1:23" ht="15.75" customHeight="1" x14ac:dyDescent="0.25">
      <c r="A830" s="669"/>
      <c r="B830" s="669"/>
      <c r="C830" s="669"/>
      <c r="D830" s="669"/>
      <c r="E830" s="150"/>
      <c r="F830" s="150"/>
      <c r="G830" s="150"/>
      <c r="H830" s="150"/>
      <c r="I830" s="150"/>
      <c r="J830" s="150"/>
      <c r="K830" s="669"/>
      <c r="L830" s="669"/>
      <c r="M830" s="669"/>
      <c r="N830" s="150"/>
      <c r="O830" s="150"/>
      <c r="P830" s="150"/>
      <c r="Q830" s="150"/>
      <c r="R830" s="150"/>
      <c r="S830" s="150"/>
      <c r="T830" s="150"/>
      <c r="U830" s="150"/>
      <c r="V830" s="150"/>
      <c r="W830" s="150"/>
    </row>
    <row r="831" spans="1:23" ht="15.75" customHeight="1" x14ac:dyDescent="0.25">
      <c r="A831" s="669"/>
      <c r="B831" s="669"/>
      <c r="C831" s="669"/>
      <c r="D831" s="669"/>
      <c r="E831" s="150"/>
      <c r="F831" s="150"/>
      <c r="G831" s="150"/>
      <c r="H831" s="150"/>
      <c r="I831" s="150"/>
      <c r="J831" s="150"/>
      <c r="K831" s="669"/>
      <c r="L831" s="669"/>
      <c r="M831" s="669"/>
      <c r="N831" s="150"/>
      <c r="O831" s="150"/>
      <c r="P831" s="150"/>
      <c r="Q831" s="150"/>
      <c r="R831" s="150"/>
      <c r="S831" s="150"/>
      <c r="T831" s="150"/>
      <c r="U831" s="150"/>
      <c r="V831" s="150"/>
      <c r="W831" s="150"/>
    </row>
    <row r="832" spans="1:23" ht="15.75" customHeight="1" x14ac:dyDescent="0.25">
      <c r="A832" s="669"/>
      <c r="B832" s="669"/>
      <c r="C832" s="669"/>
      <c r="D832" s="669"/>
      <c r="E832" s="150"/>
      <c r="F832" s="150"/>
      <c r="G832" s="150"/>
      <c r="H832" s="150"/>
      <c r="I832" s="150"/>
      <c r="J832" s="150"/>
      <c r="K832" s="669"/>
      <c r="L832" s="669"/>
      <c r="M832" s="669"/>
      <c r="N832" s="150"/>
      <c r="O832" s="150"/>
      <c r="P832" s="150"/>
      <c r="Q832" s="150"/>
      <c r="R832" s="150"/>
      <c r="S832" s="150"/>
      <c r="T832" s="150"/>
      <c r="U832" s="150"/>
      <c r="V832" s="150"/>
      <c r="W832" s="150"/>
    </row>
    <row r="833" spans="1:23" ht="15.75" customHeight="1" x14ac:dyDescent="0.25">
      <c r="A833" s="669"/>
      <c r="B833" s="669"/>
      <c r="C833" s="669"/>
      <c r="D833" s="669"/>
      <c r="E833" s="150"/>
      <c r="F833" s="150"/>
      <c r="G833" s="150"/>
      <c r="H833" s="150"/>
      <c r="I833" s="150"/>
      <c r="J833" s="150"/>
      <c r="K833" s="669"/>
      <c r="L833" s="669"/>
      <c r="M833" s="669"/>
      <c r="N833" s="150"/>
      <c r="O833" s="150"/>
      <c r="P833" s="150"/>
      <c r="Q833" s="150"/>
      <c r="R833" s="150"/>
      <c r="S833" s="150"/>
      <c r="T833" s="150"/>
      <c r="U833" s="150"/>
      <c r="V833" s="150"/>
      <c r="W833" s="150"/>
    </row>
    <row r="834" spans="1:23" ht="15.75" customHeight="1" x14ac:dyDescent="0.25">
      <c r="A834" s="669"/>
      <c r="B834" s="669"/>
      <c r="C834" s="669"/>
      <c r="D834" s="669"/>
      <c r="E834" s="150"/>
      <c r="F834" s="150"/>
      <c r="G834" s="150"/>
      <c r="H834" s="150"/>
      <c r="I834" s="150"/>
      <c r="J834" s="150"/>
      <c r="K834" s="669"/>
      <c r="L834" s="669"/>
      <c r="M834" s="669"/>
      <c r="N834" s="150"/>
      <c r="O834" s="150"/>
      <c r="P834" s="150"/>
      <c r="Q834" s="150"/>
      <c r="R834" s="150"/>
      <c r="S834" s="150"/>
      <c r="T834" s="150"/>
      <c r="U834" s="150"/>
      <c r="V834" s="150"/>
      <c r="W834" s="150"/>
    </row>
    <row r="835" spans="1:23" ht="15.75" customHeight="1" x14ac:dyDescent="0.25">
      <c r="A835" s="669"/>
      <c r="B835" s="669"/>
      <c r="C835" s="669"/>
      <c r="D835" s="669"/>
      <c r="E835" s="150"/>
      <c r="F835" s="150"/>
      <c r="G835" s="150"/>
      <c r="H835" s="150"/>
      <c r="I835" s="150"/>
      <c r="J835" s="150"/>
      <c r="K835" s="669"/>
      <c r="L835" s="669"/>
      <c r="M835" s="669"/>
      <c r="N835" s="150"/>
      <c r="O835" s="150"/>
      <c r="P835" s="150"/>
      <c r="Q835" s="150"/>
      <c r="R835" s="150"/>
      <c r="S835" s="150"/>
      <c r="T835" s="150"/>
      <c r="U835" s="150"/>
      <c r="V835" s="150"/>
      <c r="W835" s="150"/>
    </row>
    <row r="836" spans="1:23" ht="15.75" customHeight="1" x14ac:dyDescent="0.25">
      <c r="A836" s="669"/>
      <c r="B836" s="669"/>
      <c r="C836" s="669"/>
      <c r="D836" s="669"/>
      <c r="E836" s="150"/>
      <c r="F836" s="150"/>
      <c r="G836" s="150"/>
      <c r="H836" s="150"/>
      <c r="I836" s="150"/>
      <c r="J836" s="150"/>
      <c r="K836" s="669"/>
      <c r="L836" s="669"/>
      <c r="M836" s="669"/>
      <c r="N836" s="150"/>
      <c r="O836" s="150"/>
      <c r="P836" s="150"/>
      <c r="Q836" s="150"/>
      <c r="R836" s="150"/>
      <c r="S836" s="150"/>
      <c r="T836" s="150"/>
      <c r="U836" s="150"/>
      <c r="V836" s="150"/>
      <c r="W836" s="150"/>
    </row>
    <row r="837" spans="1:23" ht="15.75" customHeight="1" x14ac:dyDescent="0.25">
      <c r="A837" s="669"/>
      <c r="B837" s="669"/>
      <c r="C837" s="669"/>
      <c r="D837" s="669"/>
      <c r="E837" s="150"/>
      <c r="F837" s="150"/>
      <c r="G837" s="150"/>
      <c r="H837" s="150"/>
      <c r="I837" s="150"/>
      <c r="J837" s="150"/>
      <c r="K837" s="669"/>
      <c r="L837" s="669"/>
      <c r="M837" s="669"/>
      <c r="N837" s="150"/>
      <c r="O837" s="150"/>
      <c r="P837" s="150"/>
      <c r="Q837" s="150"/>
      <c r="R837" s="150"/>
      <c r="S837" s="150"/>
      <c r="T837" s="150"/>
      <c r="U837" s="150"/>
      <c r="V837" s="150"/>
      <c r="W837" s="150"/>
    </row>
    <row r="838" spans="1:23" ht="15.75" customHeight="1" x14ac:dyDescent="0.25">
      <c r="A838" s="669"/>
      <c r="B838" s="669"/>
      <c r="C838" s="669"/>
      <c r="D838" s="669"/>
      <c r="E838" s="150"/>
      <c r="F838" s="150"/>
      <c r="G838" s="150"/>
      <c r="H838" s="150"/>
      <c r="I838" s="150"/>
      <c r="J838" s="150"/>
      <c r="K838" s="669"/>
      <c r="L838" s="669"/>
      <c r="M838" s="669"/>
      <c r="N838" s="150"/>
      <c r="O838" s="150"/>
      <c r="P838" s="150"/>
      <c r="Q838" s="150"/>
      <c r="R838" s="150"/>
      <c r="S838" s="150"/>
      <c r="T838" s="150"/>
      <c r="U838" s="150"/>
      <c r="V838" s="150"/>
      <c r="W838" s="150"/>
    </row>
    <row r="839" spans="1:23" ht="15.75" customHeight="1" x14ac:dyDescent="0.25">
      <c r="A839" s="669"/>
      <c r="B839" s="669"/>
      <c r="C839" s="669"/>
      <c r="D839" s="669"/>
      <c r="E839" s="150"/>
      <c r="F839" s="150"/>
      <c r="G839" s="150"/>
      <c r="H839" s="150"/>
      <c r="I839" s="150"/>
      <c r="J839" s="150"/>
      <c r="K839" s="669"/>
      <c r="L839" s="669"/>
      <c r="M839" s="669"/>
      <c r="N839" s="150"/>
      <c r="O839" s="150"/>
      <c r="P839" s="150"/>
      <c r="Q839" s="150"/>
      <c r="R839" s="150"/>
      <c r="S839" s="150"/>
      <c r="T839" s="150"/>
      <c r="U839" s="150"/>
      <c r="V839" s="150"/>
      <c r="W839" s="150"/>
    </row>
    <row r="840" spans="1:23" ht="15.75" customHeight="1" x14ac:dyDescent="0.25">
      <c r="A840" s="669"/>
      <c r="B840" s="669"/>
      <c r="C840" s="669"/>
      <c r="D840" s="669"/>
      <c r="E840" s="150"/>
      <c r="F840" s="150"/>
      <c r="G840" s="150"/>
      <c r="H840" s="150"/>
      <c r="I840" s="150"/>
      <c r="J840" s="150"/>
      <c r="K840" s="669"/>
      <c r="L840" s="669"/>
      <c r="M840" s="669"/>
      <c r="N840" s="150"/>
      <c r="O840" s="150"/>
      <c r="P840" s="150"/>
      <c r="Q840" s="150"/>
      <c r="R840" s="150"/>
      <c r="S840" s="150"/>
      <c r="T840" s="150"/>
      <c r="U840" s="150"/>
      <c r="V840" s="150"/>
      <c r="W840" s="150"/>
    </row>
    <row r="841" spans="1:23" ht="15.75" customHeight="1" x14ac:dyDescent="0.25">
      <c r="A841" s="669"/>
      <c r="B841" s="669"/>
      <c r="C841" s="669"/>
      <c r="D841" s="669"/>
      <c r="E841" s="150"/>
      <c r="F841" s="150"/>
      <c r="G841" s="150"/>
      <c r="H841" s="150"/>
      <c r="I841" s="150"/>
      <c r="J841" s="150"/>
      <c r="K841" s="669"/>
      <c r="L841" s="669"/>
      <c r="M841" s="669"/>
      <c r="N841" s="150"/>
      <c r="O841" s="150"/>
      <c r="P841" s="150"/>
      <c r="Q841" s="150"/>
      <c r="R841" s="150"/>
      <c r="S841" s="150"/>
      <c r="T841" s="150"/>
      <c r="U841" s="150"/>
      <c r="V841" s="150"/>
      <c r="W841" s="150"/>
    </row>
    <row r="842" spans="1:23" ht="15.75" customHeight="1" x14ac:dyDescent="0.25">
      <c r="A842" s="669"/>
      <c r="B842" s="669"/>
      <c r="C842" s="669"/>
      <c r="D842" s="669"/>
      <c r="E842" s="150"/>
      <c r="F842" s="150"/>
      <c r="G842" s="150"/>
      <c r="H842" s="150"/>
      <c r="I842" s="150"/>
      <c r="J842" s="150"/>
      <c r="K842" s="669"/>
      <c r="L842" s="669"/>
      <c r="M842" s="669"/>
      <c r="N842" s="150"/>
      <c r="O842" s="150"/>
      <c r="P842" s="150"/>
      <c r="Q842" s="150"/>
      <c r="R842" s="150"/>
      <c r="S842" s="150"/>
      <c r="T842" s="150"/>
      <c r="U842" s="150"/>
      <c r="V842" s="150"/>
      <c r="W842" s="150"/>
    </row>
    <row r="843" spans="1:23" ht="15.75" customHeight="1" x14ac:dyDescent="0.25">
      <c r="A843" s="669"/>
      <c r="B843" s="669"/>
      <c r="C843" s="669"/>
      <c r="D843" s="669"/>
      <c r="E843" s="150"/>
      <c r="F843" s="150"/>
      <c r="G843" s="150"/>
      <c r="H843" s="150"/>
      <c r="I843" s="150"/>
      <c r="J843" s="150"/>
      <c r="K843" s="669"/>
      <c r="L843" s="669"/>
      <c r="M843" s="669"/>
      <c r="N843" s="150"/>
      <c r="O843" s="150"/>
      <c r="P843" s="150"/>
      <c r="Q843" s="150"/>
      <c r="R843" s="150"/>
      <c r="S843" s="150"/>
      <c r="T843" s="150"/>
      <c r="U843" s="150"/>
      <c r="V843" s="150"/>
      <c r="W843" s="150"/>
    </row>
    <row r="844" spans="1:23" ht="15.75" customHeight="1" x14ac:dyDescent="0.25">
      <c r="A844" s="669"/>
      <c r="B844" s="669"/>
      <c r="C844" s="669"/>
      <c r="D844" s="669"/>
      <c r="E844" s="150"/>
      <c r="F844" s="150"/>
      <c r="G844" s="150"/>
      <c r="H844" s="150"/>
      <c r="I844" s="150"/>
      <c r="J844" s="150"/>
      <c r="K844" s="669"/>
      <c r="L844" s="669"/>
      <c r="M844" s="669"/>
      <c r="N844" s="150"/>
      <c r="O844" s="150"/>
      <c r="P844" s="150"/>
      <c r="Q844" s="150"/>
      <c r="R844" s="150"/>
      <c r="S844" s="150"/>
      <c r="T844" s="150"/>
      <c r="U844" s="150"/>
      <c r="V844" s="150"/>
      <c r="W844" s="150"/>
    </row>
    <row r="845" spans="1:23" ht="15.75" customHeight="1" x14ac:dyDescent="0.25">
      <c r="A845" s="669"/>
      <c r="B845" s="669"/>
      <c r="C845" s="669"/>
      <c r="D845" s="669"/>
      <c r="E845" s="150"/>
      <c r="F845" s="150"/>
      <c r="G845" s="150"/>
      <c r="H845" s="150"/>
      <c r="I845" s="150"/>
      <c r="J845" s="150"/>
      <c r="K845" s="669"/>
      <c r="L845" s="669"/>
      <c r="M845" s="669"/>
      <c r="N845" s="150"/>
      <c r="O845" s="150"/>
      <c r="P845" s="150"/>
      <c r="Q845" s="150"/>
      <c r="R845" s="150"/>
      <c r="S845" s="150"/>
      <c r="T845" s="150"/>
      <c r="U845" s="150"/>
      <c r="V845" s="150"/>
      <c r="W845" s="150"/>
    </row>
    <row r="846" spans="1:23" ht="15.75" customHeight="1" x14ac:dyDescent="0.25">
      <c r="A846" s="669"/>
      <c r="B846" s="669"/>
      <c r="C846" s="669"/>
      <c r="D846" s="669"/>
      <c r="E846" s="150"/>
      <c r="F846" s="150"/>
      <c r="G846" s="150"/>
      <c r="H846" s="150"/>
      <c r="I846" s="150"/>
      <c r="J846" s="150"/>
      <c r="K846" s="669"/>
      <c r="L846" s="669"/>
      <c r="M846" s="669"/>
      <c r="N846" s="150"/>
      <c r="O846" s="150"/>
      <c r="P846" s="150"/>
      <c r="Q846" s="150"/>
      <c r="R846" s="150"/>
      <c r="S846" s="150"/>
      <c r="T846" s="150"/>
      <c r="U846" s="150"/>
      <c r="V846" s="150"/>
      <c r="W846" s="150"/>
    </row>
    <row r="847" spans="1:23" ht="15.75" customHeight="1" x14ac:dyDescent="0.25">
      <c r="A847" s="669"/>
      <c r="B847" s="669"/>
      <c r="C847" s="669"/>
      <c r="D847" s="669"/>
      <c r="E847" s="150"/>
      <c r="F847" s="150"/>
      <c r="G847" s="150"/>
      <c r="H847" s="150"/>
      <c r="I847" s="150"/>
      <c r="J847" s="150"/>
      <c r="K847" s="669"/>
      <c r="L847" s="669"/>
      <c r="M847" s="669"/>
      <c r="N847" s="150"/>
      <c r="O847" s="150"/>
      <c r="P847" s="150"/>
      <c r="Q847" s="150"/>
      <c r="R847" s="150"/>
      <c r="S847" s="150"/>
      <c r="T847" s="150"/>
      <c r="U847" s="150"/>
      <c r="V847" s="150"/>
      <c r="W847" s="150"/>
    </row>
    <row r="848" spans="1:23" ht="15.75" customHeight="1" x14ac:dyDescent="0.25">
      <c r="A848" s="669"/>
      <c r="B848" s="669"/>
      <c r="C848" s="669"/>
      <c r="D848" s="669"/>
      <c r="E848" s="150"/>
      <c r="F848" s="150"/>
      <c r="G848" s="150"/>
      <c r="H848" s="150"/>
      <c r="I848" s="150"/>
      <c r="J848" s="150"/>
      <c r="K848" s="669"/>
      <c r="L848" s="669"/>
      <c r="M848" s="669"/>
      <c r="N848" s="150"/>
      <c r="O848" s="150"/>
      <c r="P848" s="150"/>
      <c r="Q848" s="150"/>
      <c r="R848" s="150"/>
      <c r="S848" s="150"/>
      <c r="T848" s="150"/>
      <c r="U848" s="150"/>
      <c r="V848" s="150"/>
      <c r="W848" s="150"/>
    </row>
    <row r="849" spans="1:23" ht="15.75" customHeight="1" x14ac:dyDescent="0.25">
      <c r="A849" s="669"/>
      <c r="B849" s="669"/>
      <c r="C849" s="669"/>
      <c r="D849" s="669"/>
      <c r="E849" s="150"/>
      <c r="F849" s="150"/>
      <c r="G849" s="150"/>
      <c r="H849" s="150"/>
      <c r="I849" s="150"/>
      <c r="J849" s="150"/>
      <c r="K849" s="669"/>
      <c r="L849" s="669"/>
      <c r="M849" s="669"/>
      <c r="N849" s="150"/>
      <c r="O849" s="150"/>
      <c r="P849" s="150"/>
      <c r="Q849" s="150"/>
      <c r="R849" s="150"/>
      <c r="S849" s="150"/>
      <c r="T849" s="150"/>
      <c r="U849" s="150"/>
      <c r="V849" s="150"/>
      <c r="W849" s="150"/>
    </row>
    <row r="850" spans="1:23" ht="15.75" customHeight="1" x14ac:dyDescent="0.25">
      <c r="A850" s="669"/>
      <c r="B850" s="669"/>
      <c r="C850" s="669"/>
      <c r="D850" s="669"/>
      <c r="E850" s="150"/>
      <c r="F850" s="150"/>
      <c r="G850" s="150"/>
      <c r="H850" s="150"/>
      <c r="I850" s="150"/>
      <c r="J850" s="150"/>
      <c r="K850" s="669"/>
      <c r="L850" s="669"/>
      <c r="M850" s="669"/>
      <c r="N850" s="150"/>
      <c r="O850" s="150"/>
      <c r="P850" s="150"/>
      <c r="Q850" s="150"/>
      <c r="R850" s="150"/>
      <c r="S850" s="150"/>
      <c r="T850" s="150"/>
      <c r="U850" s="150"/>
      <c r="V850" s="150"/>
      <c r="W850" s="150"/>
    </row>
    <row r="851" spans="1:23" ht="15.75" customHeight="1" x14ac:dyDescent="0.25">
      <c r="A851" s="669"/>
      <c r="B851" s="669"/>
      <c r="C851" s="669"/>
      <c r="D851" s="669"/>
      <c r="E851" s="150"/>
      <c r="F851" s="150"/>
      <c r="G851" s="150"/>
      <c r="H851" s="150"/>
      <c r="I851" s="150"/>
      <c r="J851" s="150"/>
      <c r="K851" s="669"/>
      <c r="L851" s="669"/>
      <c r="M851" s="669"/>
      <c r="N851" s="150"/>
      <c r="O851" s="150"/>
      <c r="P851" s="150"/>
      <c r="Q851" s="150"/>
      <c r="R851" s="150"/>
      <c r="S851" s="150"/>
      <c r="T851" s="150"/>
      <c r="U851" s="150"/>
      <c r="V851" s="150"/>
      <c r="W851" s="150"/>
    </row>
    <row r="852" spans="1:23" ht="15.75" customHeight="1" x14ac:dyDescent="0.25">
      <c r="A852" s="669"/>
      <c r="B852" s="669"/>
      <c r="C852" s="669"/>
      <c r="D852" s="669"/>
      <c r="E852" s="150"/>
      <c r="F852" s="150"/>
      <c r="G852" s="150"/>
      <c r="H852" s="150"/>
      <c r="I852" s="150"/>
      <c r="J852" s="150"/>
      <c r="K852" s="669"/>
      <c r="L852" s="669"/>
      <c r="M852" s="669"/>
      <c r="N852" s="150"/>
      <c r="O852" s="150"/>
      <c r="P852" s="150"/>
      <c r="Q852" s="150"/>
      <c r="R852" s="150"/>
      <c r="S852" s="150"/>
      <c r="T852" s="150"/>
      <c r="U852" s="150"/>
      <c r="V852" s="150"/>
      <c r="W852" s="150"/>
    </row>
    <row r="853" spans="1:23" ht="15.75" customHeight="1" x14ac:dyDescent="0.25">
      <c r="A853" s="669"/>
      <c r="B853" s="669"/>
      <c r="C853" s="669"/>
      <c r="D853" s="669"/>
      <c r="E853" s="150"/>
      <c r="F853" s="150"/>
      <c r="G853" s="150"/>
      <c r="H853" s="150"/>
      <c r="I853" s="150"/>
      <c r="J853" s="150"/>
      <c r="K853" s="669"/>
      <c r="L853" s="669"/>
      <c r="M853" s="669"/>
      <c r="N853" s="150"/>
      <c r="O853" s="150"/>
      <c r="P853" s="150"/>
      <c r="Q853" s="150"/>
      <c r="R853" s="150"/>
      <c r="S853" s="150"/>
      <c r="T853" s="150"/>
      <c r="U853" s="150"/>
      <c r="V853" s="150"/>
      <c r="W853" s="150"/>
    </row>
    <row r="854" spans="1:23" ht="15.75" customHeight="1" x14ac:dyDescent="0.25">
      <c r="A854" s="669"/>
      <c r="B854" s="669"/>
      <c r="C854" s="669"/>
      <c r="D854" s="669"/>
      <c r="E854" s="150"/>
      <c r="F854" s="150"/>
      <c r="G854" s="150"/>
      <c r="H854" s="150"/>
      <c r="I854" s="150"/>
      <c r="J854" s="150"/>
      <c r="K854" s="669"/>
      <c r="L854" s="669"/>
      <c r="M854" s="669"/>
      <c r="N854" s="150"/>
      <c r="O854" s="150"/>
      <c r="P854" s="150"/>
      <c r="Q854" s="150"/>
      <c r="R854" s="150"/>
      <c r="S854" s="150"/>
      <c r="T854" s="150"/>
      <c r="U854" s="150"/>
      <c r="V854" s="150"/>
      <c r="W854" s="150"/>
    </row>
    <row r="855" spans="1:23" ht="15.75" customHeight="1" x14ac:dyDescent="0.25">
      <c r="A855" s="669"/>
      <c r="B855" s="669"/>
      <c r="C855" s="669"/>
      <c r="D855" s="669"/>
      <c r="E855" s="150"/>
      <c r="F855" s="150"/>
      <c r="G855" s="150"/>
      <c r="H855" s="150"/>
      <c r="I855" s="150"/>
      <c r="J855" s="150"/>
      <c r="K855" s="669"/>
      <c r="L855" s="669"/>
      <c r="M855" s="669"/>
      <c r="N855" s="150"/>
      <c r="O855" s="150"/>
      <c r="P855" s="150"/>
      <c r="Q855" s="150"/>
      <c r="R855" s="150"/>
      <c r="S855" s="150"/>
      <c r="T855" s="150"/>
      <c r="U855" s="150"/>
      <c r="V855" s="150"/>
      <c r="W855" s="150"/>
    </row>
    <row r="856" spans="1:23" ht="15.75" customHeight="1" x14ac:dyDescent="0.25">
      <c r="A856" s="669"/>
      <c r="B856" s="669"/>
      <c r="C856" s="669"/>
      <c r="D856" s="669"/>
      <c r="E856" s="150"/>
      <c r="F856" s="150"/>
      <c r="G856" s="150"/>
      <c r="H856" s="150"/>
      <c r="I856" s="150"/>
      <c r="J856" s="150"/>
      <c r="K856" s="669"/>
      <c r="L856" s="669"/>
      <c r="M856" s="669"/>
      <c r="N856" s="150"/>
      <c r="O856" s="150"/>
      <c r="P856" s="150"/>
      <c r="Q856" s="150"/>
      <c r="R856" s="150"/>
      <c r="S856" s="150"/>
      <c r="T856" s="150"/>
      <c r="U856" s="150"/>
      <c r="V856" s="150"/>
      <c r="W856" s="150"/>
    </row>
    <row r="857" spans="1:23" ht="15.75" customHeight="1" x14ac:dyDescent="0.25">
      <c r="A857" s="669"/>
      <c r="B857" s="669"/>
      <c r="C857" s="669"/>
      <c r="D857" s="669"/>
      <c r="E857" s="150"/>
      <c r="F857" s="150"/>
      <c r="G857" s="150"/>
      <c r="H857" s="150"/>
      <c r="I857" s="150"/>
      <c r="J857" s="150"/>
      <c r="K857" s="669"/>
      <c r="L857" s="669"/>
      <c r="M857" s="669"/>
      <c r="N857" s="150"/>
      <c r="O857" s="150"/>
      <c r="P857" s="150"/>
      <c r="Q857" s="150"/>
      <c r="R857" s="150"/>
      <c r="S857" s="150"/>
      <c r="T857" s="150"/>
      <c r="U857" s="150"/>
      <c r="V857" s="150"/>
      <c r="W857" s="150"/>
    </row>
    <row r="858" spans="1:23" ht="15.75" customHeight="1" x14ac:dyDescent="0.25">
      <c r="A858" s="669"/>
      <c r="B858" s="669"/>
      <c r="C858" s="669"/>
      <c r="D858" s="669"/>
      <c r="E858" s="150"/>
      <c r="F858" s="150"/>
      <c r="G858" s="150"/>
      <c r="H858" s="150"/>
      <c r="I858" s="150"/>
      <c r="J858" s="150"/>
      <c r="K858" s="669"/>
      <c r="L858" s="669"/>
      <c r="M858" s="669"/>
      <c r="N858" s="150"/>
      <c r="O858" s="150"/>
      <c r="P858" s="150"/>
      <c r="Q858" s="150"/>
      <c r="R858" s="150"/>
      <c r="S858" s="150"/>
      <c r="T858" s="150"/>
      <c r="U858" s="150"/>
      <c r="V858" s="150"/>
      <c r="W858" s="150"/>
    </row>
    <row r="859" spans="1:23" ht="15.75" customHeight="1" x14ac:dyDescent="0.25">
      <c r="A859" s="669"/>
      <c r="B859" s="669"/>
      <c r="C859" s="669"/>
      <c r="D859" s="669"/>
      <c r="E859" s="150"/>
      <c r="F859" s="150"/>
      <c r="G859" s="150"/>
      <c r="H859" s="150"/>
      <c r="I859" s="150"/>
      <c r="J859" s="150"/>
      <c r="K859" s="669"/>
      <c r="L859" s="669"/>
      <c r="M859" s="669"/>
      <c r="N859" s="150"/>
      <c r="O859" s="150"/>
      <c r="P859" s="150"/>
      <c r="Q859" s="150"/>
      <c r="R859" s="150"/>
      <c r="S859" s="150"/>
      <c r="T859" s="150"/>
      <c r="U859" s="150"/>
      <c r="V859" s="150"/>
      <c r="W859" s="150"/>
    </row>
    <row r="860" spans="1:23" ht="15.75" customHeight="1" x14ac:dyDescent="0.25">
      <c r="A860" s="669"/>
      <c r="B860" s="669"/>
      <c r="C860" s="669"/>
      <c r="D860" s="669"/>
      <c r="E860" s="150"/>
      <c r="F860" s="150"/>
      <c r="G860" s="150"/>
      <c r="H860" s="150"/>
      <c r="I860" s="150"/>
      <c r="J860" s="150"/>
      <c r="K860" s="669"/>
      <c r="L860" s="669"/>
      <c r="M860" s="669"/>
      <c r="N860" s="150"/>
      <c r="O860" s="150"/>
      <c r="P860" s="150"/>
      <c r="Q860" s="150"/>
      <c r="R860" s="150"/>
      <c r="S860" s="150"/>
      <c r="T860" s="150"/>
      <c r="U860" s="150"/>
      <c r="V860" s="150"/>
      <c r="W860" s="150"/>
    </row>
    <row r="861" spans="1:23" ht="15.75" customHeight="1" x14ac:dyDescent="0.25">
      <c r="A861" s="669"/>
      <c r="B861" s="669"/>
      <c r="C861" s="669"/>
      <c r="D861" s="669"/>
      <c r="E861" s="150"/>
      <c r="F861" s="150"/>
      <c r="G861" s="150"/>
      <c r="H861" s="150"/>
      <c r="I861" s="150"/>
      <c r="J861" s="150"/>
      <c r="K861" s="669"/>
      <c r="L861" s="669"/>
      <c r="M861" s="669"/>
      <c r="N861" s="150"/>
      <c r="O861" s="150"/>
      <c r="P861" s="150"/>
      <c r="Q861" s="150"/>
      <c r="R861" s="150"/>
      <c r="S861" s="150"/>
      <c r="T861" s="150"/>
      <c r="U861" s="150"/>
      <c r="V861" s="150"/>
      <c r="W861" s="150"/>
    </row>
    <row r="862" spans="1:23" ht="15.75" customHeight="1" x14ac:dyDescent="0.25">
      <c r="A862" s="669"/>
      <c r="B862" s="669"/>
      <c r="C862" s="669"/>
      <c r="D862" s="669"/>
      <c r="E862" s="150"/>
      <c r="F862" s="150"/>
      <c r="G862" s="150"/>
      <c r="H862" s="150"/>
      <c r="I862" s="150"/>
      <c r="J862" s="150"/>
      <c r="K862" s="669"/>
      <c r="L862" s="669"/>
      <c r="M862" s="669"/>
      <c r="N862" s="150"/>
      <c r="O862" s="150"/>
      <c r="P862" s="150"/>
      <c r="Q862" s="150"/>
      <c r="R862" s="150"/>
      <c r="S862" s="150"/>
      <c r="T862" s="150"/>
      <c r="U862" s="150"/>
      <c r="V862" s="150"/>
      <c r="W862" s="150"/>
    </row>
    <row r="863" spans="1:23" ht="15.75" customHeight="1" x14ac:dyDescent="0.25">
      <c r="A863" s="669"/>
      <c r="B863" s="669"/>
      <c r="C863" s="669"/>
      <c r="D863" s="669"/>
      <c r="E863" s="150"/>
      <c r="F863" s="150"/>
      <c r="G863" s="150"/>
      <c r="H863" s="150"/>
      <c r="I863" s="150"/>
      <c r="J863" s="150"/>
      <c r="K863" s="669"/>
      <c r="L863" s="669"/>
      <c r="M863" s="669"/>
      <c r="N863" s="150"/>
      <c r="O863" s="150"/>
      <c r="P863" s="150"/>
      <c r="Q863" s="150"/>
      <c r="R863" s="150"/>
      <c r="S863" s="150"/>
      <c r="T863" s="150"/>
      <c r="U863" s="150"/>
      <c r="V863" s="150"/>
      <c r="W863" s="150"/>
    </row>
    <row r="864" spans="1:23" ht="15.75" customHeight="1" x14ac:dyDescent="0.25">
      <c r="A864" s="669"/>
      <c r="B864" s="669"/>
      <c r="C864" s="669"/>
      <c r="D864" s="669"/>
      <c r="E864" s="150"/>
      <c r="F864" s="150"/>
      <c r="G864" s="150"/>
      <c r="H864" s="150"/>
      <c r="I864" s="150"/>
      <c r="J864" s="150"/>
      <c r="K864" s="669"/>
      <c r="L864" s="669"/>
      <c r="M864" s="669"/>
      <c r="N864" s="150"/>
      <c r="O864" s="150"/>
      <c r="P864" s="150"/>
      <c r="Q864" s="150"/>
      <c r="R864" s="150"/>
      <c r="S864" s="150"/>
      <c r="T864" s="150"/>
      <c r="U864" s="150"/>
      <c r="V864" s="150"/>
      <c r="W864" s="150"/>
    </row>
    <row r="865" spans="1:23" ht="15.75" customHeight="1" x14ac:dyDescent="0.25">
      <c r="A865" s="669"/>
      <c r="B865" s="669"/>
      <c r="C865" s="669"/>
      <c r="D865" s="669"/>
      <c r="E865" s="150"/>
      <c r="F865" s="150"/>
      <c r="G865" s="150"/>
      <c r="H865" s="150"/>
      <c r="I865" s="150"/>
      <c r="J865" s="150"/>
      <c r="K865" s="669"/>
      <c r="L865" s="669"/>
      <c r="M865" s="669"/>
      <c r="N865" s="150"/>
      <c r="O865" s="150"/>
      <c r="P865" s="150"/>
      <c r="Q865" s="150"/>
      <c r="R865" s="150"/>
      <c r="S865" s="150"/>
      <c r="T865" s="150"/>
      <c r="U865" s="150"/>
      <c r="V865" s="150"/>
      <c r="W865" s="150"/>
    </row>
    <row r="866" spans="1:23" ht="15.75" customHeight="1" x14ac:dyDescent="0.25">
      <c r="A866" s="669"/>
      <c r="B866" s="669"/>
      <c r="C866" s="669"/>
      <c r="D866" s="669"/>
      <c r="E866" s="150"/>
      <c r="F866" s="150"/>
      <c r="G866" s="150"/>
      <c r="H866" s="150"/>
      <c r="I866" s="150"/>
      <c r="J866" s="150"/>
      <c r="K866" s="669"/>
      <c r="L866" s="669"/>
      <c r="M866" s="669"/>
      <c r="N866" s="150"/>
      <c r="O866" s="150"/>
      <c r="P866" s="150"/>
      <c r="Q866" s="150"/>
      <c r="R866" s="150"/>
      <c r="S866" s="150"/>
      <c r="T866" s="150"/>
      <c r="U866" s="150"/>
      <c r="V866" s="150"/>
      <c r="W866" s="150"/>
    </row>
    <row r="867" spans="1:23" ht="15.75" customHeight="1" x14ac:dyDescent="0.25">
      <c r="A867" s="669"/>
      <c r="B867" s="669"/>
      <c r="C867" s="669"/>
      <c r="D867" s="669"/>
      <c r="E867" s="150"/>
      <c r="F867" s="150"/>
      <c r="G867" s="150"/>
      <c r="H867" s="150"/>
      <c r="I867" s="150"/>
      <c r="J867" s="150"/>
      <c r="K867" s="669"/>
      <c r="L867" s="669"/>
      <c r="M867" s="669"/>
      <c r="N867" s="150"/>
      <c r="O867" s="150"/>
      <c r="P867" s="150"/>
      <c r="Q867" s="150"/>
      <c r="R867" s="150"/>
      <c r="S867" s="150"/>
      <c r="T867" s="150"/>
      <c r="U867" s="150"/>
      <c r="V867" s="150"/>
      <c r="W867" s="150"/>
    </row>
    <row r="868" spans="1:23" ht="15.75" customHeight="1" x14ac:dyDescent="0.25">
      <c r="A868" s="669"/>
      <c r="B868" s="669"/>
      <c r="C868" s="669"/>
      <c r="D868" s="669"/>
      <c r="E868" s="150"/>
      <c r="F868" s="150"/>
      <c r="G868" s="150"/>
      <c r="H868" s="150"/>
      <c r="I868" s="150"/>
      <c r="J868" s="150"/>
      <c r="K868" s="669"/>
      <c r="L868" s="669"/>
      <c r="M868" s="669"/>
      <c r="N868" s="150"/>
      <c r="O868" s="150"/>
      <c r="P868" s="150"/>
      <c r="Q868" s="150"/>
      <c r="R868" s="150"/>
      <c r="S868" s="150"/>
      <c r="T868" s="150"/>
      <c r="U868" s="150"/>
      <c r="V868" s="150"/>
      <c r="W868" s="150"/>
    </row>
    <row r="869" spans="1:23" ht="15.75" customHeight="1" x14ac:dyDescent="0.25">
      <c r="A869" s="669"/>
      <c r="B869" s="669"/>
      <c r="C869" s="669"/>
      <c r="D869" s="669"/>
      <c r="E869" s="150"/>
      <c r="F869" s="150"/>
      <c r="G869" s="150"/>
      <c r="H869" s="150"/>
      <c r="I869" s="150"/>
      <c r="J869" s="150"/>
      <c r="K869" s="669"/>
      <c r="L869" s="669"/>
      <c r="M869" s="669"/>
      <c r="N869" s="150"/>
      <c r="O869" s="150"/>
      <c r="P869" s="150"/>
      <c r="Q869" s="150"/>
      <c r="R869" s="150"/>
      <c r="S869" s="150"/>
      <c r="T869" s="150"/>
      <c r="U869" s="150"/>
      <c r="V869" s="150"/>
      <c r="W869" s="150"/>
    </row>
    <row r="870" spans="1:23" ht="15.75" customHeight="1" x14ac:dyDescent="0.25">
      <c r="A870" s="669"/>
      <c r="B870" s="669"/>
      <c r="C870" s="669"/>
      <c r="D870" s="669"/>
      <c r="E870" s="150"/>
      <c r="F870" s="150"/>
      <c r="G870" s="150"/>
      <c r="H870" s="150"/>
      <c r="I870" s="150"/>
      <c r="J870" s="150"/>
      <c r="K870" s="669"/>
      <c r="L870" s="669"/>
      <c r="M870" s="669"/>
      <c r="N870" s="150"/>
      <c r="O870" s="150"/>
      <c r="P870" s="150"/>
      <c r="Q870" s="150"/>
      <c r="R870" s="150"/>
      <c r="S870" s="150"/>
      <c r="T870" s="150"/>
      <c r="U870" s="150"/>
      <c r="V870" s="150"/>
      <c r="W870" s="150"/>
    </row>
    <row r="871" spans="1:23" ht="15.75" customHeight="1" x14ac:dyDescent="0.25">
      <c r="A871" s="669"/>
      <c r="B871" s="669"/>
      <c r="C871" s="669"/>
      <c r="D871" s="669"/>
      <c r="E871" s="150"/>
      <c r="F871" s="150"/>
      <c r="G871" s="150"/>
      <c r="H871" s="150"/>
      <c r="I871" s="150"/>
      <c r="J871" s="150"/>
      <c r="K871" s="669"/>
      <c r="L871" s="669"/>
      <c r="M871" s="669"/>
      <c r="N871" s="150"/>
      <c r="O871" s="150"/>
      <c r="P871" s="150"/>
      <c r="Q871" s="150"/>
      <c r="R871" s="150"/>
      <c r="S871" s="150"/>
      <c r="T871" s="150"/>
      <c r="U871" s="150"/>
      <c r="V871" s="150"/>
      <c r="W871" s="150"/>
    </row>
    <row r="872" spans="1:23" ht="15.75" customHeight="1" x14ac:dyDescent="0.25">
      <c r="A872" s="669"/>
      <c r="B872" s="669"/>
      <c r="C872" s="669"/>
      <c r="D872" s="669"/>
      <c r="E872" s="150"/>
      <c r="F872" s="150"/>
      <c r="G872" s="150"/>
      <c r="H872" s="150"/>
      <c r="I872" s="150"/>
      <c r="J872" s="150"/>
      <c r="K872" s="669"/>
      <c r="L872" s="669"/>
      <c r="M872" s="669"/>
      <c r="N872" s="150"/>
      <c r="O872" s="150"/>
      <c r="P872" s="150"/>
      <c r="Q872" s="150"/>
      <c r="R872" s="150"/>
      <c r="S872" s="150"/>
      <c r="T872" s="150"/>
      <c r="U872" s="150"/>
      <c r="V872" s="150"/>
      <c r="W872" s="150"/>
    </row>
    <row r="873" spans="1:23" ht="15.75" customHeight="1" x14ac:dyDescent="0.25">
      <c r="A873" s="669"/>
      <c r="B873" s="669"/>
      <c r="C873" s="669"/>
      <c r="D873" s="669"/>
      <c r="E873" s="150"/>
      <c r="F873" s="150"/>
      <c r="G873" s="150"/>
      <c r="H873" s="150"/>
      <c r="I873" s="150"/>
      <c r="J873" s="150"/>
      <c r="K873" s="669"/>
      <c r="L873" s="669"/>
      <c r="M873" s="669"/>
      <c r="N873" s="150"/>
      <c r="O873" s="150"/>
      <c r="P873" s="150"/>
      <c r="Q873" s="150"/>
      <c r="R873" s="150"/>
      <c r="S873" s="150"/>
      <c r="T873" s="150"/>
      <c r="U873" s="150"/>
      <c r="V873" s="150"/>
      <c r="W873" s="150"/>
    </row>
    <row r="874" spans="1:23" ht="15.75" customHeight="1" x14ac:dyDescent="0.25">
      <c r="A874" s="669"/>
      <c r="B874" s="669"/>
      <c r="C874" s="669"/>
      <c r="D874" s="669"/>
      <c r="E874" s="150"/>
      <c r="F874" s="150"/>
      <c r="G874" s="150"/>
      <c r="H874" s="150"/>
      <c r="I874" s="150"/>
      <c r="J874" s="150"/>
      <c r="K874" s="669"/>
      <c r="L874" s="669"/>
      <c r="M874" s="669"/>
      <c r="N874" s="150"/>
      <c r="O874" s="150"/>
      <c r="P874" s="150"/>
      <c r="Q874" s="150"/>
      <c r="R874" s="150"/>
      <c r="S874" s="150"/>
      <c r="T874" s="150"/>
      <c r="U874" s="150"/>
      <c r="V874" s="150"/>
      <c r="W874" s="150"/>
    </row>
    <row r="875" spans="1:23" ht="15.75" customHeight="1" x14ac:dyDescent="0.25">
      <c r="A875" s="669"/>
      <c r="B875" s="669"/>
      <c r="C875" s="669"/>
      <c r="D875" s="669"/>
      <c r="E875" s="150"/>
      <c r="F875" s="150"/>
      <c r="G875" s="150"/>
      <c r="H875" s="150"/>
      <c r="I875" s="150"/>
      <c r="J875" s="150"/>
      <c r="K875" s="669"/>
      <c r="L875" s="669"/>
      <c r="M875" s="669"/>
      <c r="N875" s="150"/>
      <c r="O875" s="150"/>
      <c r="P875" s="150"/>
      <c r="Q875" s="150"/>
      <c r="R875" s="150"/>
      <c r="S875" s="150"/>
      <c r="T875" s="150"/>
      <c r="U875" s="150"/>
      <c r="V875" s="150"/>
      <c r="W875" s="150"/>
    </row>
    <row r="876" spans="1:23" ht="15.75" customHeight="1" x14ac:dyDescent="0.25">
      <c r="A876" s="669"/>
      <c r="B876" s="669"/>
      <c r="C876" s="669"/>
      <c r="D876" s="669"/>
      <c r="E876" s="150"/>
      <c r="F876" s="150"/>
      <c r="G876" s="150"/>
      <c r="H876" s="150"/>
      <c r="I876" s="150"/>
      <c r="J876" s="150"/>
      <c r="K876" s="669"/>
      <c r="L876" s="669"/>
      <c r="M876" s="669"/>
      <c r="N876" s="150"/>
      <c r="O876" s="150"/>
      <c r="P876" s="150"/>
      <c r="Q876" s="150"/>
      <c r="R876" s="150"/>
      <c r="S876" s="150"/>
      <c r="T876" s="150"/>
      <c r="U876" s="150"/>
      <c r="V876" s="150"/>
      <c r="W876" s="150"/>
    </row>
    <row r="877" spans="1:23" ht="15.75" customHeight="1" x14ac:dyDescent="0.25">
      <c r="A877" s="669"/>
      <c r="B877" s="669"/>
      <c r="C877" s="669"/>
      <c r="D877" s="669"/>
      <c r="E877" s="150"/>
      <c r="F877" s="150"/>
      <c r="G877" s="150"/>
      <c r="H877" s="150"/>
      <c r="I877" s="150"/>
      <c r="J877" s="150"/>
      <c r="K877" s="669"/>
      <c r="L877" s="669"/>
      <c r="M877" s="669"/>
      <c r="N877" s="150"/>
      <c r="O877" s="150"/>
      <c r="P877" s="150"/>
      <c r="Q877" s="150"/>
      <c r="R877" s="150"/>
      <c r="S877" s="150"/>
      <c r="T877" s="150"/>
      <c r="U877" s="150"/>
      <c r="V877" s="150"/>
      <c r="W877" s="150"/>
    </row>
    <row r="878" spans="1:23" ht="15.75" customHeight="1" x14ac:dyDescent="0.25">
      <c r="A878" s="669"/>
      <c r="B878" s="669"/>
      <c r="C878" s="669"/>
      <c r="D878" s="669"/>
      <c r="E878" s="150"/>
      <c r="F878" s="150"/>
      <c r="G878" s="150"/>
      <c r="H878" s="150"/>
      <c r="I878" s="150"/>
      <c r="J878" s="150"/>
      <c r="K878" s="669"/>
      <c r="L878" s="669"/>
      <c r="M878" s="669"/>
      <c r="N878" s="150"/>
      <c r="O878" s="150"/>
      <c r="P878" s="150"/>
      <c r="Q878" s="150"/>
      <c r="R878" s="150"/>
      <c r="S878" s="150"/>
      <c r="T878" s="150"/>
      <c r="U878" s="150"/>
      <c r="V878" s="150"/>
      <c r="W878" s="150"/>
    </row>
    <row r="879" spans="1:23" ht="15.75" customHeight="1" x14ac:dyDescent="0.25">
      <c r="A879" s="669"/>
      <c r="B879" s="669"/>
      <c r="C879" s="669"/>
      <c r="D879" s="669"/>
      <c r="E879" s="150"/>
      <c r="F879" s="150"/>
      <c r="G879" s="150"/>
      <c r="H879" s="150"/>
      <c r="I879" s="150"/>
      <c r="J879" s="150"/>
      <c r="K879" s="669"/>
      <c r="L879" s="669"/>
      <c r="M879" s="669"/>
      <c r="N879" s="150"/>
      <c r="O879" s="150"/>
      <c r="P879" s="150"/>
      <c r="Q879" s="150"/>
      <c r="R879" s="150"/>
      <c r="S879" s="150"/>
      <c r="T879" s="150"/>
      <c r="U879" s="150"/>
      <c r="V879" s="150"/>
      <c r="W879" s="150"/>
    </row>
    <row r="880" spans="1:23" ht="15.75" customHeight="1" x14ac:dyDescent="0.25">
      <c r="A880" s="669"/>
      <c r="B880" s="669"/>
      <c r="C880" s="669"/>
      <c r="D880" s="669"/>
      <c r="E880" s="150"/>
      <c r="F880" s="150"/>
      <c r="G880" s="150"/>
      <c r="H880" s="150"/>
      <c r="I880" s="150"/>
      <c r="J880" s="150"/>
      <c r="K880" s="669"/>
      <c r="L880" s="669"/>
      <c r="M880" s="669"/>
      <c r="N880" s="150"/>
      <c r="O880" s="150"/>
      <c r="P880" s="150"/>
      <c r="Q880" s="150"/>
      <c r="R880" s="150"/>
      <c r="S880" s="150"/>
      <c r="T880" s="150"/>
      <c r="U880" s="150"/>
      <c r="V880" s="150"/>
      <c r="W880" s="150"/>
    </row>
    <row r="881" spans="1:23" ht="15.75" customHeight="1" x14ac:dyDescent="0.25">
      <c r="A881" s="669"/>
      <c r="B881" s="669"/>
      <c r="C881" s="669"/>
      <c r="D881" s="669"/>
      <c r="E881" s="150"/>
      <c r="F881" s="150"/>
      <c r="G881" s="150"/>
      <c r="H881" s="150"/>
      <c r="I881" s="150"/>
      <c r="J881" s="150"/>
      <c r="K881" s="669"/>
      <c r="L881" s="669"/>
      <c r="M881" s="669"/>
      <c r="N881" s="150"/>
      <c r="O881" s="150"/>
      <c r="P881" s="150"/>
      <c r="Q881" s="150"/>
      <c r="R881" s="150"/>
      <c r="S881" s="150"/>
      <c r="T881" s="150"/>
      <c r="U881" s="150"/>
      <c r="V881" s="150"/>
      <c r="W881" s="150"/>
    </row>
    <row r="882" spans="1:23" ht="15.75" customHeight="1" x14ac:dyDescent="0.25">
      <c r="A882" s="669"/>
      <c r="B882" s="669"/>
      <c r="C882" s="669"/>
      <c r="D882" s="669"/>
      <c r="E882" s="150"/>
      <c r="F882" s="150"/>
      <c r="G882" s="150"/>
      <c r="H882" s="150"/>
      <c r="I882" s="150"/>
      <c r="J882" s="150"/>
      <c r="K882" s="669"/>
      <c r="L882" s="669"/>
      <c r="M882" s="669"/>
      <c r="N882" s="150"/>
      <c r="O882" s="150"/>
      <c r="P882" s="150"/>
      <c r="Q882" s="150"/>
      <c r="R882" s="150"/>
      <c r="S882" s="150"/>
      <c r="T882" s="150"/>
      <c r="U882" s="150"/>
      <c r="V882" s="150"/>
      <c r="W882" s="150"/>
    </row>
    <row r="883" spans="1:23" ht="15.75" customHeight="1" x14ac:dyDescent="0.25">
      <c r="A883" s="669"/>
      <c r="B883" s="669"/>
      <c r="C883" s="669"/>
      <c r="D883" s="669"/>
      <c r="E883" s="150"/>
      <c r="F883" s="150"/>
      <c r="G883" s="150"/>
      <c r="H883" s="150"/>
      <c r="I883" s="150"/>
      <c r="J883" s="150"/>
      <c r="K883" s="669"/>
      <c r="L883" s="669"/>
      <c r="M883" s="669"/>
      <c r="N883" s="150"/>
      <c r="O883" s="150"/>
      <c r="P883" s="150"/>
      <c r="Q883" s="150"/>
      <c r="R883" s="150"/>
      <c r="S883" s="150"/>
      <c r="T883" s="150"/>
      <c r="U883" s="150"/>
      <c r="V883" s="150"/>
      <c r="W883" s="150"/>
    </row>
    <row r="884" spans="1:23" ht="15.75" customHeight="1" x14ac:dyDescent="0.25">
      <c r="A884" s="669"/>
      <c r="B884" s="669"/>
      <c r="C884" s="669"/>
      <c r="D884" s="669"/>
      <c r="E884" s="150"/>
      <c r="F884" s="150"/>
      <c r="G884" s="150"/>
      <c r="H884" s="150"/>
      <c r="I884" s="150"/>
      <c r="J884" s="150"/>
      <c r="K884" s="669"/>
      <c r="L884" s="669"/>
      <c r="M884" s="669"/>
      <c r="N884" s="150"/>
      <c r="O884" s="150"/>
      <c r="P884" s="150"/>
      <c r="Q884" s="150"/>
      <c r="R884" s="150"/>
      <c r="S884" s="150"/>
      <c r="T884" s="150"/>
      <c r="U884" s="150"/>
      <c r="V884" s="150"/>
      <c r="W884" s="150"/>
    </row>
    <row r="885" spans="1:23" ht="15.75" customHeight="1" x14ac:dyDescent="0.25">
      <c r="A885" s="669"/>
      <c r="B885" s="669"/>
      <c r="C885" s="669"/>
      <c r="D885" s="669"/>
      <c r="E885" s="150"/>
      <c r="F885" s="150"/>
      <c r="G885" s="150"/>
      <c r="H885" s="150"/>
      <c r="I885" s="150"/>
      <c r="J885" s="150"/>
      <c r="K885" s="669"/>
      <c r="L885" s="669"/>
      <c r="M885" s="669"/>
      <c r="N885" s="150"/>
      <c r="O885" s="150"/>
      <c r="P885" s="150"/>
      <c r="Q885" s="150"/>
      <c r="R885" s="150"/>
      <c r="S885" s="150"/>
      <c r="T885" s="150"/>
      <c r="U885" s="150"/>
      <c r="V885" s="150"/>
      <c r="W885" s="150"/>
    </row>
    <row r="886" spans="1:23" ht="15.75" customHeight="1" x14ac:dyDescent="0.25">
      <c r="A886" s="669"/>
      <c r="B886" s="669"/>
      <c r="C886" s="669"/>
      <c r="D886" s="669"/>
      <c r="E886" s="150"/>
      <c r="F886" s="150"/>
      <c r="G886" s="150"/>
      <c r="H886" s="150"/>
      <c r="I886" s="150"/>
      <c r="J886" s="150"/>
      <c r="K886" s="669"/>
      <c r="L886" s="669"/>
      <c r="M886" s="669"/>
      <c r="N886" s="150"/>
      <c r="O886" s="150"/>
      <c r="P886" s="150"/>
      <c r="Q886" s="150"/>
      <c r="R886" s="150"/>
      <c r="S886" s="150"/>
      <c r="T886" s="150"/>
      <c r="U886" s="150"/>
      <c r="V886" s="150"/>
      <c r="W886" s="150"/>
    </row>
    <row r="887" spans="1:23" ht="15.75" customHeight="1" x14ac:dyDescent="0.25">
      <c r="A887" s="669"/>
      <c r="B887" s="669"/>
      <c r="C887" s="669"/>
      <c r="D887" s="669"/>
      <c r="E887" s="150"/>
      <c r="F887" s="150"/>
      <c r="G887" s="150"/>
      <c r="H887" s="150"/>
      <c r="I887" s="150"/>
      <c r="J887" s="150"/>
      <c r="K887" s="669"/>
      <c r="L887" s="669"/>
      <c r="M887" s="669"/>
      <c r="N887" s="150"/>
      <c r="O887" s="150"/>
      <c r="P887" s="150"/>
      <c r="Q887" s="150"/>
      <c r="R887" s="150"/>
      <c r="S887" s="150"/>
      <c r="T887" s="150"/>
      <c r="U887" s="150"/>
      <c r="V887" s="150"/>
      <c r="W887" s="150"/>
    </row>
    <row r="888" spans="1:23" ht="15.75" customHeight="1" x14ac:dyDescent="0.25">
      <c r="A888" s="669"/>
      <c r="B888" s="669"/>
      <c r="C888" s="669"/>
      <c r="D888" s="669"/>
      <c r="E888" s="150"/>
      <c r="F888" s="150"/>
      <c r="G888" s="150"/>
      <c r="H888" s="150"/>
      <c r="I888" s="150"/>
      <c r="J888" s="150"/>
      <c r="K888" s="669"/>
      <c r="L888" s="669"/>
      <c r="M888" s="669"/>
      <c r="N888" s="150"/>
      <c r="O888" s="150"/>
      <c r="P888" s="150"/>
      <c r="Q888" s="150"/>
      <c r="R888" s="150"/>
      <c r="S888" s="150"/>
      <c r="T888" s="150"/>
      <c r="U888" s="150"/>
      <c r="V888" s="150"/>
      <c r="W888" s="150"/>
    </row>
    <row r="889" spans="1:23" ht="15.75" customHeight="1" x14ac:dyDescent="0.25">
      <c r="A889" s="669"/>
      <c r="B889" s="669"/>
      <c r="C889" s="669"/>
      <c r="D889" s="669"/>
      <c r="E889" s="150"/>
      <c r="F889" s="150"/>
      <c r="G889" s="150"/>
      <c r="H889" s="150"/>
      <c r="I889" s="150"/>
      <c r="J889" s="150"/>
      <c r="K889" s="669"/>
      <c r="L889" s="669"/>
      <c r="M889" s="669"/>
      <c r="N889" s="150"/>
      <c r="O889" s="150"/>
      <c r="P889" s="150"/>
      <c r="Q889" s="150"/>
      <c r="R889" s="150"/>
      <c r="S889" s="150"/>
      <c r="T889" s="150"/>
      <c r="U889" s="150"/>
      <c r="V889" s="150"/>
      <c r="W889" s="150"/>
    </row>
    <row r="890" spans="1:23" ht="15.75" customHeight="1" x14ac:dyDescent="0.25">
      <c r="A890" s="669"/>
      <c r="B890" s="669"/>
      <c r="C890" s="669"/>
      <c r="D890" s="669"/>
      <c r="E890" s="150"/>
      <c r="F890" s="150"/>
      <c r="G890" s="150"/>
      <c r="H890" s="150"/>
      <c r="I890" s="150"/>
      <c r="J890" s="150"/>
      <c r="K890" s="669"/>
      <c r="L890" s="669"/>
      <c r="M890" s="669"/>
      <c r="N890" s="150"/>
      <c r="O890" s="150"/>
      <c r="P890" s="150"/>
      <c r="Q890" s="150"/>
      <c r="R890" s="150"/>
      <c r="S890" s="150"/>
      <c r="T890" s="150"/>
      <c r="U890" s="150"/>
      <c r="V890" s="150"/>
      <c r="W890" s="150"/>
    </row>
    <row r="891" spans="1:23" ht="15.75" customHeight="1" x14ac:dyDescent="0.25">
      <c r="A891" s="669"/>
      <c r="B891" s="669"/>
      <c r="C891" s="669"/>
      <c r="D891" s="669"/>
      <c r="E891" s="150"/>
      <c r="F891" s="150"/>
      <c r="G891" s="150"/>
      <c r="H891" s="150"/>
      <c r="I891" s="150"/>
      <c r="J891" s="150"/>
      <c r="K891" s="669"/>
      <c r="L891" s="669"/>
      <c r="M891" s="669"/>
      <c r="N891" s="150"/>
      <c r="O891" s="150"/>
      <c r="P891" s="150"/>
      <c r="Q891" s="150"/>
      <c r="R891" s="150"/>
      <c r="S891" s="150"/>
      <c r="T891" s="150"/>
      <c r="U891" s="150"/>
      <c r="V891" s="150"/>
      <c r="W891" s="150"/>
    </row>
    <row r="892" spans="1:23" ht="15.75" customHeight="1" x14ac:dyDescent="0.25">
      <c r="A892" s="669"/>
      <c r="B892" s="669"/>
      <c r="C892" s="669"/>
      <c r="D892" s="669"/>
      <c r="E892" s="150"/>
      <c r="F892" s="150"/>
      <c r="G892" s="150"/>
      <c r="H892" s="150"/>
      <c r="I892" s="150"/>
      <c r="J892" s="150"/>
      <c r="K892" s="669"/>
      <c r="L892" s="669"/>
      <c r="M892" s="669"/>
      <c r="N892" s="150"/>
      <c r="O892" s="150"/>
      <c r="P892" s="150"/>
      <c r="Q892" s="150"/>
      <c r="R892" s="150"/>
      <c r="S892" s="150"/>
      <c r="T892" s="150"/>
      <c r="U892" s="150"/>
      <c r="V892" s="150"/>
      <c r="W892" s="150"/>
    </row>
    <row r="893" spans="1:23" ht="15.75" customHeight="1" x14ac:dyDescent="0.25">
      <c r="A893" s="669"/>
      <c r="B893" s="669"/>
      <c r="C893" s="669"/>
      <c r="D893" s="669"/>
      <c r="E893" s="150"/>
      <c r="F893" s="150"/>
      <c r="G893" s="150"/>
      <c r="H893" s="150"/>
      <c r="I893" s="150"/>
      <c r="J893" s="150"/>
      <c r="K893" s="669"/>
      <c r="L893" s="669"/>
      <c r="M893" s="669"/>
      <c r="N893" s="150"/>
      <c r="O893" s="150"/>
      <c r="P893" s="150"/>
      <c r="Q893" s="150"/>
      <c r="R893" s="150"/>
      <c r="S893" s="150"/>
      <c r="T893" s="150"/>
      <c r="U893" s="150"/>
      <c r="V893" s="150"/>
      <c r="W893" s="150"/>
    </row>
    <row r="894" spans="1:23" ht="15.75" customHeight="1" x14ac:dyDescent="0.25">
      <c r="A894" s="669"/>
      <c r="B894" s="669"/>
      <c r="C894" s="669"/>
      <c r="D894" s="669"/>
      <c r="E894" s="150"/>
      <c r="F894" s="150"/>
      <c r="G894" s="150"/>
      <c r="H894" s="150"/>
      <c r="I894" s="150"/>
      <c r="J894" s="150"/>
      <c r="K894" s="669"/>
      <c r="L894" s="669"/>
      <c r="M894" s="669"/>
      <c r="N894" s="150"/>
      <c r="O894" s="150"/>
      <c r="P894" s="150"/>
      <c r="Q894" s="150"/>
      <c r="R894" s="150"/>
      <c r="S894" s="150"/>
      <c r="T894" s="150"/>
      <c r="U894" s="150"/>
      <c r="V894" s="150"/>
      <c r="W894" s="150"/>
    </row>
    <row r="895" spans="1:23" ht="15.75" customHeight="1" x14ac:dyDescent="0.25">
      <c r="A895" s="669"/>
      <c r="B895" s="669"/>
      <c r="C895" s="669"/>
      <c r="D895" s="669"/>
      <c r="E895" s="150"/>
      <c r="F895" s="150"/>
      <c r="G895" s="150"/>
      <c r="H895" s="150"/>
      <c r="I895" s="150"/>
      <c r="J895" s="150"/>
      <c r="K895" s="669"/>
      <c r="L895" s="669"/>
      <c r="M895" s="669"/>
      <c r="N895" s="150"/>
      <c r="O895" s="150"/>
      <c r="P895" s="150"/>
      <c r="Q895" s="150"/>
      <c r="R895" s="150"/>
      <c r="S895" s="150"/>
      <c r="T895" s="150"/>
      <c r="U895" s="150"/>
      <c r="V895" s="150"/>
      <c r="W895" s="150"/>
    </row>
    <row r="896" spans="1:23" ht="15.75" customHeight="1" x14ac:dyDescent="0.25">
      <c r="A896" s="669"/>
      <c r="B896" s="669"/>
      <c r="C896" s="669"/>
      <c r="D896" s="669"/>
      <c r="E896" s="150"/>
      <c r="F896" s="150"/>
      <c r="G896" s="150"/>
      <c r="H896" s="150"/>
      <c r="I896" s="150"/>
      <c r="J896" s="150"/>
      <c r="K896" s="669"/>
      <c r="L896" s="669"/>
      <c r="M896" s="669"/>
      <c r="N896" s="150"/>
      <c r="O896" s="150"/>
      <c r="P896" s="150"/>
      <c r="Q896" s="150"/>
      <c r="R896" s="150"/>
      <c r="S896" s="150"/>
      <c r="T896" s="150"/>
      <c r="U896" s="150"/>
      <c r="V896" s="150"/>
      <c r="W896" s="150"/>
    </row>
    <row r="897" spans="1:23" ht="15.75" customHeight="1" x14ac:dyDescent="0.25">
      <c r="A897" s="669"/>
      <c r="B897" s="669"/>
      <c r="C897" s="669"/>
      <c r="D897" s="669"/>
      <c r="E897" s="150"/>
      <c r="F897" s="150"/>
      <c r="G897" s="150"/>
      <c r="H897" s="150"/>
      <c r="I897" s="150"/>
      <c r="J897" s="150"/>
      <c r="K897" s="669"/>
      <c r="L897" s="669"/>
      <c r="M897" s="669"/>
      <c r="N897" s="150"/>
      <c r="O897" s="150"/>
      <c r="P897" s="150"/>
      <c r="Q897" s="150"/>
      <c r="R897" s="150"/>
      <c r="S897" s="150"/>
      <c r="T897" s="150"/>
      <c r="U897" s="150"/>
      <c r="V897" s="150"/>
      <c r="W897" s="150"/>
    </row>
    <row r="898" spans="1:23" ht="15.75" customHeight="1" x14ac:dyDescent="0.25">
      <c r="A898" s="669"/>
      <c r="B898" s="669"/>
      <c r="C898" s="669"/>
      <c r="D898" s="669"/>
      <c r="E898" s="150"/>
      <c r="F898" s="150"/>
      <c r="G898" s="150"/>
      <c r="H898" s="150"/>
      <c r="I898" s="150"/>
      <c r="J898" s="150"/>
      <c r="K898" s="669"/>
      <c r="L898" s="669"/>
      <c r="M898" s="669"/>
      <c r="N898" s="150"/>
      <c r="O898" s="150"/>
      <c r="P898" s="150"/>
      <c r="Q898" s="150"/>
      <c r="R898" s="150"/>
      <c r="S898" s="150"/>
      <c r="T898" s="150"/>
      <c r="U898" s="150"/>
      <c r="V898" s="150"/>
      <c r="W898" s="150"/>
    </row>
    <row r="899" spans="1:23" ht="15.75" customHeight="1" x14ac:dyDescent="0.25">
      <c r="A899" s="669"/>
      <c r="B899" s="669"/>
      <c r="C899" s="669"/>
      <c r="D899" s="669"/>
      <c r="E899" s="150"/>
      <c r="F899" s="150"/>
      <c r="G899" s="150"/>
      <c r="H899" s="150"/>
      <c r="I899" s="150"/>
      <c r="J899" s="150"/>
      <c r="K899" s="669"/>
      <c r="L899" s="669"/>
      <c r="M899" s="669"/>
      <c r="N899" s="150"/>
      <c r="O899" s="150"/>
      <c r="P899" s="150"/>
      <c r="Q899" s="150"/>
      <c r="R899" s="150"/>
      <c r="S899" s="150"/>
      <c r="T899" s="150"/>
      <c r="U899" s="150"/>
      <c r="V899" s="150"/>
      <c r="W899" s="150"/>
    </row>
    <row r="900" spans="1:23" ht="15.75" customHeight="1" x14ac:dyDescent="0.25">
      <c r="A900" s="669"/>
      <c r="B900" s="669"/>
      <c r="C900" s="669"/>
      <c r="D900" s="669"/>
      <c r="E900" s="150"/>
      <c r="F900" s="150"/>
      <c r="G900" s="150"/>
      <c r="H900" s="150"/>
      <c r="I900" s="150"/>
      <c r="J900" s="150"/>
      <c r="K900" s="669"/>
      <c r="L900" s="669"/>
      <c r="M900" s="669"/>
      <c r="N900" s="150"/>
      <c r="O900" s="150"/>
      <c r="P900" s="150"/>
      <c r="Q900" s="150"/>
      <c r="R900" s="150"/>
      <c r="S900" s="150"/>
      <c r="T900" s="150"/>
      <c r="U900" s="150"/>
      <c r="V900" s="150"/>
      <c r="W900" s="150"/>
    </row>
    <row r="901" spans="1:23" ht="15.75" customHeight="1" x14ac:dyDescent="0.25">
      <c r="A901" s="669"/>
      <c r="B901" s="669"/>
      <c r="C901" s="669"/>
      <c r="D901" s="669"/>
      <c r="E901" s="150"/>
      <c r="F901" s="150"/>
      <c r="G901" s="150"/>
      <c r="H901" s="150"/>
      <c r="I901" s="150"/>
      <c r="J901" s="150"/>
      <c r="K901" s="669"/>
      <c r="L901" s="669"/>
      <c r="M901" s="669"/>
      <c r="N901" s="150"/>
      <c r="O901" s="150"/>
      <c r="P901" s="150"/>
      <c r="Q901" s="150"/>
      <c r="R901" s="150"/>
      <c r="S901" s="150"/>
      <c r="T901" s="150"/>
      <c r="U901" s="150"/>
      <c r="V901" s="150"/>
      <c r="W901" s="150"/>
    </row>
    <row r="902" spans="1:23" ht="15.75" customHeight="1" x14ac:dyDescent="0.25">
      <c r="A902" s="669"/>
      <c r="B902" s="669"/>
      <c r="C902" s="669"/>
      <c r="D902" s="669"/>
      <c r="E902" s="150"/>
      <c r="F902" s="150"/>
      <c r="G902" s="150"/>
      <c r="H902" s="150"/>
      <c r="I902" s="150"/>
      <c r="J902" s="150"/>
      <c r="K902" s="669"/>
      <c r="L902" s="669"/>
      <c r="M902" s="669"/>
      <c r="N902" s="150"/>
      <c r="O902" s="150"/>
      <c r="P902" s="150"/>
      <c r="Q902" s="150"/>
      <c r="R902" s="150"/>
      <c r="S902" s="150"/>
      <c r="T902" s="150"/>
      <c r="U902" s="150"/>
      <c r="V902" s="150"/>
      <c r="W902" s="150"/>
    </row>
    <row r="903" spans="1:23" ht="15.75" customHeight="1" x14ac:dyDescent="0.25">
      <c r="A903" s="669"/>
      <c r="B903" s="669"/>
      <c r="C903" s="669"/>
      <c r="D903" s="669"/>
      <c r="E903" s="150"/>
      <c r="F903" s="150"/>
      <c r="G903" s="150"/>
      <c r="H903" s="150"/>
      <c r="I903" s="150"/>
      <c r="J903" s="150"/>
      <c r="K903" s="669"/>
      <c r="L903" s="669"/>
      <c r="M903" s="669"/>
      <c r="N903" s="150"/>
      <c r="O903" s="150"/>
      <c r="P903" s="150"/>
      <c r="Q903" s="150"/>
      <c r="R903" s="150"/>
      <c r="S903" s="150"/>
      <c r="T903" s="150"/>
      <c r="U903" s="150"/>
      <c r="V903" s="150"/>
      <c r="W903" s="150"/>
    </row>
    <row r="904" spans="1:23" ht="15.75" customHeight="1" x14ac:dyDescent="0.25">
      <c r="A904" s="669"/>
      <c r="B904" s="669"/>
      <c r="C904" s="669"/>
      <c r="D904" s="669"/>
      <c r="E904" s="150"/>
      <c r="F904" s="150"/>
      <c r="G904" s="150"/>
      <c r="H904" s="150"/>
      <c r="I904" s="150"/>
      <c r="J904" s="150"/>
      <c r="K904" s="669"/>
      <c r="L904" s="669"/>
      <c r="M904" s="669"/>
      <c r="N904" s="150"/>
      <c r="O904" s="150"/>
      <c r="P904" s="150"/>
      <c r="Q904" s="150"/>
      <c r="R904" s="150"/>
      <c r="S904" s="150"/>
      <c r="T904" s="150"/>
      <c r="U904" s="150"/>
      <c r="V904" s="150"/>
      <c r="W904" s="150"/>
    </row>
    <row r="905" spans="1:23" ht="15.75" customHeight="1" x14ac:dyDescent="0.25">
      <c r="A905" s="669"/>
      <c r="B905" s="669"/>
      <c r="C905" s="669"/>
      <c r="D905" s="669"/>
      <c r="E905" s="150"/>
      <c r="F905" s="150"/>
      <c r="G905" s="150"/>
      <c r="H905" s="150"/>
      <c r="I905" s="150"/>
      <c r="J905" s="150"/>
      <c r="K905" s="669"/>
      <c r="L905" s="669"/>
      <c r="M905" s="669"/>
      <c r="N905" s="150"/>
      <c r="O905" s="150"/>
      <c r="P905" s="150"/>
      <c r="Q905" s="150"/>
      <c r="R905" s="150"/>
      <c r="S905" s="150"/>
      <c r="T905" s="150"/>
      <c r="U905" s="150"/>
      <c r="V905" s="150"/>
      <c r="W905" s="150"/>
    </row>
    <row r="906" spans="1:23" ht="15.75" customHeight="1" x14ac:dyDescent="0.25">
      <c r="A906" s="669"/>
      <c r="B906" s="669"/>
      <c r="C906" s="669"/>
      <c r="D906" s="669"/>
      <c r="E906" s="150"/>
      <c r="F906" s="150"/>
      <c r="G906" s="150"/>
      <c r="H906" s="150"/>
      <c r="I906" s="150"/>
      <c r="J906" s="150"/>
      <c r="K906" s="669"/>
      <c r="L906" s="669"/>
      <c r="M906" s="669"/>
      <c r="N906" s="150"/>
      <c r="O906" s="150"/>
      <c r="P906" s="150"/>
      <c r="Q906" s="150"/>
      <c r="R906" s="150"/>
      <c r="S906" s="150"/>
      <c r="T906" s="150"/>
      <c r="U906" s="150"/>
      <c r="V906" s="150"/>
      <c r="W906" s="150"/>
    </row>
    <row r="907" spans="1:23" ht="15.75" customHeight="1" x14ac:dyDescent="0.25">
      <c r="A907" s="669"/>
      <c r="B907" s="669"/>
      <c r="C907" s="669"/>
      <c r="D907" s="669"/>
      <c r="E907" s="150"/>
      <c r="F907" s="150"/>
      <c r="G907" s="150"/>
      <c r="H907" s="150"/>
      <c r="I907" s="150"/>
      <c r="J907" s="150"/>
      <c r="K907" s="669"/>
      <c r="L907" s="669"/>
      <c r="M907" s="669"/>
      <c r="N907" s="150"/>
      <c r="O907" s="150"/>
      <c r="P907" s="150"/>
      <c r="Q907" s="150"/>
      <c r="R907" s="150"/>
      <c r="S907" s="150"/>
      <c r="T907" s="150"/>
      <c r="U907" s="150"/>
      <c r="V907" s="150"/>
      <c r="W907" s="150"/>
    </row>
    <row r="908" spans="1:23" ht="15.75" customHeight="1" x14ac:dyDescent="0.25">
      <c r="A908" s="669"/>
      <c r="B908" s="669"/>
      <c r="C908" s="669"/>
      <c r="D908" s="669"/>
      <c r="E908" s="150"/>
      <c r="F908" s="150"/>
      <c r="G908" s="150"/>
      <c r="H908" s="150"/>
      <c r="I908" s="150"/>
      <c r="J908" s="150"/>
      <c r="K908" s="669"/>
      <c r="L908" s="669"/>
      <c r="M908" s="669"/>
      <c r="N908" s="150"/>
      <c r="O908" s="150"/>
      <c r="P908" s="150"/>
      <c r="Q908" s="150"/>
      <c r="R908" s="150"/>
      <c r="S908" s="150"/>
      <c r="T908" s="150"/>
      <c r="U908" s="150"/>
      <c r="V908" s="150"/>
      <c r="W908" s="150"/>
    </row>
    <row r="909" spans="1:23" ht="15.75" customHeight="1" x14ac:dyDescent="0.25">
      <c r="A909" s="669"/>
      <c r="B909" s="669"/>
      <c r="C909" s="669"/>
      <c r="D909" s="669"/>
      <c r="E909" s="150"/>
      <c r="F909" s="150"/>
      <c r="G909" s="150"/>
      <c r="H909" s="150"/>
      <c r="I909" s="150"/>
      <c r="J909" s="150"/>
      <c r="K909" s="669"/>
      <c r="L909" s="669"/>
      <c r="M909" s="669"/>
      <c r="N909" s="150"/>
      <c r="O909" s="150"/>
      <c r="P909" s="150"/>
      <c r="Q909" s="150"/>
      <c r="R909" s="150"/>
      <c r="S909" s="150"/>
      <c r="T909" s="150"/>
      <c r="U909" s="150"/>
      <c r="V909" s="150"/>
      <c r="W909" s="150"/>
    </row>
    <row r="910" spans="1:23" ht="15.75" customHeight="1" x14ac:dyDescent="0.25">
      <c r="A910" s="669"/>
      <c r="B910" s="669"/>
      <c r="C910" s="669"/>
      <c r="D910" s="669"/>
      <c r="E910" s="150"/>
      <c r="F910" s="150"/>
      <c r="G910" s="150"/>
      <c r="H910" s="150"/>
      <c r="I910" s="150"/>
      <c r="J910" s="150"/>
      <c r="K910" s="669"/>
      <c r="L910" s="669"/>
      <c r="M910" s="669"/>
      <c r="N910" s="150"/>
      <c r="O910" s="150"/>
      <c r="P910" s="150"/>
      <c r="Q910" s="150"/>
      <c r="R910" s="150"/>
      <c r="S910" s="150"/>
      <c r="T910" s="150"/>
      <c r="U910" s="150"/>
      <c r="V910" s="150"/>
      <c r="W910" s="150"/>
    </row>
    <row r="911" spans="1:23" ht="15.75" customHeight="1" x14ac:dyDescent="0.25">
      <c r="A911" s="669"/>
      <c r="B911" s="669"/>
      <c r="C911" s="669"/>
      <c r="D911" s="669"/>
      <c r="E911" s="150"/>
      <c r="F911" s="150"/>
      <c r="G911" s="150"/>
      <c r="H911" s="150"/>
      <c r="I911" s="150"/>
      <c r="J911" s="150"/>
      <c r="K911" s="669"/>
      <c r="L911" s="669"/>
      <c r="M911" s="669"/>
      <c r="N911" s="150"/>
      <c r="O911" s="150"/>
      <c r="P911" s="150"/>
      <c r="Q911" s="150"/>
      <c r="R911" s="150"/>
      <c r="S911" s="150"/>
      <c r="T911" s="150"/>
      <c r="U911" s="150"/>
      <c r="V911" s="150"/>
      <c r="W911" s="150"/>
    </row>
    <row r="912" spans="1:23" ht="15.75" customHeight="1" x14ac:dyDescent="0.25">
      <c r="A912" s="669"/>
      <c r="B912" s="669"/>
      <c r="C912" s="669"/>
      <c r="D912" s="669"/>
      <c r="E912" s="150"/>
      <c r="F912" s="150"/>
      <c r="G912" s="150"/>
      <c r="H912" s="150"/>
      <c r="I912" s="150"/>
      <c r="J912" s="150"/>
      <c r="K912" s="669"/>
      <c r="L912" s="669"/>
      <c r="M912" s="669"/>
      <c r="N912" s="150"/>
      <c r="O912" s="150"/>
      <c r="P912" s="150"/>
      <c r="Q912" s="150"/>
      <c r="R912" s="150"/>
      <c r="S912" s="150"/>
      <c r="T912" s="150"/>
      <c r="U912" s="150"/>
      <c r="V912" s="150"/>
      <c r="W912" s="150"/>
    </row>
    <row r="913" spans="1:23" ht="15.75" customHeight="1" x14ac:dyDescent="0.25">
      <c r="A913" s="669"/>
      <c r="B913" s="669"/>
      <c r="C913" s="669"/>
      <c r="D913" s="669"/>
      <c r="E913" s="150"/>
      <c r="F913" s="150"/>
      <c r="G913" s="150"/>
      <c r="H913" s="150"/>
      <c r="I913" s="150"/>
      <c r="J913" s="150"/>
      <c r="K913" s="669"/>
      <c r="L913" s="669"/>
      <c r="M913" s="669"/>
      <c r="N913" s="150"/>
      <c r="O913" s="150"/>
      <c r="P913" s="150"/>
      <c r="Q913" s="150"/>
      <c r="R913" s="150"/>
      <c r="S913" s="150"/>
      <c r="T913" s="150"/>
      <c r="U913" s="150"/>
      <c r="V913" s="150"/>
      <c r="W913" s="150"/>
    </row>
    <row r="914" spans="1:23" ht="15.75" customHeight="1" x14ac:dyDescent="0.25">
      <c r="A914" s="669"/>
      <c r="B914" s="669"/>
      <c r="C914" s="669"/>
      <c r="D914" s="669"/>
      <c r="E914" s="150"/>
      <c r="F914" s="150"/>
      <c r="G914" s="150"/>
      <c r="H914" s="150"/>
      <c r="I914" s="150"/>
      <c r="J914" s="150"/>
      <c r="K914" s="669"/>
      <c r="L914" s="669"/>
      <c r="M914" s="669"/>
      <c r="N914" s="150"/>
      <c r="O914" s="150"/>
      <c r="P914" s="150"/>
      <c r="Q914" s="150"/>
      <c r="R914" s="150"/>
      <c r="S914" s="150"/>
      <c r="T914" s="150"/>
      <c r="U914" s="150"/>
      <c r="V914" s="150"/>
      <c r="W914" s="150"/>
    </row>
    <row r="915" spans="1:23" ht="15.75" customHeight="1" x14ac:dyDescent="0.25">
      <c r="A915" s="669"/>
      <c r="B915" s="669"/>
      <c r="C915" s="669"/>
      <c r="D915" s="669"/>
      <c r="E915" s="150"/>
      <c r="F915" s="150"/>
      <c r="G915" s="150"/>
      <c r="H915" s="150"/>
      <c r="I915" s="150"/>
      <c r="J915" s="150"/>
      <c r="K915" s="669"/>
      <c r="L915" s="669"/>
      <c r="M915" s="669"/>
      <c r="N915" s="150"/>
      <c r="O915" s="150"/>
      <c r="P915" s="150"/>
      <c r="Q915" s="150"/>
      <c r="R915" s="150"/>
      <c r="S915" s="150"/>
      <c r="T915" s="150"/>
      <c r="U915" s="150"/>
      <c r="V915" s="150"/>
      <c r="W915" s="150"/>
    </row>
    <row r="916" spans="1:23" ht="15.75" customHeight="1" x14ac:dyDescent="0.25">
      <c r="A916" s="669"/>
      <c r="B916" s="669"/>
      <c r="C916" s="669"/>
      <c r="D916" s="669"/>
      <c r="E916" s="150"/>
      <c r="F916" s="150"/>
      <c r="G916" s="150"/>
      <c r="H916" s="150"/>
      <c r="I916" s="150"/>
      <c r="J916" s="150"/>
      <c r="K916" s="669"/>
      <c r="L916" s="669"/>
      <c r="M916" s="669"/>
      <c r="N916" s="150"/>
      <c r="O916" s="150"/>
      <c r="P916" s="150"/>
      <c r="Q916" s="150"/>
      <c r="R916" s="150"/>
      <c r="S916" s="150"/>
      <c r="T916" s="150"/>
      <c r="U916" s="150"/>
      <c r="V916" s="150"/>
      <c r="W916" s="150"/>
    </row>
    <row r="917" spans="1:23" ht="15.75" customHeight="1" x14ac:dyDescent="0.25">
      <c r="A917" s="669"/>
      <c r="B917" s="669"/>
      <c r="C917" s="669"/>
      <c r="D917" s="669"/>
      <c r="E917" s="150"/>
      <c r="F917" s="150"/>
      <c r="G917" s="150"/>
      <c r="H917" s="150"/>
      <c r="I917" s="150"/>
      <c r="J917" s="150"/>
      <c r="K917" s="669"/>
      <c r="L917" s="669"/>
      <c r="M917" s="669"/>
      <c r="N917" s="150"/>
      <c r="O917" s="150"/>
      <c r="P917" s="150"/>
      <c r="Q917" s="150"/>
      <c r="R917" s="150"/>
      <c r="S917" s="150"/>
      <c r="T917" s="150"/>
      <c r="U917" s="150"/>
      <c r="V917" s="150"/>
      <c r="W917" s="150"/>
    </row>
    <row r="918" spans="1:23" ht="15.75" customHeight="1" x14ac:dyDescent="0.25">
      <c r="A918" s="669"/>
      <c r="B918" s="669"/>
      <c r="C918" s="669"/>
      <c r="D918" s="669"/>
      <c r="E918" s="150"/>
      <c r="F918" s="150"/>
      <c r="G918" s="150"/>
      <c r="H918" s="150"/>
      <c r="I918" s="150"/>
      <c r="J918" s="150"/>
      <c r="K918" s="669"/>
      <c r="L918" s="669"/>
      <c r="M918" s="669"/>
      <c r="N918" s="150"/>
      <c r="O918" s="150"/>
      <c r="P918" s="150"/>
      <c r="Q918" s="150"/>
      <c r="R918" s="150"/>
      <c r="S918" s="150"/>
      <c r="T918" s="150"/>
      <c r="U918" s="150"/>
      <c r="V918" s="150"/>
      <c r="W918" s="150"/>
    </row>
    <row r="919" spans="1:23" ht="15.75" customHeight="1" x14ac:dyDescent="0.25">
      <c r="A919" s="669"/>
      <c r="B919" s="669"/>
      <c r="C919" s="669"/>
      <c r="D919" s="669"/>
      <c r="E919" s="150"/>
      <c r="F919" s="150"/>
      <c r="G919" s="150"/>
      <c r="H919" s="150"/>
      <c r="I919" s="150"/>
      <c r="J919" s="150"/>
      <c r="K919" s="669"/>
      <c r="L919" s="669"/>
      <c r="M919" s="669"/>
      <c r="N919" s="150"/>
      <c r="O919" s="150"/>
      <c r="P919" s="150"/>
      <c r="Q919" s="150"/>
      <c r="R919" s="150"/>
      <c r="S919" s="150"/>
      <c r="T919" s="150"/>
      <c r="U919" s="150"/>
      <c r="V919" s="150"/>
      <c r="W919" s="150"/>
    </row>
    <row r="920" spans="1:23" ht="15.75" customHeight="1" x14ac:dyDescent="0.25">
      <c r="A920" s="669"/>
      <c r="B920" s="669"/>
      <c r="C920" s="669"/>
      <c r="D920" s="669"/>
      <c r="E920" s="150"/>
      <c r="F920" s="150"/>
      <c r="G920" s="150"/>
      <c r="H920" s="150"/>
      <c r="I920" s="150"/>
      <c r="J920" s="150"/>
      <c r="K920" s="669"/>
      <c r="L920" s="669"/>
      <c r="M920" s="669"/>
      <c r="N920" s="150"/>
      <c r="O920" s="150"/>
      <c r="P920" s="150"/>
      <c r="Q920" s="150"/>
      <c r="R920" s="150"/>
      <c r="S920" s="150"/>
      <c r="T920" s="150"/>
      <c r="U920" s="150"/>
      <c r="V920" s="150"/>
      <c r="W920" s="150"/>
    </row>
    <row r="921" spans="1:23" ht="15.75" customHeight="1" x14ac:dyDescent="0.25">
      <c r="A921" s="669"/>
      <c r="B921" s="669"/>
      <c r="C921" s="669"/>
      <c r="D921" s="669"/>
      <c r="E921" s="150"/>
      <c r="F921" s="150"/>
      <c r="G921" s="150"/>
      <c r="H921" s="150"/>
      <c r="I921" s="150"/>
      <c r="J921" s="150"/>
      <c r="K921" s="669"/>
      <c r="L921" s="669"/>
      <c r="M921" s="669"/>
      <c r="N921" s="150"/>
      <c r="O921" s="150"/>
      <c r="P921" s="150"/>
      <c r="Q921" s="150"/>
      <c r="R921" s="150"/>
      <c r="S921" s="150"/>
      <c r="T921" s="150"/>
      <c r="U921" s="150"/>
      <c r="V921" s="150"/>
      <c r="W921" s="150"/>
    </row>
    <row r="922" spans="1:23" ht="15.75" customHeight="1" x14ac:dyDescent="0.25">
      <c r="A922" s="669"/>
      <c r="B922" s="669"/>
      <c r="C922" s="669"/>
      <c r="D922" s="669"/>
      <c r="E922" s="150"/>
      <c r="F922" s="150"/>
      <c r="G922" s="150"/>
      <c r="H922" s="150"/>
      <c r="I922" s="150"/>
      <c r="J922" s="150"/>
      <c r="K922" s="669"/>
      <c r="L922" s="669"/>
      <c r="M922" s="669"/>
      <c r="N922" s="150"/>
      <c r="O922" s="150"/>
      <c r="P922" s="150"/>
      <c r="Q922" s="150"/>
      <c r="R922" s="150"/>
      <c r="S922" s="150"/>
      <c r="T922" s="150"/>
      <c r="U922" s="150"/>
      <c r="V922" s="150"/>
      <c r="W922" s="150"/>
    </row>
    <row r="923" spans="1:23" ht="15.75" customHeight="1" x14ac:dyDescent="0.25">
      <c r="A923" s="669"/>
      <c r="B923" s="669"/>
      <c r="C923" s="669"/>
      <c r="D923" s="669"/>
      <c r="E923" s="150"/>
      <c r="F923" s="150"/>
      <c r="G923" s="150"/>
      <c r="H923" s="150"/>
      <c r="I923" s="150"/>
      <c r="J923" s="150"/>
      <c r="K923" s="669"/>
      <c r="L923" s="669"/>
      <c r="M923" s="669"/>
      <c r="N923" s="150"/>
      <c r="O923" s="150"/>
      <c r="P923" s="150"/>
      <c r="Q923" s="150"/>
      <c r="R923" s="150"/>
      <c r="S923" s="150"/>
      <c r="T923" s="150"/>
      <c r="U923" s="150"/>
      <c r="V923" s="150"/>
      <c r="W923" s="150"/>
    </row>
    <row r="924" spans="1:23" ht="15.75" customHeight="1" x14ac:dyDescent="0.25">
      <c r="A924" s="669"/>
      <c r="B924" s="669"/>
      <c r="C924" s="669"/>
      <c r="D924" s="669"/>
      <c r="E924" s="150"/>
      <c r="F924" s="150"/>
      <c r="G924" s="150"/>
      <c r="H924" s="150"/>
      <c r="I924" s="150"/>
      <c r="J924" s="150"/>
      <c r="K924" s="669"/>
      <c r="L924" s="669"/>
      <c r="M924" s="669"/>
      <c r="N924" s="150"/>
      <c r="O924" s="150"/>
      <c r="P924" s="150"/>
      <c r="Q924" s="150"/>
      <c r="R924" s="150"/>
      <c r="S924" s="150"/>
      <c r="T924" s="150"/>
      <c r="U924" s="150"/>
      <c r="V924" s="150"/>
      <c r="W924" s="150"/>
    </row>
    <row r="925" spans="1:23" ht="15.75" customHeight="1" x14ac:dyDescent="0.25">
      <c r="A925" s="669"/>
      <c r="B925" s="669"/>
      <c r="C925" s="669"/>
      <c r="D925" s="669"/>
      <c r="E925" s="150"/>
      <c r="F925" s="150"/>
      <c r="G925" s="150"/>
      <c r="H925" s="150"/>
      <c r="I925" s="150"/>
      <c r="J925" s="150"/>
      <c r="K925" s="669"/>
      <c r="L925" s="669"/>
      <c r="M925" s="669"/>
      <c r="N925" s="150"/>
      <c r="O925" s="150"/>
      <c r="P925" s="150"/>
      <c r="Q925" s="150"/>
      <c r="R925" s="150"/>
      <c r="S925" s="150"/>
      <c r="T925" s="150"/>
      <c r="U925" s="150"/>
      <c r="V925" s="150"/>
      <c r="W925" s="150"/>
    </row>
    <row r="926" spans="1:23" ht="15.75" customHeight="1" x14ac:dyDescent="0.25">
      <c r="A926" s="669"/>
      <c r="B926" s="669"/>
      <c r="C926" s="669"/>
      <c r="D926" s="669"/>
      <c r="E926" s="150"/>
      <c r="F926" s="150"/>
      <c r="G926" s="150"/>
      <c r="H926" s="150"/>
      <c r="I926" s="150"/>
      <c r="J926" s="150"/>
      <c r="K926" s="669"/>
      <c r="L926" s="669"/>
      <c r="M926" s="669"/>
      <c r="N926" s="150"/>
      <c r="O926" s="150"/>
      <c r="P926" s="150"/>
      <c r="Q926" s="150"/>
      <c r="R926" s="150"/>
      <c r="S926" s="150"/>
      <c r="T926" s="150"/>
      <c r="U926" s="150"/>
      <c r="V926" s="150"/>
      <c r="W926" s="150"/>
    </row>
    <row r="927" spans="1:23" ht="15.75" customHeight="1" x14ac:dyDescent="0.25">
      <c r="A927" s="669"/>
      <c r="B927" s="669"/>
      <c r="C927" s="669"/>
      <c r="D927" s="669"/>
      <c r="E927" s="150"/>
      <c r="F927" s="150"/>
      <c r="G927" s="150"/>
      <c r="H927" s="150"/>
      <c r="I927" s="150"/>
      <c r="J927" s="150"/>
      <c r="K927" s="669"/>
      <c r="L927" s="669"/>
      <c r="M927" s="669"/>
      <c r="N927" s="150"/>
      <c r="O927" s="150"/>
      <c r="P927" s="150"/>
      <c r="Q927" s="150"/>
      <c r="R927" s="150"/>
      <c r="S927" s="150"/>
      <c r="T927" s="150"/>
      <c r="U927" s="150"/>
      <c r="V927" s="150"/>
      <c r="W927" s="150"/>
    </row>
    <row r="928" spans="1:23" ht="15.75" customHeight="1" x14ac:dyDescent="0.25">
      <c r="A928" s="669"/>
      <c r="B928" s="669"/>
      <c r="C928" s="669"/>
      <c r="D928" s="669"/>
      <c r="E928" s="150"/>
      <c r="F928" s="150"/>
      <c r="G928" s="150"/>
      <c r="H928" s="150"/>
      <c r="I928" s="150"/>
      <c r="J928" s="150"/>
      <c r="K928" s="669"/>
      <c r="L928" s="669"/>
      <c r="M928" s="669"/>
      <c r="N928" s="150"/>
      <c r="O928" s="150"/>
      <c r="P928" s="150"/>
      <c r="Q928" s="150"/>
      <c r="R928" s="150"/>
      <c r="S928" s="150"/>
      <c r="T928" s="150"/>
      <c r="U928" s="150"/>
      <c r="V928" s="150"/>
      <c r="W928" s="150"/>
    </row>
    <row r="929" spans="1:23" ht="15.75" customHeight="1" x14ac:dyDescent="0.25">
      <c r="A929" s="669"/>
      <c r="B929" s="669"/>
      <c r="C929" s="669"/>
      <c r="D929" s="669"/>
      <c r="E929" s="150"/>
      <c r="F929" s="150"/>
      <c r="G929" s="150"/>
      <c r="H929" s="150"/>
      <c r="I929" s="150"/>
      <c r="J929" s="150"/>
      <c r="K929" s="669"/>
      <c r="L929" s="669"/>
      <c r="M929" s="669"/>
      <c r="N929" s="150"/>
      <c r="O929" s="150"/>
      <c r="P929" s="150"/>
      <c r="Q929" s="150"/>
      <c r="R929" s="150"/>
      <c r="S929" s="150"/>
      <c r="T929" s="150"/>
      <c r="U929" s="150"/>
      <c r="V929" s="150"/>
      <c r="W929" s="150"/>
    </row>
    <row r="930" spans="1:23" ht="15.75" customHeight="1" x14ac:dyDescent="0.25">
      <c r="A930" s="669"/>
      <c r="B930" s="669"/>
      <c r="C930" s="669"/>
      <c r="D930" s="669"/>
      <c r="E930" s="150"/>
      <c r="F930" s="150"/>
      <c r="G930" s="150"/>
      <c r="H930" s="150"/>
      <c r="I930" s="150"/>
      <c r="J930" s="150"/>
      <c r="K930" s="669"/>
      <c r="L930" s="669"/>
      <c r="M930" s="669"/>
      <c r="N930" s="150"/>
      <c r="O930" s="150"/>
      <c r="P930" s="150"/>
      <c r="Q930" s="150"/>
      <c r="R930" s="150"/>
      <c r="S930" s="150"/>
      <c r="T930" s="150"/>
      <c r="U930" s="150"/>
      <c r="V930" s="150"/>
      <c r="W930" s="150"/>
    </row>
    <row r="931" spans="1:23" ht="15.75" customHeight="1" x14ac:dyDescent="0.25">
      <c r="A931" s="669"/>
      <c r="B931" s="669"/>
      <c r="C931" s="669"/>
      <c r="D931" s="669"/>
      <c r="E931" s="150"/>
      <c r="F931" s="150"/>
      <c r="G931" s="150"/>
      <c r="H931" s="150"/>
      <c r="I931" s="150"/>
      <c r="J931" s="150"/>
      <c r="K931" s="669"/>
      <c r="L931" s="669"/>
      <c r="M931" s="669"/>
      <c r="N931" s="150"/>
      <c r="O931" s="150"/>
      <c r="P931" s="150"/>
      <c r="Q931" s="150"/>
      <c r="R931" s="150"/>
      <c r="S931" s="150"/>
      <c r="T931" s="150"/>
      <c r="U931" s="150"/>
      <c r="V931" s="150"/>
      <c r="W931" s="150"/>
    </row>
    <row r="932" spans="1:23" ht="15.75" customHeight="1" x14ac:dyDescent="0.25">
      <c r="A932" s="669"/>
      <c r="B932" s="669"/>
      <c r="C932" s="669"/>
      <c r="D932" s="669"/>
      <c r="E932" s="150"/>
      <c r="F932" s="150"/>
      <c r="G932" s="150"/>
      <c r="H932" s="150"/>
      <c r="I932" s="150"/>
      <c r="J932" s="150"/>
      <c r="K932" s="669"/>
      <c r="L932" s="669"/>
      <c r="M932" s="669"/>
      <c r="N932" s="150"/>
      <c r="O932" s="150"/>
      <c r="P932" s="150"/>
      <c r="Q932" s="150"/>
      <c r="R932" s="150"/>
      <c r="S932" s="150"/>
      <c r="T932" s="150"/>
      <c r="U932" s="150"/>
      <c r="V932" s="150"/>
      <c r="W932" s="150"/>
    </row>
    <row r="933" spans="1:23" ht="15.75" customHeight="1" x14ac:dyDescent="0.25">
      <c r="A933" s="669"/>
      <c r="B933" s="669"/>
      <c r="C933" s="669"/>
      <c r="D933" s="669"/>
      <c r="E933" s="150"/>
      <c r="F933" s="150"/>
      <c r="G933" s="150"/>
      <c r="H933" s="150"/>
      <c r="I933" s="150"/>
      <c r="J933" s="150"/>
      <c r="K933" s="669"/>
      <c r="L933" s="669"/>
      <c r="M933" s="669"/>
      <c r="N933" s="150"/>
      <c r="O933" s="150"/>
      <c r="P933" s="150"/>
      <c r="Q933" s="150"/>
      <c r="R933" s="150"/>
      <c r="S933" s="150"/>
      <c r="T933" s="150"/>
      <c r="U933" s="150"/>
      <c r="V933" s="150"/>
      <c r="W933" s="150"/>
    </row>
    <row r="934" spans="1:23" ht="15.75" customHeight="1" x14ac:dyDescent="0.25">
      <c r="A934" s="669"/>
      <c r="B934" s="669"/>
      <c r="C934" s="669"/>
      <c r="D934" s="669"/>
      <c r="E934" s="150"/>
      <c r="F934" s="150"/>
      <c r="G934" s="150"/>
      <c r="H934" s="150"/>
      <c r="I934" s="150"/>
      <c r="J934" s="150"/>
      <c r="K934" s="669"/>
      <c r="L934" s="669"/>
      <c r="M934" s="669"/>
      <c r="N934" s="150"/>
      <c r="O934" s="150"/>
      <c r="P934" s="150"/>
      <c r="Q934" s="150"/>
      <c r="R934" s="150"/>
      <c r="S934" s="150"/>
      <c r="T934" s="150"/>
      <c r="U934" s="150"/>
      <c r="V934" s="150"/>
      <c r="W934" s="150"/>
    </row>
    <row r="935" spans="1:23" ht="15.75" customHeight="1" x14ac:dyDescent="0.25">
      <c r="A935" s="669"/>
      <c r="B935" s="669"/>
      <c r="C935" s="669"/>
      <c r="D935" s="669"/>
      <c r="E935" s="150"/>
      <c r="F935" s="150"/>
      <c r="G935" s="150"/>
      <c r="H935" s="150"/>
      <c r="I935" s="150"/>
      <c r="J935" s="150"/>
      <c r="K935" s="669"/>
      <c r="L935" s="669"/>
      <c r="M935" s="669"/>
      <c r="N935" s="150"/>
      <c r="O935" s="150"/>
      <c r="P935" s="150"/>
      <c r="Q935" s="150"/>
      <c r="R935" s="150"/>
      <c r="S935" s="150"/>
      <c r="T935" s="150"/>
      <c r="U935" s="150"/>
      <c r="V935" s="150"/>
      <c r="W935" s="150"/>
    </row>
    <row r="936" spans="1:23" ht="15.75" customHeight="1" x14ac:dyDescent="0.25">
      <c r="A936" s="669"/>
      <c r="B936" s="669"/>
      <c r="C936" s="669"/>
      <c r="D936" s="669"/>
      <c r="E936" s="150"/>
      <c r="F936" s="150"/>
      <c r="G936" s="150"/>
      <c r="H936" s="150"/>
      <c r="I936" s="150"/>
      <c r="J936" s="150"/>
      <c r="K936" s="669"/>
      <c r="L936" s="669"/>
      <c r="M936" s="669"/>
      <c r="N936" s="150"/>
      <c r="O936" s="150"/>
      <c r="P936" s="150"/>
      <c r="Q936" s="150"/>
      <c r="R936" s="150"/>
      <c r="S936" s="150"/>
      <c r="T936" s="150"/>
      <c r="U936" s="150"/>
      <c r="V936" s="150"/>
      <c r="W936" s="150"/>
    </row>
    <row r="937" spans="1:23" ht="15.75" customHeight="1" x14ac:dyDescent="0.25">
      <c r="A937" s="669"/>
      <c r="B937" s="669"/>
      <c r="C937" s="669"/>
      <c r="D937" s="669"/>
      <c r="E937" s="150"/>
      <c r="F937" s="150"/>
      <c r="G937" s="150"/>
      <c r="H937" s="150"/>
      <c r="I937" s="150"/>
      <c r="J937" s="150"/>
      <c r="K937" s="669"/>
      <c r="L937" s="669"/>
      <c r="M937" s="669"/>
      <c r="N937" s="150"/>
      <c r="O937" s="150"/>
      <c r="P937" s="150"/>
      <c r="Q937" s="150"/>
      <c r="R937" s="150"/>
      <c r="S937" s="150"/>
      <c r="T937" s="150"/>
      <c r="U937" s="150"/>
      <c r="V937" s="150"/>
      <c r="W937" s="150"/>
    </row>
    <row r="938" spans="1:23" ht="15.75" customHeight="1" x14ac:dyDescent="0.25">
      <c r="A938" s="669"/>
      <c r="B938" s="669"/>
      <c r="C938" s="669"/>
      <c r="D938" s="669"/>
      <c r="E938" s="150"/>
      <c r="F938" s="150"/>
      <c r="G938" s="150"/>
      <c r="H938" s="150"/>
      <c r="I938" s="150"/>
      <c r="J938" s="150"/>
      <c r="K938" s="669"/>
      <c r="L938" s="669"/>
      <c r="M938" s="669"/>
      <c r="N938" s="150"/>
      <c r="O938" s="150"/>
      <c r="P938" s="150"/>
      <c r="Q938" s="150"/>
      <c r="R938" s="150"/>
      <c r="S938" s="150"/>
      <c r="T938" s="150"/>
      <c r="U938" s="150"/>
      <c r="V938" s="150"/>
      <c r="W938" s="150"/>
    </row>
    <row r="939" spans="1:23" ht="15.75" customHeight="1" x14ac:dyDescent="0.25">
      <c r="A939" s="669"/>
      <c r="B939" s="669"/>
      <c r="C939" s="669"/>
      <c r="D939" s="669"/>
      <c r="E939" s="150"/>
      <c r="F939" s="150"/>
      <c r="G939" s="150"/>
      <c r="H939" s="150"/>
      <c r="I939" s="150"/>
      <c r="J939" s="150"/>
      <c r="K939" s="669"/>
      <c r="L939" s="669"/>
      <c r="M939" s="669"/>
      <c r="N939" s="150"/>
      <c r="O939" s="150"/>
      <c r="P939" s="150"/>
      <c r="Q939" s="150"/>
      <c r="R939" s="150"/>
      <c r="S939" s="150"/>
      <c r="T939" s="150"/>
      <c r="U939" s="150"/>
      <c r="V939" s="150"/>
      <c r="W939" s="150"/>
    </row>
    <row r="940" spans="1:23" ht="15.75" customHeight="1" x14ac:dyDescent="0.25">
      <c r="A940" s="669"/>
      <c r="B940" s="669"/>
      <c r="C940" s="669"/>
      <c r="D940" s="669"/>
      <c r="E940" s="150"/>
      <c r="F940" s="150"/>
      <c r="G940" s="150"/>
      <c r="H940" s="150"/>
      <c r="I940" s="150"/>
      <c r="J940" s="150"/>
      <c r="K940" s="669"/>
      <c r="L940" s="669"/>
      <c r="M940" s="669"/>
      <c r="N940" s="150"/>
      <c r="O940" s="150"/>
      <c r="P940" s="150"/>
      <c r="Q940" s="150"/>
      <c r="R940" s="150"/>
      <c r="S940" s="150"/>
      <c r="T940" s="150"/>
      <c r="U940" s="150"/>
      <c r="V940" s="150"/>
      <c r="W940" s="150"/>
    </row>
    <row r="941" spans="1:23" ht="15.75" customHeight="1" x14ac:dyDescent="0.25">
      <c r="A941" s="669"/>
      <c r="B941" s="669"/>
      <c r="C941" s="669"/>
      <c r="D941" s="669"/>
      <c r="E941" s="150"/>
      <c r="F941" s="150"/>
      <c r="G941" s="150"/>
      <c r="H941" s="150"/>
      <c r="I941" s="150"/>
      <c r="J941" s="150"/>
      <c r="K941" s="669"/>
      <c r="L941" s="669"/>
      <c r="M941" s="669"/>
      <c r="N941" s="150"/>
      <c r="O941" s="150"/>
      <c r="P941" s="150"/>
      <c r="Q941" s="150"/>
      <c r="R941" s="150"/>
      <c r="S941" s="150"/>
      <c r="T941" s="150"/>
      <c r="U941" s="150"/>
      <c r="V941" s="150"/>
      <c r="W941" s="150"/>
    </row>
    <row r="942" spans="1:23" ht="15.75" customHeight="1" x14ac:dyDescent="0.25">
      <c r="A942" s="669"/>
      <c r="B942" s="669"/>
      <c r="C942" s="669"/>
      <c r="D942" s="669"/>
      <c r="E942" s="150"/>
      <c r="F942" s="150"/>
      <c r="G942" s="150"/>
      <c r="H942" s="150"/>
      <c r="I942" s="150"/>
      <c r="J942" s="150"/>
      <c r="K942" s="669"/>
      <c r="L942" s="669"/>
      <c r="M942" s="669"/>
      <c r="N942" s="150"/>
      <c r="O942" s="150"/>
      <c r="P942" s="150"/>
      <c r="Q942" s="150"/>
      <c r="R942" s="150"/>
      <c r="S942" s="150"/>
      <c r="T942" s="150"/>
      <c r="U942" s="150"/>
      <c r="V942" s="150"/>
      <c r="W942" s="150"/>
    </row>
    <row r="943" spans="1:23" ht="15.75" customHeight="1" x14ac:dyDescent="0.25">
      <c r="A943" s="669"/>
      <c r="B943" s="669"/>
      <c r="C943" s="669"/>
      <c r="D943" s="669"/>
      <c r="E943" s="150"/>
      <c r="F943" s="150"/>
      <c r="G943" s="150"/>
      <c r="H943" s="150"/>
      <c r="I943" s="150"/>
      <c r="J943" s="150"/>
      <c r="K943" s="669"/>
      <c r="L943" s="669"/>
      <c r="M943" s="669"/>
      <c r="N943" s="150"/>
      <c r="O943" s="150"/>
      <c r="P943" s="150"/>
      <c r="Q943" s="150"/>
      <c r="R943" s="150"/>
      <c r="S943" s="150"/>
      <c r="T943" s="150"/>
      <c r="U943" s="150"/>
      <c r="V943" s="150"/>
      <c r="W943" s="150"/>
    </row>
    <row r="944" spans="1:23" ht="15.75" customHeight="1" x14ac:dyDescent="0.25">
      <c r="A944" s="669"/>
      <c r="B944" s="669"/>
      <c r="C944" s="669"/>
      <c r="D944" s="669"/>
      <c r="E944" s="150"/>
      <c r="F944" s="150"/>
      <c r="G944" s="150"/>
      <c r="H944" s="150"/>
      <c r="I944" s="150"/>
      <c r="J944" s="150"/>
      <c r="K944" s="669"/>
      <c r="L944" s="669"/>
      <c r="M944" s="669"/>
      <c r="N944" s="150"/>
      <c r="O944" s="150"/>
      <c r="P944" s="150"/>
      <c r="Q944" s="150"/>
      <c r="R944" s="150"/>
      <c r="S944" s="150"/>
      <c r="T944" s="150"/>
      <c r="U944" s="150"/>
      <c r="V944" s="150"/>
      <c r="W944" s="150"/>
    </row>
    <row r="945" spans="1:23" ht="15.75" customHeight="1" x14ac:dyDescent="0.25">
      <c r="A945" s="669"/>
      <c r="B945" s="669"/>
      <c r="C945" s="669"/>
      <c r="D945" s="669"/>
      <c r="E945" s="150"/>
      <c r="F945" s="150"/>
      <c r="G945" s="150"/>
      <c r="H945" s="150"/>
      <c r="I945" s="150"/>
      <c r="J945" s="150"/>
      <c r="K945" s="669"/>
      <c r="L945" s="669"/>
      <c r="M945" s="669"/>
      <c r="N945" s="150"/>
      <c r="O945" s="150"/>
      <c r="P945" s="150"/>
      <c r="Q945" s="150"/>
      <c r="R945" s="150"/>
      <c r="S945" s="150"/>
      <c r="T945" s="150"/>
      <c r="U945" s="150"/>
      <c r="V945" s="150"/>
      <c r="W945" s="150"/>
    </row>
    <row r="946" spans="1:23" ht="15.75" customHeight="1" x14ac:dyDescent="0.25">
      <c r="A946" s="669"/>
      <c r="B946" s="669"/>
      <c r="C946" s="669"/>
      <c r="D946" s="669"/>
      <c r="E946" s="150"/>
      <c r="F946" s="150"/>
      <c r="G946" s="150"/>
      <c r="H946" s="150"/>
      <c r="I946" s="150"/>
      <c r="J946" s="150"/>
      <c r="K946" s="669"/>
      <c r="L946" s="669"/>
      <c r="M946" s="669"/>
      <c r="N946" s="150"/>
      <c r="O946" s="150"/>
      <c r="P946" s="150"/>
      <c r="Q946" s="150"/>
      <c r="R946" s="150"/>
      <c r="S946" s="150"/>
      <c r="T946" s="150"/>
      <c r="U946" s="150"/>
      <c r="V946" s="150"/>
      <c r="W946" s="150"/>
    </row>
    <row r="947" spans="1:23" ht="15.75" customHeight="1" x14ac:dyDescent="0.25">
      <c r="A947" s="669"/>
      <c r="B947" s="669"/>
      <c r="C947" s="669"/>
      <c r="D947" s="669"/>
      <c r="E947" s="150"/>
      <c r="F947" s="150"/>
      <c r="G947" s="150"/>
      <c r="H947" s="150"/>
      <c r="I947" s="150"/>
      <c r="J947" s="150"/>
      <c r="K947" s="669"/>
      <c r="L947" s="669"/>
      <c r="M947" s="669"/>
      <c r="N947" s="150"/>
      <c r="O947" s="150"/>
      <c r="P947" s="150"/>
      <c r="Q947" s="150"/>
      <c r="R947" s="150"/>
      <c r="S947" s="150"/>
      <c r="T947" s="150"/>
      <c r="U947" s="150"/>
      <c r="V947" s="150"/>
      <c r="W947" s="150"/>
    </row>
    <row r="948" spans="1:23" ht="15.75" customHeight="1" x14ac:dyDescent="0.25">
      <c r="A948" s="669"/>
      <c r="B948" s="669"/>
      <c r="C948" s="669"/>
      <c r="D948" s="669"/>
      <c r="E948" s="150"/>
      <c r="F948" s="150"/>
      <c r="G948" s="150"/>
      <c r="H948" s="150"/>
      <c r="I948" s="150"/>
      <c r="J948" s="150"/>
      <c r="K948" s="669"/>
      <c r="L948" s="669"/>
      <c r="M948" s="669"/>
      <c r="N948" s="150"/>
      <c r="O948" s="150"/>
      <c r="P948" s="150"/>
      <c r="Q948" s="150"/>
      <c r="R948" s="150"/>
      <c r="S948" s="150"/>
      <c r="T948" s="150"/>
      <c r="U948" s="150"/>
      <c r="V948" s="150"/>
      <c r="W948" s="150"/>
    </row>
    <row r="949" spans="1:23" ht="15.75" customHeight="1" x14ac:dyDescent="0.25">
      <c r="A949" s="669"/>
      <c r="B949" s="669"/>
      <c r="C949" s="669"/>
      <c r="D949" s="669"/>
      <c r="E949" s="150"/>
      <c r="F949" s="150"/>
      <c r="G949" s="150"/>
      <c r="H949" s="150"/>
      <c r="I949" s="150"/>
      <c r="J949" s="150"/>
      <c r="K949" s="669"/>
      <c r="L949" s="669"/>
      <c r="M949" s="669"/>
      <c r="N949" s="150"/>
      <c r="O949" s="150"/>
      <c r="P949" s="150"/>
      <c r="Q949" s="150"/>
      <c r="R949" s="150"/>
      <c r="S949" s="150"/>
      <c r="T949" s="150"/>
      <c r="U949" s="150"/>
      <c r="V949" s="150"/>
      <c r="W949" s="150"/>
    </row>
    <row r="950" spans="1:23" ht="15.75" customHeight="1" x14ac:dyDescent="0.25">
      <c r="A950" s="669"/>
      <c r="B950" s="669"/>
      <c r="C950" s="669"/>
      <c r="D950" s="669"/>
      <c r="E950" s="150"/>
      <c r="F950" s="150"/>
      <c r="G950" s="150"/>
      <c r="H950" s="150"/>
      <c r="I950" s="150"/>
      <c r="J950" s="150"/>
      <c r="K950" s="669"/>
      <c r="L950" s="669"/>
      <c r="M950" s="669"/>
      <c r="N950" s="150"/>
      <c r="O950" s="150"/>
      <c r="P950" s="150"/>
      <c r="Q950" s="150"/>
      <c r="R950" s="150"/>
      <c r="S950" s="150"/>
      <c r="T950" s="150"/>
      <c r="U950" s="150"/>
      <c r="V950" s="150"/>
      <c r="W950" s="150"/>
    </row>
    <row r="951" spans="1:23" ht="15.75" customHeight="1" x14ac:dyDescent="0.25">
      <c r="A951" s="669"/>
      <c r="B951" s="669"/>
      <c r="C951" s="669"/>
      <c r="D951" s="669"/>
      <c r="E951" s="150"/>
      <c r="F951" s="150"/>
      <c r="G951" s="150"/>
      <c r="H951" s="150"/>
      <c r="I951" s="150"/>
      <c r="J951" s="150"/>
      <c r="K951" s="669"/>
      <c r="L951" s="669"/>
      <c r="M951" s="669"/>
      <c r="N951" s="150"/>
      <c r="O951" s="150"/>
      <c r="P951" s="150"/>
      <c r="Q951" s="150"/>
      <c r="R951" s="150"/>
      <c r="S951" s="150"/>
      <c r="T951" s="150"/>
      <c r="U951" s="150"/>
      <c r="V951" s="150"/>
      <c r="W951" s="150"/>
    </row>
    <row r="952" spans="1:23" ht="15.75" customHeight="1" x14ac:dyDescent="0.25">
      <c r="A952" s="669"/>
      <c r="B952" s="669"/>
      <c r="C952" s="669"/>
      <c r="D952" s="669"/>
      <c r="E952" s="150"/>
      <c r="F952" s="150"/>
      <c r="G952" s="150"/>
      <c r="H952" s="150"/>
      <c r="I952" s="150"/>
      <c r="J952" s="150"/>
      <c r="K952" s="669"/>
      <c r="L952" s="669"/>
      <c r="M952" s="669"/>
      <c r="N952" s="150"/>
      <c r="O952" s="150"/>
      <c r="P952" s="150"/>
      <c r="Q952" s="150"/>
      <c r="R952" s="150"/>
      <c r="S952" s="150"/>
      <c r="T952" s="150"/>
      <c r="U952" s="150"/>
      <c r="V952" s="150"/>
      <c r="W952" s="150"/>
    </row>
    <row r="953" spans="1:23" ht="15.75" customHeight="1" x14ac:dyDescent="0.25">
      <c r="A953" s="669"/>
      <c r="B953" s="669"/>
      <c r="C953" s="669"/>
      <c r="D953" s="669"/>
      <c r="E953" s="150"/>
      <c r="F953" s="150"/>
      <c r="G953" s="150"/>
      <c r="H953" s="150"/>
      <c r="I953" s="150"/>
      <c r="J953" s="150"/>
      <c r="K953" s="669"/>
      <c r="L953" s="669"/>
      <c r="M953" s="669"/>
      <c r="N953" s="150"/>
      <c r="O953" s="150"/>
      <c r="P953" s="150"/>
      <c r="Q953" s="150"/>
      <c r="R953" s="150"/>
      <c r="S953" s="150"/>
      <c r="T953" s="150"/>
      <c r="U953" s="150"/>
      <c r="V953" s="150"/>
      <c r="W953" s="150"/>
    </row>
    <row r="954" spans="1:23" ht="15.75" customHeight="1" x14ac:dyDescent="0.25">
      <c r="A954" s="669"/>
      <c r="B954" s="669"/>
      <c r="C954" s="669"/>
      <c r="D954" s="669"/>
      <c r="E954" s="150"/>
      <c r="F954" s="150"/>
      <c r="G954" s="150"/>
      <c r="H954" s="150"/>
      <c r="I954" s="150"/>
      <c r="J954" s="150"/>
      <c r="K954" s="669"/>
      <c r="L954" s="669"/>
      <c r="M954" s="669"/>
      <c r="N954" s="150"/>
      <c r="O954" s="150"/>
      <c r="P954" s="150"/>
      <c r="Q954" s="150"/>
      <c r="R954" s="150"/>
      <c r="S954" s="150"/>
      <c r="T954" s="150"/>
      <c r="U954" s="150"/>
      <c r="V954" s="150"/>
      <c r="W954" s="150"/>
    </row>
    <row r="955" spans="1:23" ht="15.75" customHeight="1" x14ac:dyDescent="0.25">
      <c r="A955" s="669"/>
      <c r="B955" s="669"/>
      <c r="C955" s="669"/>
      <c r="D955" s="669"/>
      <c r="E955" s="150"/>
      <c r="F955" s="150"/>
      <c r="G955" s="150"/>
      <c r="H955" s="150"/>
      <c r="I955" s="150"/>
      <c r="J955" s="150"/>
      <c r="K955" s="669"/>
      <c r="L955" s="669"/>
      <c r="M955" s="669"/>
      <c r="N955" s="150"/>
      <c r="O955" s="150"/>
      <c r="P955" s="150"/>
      <c r="Q955" s="150"/>
      <c r="R955" s="150"/>
      <c r="S955" s="150"/>
      <c r="T955" s="150"/>
      <c r="U955" s="150"/>
      <c r="V955" s="150"/>
      <c r="W955" s="150"/>
    </row>
    <row r="956" spans="1:23" ht="15.75" customHeight="1" x14ac:dyDescent="0.25">
      <c r="A956" s="669"/>
      <c r="B956" s="669"/>
      <c r="C956" s="669"/>
      <c r="D956" s="669"/>
      <c r="E956" s="150"/>
      <c r="F956" s="150"/>
      <c r="G956" s="150"/>
      <c r="H956" s="150"/>
      <c r="I956" s="150"/>
      <c r="J956" s="150"/>
      <c r="K956" s="669"/>
      <c r="L956" s="669"/>
      <c r="M956" s="669"/>
      <c r="N956" s="150"/>
      <c r="O956" s="150"/>
      <c r="P956" s="150"/>
      <c r="Q956" s="150"/>
      <c r="R956" s="150"/>
      <c r="S956" s="150"/>
      <c r="T956" s="150"/>
      <c r="U956" s="150"/>
      <c r="V956" s="150"/>
      <c r="W956" s="150"/>
    </row>
    <row r="957" spans="1:23" ht="15.75" customHeight="1" x14ac:dyDescent="0.25">
      <c r="A957" s="669"/>
      <c r="B957" s="669"/>
      <c r="C957" s="669"/>
      <c r="D957" s="669"/>
      <c r="E957" s="150"/>
      <c r="F957" s="150"/>
      <c r="G957" s="150"/>
      <c r="H957" s="150"/>
      <c r="I957" s="150"/>
      <c r="J957" s="150"/>
      <c r="K957" s="669"/>
      <c r="L957" s="669"/>
      <c r="M957" s="669"/>
      <c r="N957" s="150"/>
      <c r="O957" s="150"/>
      <c r="P957" s="150"/>
      <c r="Q957" s="150"/>
      <c r="R957" s="150"/>
      <c r="S957" s="150"/>
      <c r="T957" s="150"/>
      <c r="U957" s="150"/>
      <c r="V957" s="150"/>
      <c r="W957" s="150"/>
    </row>
    <row r="958" spans="1:23" ht="15.75" customHeight="1" x14ac:dyDescent="0.25">
      <c r="A958" s="669"/>
      <c r="B958" s="669"/>
      <c r="C958" s="669"/>
      <c r="D958" s="669"/>
      <c r="E958" s="150"/>
      <c r="F958" s="150"/>
      <c r="G958" s="150"/>
      <c r="H958" s="150"/>
      <c r="I958" s="150"/>
      <c r="J958" s="150"/>
      <c r="K958" s="669"/>
      <c r="L958" s="669"/>
      <c r="M958" s="669"/>
      <c r="N958" s="150"/>
      <c r="O958" s="150"/>
      <c r="P958" s="150"/>
      <c r="Q958" s="150"/>
      <c r="R958" s="150"/>
      <c r="S958" s="150"/>
      <c r="T958" s="150"/>
      <c r="U958" s="150"/>
      <c r="V958" s="150"/>
      <c r="W958" s="150"/>
    </row>
    <row r="959" spans="1:23" ht="15.75" customHeight="1" x14ac:dyDescent="0.25">
      <c r="A959" s="669"/>
      <c r="B959" s="669"/>
      <c r="C959" s="669"/>
      <c r="D959" s="669"/>
      <c r="E959" s="150"/>
      <c r="F959" s="150"/>
      <c r="G959" s="150"/>
      <c r="H959" s="150"/>
      <c r="I959" s="150"/>
      <c r="J959" s="150"/>
      <c r="K959" s="669"/>
      <c r="L959" s="669"/>
      <c r="M959" s="669"/>
      <c r="N959" s="150"/>
      <c r="O959" s="150"/>
      <c r="P959" s="150"/>
      <c r="Q959" s="150"/>
      <c r="R959" s="150"/>
      <c r="S959" s="150"/>
      <c r="T959" s="150"/>
      <c r="U959" s="150"/>
      <c r="V959" s="150"/>
      <c r="W959" s="150"/>
    </row>
    <row r="960" spans="1:23" ht="15.75" customHeight="1" x14ac:dyDescent="0.25">
      <c r="A960" s="669"/>
      <c r="B960" s="669"/>
      <c r="C960" s="669"/>
      <c r="D960" s="669"/>
      <c r="E960" s="150"/>
      <c r="F960" s="150"/>
      <c r="G960" s="150"/>
      <c r="H960" s="150"/>
      <c r="I960" s="150"/>
      <c r="J960" s="150"/>
      <c r="K960" s="669"/>
      <c r="L960" s="669"/>
      <c r="M960" s="669"/>
      <c r="N960" s="150"/>
      <c r="O960" s="150"/>
      <c r="P960" s="150"/>
      <c r="Q960" s="150"/>
      <c r="R960" s="150"/>
      <c r="S960" s="150"/>
      <c r="T960" s="150"/>
      <c r="U960" s="150"/>
      <c r="V960" s="150"/>
      <c r="W960" s="150"/>
    </row>
    <row r="961" spans="1:23" ht="15.75" customHeight="1" x14ac:dyDescent="0.25">
      <c r="A961" s="669"/>
      <c r="B961" s="669"/>
      <c r="C961" s="669"/>
      <c r="D961" s="669"/>
      <c r="E961" s="150"/>
      <c r="F961" s="150"/>
      <c r="G961" s="150"/>
      <c r="H961" s="150"/>
      <c r="I961" s="150"/>
      <c r="J961" s="150"/>
      <c r="K961" s="669"/>
      <c r="L961" s="669"/>
      <c r="M961" s="669"/>
      <c r="N961" s="150"/>
      <c r="O961" s="150"/>
      <c r="P961" s="150"/>
      <c r="Q961" s="150"/>
      <c r="R961" s="150"/>
      <c r="S961" s="150"/>
      <c r="T961" s="150"/>
      <c r="U961" s="150"/>
      <c r="V961" s="150"/>
      <c r="W961" s="150"/>
    </row>
    <row r="962" spans="1:23" ht="15.75" customHeight="1" x14ac:dyDescent="0.25">
      <c r="A962" s="669"/>
      <c r="B962" s="669"/>
      <c r="C962" s="669"/>
      <c r="D962" s="669"/>
      <c r="E962" s="150"/>
      <c r="F962" s="150"/>
      <c r="G962" s="150"/>
      <c r="H962" s="150"/>
      <c r="I962" s="150"/>
      <c r="J962" s="150"/>
      <c r="K962" s="669"/>
      <c r="L962" s="669"/>
      <c r="M962" s="669"/>
      <c r="N962" s="150"/>
      <c r="O962" s="150"/>
      <c r="P962" s="150"/>
      <c r="Q962" s="150"/>
      <c r="R962" s="150"/>
      <c r="S962" s="150"/>
      <c r="T962" s="150"/>
      <c r="U962" s="150"/>
      <c r="V962" s="150"/>
      <c r="W962" s="150"/>
    </row>
    <row r="963" spans="1:23" ht="15.75" customHeight="1" x14ac:dyDescent="0.25">
      <c r="A963" s="669"/>
      <c r="B963" s="669"/>
      <c r="C963" s="669"/>
      <c r="D963" s="669"/>
      <c r="E963" s="150"/>
      <c r="F963" s="150"/>
      <c r="G963" s="150"/>
      <c r="H963" s="150"/>
      <c r="I963" s="150"/>
      <c r="J963" s="150"/>
      <c r="K963" s="669"/>
      <c r="L963" s="669"/>
      <c r="M963" s="669"/>
      <c r="N963" s="150"/>
      <c r="O963" s="150"/>
      <c r="P963" s="150"/>
      <c r="Q963" s="150"/>
      <c r="R963" s="150"/>
      <c r="S963" s="150"/>
      <c r="T963" s="150"/>
      <c r="U963" s="150"/>
      <c r="V963" s="150"/>
      <c r="W963" s="150"/>
    </row>
    <row r="964" spans="1:23" ht="15.75" customHeight="1" x14ac:dyDescent="0.25">
      <c r="A964" s="669"/>
      <c r="B964" s="669"/>
      <c r="C964" s="669"/>
      <c r="D964" s="669"/>
      <c r="E964" s="150"/>
      <c r="F964" s="150"/>
      <c r="G964" s="150"/>
      <c r="H964" s="150"/>
      <c r="I964" s="150"/>
      <c r="J964" s="150"/>
      <c r="K964" s="669"/>
      <c r="L964" s="669"/>
      <c r="M964" s="669"/>
      <c r="N964" s="150"/>
      <c r="O964" s="150"/>
      <c r="P964" s="150"/>
      <c r="Q964" s="150"/>
      <c r="R964" s="150"/>
      <c r="S964" s="150"/>
      <c r="T964" s="150"/>
      <c r="U964" s="150"/>
      <c r="V964" s="150"/>
      <c r="W964" s="150"/>
    </row>
    <row r="965" spans="1:23" ht="15.75" customHeight="1" x14ac:dyDescent="0.25">
      <c r="A965" s="669"/>
      <c r="B965" s="669"/>
      <c r="C965" s="669"/>
      <c r="D965" s="669"/>
      <c r="E965" s="150"/>
      <c r="F965" s="150"/>
      <c r="G965" s="150"/>
      <c r="H965" s="150"/>
      <c r="I965" s="150"/>
      <c r="J965" s="150"/>
      <c r="K965" s="669"/>
      <c r="L965" s="669"/>
      <c r="M965" s="669"/>
      <c r="N965" s="150"/>
      <c r="O965" s="150"/>
      <c r="P965" s="150"/>
      <c r="Q965" s="150"/>
      <c r="R965" s="150"/>
      <c r="S965" s="150"/>
      <c r="T965" s="150"/>
      <c r="U965" s="150"/>
      <c r="V965" s="150"/>
      <c r="W965" s="150"/>
    </row>
    <row r="966" spans="1:23" ht="15.75" customHeight="1" x14ac:dyDescent="0.25">
      <c r="A966" s="669"/>
      <c r="B966" s="669"/>
      <c r="C966" s="669"/>
      <c r="D966" s="669"/>
      <c r="E966" s="150"/>
      <c r="F966" s="150"/>
      <c r="G966" s="150"/>
      <c r="H966" s="150"/>
      <c r="I966" s="150"/>
      <c r="J966" s="150"/>
      <c r="K966" s="669"/>
      <c r="L966" s="669"/>
      <c r="M966" s="669"/>
      <c r="N966" s="150"/>
      <c r="O966" s="150"/>
      <c r="P966" s="150"/>
      <c r="Q966" s="150"/>
      <c r="R966" s="150"/>
      <c r="S966" s="150"/>
      <c r="T966" s="150"/>
      <c r="U966" s="150"/>
      <c r="V966" s="150"/>
      <c r="W966" s="150"/>
    </row>
    <row r="967" spans="1:23" ht="15.75" customHeight="1" x14ac:dyDescent="0.25">
      <c r="A967" s="669"/>
      <c r="B967" s="669"/>
      <c r="C967" s="669"/>
      <c r="D967" s="669"/>
      <c r="E967" s="150"/>
      <c r="F967" s="150"/>
      <c r="G967" s="150"/>
      <c r="H967" s="150"/>
      <c r="I967" s="150"/>
      <c r="J967" s="150"/>
      <c r="K967" s="669"/>
      <c r="L967" s="669"/>
      <c r="M967" s="669"/>
      <c r="N967" s="150"/>
      <c r="O967" s="150"/>
      <c r="P967" s="150"/>
      <c r="Q967" s="150"/>
      <c r="R967" s="150"/>
      <c r="S967" s="150"/>
      <c r="T967" s="150"/>
      <c r="U967" s="150"/>
      <c r="V967" s="150"/>
      <c r="W967" s="150"/>
    </row>
    <row r="968" spans="1:23" ht="15.75" customHeight="1" x14ac:dyDescent="0.25">
      <c r="A968" s="669"/>
      <c r="B968" s="669"/>
      <c r="C968" s="669"/>
      <c r="D968" s="669"/>
      <c r="E968" s="150"/>
      <c r="F968" s="150"/>
      <c r="G968" s="150"/>
      <c r="H968" s="150"/>
      <c r="I968" s="150"/>
      <c r="J968" s="150"/>
      <c r="K968" s="669"/>
      <c r="L968" s="669"/>
      <c r="M968" s="669"/>
      <c r="N968" s="150"/>
      <c r="O968" s="150"/>
      <c r="P968" s="150"/>
      <c r="Q968" s="150"/>
      <c r="R968" s="150"/>
      <c r="S968" s="150"/>
      <c r="T968" s="150"/>
      <c r="U968" s="150"/>
      <c r="V968" s="150"/>
      <c r="W968" s="150"/>
    </row>
    <row r="969" spans="1:23" ht="15.75" customHeight="1" x14ac:dyDescent="0.25">
      <c r="A969" s="669"/>
      <c r="B969" s="669"/>
      <c r="C969" s="669"/>
      <c r="D969" s="669"/>
      <c r="E969" s="150"/>
      <c r="F969" s="150"/>
      <c r="G969" s="150"/>
      <c r="H969" s="150"/>
      <c r="I969" s="150"/>
      <c r="J969" s="150"/>
      <c r="K969" s="669"/>
      <c r="L969" s="669"/>
      <c r="M969" s="669"/>
      <c r="N969" s="150"/>
      <c r="O969" s="150"/>
      <c r="P969" s="150"/>
      <c r="Q969" s="150"/>
      <c r="R969" s="150"/>
      <c r="S969" s="150"/>
      <c r="T969" s="150"/>
      <c r="U969" s="150"/>
      <c r="V969" s="150"/>
      <c r="W969" s="150"/>
    </row>
    <row r="970" spans="1:23" ht="15.75" customHeight="1" x14ac:dyDescent="0.25">
      <c r="A970" s="669"/>
      <c r="B970" s="669"/>
      <c r="C970" s="669"/>
      <c r="D970" s="669"/>
      <c r="E970" s="150"/>
      <c r="F970" s="150"/>
      <c r="G970" s="150"/>
      <c r="H970" s="150"/>
      <c r="I970" s="150"/>
      <c r="J970" s="150"/>
      <c r="K970" s="669"/>
      <c r="L970" s="669"/>
      <c r="M970" s="669"/>
      <c r="N970" s="150"/>
      <c r="O970" s="150"/>
      <c r="P970" s="150"/>
      <c r="Q970" s="150"/>
      <c r="R970" s="150"/>
      <c r="S970" s="150"/>
      <c r="T970" s="150"/>
      <c r="U970" s="150"/>
      <c r="V970" s="150"/>
      <c r="W970" s="150"/>
    </row>
    <row r="971" spans="1:23" ht="15.75" customHeight="1" x14ac:dyDescent="0.25">
      <c r="A971" s="669"/>
      <c r="B971" s="669"/>
      <c r="C971" s="669"/>
      <c r="D971" s="669"/>
      <c r="E971" s="150"/>
      <c r="F971" s="150"/>
      <c r="G971" s="150"/>
      <c r="H971" s="150"/>
      <c r="I971" s="150"/>
      <c r="J971" s="150"/>
      <c r="K971" s="669"/>
      <c r="L971" s="669"/>
      <c r="M971" s="669"/>
      <c r="N971" s="150"/>
      <c r="O971" s="150"/>
      <c r="P971" s="150"/>
      <c r="Q971" s="150"/>
      <c r="R971" s="150"/>
      <c r="S971" s="150"/>
      <c r="T971" s="150"/>
      <c r="U971" s="150"/>
      <c r="V971" s="150"/>
      <c r="W971" s="150"/>
    </row>
    <row r="972" spans="1:23" ht="15.75" customHeight="1" x14ac:dyDescent="0.25">
      <c r="A972" s="669"/>
      <c r="B972" s="669"/>
      <c r="C972" s="669"/>
      <c r="D972" s="669"/>
      <c r="E972" s="150"/>
      <c r="F972" s="150"/>
      <c r="G972" s="150"/>
      <c r="H972" s="150"/>
      <c r="I972" s="150"/>
      <c r="J972" s="150"/>
      <c r="K972" s="669"/>
      <c r="L972" s="669"/>
      <c r="M972" s="669"/>
      <c r="N972" s="150"/>
      <c r="O972" s="150"/>
      <c r="P972" s="150"/>
      <c r="Q972" s="150"/>
      <c r="R972" s="150"/>
      <c r="S972" s="150"/>
      <c r="T972" s="150"/>
      <c r="U972" s="150"/>
      <c r="V972" s="150"/>
      <c r="W972" s="150"/>
    </row>
    <row r="973" spans="1:23" ht="15.75" customHeight="1" x14ac:dyDescent="0.25">
      <c r="A973" s="669"/>
      <c r="B973" s="669"/>
      <c r="C973" s="669"/>
      <c r="D973" s="669"/>
      <c r="E973" s="150"/>
      <c r="F973" s="150"/>
      <c r="G973" s="150"/>
      <c r="H973" s="150"/>
      <c r="I973" s="150"/>
      <c r="J973" s="150"/>
      <c r="K973" s="669"/>
      <c r="L973" s="669"/>
      <c r="M973" s="669"/>
      <c r="N973" s="150"/>
      <c r="O973" s="150"/>
      <c r="P973" s="150"/>
      <c r="Q973" s="150"/>
      <c r="R973" s="150"/>
      <c r="S973" s="150"/>
      <c r="T973" s="150"/>
      <c r="U973" s="150"/>
      <c r="V973" s="150"/>
      <c r="W973" s="150"/>
    </row>
    <row r="974" spans="1:23" ht="15.75" customHeight="1" x14ac:dyDescent="0.25">
      <c r="A974" s="669"/>
      <c r="B974" s="669"/>
      <c r="C974" s="669"/>
      <c r="D974" s="669"/>
      <c r="E974" s="150"/>
      <c r="F974" s="150"/>
      <c r="G974" s="150"/>
      <c r="H974" s="150"/>
      <c r="I974" s="150"/>
      <c r="J974" s="150"/>
      <c r="K974" s="669"/>
      <c r="L974" s="669"/>
      <c r="M974" s="669"/>
      <c r="N974" s="150"/>
      <c r="O974" s="150"/>
      <c r="P974" s="150"/>
      <c r="Q974" s="150"/>
      <c r="R974" s="150"/>
      <c r="S974" s="150"/>
      <c r="T974" s="150"/>
      <c r="U974" s="150"/>
      <c r="V974" s="150"/>
      <c r="W974" s="150"/>
    </row>
    <row r="975" spans="1:23" ht="15.75" customHeight="1" x14ac:dyDescent="0.25">
      <c r="A975" s="669"/>
      <c r="B975" s="669"/>
      <c r="C975" s="669"/>
      <c r="D975" s="669"/>
      <c r="E975" s="150"/>
      <c r="F975" s="150"/>
      <c r="G975" s="150"/>
      <c r="H975" s="150"/>
      <c r="I975" s="150"/>
      <c r="J975" s="150"/>
      <c r="K975" s="669"/>
      <c r="L975" s="669"/>
      <c r="M975" s="669"/>
      <c r="N975" s="150"/>
      <c r="O975" s="150"/>
      <c r="P975" s="150"/>
      <c r="Q975" s="150"/>
      <c r="R975" s="150"/>
      <c r="S975" s="150"/>
      <c r="T975" s="150"/>
      <c r="U975" s="150"/>
      <c r="V975" s="150"/>
      <c r="W975" s="150"/>
    </row>
    <row r="976" spans="1:23" ht="15.75" customHeight="1" x14ac:dyDescent="0.25">
      <c r="A976" s="669"/>
      <c r="B976" s="669"/>
      <c r="C976" s="669"/>
      <c r="D976" s="669"/>
      <c r="E976" s="150"/>
      <c r="F976" s="150"/>
      <c r="G976" s="150"/>
      <c r="H976" s="150"/>
      <c r="I976" s="150"/>
      <c r="J976" s="150"/>
      <c r="K976" s="669"/>
      <c r="L976" s="669"/>
      <c r="M976" s="669"/>
      <c r="N976" s="150"/>
      <c r="O976" s="150"/>
      <c r="P976" s="150"/>
      <c r="Q976" s="150"/>
      <c r="R976" s="150"/>
      <c r="S976" s="150"/>
      <c r="T976" s="150"/>
      <c r="U976" s="150"/>
      <c r="V976" s="150"/>
      <c r="W976" s="150"/>
    </row>
    <row r="977" spans="1:23" ht="15.75" customHeight="1" x14ac:dyDescent="0.25">
      <c r="A977" s="669"/>
      <c r="B977" s="669"/>
      <c r="C977" s="669"/>
      <c r="D977" s="669"/>
      <c r="E977" s="150"/>
      <c r="F977" s="150"/>
      <c r="G977" s="150"/>
      <c r="H977" s="150"/>
      <c r="I977" s="150"/>
      <c r="J977" s="150"/>
      <c r="K977" s="669"/>
      <c r="L977" s="669"/>
      <c r="M977" s="669"/>
      <c r="N977" s="150"/>
      <c r="O977" s="150"/>
      <c r="P977" s="150"/>
      <c r="Q977" s="150"/>
      <c r="R977" s="150"/>
      <c r="S977" s="150"/>
      <c r="T977" s="150"/>
      <c r="U977" s="150"/>
      <c r="V977" s="150"/>
      <c r="W977" s="150"/>
    </row>
    <row r="978" spans="1:23" ht="15.75" customHeight="1" x14ac:dyDescent="0.25">
      <c r="A978" s="669"/>
      <c r="B978" s="669"/>
      <c r="C978" s="669"/>
      <c r="D978" s="669"/>
      <c r="E978" s="150"/>
      <c r="F978" s="150"/>
      <c r="G978" s="150"/>
      <c r="H978" s="150"/>
      <c r="I978" s="150"/>
      <c r="J978" s="150"/>
      <c r="K978" s="669"/>
      <c r="L978" s="669"/>
      <c r="M978" s="669"/>
      <c r="N978" s="150"/>
      <c r="O978" s="150"/>
      <c r="P978" s="150"/>
      <c r="Q978" s="150"/>
      <c r="R978" s="150"/>
      <c r="S978" s="150"/>
      <c r="T978" s="150"/>
      <c r="U978" s="150"/>
      <c r="V978" s="150"/>
      <c r="W978" s="150"/>
    </row>
    <row r="979" spans="1:23" ht="15.75" customHeight="1" x14ac:dyDescent="0.25">
      <c r="A979" s="669"/>
      <c r="B979" s="669"/>
      <c r="C979" s="669"/>
      <c r="D979" s="669"/>
      <c r="E979" s="150"/>
      <c r="F979" s="150"/>
      <c r="G979" s="150"/>
      <c r="H979" s="150"/>
      <c r="I979" s="150"/>
      <c r="J979" s="150"/>
      <c r="K979" s="669"/>
      <c r="L979" s="669"/>
      <c r="M979" s="669"/>
      <c r="N979" s="150"/>
      <c r="O979" s="150"/>
      <c r="P979" s="150"/>
      <c r="Q979" s="150"/>
      <c r="R979" s="150"/>
      <c r="S979" s="150"/>
      <c r="T979" s="150"/>
      <c r="U979" s="150"/>
      <c r="V979" s="150"/>
      <c r="W979" s="150"/>
    </row>
    <row r="980" spans="1:23" ht="15.75" customHeight="1" x14ac:dyDescent="0.25">
      <c r="A980" s="669"/>
      <c r="B980" s="669"/>
      <c r="C980" s="669"/>
      <c r="D980" s="669"/>
      <c r="E980" s="150"/>
      <c r="F980" s="150"/>
      <c r="G980" s="150"/>
      <c r="H980" s="150"/>
      <c r="I980" s="150"/>
      <c r="J980" s="150"/>
      <c r="K980" s="669"/>
      <c r="L980" s="669"/>
      <c r="M980" s="669"/>
      <c r="N980" s="150"/>
      <c r="O980" s="150"/>
      <c r="P980" s="150"/>
      <c r="Q980" s="150"/>
      <c r="R980" s="150"/>
      <c r="S980" s="150"/>
      <c r="T980" s="150"/>
      <c r="U980" s="150"/>
      <c r="V980" s="150"/>
      <c r="W980" s="150"/>
    </row>
    <row r="981" spans="1:23" ht="15.75" customHeight="1" x14ac:dyDescent="0.25">
      <c r="A981" s="669"/>
      <c r="B981" s="669"/>
      <c r="C981" s="669"/>
      <c r="D981" s="669"/>
      <c r="E981" s="150"/>
      <c r="F981" s="150"/>
      <c r="G981" s="150"/>
      <c r="H981" s="150"/>
      <c r="I981" s="150"/>
      <c r="J981" s="150"/>
      <c r="K981" s="669"/>
      <c r="L981" s="669"/>
      <c r="M981" s="669"/>
      <c r="N981" s="150"/>
      <c r="O981" s="150"/>
      <c r="P981" s="150"/>
      <c r="Q981" s="150"/>
      <c r="R981" s="150"/>
      <c r="S981" s="150"/>
      <c r="T981" s="150"/>
      <c r="U981" s="150"/>
      <c r="V981" s="150"/>
      <c r="W981" s="150"/>
    </row>
    <row r="982" spans="1:23" ht="15.75" customHeight="1" x14ac:dyDescent="0.25">
      <c r="A982" s="669"/>
      <c r="B982" s="669"/>
      <c r="C982" s="669"/>
      <c r="D982" s="669"/>
      <c r="E982" s="150"/>
      <c r="F982" s="150"/>
      <c r="G982" s="150"/>
      <c r="H982" s="150"/>
      <c r="I982" s="150"/>
      <c r="J982" s="150"/>
      <c r="K982" s="669"/>
      <c r="L982" s="669"/>
      <c r="M982" s="669"/>
      <c r="N982" s="150"/>
      <c r="O982" s="150"/>
      <c r="P982" s="150"/>
      <c r="Q982" s="150"/>
      <c r="R982" s="150"/>
      <c r="S982" s="150"/>
      <c r="T982" s="150"/>
      <c r="U982" s="150"/>
      <c r="V982" s="150"/>
      <c r="W982" s="150"/>
    </row>
    <row r="983" spans="1:23" ht="15.75" customHeight="1" x14ac:dyDescent="0.25">
      <c r="A983" s="669"/>
      <c r="B983" s="669"/>
      <c r="C983" s="669"/>
      <c r="D983" s="669"/>
      <c r="E983" s="150"/>
      <c r="F983" s="150"/>
      <c r="G983" s="150"/>
      <c r="H983" s="150"/>
      <c r="I983" s="150"/>
      <c r="J983" s="150"/>
      <c r="K983" s="669"/>
      <c r="L983" s="669"/>
      <c r="M983" s="669"/>
      <c r="N983" s="150"/>
      <c r="O983" s="150"/>
      <c r="P983" s="150"/>
      <c r="Q983" s="150"/>
      <c r="R983" s="150"/>
      <c r="S983" s="150"/>
      <c r="T983" s="150"/>
      <c r="U983" s="150"/>
      <c r="V983" s="150"/>
      <c r="W983" s="150"/>
    </row>
    <row r="984" spans="1:23" ht="15.75" customHeight="1" x14ac:dyDescent="0.25">
      <c r="A984" s="669"/>
      <c r="B984" s="669"/>
      <c r="C984" s="669"/>
      <c r="D984" s="669"/>
      <c r="E984" s="150"/>
      <c r="F984" s="150"/>
      <c r="G984" s="150"/>
      <c r="H984" s="150"/>
      <c r="I984" s="150"/>
      <c r="J984" s="150"/>
      <c r="K984" s="669"/>
      <c r="L984" s="669"/>
      <c r="M984" s="669"/>
      <c r="N984" s="150"/>
      <c r="O984" s="150"/>
      <c r="P984" s="150"/>
      <c r="Q984" s="150"/>
      <c r="R984" s="150"/>
      <c r="S984" s="150"/>
      <c r="T984" s="150"/>
      <c r="U984" s="150"/>
      <c r="V984" s="150"/>
      <c r="W984" s="150"/>
    </row>
    <row r="985" spans="1:23" ht="15.75" customHeight="1" x14ac:dyDescent="0.25">
      <c r="A985" s="669"/>
      <c r="B985" s="669"/>
      <c r="C985" s="669"/>
      <c r="D985" s="669"/>
      <c r="E985" s="150"/>
      <c r="F985" s="150"/>
      <c r="G985" s="150"/>
      <c r="H985" s="150"/>
      <c r="I985" s="150"/>
      <c r="J985" s="150"/>
      <c r="K985" s="669"/>
      <c r="L985" s="669"/>
      <c r="M985" s="669"/>
      <c r="N985" s="150"/>
      <c r="O985" s="150"/>
      <c r="P985" s="150"/>
      <c r="Q985" s="150"/>
      <c r="R985" s="150"/>
      <c r="S985" s="150"/>
      <c r="T985" s="150"/>
      <c r="U985" s="150"/>
      <c r="V985" s="150"/>
      <c r="W985" s="150"/>
    </row>
    <row r="986" spans="1:23" ht="15.75" customHeight="1" x14ac:dyDescent="0.25">
      <c r="A986" s="669"/>
      <c r="B986" s="669"/>
      <c r="C986" s="669"/>
      <c r="D986" s="669"/>
      <c r="E986" s="150"/>
      <c r="F986" s="150"/>
      <c r="G986" s="150"/>
      <c r="H986" s="150"/>
      <c r="I986" s="150"/>
      <c r="J986" s="150"/>
      <c r="K986" s="669"/>
      <c r="L986" s="669"/>
      <c r="M986" s="669"/>
      <c r="N986" s="150"/>
      <c r="O986" s="150"/>
      <c r="P986" s="150"/>
      <c r="Q986" s="150"/>
      <c r="R986" s="150"/>
      <c r="S986" s="150"/>
      <c r="T986" s="150"/>
      <c r="U986" s="150"/>
      <c r="V986" s="150"/>
      <c r="W986" s="150"/>
    </row>
    <row r="987" spans="1:23" ht="15.75" customHeight="1" x14ac:dyDescent="0.25">
      <c r="A987" s="669"/>
      <c r="B987" s="669"/>
      <c r="C987" s="669"/>
      <c r="D987" s="669"/>
      <c r="E987" s="150"/>
      <c r="F987" s="150"/>
      <c r="G987" s="150"/>
      <c r="H987" s="150"/>
      <c r="I987" s="150"/>
      <c r="J987" s="150"/>
      <c r="K987" s="669"/>
      <c r="L987" s="669"/>
      <c r="M987" s="669"/>
      <c r="N987" s="150"/>
      <c r="O987" s="150"/>
      <c r="P987" s="150"/>
      <c r="Q987" s="150"/>
      <c r="R987" s="150"/>
      <c r="S987" s="150"/>
      <c r="T987" s="150"/>
      <c r="U987" s="150"/>
      <c r="V987" s="150"/>
      <c r="W987" s="150"/>
    </row>
    <row r="988" spans="1:23" ht="15.75" customHeight="1" x14ac:dyDescent="0.25">
      <c r="A988" s="669"/>
      <c r="B988" s="669"/>
      <c r="C988" s="669"/>
      <c r="D988" s="669"/>
      <c r="E988" s="150"/>
      <c r="F988" s="150"/>
      <c r="G988" s="150"/>
      <c r="H988" s="150"/>
      <c r="I988" s="150"/>
      <c r="J988" s="150"/>
      <c r="K988" s="669"/>
      <c r="L988" s="669"/>
      <c r="M988" s="669"/>
      <c r="N988" s="150"/>
      <c r="O988" s="150"/>
      <c r="P988" s="150"/>
      <c r="Q988" s="150"/>
      <c r="R988" s="150"/>
      <c r="S988" s="150"/>
      <c r="T988" s="150"/>
      <c r="U988" s="150"/>
      <c r="V988" s="150"/>
      <c r="W988" s="150"/>
    </row>
    <row r="989" spans="1:23" ht="15.75" customHeight="1" x14ac:dyDescent="0.25">
      <c r="A989" s="669"/>
      <c r="B989" s="669"/>
      <c r="C989" s="669"/>
      <c r="D989" s="669"/>
      <c r="E989" s="150"/>
      <c r="F989" s="150"/>
      <c r="G989" s="150"/>
      <c r="H989" s="150"/>
      <c r="I989" s="150"/>
      <c r="J989" s="150"/>
      <c r="K989" s="669"/>
      <c r="L989" s="669"/>
      <c r="M989" s="669"/>
      <c r="N989" s="150"/>
      <c r="O989" s="150"/>
      <c r="P989" s="150"/>
      <c r="Q989" s="150"/>
      <c r="R989" s="150"/>
      <c r="S989" s="150"/>
      <c r="T989" s="150"/>
      <c r="U989" s="150"/>
      <c r="V989" s="150"/>
      <c r="W989" s="150"/>
    </row>
    <row r="990" spans="1:23" ht="15.75" customHeight="1" x14ac:dyDescent="0.25">
      <c r="A990" s="669"/>
      <c r="B990" s="669"/>
      <c r="C990" s="669"/>
      <c r="D990" s="669"/>
      <c r="E990" s="150"/>
      <c r="F990" s="150"/>
      <c r="G990" s="150"/>
      <c r="H990" s="150"/>
      <c r="I990" s="150"/>
      <c r="J990" s="150"/>
      <c r="K990" s="669"/>
      <c r="L990" s="669"/>
      <c r="M990" s="669"/>
      <c r="N990" s="150"/>
      <c r="O990" s="150"/>
      <c r="P990" s="150"/>
      <c r="Q990" s="150"/>
      <c r="R990" s="150"/>
      <c r="S990" s="150"/>
      <c r="T990" s="150"/>
      <c r="U990" s="150"/>
      <c r="V990" s="150"/>
      <c r="W990" s="150"/>
    </row>
    <row r="991" spans="1:23" ht="15.75" customHeight="1" x14ac:dyDescent="0.25">
      <c r="A991" s="669"/>
      <c r="B991" s="669"/>
      <c r="C991" s="669"/>
      <c r="D991" s="669"/>
      <c r="E991" s="150"/>
      <c r="F991" s="150"/>
      <c r="G991" s="150"/>
      <c r="H991" s="150"/>
      <c r="I991" s="150"/>
      <c r="J991" s="150"/>
      <c r="K991" s="669"/>
      <c r="L991" s="669"/>
      <c r="M991" s="669"/>
      <c r="N991" s="150"/>
      <c r="O991" s="150"/>
      <c r="P991" s="150"/>
      <c r="Q991" s="150"/>
      <c r="R991" s="150"/>
      <c r="S991" s="150"/>
      <c r="T991" s="150"/>
      <c r="U991" s="150"/>
      <c r="V991" s="150"/>
      <c r="W991" s="150"/>
    </row>
    <row r="992" spans="1:23" ht="15.75" customHeight="1" x14ac:dyDescent="0.25">
      <c r="A992" s="669"/>
      <c r="B992" s="669"/>
      <c r="C992" s="669"/>
      <c r="D992" s="669"/>
      <c r="E992" s="150"/>
      <c r="F992" s="150"/>
      <c r="G992" s="150"/>
      <c r="H992" s="150"/>
      <c r="I992" s="150"/>
      <c r="J992" s="150"/>
      <c r="K992" s="669"/>
      <c r="L992" s="669"/>
      <c r="M992" s="669"/>
      <c r="N992" s="150"/>
      <c r="O992" s="150"/>
      <c r="P992" s="150"/>
      <c r="Q992" s="150"/>
      <c r="R992" s="150"/>
      <c r="S992" s="150"/>
      <c r="T992" s="150"/>
      <c r="U992" s="150"/>
      <c r="V992" s="150"/>
      <c r="W992" s="150"/>
    </row>
    <row r="993" spans="1:23" ht="15.75" customHeight="1" x14ac:dyDescent="0.25">
      <c r="A993" s="669"/>
      <c r="B993" s="669"/>
      <c r="C993" s="669"/>
      <c r="D993" s="669"/>
      <c r="E993" s="150"/>
      <c r="F993" s="150"/>
      <c r="G993" s="150"/>
      <c r="H993" s="150"/>
      <c r="I993" s="150"/>
      <c r="J993" s="150"/>
      <c r="K993" s="669"/>
      <c r="L993" s="669"/>
      <c r="M993" s="669"/>
      <c r="N993" s="150"/>
      <c r="O993" s="150"/>
      <c r="P993" s="150"/>
      <c r="Q993" s="150"/>
      <c r="R993" s="150"/>
      <c r="S993" s="150"/>
      <c r="T993" s="150"/>
      <c r="U993" s="150"/>
      <c r="V993" s="150"/>
      <c r="W993" s="150"/>
    </row>
    <row r="994" spans="1:23" ht="15.75" customHeight="1" x14ac:dyDescent="0.25">
      <c r="A994" s="669"/>
      <c r="B994" s="669"/>
      <c r="C994" s="669"/>
      <c r="D994" s="669"/>
      <c r="E994" s="150"/>
      <c r="F994" s="150"/>
      <c r="G994" s="150"/>
      <c r="H994" s="150"/>
      <c r="I994" s="150"/>
      <c r="J994" s="150"/>
      <c r="K994" s="669"/>
      <c r="L994" s="669"/>
      <c r="M994" s="669"/>
      <c r="N994" s="150"/>
      <c r="O994" s="150"/>
      <c r="P994" s="150"/>
      <c r="Q994" s="150"/>
      <c r="R994" s="150"/>
      <c r="S994" s="150"/>
      <c r="T994" s="150"/>
      <c r="U994" s="150"/>
      <c r="V994" s="150"/>
      <c r="W994" s="150"/>
    </row>
    <row r="995" spans="1:23" ht="15.75" customHeight="1" x14ac:dyDescent="0.25">
      <c r="A995" s="669"/>
      <c r="B995" s="669"/>
      <c r="C995" s="669"/>
      <c r="D995" s="669"/>
      <c r="E995" s="150"/>
      <c r="F995" s="150"/>
      <c r="G995" s="150"/>
      <c r="H995" s="150"/>
      <c r="I995" s="150"/>
      <c r="J995" s="150"/>
      <c r="K995" s="669"/>
      <c r="L995" s="669"/>
      <c r="M995" s="669"/>
      <c r="N995" s="150"/>
      <c r="O995" s="150"/>
      <c r="P995" s="150"/>
      <c r="Q995" s="150"/>
      <c r="R995" s="150"/>
      <c r="S995" s="150"/>
      <c r="T995" s="150"/>
      <c r="U995" s="150"/>
      <c r="V995" s="150"/>
      <c r="W995" s="150"/>
    </row>
    <row r="996" spans="1:23" ht="15.75" customHeight="1" x14ac:dyDescent="0.25">
      <c r="A996" s="669"/>
      <c r="B996" s="669"/>
      <c r="C996" s="669"/>
      <c r="D996" s="669"/>
      <c r="E996" s="150"/>
      <c r="F996" s="150"/>
      <c r="G996" s="150"/>
      <c r="H996" s="150"/>
      <c r="I996" s="150"/>
      <c r="J996" s="150"/>
      <c r="K996" s="669"/>
      <c r="L996" s="669"/>
      <c r="M996" s="669"/>
      <c r="N996" s="150"/>
      <c r="O996" s="150"/>
      <c r="P996" s="150"/>
      <c r="Q996" s="150"/>
      <c r="R996" s="150"/>
      <c r="S996" s="150"/>
      <c r="T996" s="150"/>
      <c r="U996" s="150"/>
      <c r="V996" s="150"/>
      <c r="W996" s="150"/>
    </row>
    <row r="997" spans="1:23" ht="15.75" customHeight="1" x14ac:dyDescent="0.25">
      <c r="A997" s="669"/>
      <c r="B997" s="669"/>
      <c r="C997" s="669"/>
      <c r="D997" s="669"/>
      <c r="E997" s="150"/>
      <c r="F997" s="150"/>
      <c r="G997" s="150"/>
      <c r="H997" s="150"/>
      <c r="I997" s="150"/>
      <c r="J997" s="150"/>
      <c r="K997" s="669"/>
      <c r="L997" s="669"/>
      <c r="M997" s="669"/>
      <c r="N997" s="150"/>
      <c r="O997" s="150"/>
      <c r="P997" s="150"/>
      <c r="Q997" s="150"/>
      <c r="R997" s="150"/>
      <c r="S997" s="150"/>
      <c r="T997" s="150"/>
      <c r="U997" s="150"/>
      <c r="V997" s="150"/>
      <c r="W997" s="150"/>
    </row>
    <row r="998" spans="1:23" ht="15.75" customHeight="1" x14ac:dyDescent="0.25">
      <c r="A998" s="669"/>
      <c r="B998" s="669"/>
      <c r="C998" s="669"/>
      <c r="D998" s="669"/>
      <c r="E998" s="150"/>
      <c r="F998" s="150"/>
      <c r="G998" s="150"/>
      <c r="H998" s="150"/>
      <c r="I998" s="150"/>
      <c r="J998" s="150"/>
      <c r="K998" s="669"/>
      <c r="L998" s="669"/>
      <c r="M998" s="669"/>
      <c r="N998" s="150"/>
      <c r="O998" s="150"/>
      <c r="P998" s="150"/>
      <c r="Q998" s="150"/>
      <c r="R998" s="150"/>
      <c r="S998" s="150"/>
      <c r="T998" s="150"/>
      <c r="U998" s="150"/>
      <c r="V998" s="150"/>
      <c r="W998" s="150"/>
    </row>
    <row r="999" spans="1:23" ht="15.75" customHeight="1" x14ac:dyDescent="0.25">
      <c r="A999" s="669"/>
      <c r="B999" s="669"/>
      <c r="C999" s="669"/>
      <c r="D999" s="669"/>
      <c r="E999" s="150"/>
      <c r="F999" s="150"/>
      <c r="G999" s="150"/>
      <c r="H999" s="150"/>
      <c r="I999" s="150"/>
      <c r="J999" s="150"/>
      <c r="K999" s="669"/>
      <c r="L999" s="669"/>
      <c r="M999" s="669"/>
      <c r="N999" s="150"/>
      <c r="O999" s="150"/>
      <c r="P999" s="150"/>
      <c r="Q999" s="150"/>
      <c r="R999" s="150"/>
      <c r="S999" s="150"/>
      <c r="T999" s="150"/>
      <c r="U999" s="150"/>
      <c r="V999" s="150"/>
      <c r="W999" s="150"/>
    </row>
    <row r="1000" spans="1:23" ht="15.75" customHeight="1" x14ac:dyDescent="0.25">
      <c r="A1000" s="669"/>
      <c r="B1000" s="669"/>
      <c r="C1000" s="669"/>
      <c r="D1000" s="669"/>
      <c r="E1000" s="150"/>
      <c r="F1000" s="150"/>
      <c r="G1000" s="150"/>
      <c r="H1000" s="150"/>
      <c r="I1000" s="150"/>
      <c r="J1000" s="150"/>
      <c r="K1000" s="669"/>
      <c r="L1000" s="669"/>
      <c r="M1000" s="669"/>
      <c r="N1000" s="150"/>
      <c r="O1000" s="150"/>
      <c r="P1000" s="150"/>
      <c r="Q1000" s="150"/>
      <c r="R1000" s="150"/>
      <c r="S1000" s="150"/>
      <c r="T1000" s="150"/>
      <c r="U1000" s="150"/>
      <c r="V1000" s="150"/>
      <c r="W1000" s="150"/>
    </row>
    <row r="1001" spans="1:23" ht="15.75" customHeight="1" x14ac:dyDescent="0.25">
      <c r="A1001" s="669"/>
      <c r="B1001" s="669"/>
      <c r="C1001" s="669"/>
      <c r="D1001" s="669"/>
      <c r="E1001" s="150"/>
      <c r="F1001" s="150"/>
      <c r="G1001" s="150"/>
      <c r="H1001" s="150"/>
      <c r="I1001" s="150"/>
      <c r="J1001" s="150"/>
      <c r="K1001" s="669"/>
      <c r="L1001" s="669"/>
      <c r="M1001" s="669"/>
      <c r="N1001" s="150"/>
      <c r="O1001" s="150"/>
      <c r="P1001" s="150"/>
      <c r="Q1001" s="150"/>
      <c r="R1001" s="150"/>
      <c r="S1001" s="150"/>
      <c r="T1001" s="150"/>
      <c r="U1001" s="150"/>
      <c r="V1001" s="150"/>
      <c r="W1001" s="150"/>
    </row>
    <row r="1002" spans="1:23" ht="15.75" customHeight="1" x14ac:dyDescent="0.25">
      <c r="A1002" s="669"/>
      <c r="B1002" s="669"/>
      <c r="C1002" s="669"/>
      <c r="D1002" s="669"/>
      <c r="E1002" s="150"/>
      <c r="F1002" s="150"/>
      <c r="G1002" s="150"/>
      <c r="H1002" s="150"/>
      <c r="I1002" s="150"/>
      <c r="J1002" s="150"/>
      <c r="K1002" s="669"/>
      <c r="L1002" s="669"/>
      <c r="M1002" s="669"/>
      <c r="N1002" s="150"/>
      <c r="O1002" s="150"/>
      <c r="P1002" s="150"/>
      <c r="Q1002" s="150"/>
      <c r="R1002" s="150"/>
      <c r="S1002" s="150"/>
      <c r="T1002" s="150"/>
      <c r="U1002" s="150"/>
      <c r="V1002" s="150"/>
      <c r="W1002" s="150"/>
    </row>
    <row r="1003" spans="1:23" ht="15.75" customHeight="1" x14ac:dyDescent="0.25">
      <c r="A1003" s="669"/>
      <c r="B1003" s="669"/>
      <c r="C1003" s="669"/>
      <c r="D1003" s="669"/>
      <c r="E1003" s="150"/>
      <c r="F1003" s="150"/>
      <c r="G1003" s="150"/>
      <c r="H1003" s="150"/>
      <c r="I1003" s="150"/>
      <c r="J1003" s="150"/>
      <c r="K1003" s="669"/>
      <c r="L1003" s="669"/>
      <c r="M1003" s="669"/>
      <c r="N1003" s="150"/>
      <c r="O1003" s="150"/>
      <c r="P1003" s="150"/>
      <c r="Q1003" s="150"/>
      <c r="R1003" s="150"/>
      <c r="S1003" s="150"/>
      <c r="T1003" s="150"/>
      <c r="U1003" s="150"/>
      <c r="V1003" s="150"/>
      <c r="W1003" s="150"/>
    </row>
    <row r="1004" spans="1:23" ht="15.75" customHeight="1" x14ac:dyDescent="0.25">
      <c r="A1004" s="669"/>
      <c r="B1004" s="669"/>
      <c r="C1004" s="669"/>
      <c r="D1004" s="669"/>
      <c r="E1004" s="150"/>
      <c r="F1004" s="150"/>
      <c r="G1004" s="150"/>
      <c r="H1004" s="150"/>
      <c r="I1004" s="150"/>
      <c r="J1004" s="150"/>
      <c r="K1004" s="669"/>
      <c r="L1004" s="669"/>
      <c r="M1004" s="669"/>
      <c r="N1004" s="150"/>
      <c r="O1004" s="150"/>
      <c r="P1004" s="150"/>
      <c r="Q1004" s="150"/>
      <c r="R1004" s="150"/>
      <c r="S1004" s="150"/>
      <c r="T1004" s="150"/>
      <c r="U1004" s="150"/>
      <c r="V1004" s="150"/>
      <c r="W1004" s="150"/>
    </row>
    <row r="1005" spans="1:23" ht="15.75" customHeight="1" x14ac:dyDescent="0.25">
      <c r="A1005" s="669"/>
      <c r="B1005" s="669"/>
      <c r="C1005" s="669"/>
      <c r="D1005" s="669"/>
      <c r="E1005" s="150"/>
      <c r="F1005" s="150"/>
      <c r="G1005" s="150"/>
      <c r="H1005" s="150"/>
      <c r="I1005" s="150"/>
      <c r="J1005" s="150"/>
      <c r="K1005" s="669"/>
      <c r="L1005" s="669"/>
      <c r="M1005" s="669"/>
      <c r="N1005" s="150"/>
      <c r="O1005" s="150"/>
      <c r="P1005" s="150"/>
      <c r="Q1005" s="150"/>
      <c r="R1005" s="150"/>
      <c r="S1005" s="150"/>
      <c r="T1005" s="150"/>
      <c r="U1005" s="150"/>
      <c r="V1005" s="150"/>
      <c r="W1005" s="150"/>
    </row>
    <row r="1006" spans="1:23" ht="15.75" customHeight="1" x14ac:dyDescent="0.25">
      <c r="A1006" s="669"/>
      <c r="B1006" s="669"/>
      <c r="C1006" s="669"/>
      <c r="D1006" s="669"/>
      <c r="E1006" s="150"/>
      <c r="F1006" s="150"/>
      <c r="G1006" s="150"/>
      <c r="H1006" s="150"/>
      <c r="I1006" s="150"/>
      <c r="J1006" s="150"/>
      <c r="K1006" s="669"/>
      <c r="L1006" s="669"/>
      <c r="M1006" s="669"/>
      <c r="N1006" s="150"/>
      <c r="O1006" s="150"/>
      <c r="P1006" s="150"/>
      <c r="Q1006" s="150"/>
      <c r="R1006" s="150"/>
      <c r="S1006" s="150"/>
      <c r="T1006" s="150"/>
      <c r="U1006" s="150"/>
      <c r="V1006" s="150"/>
      <c r="W1006" s="150"/>
    </row>
    <row r="1007" spans="1:23" ht="15.75" customHeight="1" x14ac:dyDescent="0.25">
      <c r="A1007" s="669"/>
      <c r="B1007" s="669"/>
      <c r="C1007" s="669"/>
      <c r="D1007" s="669"/>
      <c r="E1007" s="150"/>
      <c r="F1007" s="150"/>
      <c r="G1007" s="150"/>
      <c r="H1007" s="150"/>
      <c r="I1007" s="150"/>
      <c r="J1007" s="150"/>
      <c r="K1007" s="669"/>
      <c r="L1007" s="669"/>
      <c r="M1007" s="669"/>
      <c r="N1007" s="150"/>
      <c r="O1007" s="150"/>
      <c r="P1007" s="150"/>
      <c r="Q1007" s="150"/>
      <c r="R1007" s="150"/>
      <c r="S1007" s="150"/>
      <c r="T1007" s="150"/>
      <c r="U1007" s="150"/>
      <c r="V1007" s="150"/>
      <c r="W1007" s="150"/>
    </row>
    <row r="1008" spans="1:23" ht="15.75" customHeight="1" x14ac:dyDescent="0.25">
      <c r="A1008" s="669"/>
      <c r="B1008" s="669"/>
      <c r="C1008" s="669"/>
      <c r="D1008" s="669"/>
      <c r="E1008" s="150"/>
      <c r="F1008" s="150"/>
      <c r="G1008" s="150"/>
      <c r="H1008" s="150"/>
      <c r="I1008" s="150"/>
      <c r="J1008" s="150"/>
      <c r="K1008" s="669"/>
      <c r="L1008" s="669"/>
      <c r="M1008" s="669"/>
      <c r="N1008" s="150"/>
      <c r="O1008" s="150"/>
      <c r="P1008" s="150"/>
      <c r="Q1008" s="150"/>
      <c r="R1008" s="150"/>
      <c r="S1008" s="150"/>
      <c r="T1008" s="150"/>
      <c r="U1008" s="150"/>
      <c r="V1008" s="150"/>
      <c r="W1008" s="150"/>
    </row>
    <row r="1009" spans="1:23" ht="15.75" customHeight="1" x14ac:dyDescent="0.25">
      <c r="A1009" s="669"/>
      <c r="B1009" s="669"/>
      <c r="C1009" s="669"/>
      <c r="D1009" s="669"/>
      <c r="E1009" s="150"/>
      <c r="F1009" s="150"/>
      <c r="G1009" s="150"/>
      <c r="H1009" s="150"/>
      <c r="I1009" s="150"/>
      <c r="J1009" s="150"/>
      <c r="K1009" s="669"/>
      <c r="L1009" s="669"/>
      <c r="M1009" s="669"/>
      <c r="N1009" s="150"/>
      <c r="O1009" s="150"/>
      <c r="P1009" s="150"/>
      <c r="Q1009" s="150"/>
      <c r="R1009" s="150"/>
      <c r="S1009" s="150"/>
      <c r="T1009" s="150"/>
      <c r="U1009" s="150"/>
      <c r="V1009" s="150"/>
      <c r="W1009" s="150"/>
    </row>
    <row r="1010" spans="1:23" ht="15.75" customHeight="1" x14ac:dyDescent="0.25">
      <c r="A1010" s="669"/>
      <c r="B1010" s="669"/>
      <c r="C1010" s="669"/>
      <c r="D1010" s="669"/>
      <c r="E1010" s="150"/>
      <c r="F1010" s="150"/>
      <c r="G1010" s="150"/>
      <c r="H1010" s="150"/>
      <c r="I1010" s="150"/>
      <c r="J1010" s="150"/>
      <c r="K1010" s="669"/>
      <c r="L1010" s="669"/>
      <c r="M1010" s="669"/>
      <c r="N1010" s="150"/>
      <c r="O1010" s="150"/>
      <c r="P1010" s="150"/>
      <c r="Q1010" s="150"/>
      <c r="R1010" s="150"/>
      <c r="S1010" s="150"/>
      <c r="T1010" s="150"/>
      <c r="U1010" s="150"/>
      <c r="V1010" s="150"/>
      <c r="W1010" s="150"/>
    </row>
    <row r="1011" spans="1:23" ht="15.75" customHeight="1" x14ac:dyDescent="0.25">
      <c r="A1011" s="669"/>
      <c r="B1011" s="669"/>
      <c r="C1011" s="669"/>
      <c r="D1011" s="669"/>
      <c r="E1011" s="150"/>
      <c r="F1011" s="150"/>
      <c r="G1011" s="150"/>
      <c r="H1011" s="150"/>
      <c r="I1011" s="150"/>
      <c r="J1011" s="150"/>
      <c r="K1011" s="669"/>
      <c r="L1011" s="669"/>
      <c r="M1011" s="669"/>
      <c r="N1011" s="150"/>
      <c r="O1011" s="150"/>
      <c r="P1011" s="150"/>
      <c r="Q1011" s="150"/>
      <c r="R1011" s="150"/>
      <c r="S1011" s="150"/>
      <c r="T1011" s="150"/>
      <c r="U1011" s="150"/>
      <c r="V1011" s="150"/>
      <c r="W1011" s="150"/>
    </row>
    <row r="1012" spans="1:23" ht="15.75" customHeight="1" x14ac:dyDescent="0.25">
      <c r="A1012" s="669"/>
      <c r="B1012" s="669"/>
      <c r="C1012" s="669"/>
      <c r="D1012" s="669"/>
      <c r="E1012" s="150"/>
      <c r="F1012" s="150"/>
      <c r="G1012" s="150"/>
      <c r="H1012" s="150"/>
      <c r="I1012" s="150"/>
      <c r="J1012" s="150"/>
      <c r="K1012" s="669"/>
      <c r="L1012" s="669"/>
      <c r="M1012" s="669"/>
      <c r="N1012" s="150"/>
      <c r="O1012" s="150"/>
      <c r="P1012" s="150"/>
      <c r="Q1012" s="150"/>
      <c r="R1012" s="150"/>
      <c r="S1012" s="150"/>
      <c r="T1012" s="150"/>
      <c r="U1012" s="150"/>
      <c r="V1012" s="150"/>
      <c r="W1012" s="150"/>
    </row>
    <row r="1013" spans="1:23" ht="15.75" customHeight="1" x14ac:dyDescent="0.25">
      <c r="A1013" s="669"/>
      <c r="B1013" s="669"/>
      <c r="C1013" s="669"/>
      <c r="D1013" s="669"/>
      <c r="E1013" s="150"/>
      <c r="F1013" s="150"/>
      <c r="G1013" s="150"/>
      <c r="H1013" s="150"/>
      <c r="I1013" s="150"/>
      <c r="J1013" s="150"/>
      <c r="K1013" s="669"/>
      <c r="L1013" s="669"/>
      <c r="M1013" s="669"/>
      <c r="N1013" s="150"/>
      <c r="O1013" s="150"/>
      <c r="P1013" s="150"/>
      <c r="Q1013" s="150"/>
      <c r="R1013" s="150"/>
      <c r="S1013" s="150"/>
      <c r="T1013" s="150"/>
      <c r="U1013" s="150"/>
      <c r="V1013" s="150"/>
      <c r="W1013" s="150"/>
    </row>
    <row r="1014" spans="1:23" ht="15.75" customHeight="1" x14ac:dyDescent="0.25">
      <c r="A1014" s="669"/>
      <c r="B1014" s="669"/>
      <c r="C1014" s="669"/>
      <c r="D1014" s="669"/>
      <c r="E1014" s="150"/>
      <c r="F1014" s="150"/>
      <c r="G1014" s="150"/>
      <c r="H1014" s="150"/>
      <c r="I1014" s="150"/>
      <c r="J1014" s="150"/>
      <c r="K1014" s="669"/>
      <c r="L1014" s="669"/>
      <c r="M1014" s="669"/>
      <c r="N1014" s="150"/>
      <c r="O1014" s="150"/>
      <c r="P1014" s="150"/>
      <c r="Q1014" s="150"/>
      <c r="R1014" s="150"/>
      <c r="S1014" s="150"/>
      <c r="T1014" s="150"/>
      <c r="U1014" s="150"/>
      <c r="V1014" s="150"/>
      <c r="W1014" s="150"/>
    </row>
    <row r="1015" spans="1:23" ht="15.75" customHeight="1" x14ac:dyDescent="0.25">
      <c r="A1015" s="669"/>
      <c r="B1015" s="669"/>
      <c r="C1015" s="669"/>
      <c r="D1015" s="669"/>
      <c r="E1015" s="150"/>
      <c r="F1015" s="150"/>
      <c r="G1015" s="150"/>
      <c r="H1015" s="150"/>
      <c r="I1015" s="150"/>
      <c r="J1015" s="150"/>
      <c r="K1015" s="669"/>
      <c r="L1015" s="669"/>
      <c r="M1015" s="669"/>
      <c r="N1015" s="150"/>
      <c r="O1015" s="150"/>
      <c r="P1015" s="150"/>
      <c r="Q1015" s="150"/>
      <c r="R1015" s="150"/>
      <c r="S1015" s="150"/>
      <c r="T1015" s="150"/>
      <c r="U1015" s="150"/>
      <c r="V1015" s="150"/>
      <c r="W1015" s="150"/>
    </row>
    <row r="1016" spans="1:23" ht="15.75" customHeight="1" x14ac:dyDescent="0.25">
      <c r="A1016" s="669"/>
      <c r="B1016" s="669"/>
      <c r="C1016" s="669"/>
      <c r="D1016" s="669"/>
      <c r="E1016" s="150"/>
      <c r="F1016" s="150"/>
      <c r="G1016" s="150"/>
      <c r="H1016" s="150"/>
      <c r="I1016" s="150"/>
      <c r="J1016" s="150"/>
      <c r="K1016" s="669"/>
      <c r="L1016" s="669"/>
      <c r="M1016" s="669"/>
      <c r="N1016" s="150"/>
      <c r="O1016" s="150"/>
      <c r="P1016" s="150"/>
      <c r="Q1016" s="150"/>
      <c r="R1016" s="150"/>
      <c r="S1016" s="150"/>
      <c r="T1016" s="150"/>
      <c r="U1016" s="150"/>
      <c r="V1016" s="150"/>
      <c r="W1016" s="150"/>
    </row>
    <row r="1017" spans="1:23" ht="15.75" customHeight="1" x14ac:dyDescent="0.25">
      <c r="A1017" s="669"/>
      <c r="B1017" s="669"/>
      <c r="C1017" s="669"/>
      <c r="D1017" s="669"/>
      <c r="E1017" s="150"/>
      <c r="F1017" s="150"/>
      <c r="G1017" s="150"/>
      <c r="H1017" s="150"/>
      <c r="I1017" s="150"/>
      <c r="J1017" s="150"/>
      <c r="K1017" s="669"/>
      <c r="L1017" s="669"/>
      <c r="M1017" s="669"/>
      <c r="N1017" s="150"/>
      <c r="O1017" s="150"/>
      <c r="P1017" s="150"/>
      <c r="Q1017" s="150"/>
      <c r="R1017" s="150"/>
      <c r="S1017" s="150"/>
      <c r="T1017" s="150"/>
      <c r="U1017" s="150"/>
      <c r="V1017" s="150"/>
      <c r="W1017" s="150"/>
    </row>
    <row r="1018" spans="1:23" ht="15.75" customHeight="1" x14ac:dyDescent="0.25">
      <c r="A1018" s="669"/>
      <c r="B1018" s="669"/>
      <c r="C1018" s="669"/>
      <c r="D1018" s="669"/>
      <c r="E1018" s="150"/>
      <c r="F1018" s="150"/>
      <c r="G1018" s="150"/>
      <c r="H1018" s="150"/>
      <c r="I1018" s="150"/>
      <c r="J1018" s="150"/>
      <c r="K1018" s="669"/>
      <c r="L1018" s="669"/>
      <c r="M1018" s="669"/>
      <c r="N1018" s="150"/>
      <c r="O1018" s="150"/>
      <c r="P1018" s="150"/>
      <c r="Q1018" s="150"/>
      <c r="R1018" s="150"/>
      <c r="S1018" s="150"/>
      <c r="T1018" s="150"/>
      <c r="U1018" s="150"/>
      <c r="V1018" s="150"/>
      <c r="W1018" s="150"/>
    </row>
  </sheetData>
  <mergeCells count="11">
    <mergeCell ref="E124:I124"/>
    <mergeCell ref="D99:J99"/>
    <mergeCell ref="C4:D11"/>
    <mergeCell ref="E4:I11"/>
    <mergeCell ref="C15:K16"/>
    <mergeCell ref="D18:J18"/>
    <mergeCell ref="E19:J19"/>
    <mergeCell ref="C13:D13"/>
    <mergeCell ref="D19:D20"/>
    <mergeCell ref="F13:H13"/>
    <mergeCell ref="D74:J7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63C8F8-CE81-4656-8CD0-C156D11AC180}">
          <x14:formula1>
            <xm:f>'2 - Cadastro de Itens'!$AM$16:$AM$79</xm:f>
          </x14:formula1>
          <xm:sqref>D101:D121</xm:sqref>
        </x14:dataValidation>
        <x14:dataValidation type="list" allowBlank="1" showInputMessage="1" showErrorMessage="1" xr:uid="{B825CA0B-EEE9-4E86-B04F-40031007CDC4}">
          <x14:formula1>
            <xm:f>'2 - Cadastro de Itens'!$AJ$16:$AJ$79</xm:f>
          </x14:formula1>
          <xm:sqref>D21:D66</xm:sqref>
        </x14:dataValidation>
        <x14:dataValidation type="list" allowBlank="1" showInputMessage="1" showErrorMessage="1" promptTitle="Instrução de preenchimento" prompt="Inserir valor total da produção" xr:uid="{C5DAC553-0EAF-4E47-A655-0F214E351534}">
          <x14:formula1>
            <xm:f>'2 - Cadastro de Itens'!$D$16:$D$79</xm:f>
          </x14:formula1>
          <xm:sqref>E20:I20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B2:K877"/>
  <sheetViews>
    <sheetView showGridLines="0" topLeftCell="A67" zoomScale="60" zoomScaleNormal="60" workbookViewId="0">
      <selection activeCell="E81" sqref="E81"/>
    </sheetView>
  </sheetViews>
  <sheetFormatPr defaultColWidth="9" defaultRowHeight="14.4" outlineLevelRow="1" x14ac:dyDescent="0.25"/>
  <cols>
    <col min="1" max="1" width="4.109375" customWidth="1"/>
    <col min="2" max="2" width="4.44140625" customWidth="1"/>
    <col min="3" max="3" width="27.33203125" customWidth="1"/>
    <col min="4" max="4" width="35.109375" bestFit="1" customWidth="1"/>
    <col min="5" max="8" width="23.21875" customWidth="1"/>
    <col min="9" max="9" width="21.6640625" customWidth="1"/>
    <col min="10" max="10" width="65" customWidth="1"/>
    <col min="11" max="11" width="4" customWidth="1"/>
  </cols>
  <sheetData>
    <row r="2" spans="2:11" x14ac:dyDescent="0.25">
      <c r="B2" s="1"/>
      <c r="C2" s="12"/>
      <c r="D2" s="2"/>
      <c r="E2" s="2"/>
      <c r="F2" s="2"/>
      <c r="G2" s="4"/>
      <c r="H2" s="4"/>
      <c r="I2" s="4"/>
      <c r="J2" s="2"/>
      <c r="K2" s="9"/>
    </row>
    <row r="3" spans="2:11" ht="10.199999999999999" customHeight="1" outlineLevel="1" x14ac:dyDescent="0.25">
      <c r="B3" s="3"/>
      <c r="C3" s="1467" t="e" vm="6">
        <v>#VALUE!</v>
      </c>
      <c r="D3" s="1468"/>
      <c r="E3" s="1304" t="s">
        <v>0</v>
      </c>
      <c r="F3" s="1305"/>
      <c r="G3" s="1305"/>
      <c r="H3" s="1305"/>
      <c r="I3" s="1306"/>
      <c r="J3" s="779" t="s">
        <v>1</v>
      </c>
      <c r="K3" s="115"/>
    </row>
    <row r="4" spans="2:11" ht="16.2" customHeight="1" outlineLevel="1" x14ac:dyDescent="0.25">
      <c r="B4" s="3"/>
      <c r="C4" s="1469"/>
      <c r="D4" s="1470"/>
      <c r="E4" s="1307"/>
      <c r="F4" s="1308"/>
      <c r="G4" s="1308"/>
      <c r="H4" s="1308"/>
      <c r="I4" s="1309"/>
      <c r="J4" s="780" t="s">
        <v>2</v>
      </c>
      <c r="K4" s="115"/>
    </row>
    <row r="5" spans="2:11" ht="10.199999999999999" customHeight="1" outlineLevel="1" x14ac:dyDescent="0.25">
      <c r="B5" s="3"/>
      <c r="C5" s="1469"/>
      <c r="D5" s="1470"/>
      <c r="E5" s="1307"/>
      <c r="F5" s="1308"/>
      <c r="G5" s="1308"/>
      <c r="H5" s="1308"/>
      <c r="I5" s="1309"/>
      <c r="J5" s="781" t="s">
        <v>3</v>
      </c>
      <c r="K5" s="115"/>
    </row>
    <row r="6" spans="2:11" ht="15" customHeight="1" outlineLevel="1" x14ac:dyDescent="0.25">
      <c r="B6" s="3"/>
      <c r="C6" s="1469"/>
      <c r="D6" s="1470"/>
      <c r="E6" s="1307"/>
      <c r="F6" s="1308"/>
      <c r="G6" s="1308"/>
      <c r="H6" s="1308"/>
      <c r="I6" s="1309"/>
      <c r="J6" s="782" t="s">
        <v>4</v>
      </c>
      <c r="K6" s="115"/>
    </row>
    <row r="7" spans="2:11" ht="11.4" customHeight="1" outlineLevel="1" x14ac:dyDescent="0.25">
      <c r="B7" s="3"/>
      <c r="C7" s="1469"/>
      <c r="D7" s="1470"/>
      <c r="E7" s="1307"/>
      <c r="F7" s="1308"/>
      <c r="G7" s="1308"/>
      <c r="H7" s="1308"/>
      <c r="I7" s="1309"/>
      <c r="J7" s="783" t="s">
        <v>5</v>
      </c>
      <c r="K7" s="115"/>
    </row>
    <row r="8" spans="2:11" ht="14.4" customHeight="1" outlineLevel="1" x14ac:dyDescent="0.25">
      <c r="B8" s="3"/>
      <c r="C8" s="1469"/>
      <c r="D8" s="1470"/>
      <c r="E8" s="1307"/>
      <c r="F8" s="1308"/>
      <c r="G8" s="1308"/>
      <c r="H8" s="1308"/>
      <c r="I8" s="1309"/>
      <c r="J8" s="784">
        <v>45890</v>
      </c>
      <c r="K8" s="115"/>
    </row>
    <row r="9" spans="2:11" ht="12" customHeight="1" outlineLevel="1" x14ac:dyDescent="0.25">
      <c r="B9" s="3"/>
      <c r="C9" s="1469"/>
      <c r="D9" s="1470"/>
      <c r="E9" s="1307"/>
      <c r="F9" s="1308"/>
      <c r="G9" s="1308"/>
      <c r="H9" s="1308"/>
      <c r="I9" s="1309"/>
      <c r="J9" s="783" t="s">
        <v>6</v>
      </c>
      <c r="K9" s="115"/>
    </row>
    <row r="10" spans="2:11" ht="14.4" customHeight="1" outlineLevel="1" x14ac:dyDescent="0.25">
      <c r="B10" s="3"/>
      <c r="C10" s="1471"/>
      <c r="D10" s="1472"/>
      <c r="E10" s="1310"/>
      <c r="F10" s="1311"/>
      <c r="G10" s="1311"/>
      <c r="H10" s="1311"/>
      <c r="I10" s="1312"/>
      <c r="J10" s="142" t="s">
        <v>859</v>
      </c>
      <c r="K10" s="115"/>
    </row>
    <row r="11" spans="2:11" ht="14.4" customHeight="1" outlineLevel="1" x14ac:dyDescent="0.25">
      <c r="B11" s="3"/>
      <c r="C11" s="5"/>
      <c r="D11" s="5"/>
      <c r="E11" s="112"/>
      <c r="F11" s="112"/>
      <c r="G11" s="112"/>
      <c r="H11" s="112"/>
      <c r="I11" s="112"/>
      <c r="J11" s="112"/>
      <c r="K11" s="115"/>
    </row>
    <row r="12" spans="2:11" ht="14.4" customHeight="1" outlineLevel="1" x14ac:dyDescent="0.25">
      <c r="B12" s="3"/>
      <c r="C12" s="1313" t="s">
        <v>216</v>
      </c>
      <c r="D12" s="1314"/>
      <c r="E12" s="1314"/>
      <c r="F12" s="1314"/>
      <c r="G12" s="1314"/>
      <c r="H12" s="1314"/>
      <c r="I12" s="1314"/>
      <c r="J12" s="1396"/>
      <c r="K12" s="115"/>
    </row>
    <row r="13" spans="2:11" ht="14.4" customHeight="1" outlineLevel="1" x14ac:dyDescent="0.25">
      <c r="B13" s="3"/>
      <c r="C13" s="1315"/>
      <c r="D13" s="1316"/>
      <c r="E13" s="1316"/>
      <c r="F13" s="1316"/>
      <c r="G13" s="1316"/>
      <c r="H13" s="1316"/>
      <c r="I13" s="1316"/>
      <c r="J13" s="1397"/>
      <c r="K13" s="115"/>
    </row>
    <row r="14" spans="2:11" ht="14.4" customHeight="1" outlineLevel="1" x14ac:dyDescent="0.25">
      <c r="B14" s="3"/>
      <c r="C14" s="216"/>
      <c r="D14" s="216"/>
      <c r="E14" s="216"/>
      <c r="F14" s="216"/>
      <c r="H14" s="216"/>
      <c r="I14" s="216"/>
      <c r="J14" s="216"/>
      <c r="K14" s="115"/>
    </row>
    <row r="15" spans="2:11" ht="14.4" customHeight="1" outlineLevel="1" x14ac:dyDescent="0.25">
      <c r="B15" s="3"/>
      <c r="C15" s="1531" t="s">
        <v>93</v>
      </c>
      <c r="D15" s="1532">
        <f>'3 - Cadastro'!D15</f>
        <v>45782</v>
      </c>
      <c r="E15" s="523"/>
      <c r="F15" s="523"/>
      <c r="G15" s="523"/>
      <c r="H15" s="523"/>
      <c r="I15" s="523"/>
      <c r="K15" s="10"/>
    </row>
    <row r="16" spans="2:11" s="118" customFormat="1" ht="18.600000000000001" customHeight="1" outlineLevel="1" x14ac:dyDescent="0.25">
      <c r="B16" s="126"/>
      <c r="C16" s="1531"/>
      <c r="D16" s="1533"/>
      <c r="E16" s="523"/>
      <c r="F16" s="523"/>
      <c r="G16" s="523"/>
      <c r="H16" s="523"/>
      <c r="I16" s="523"/>
      <c r="K16" s="144"/>
    </row>
    <row r="17" spans="2:11" x14ac:dyDescent="0.25">
      <c r="B17" s="3"/>
      <c r="K17" s="10"/>
    </row>
    <row r="18" spans="2:11" ht="22.8" customHeight="1" x14ac:dyDescent="0.25">
      <c r="B18" s="3"/>
      <c r="C18" s="1328" t="s">
        <v>217</v>
      </c>
      <c r="D18" s="1329"/>
      <c r="E18" s="1329"/>
      <c r="F18" s="1329"/>
      <c r="G18" s="1329"/>
      <c r="H18" s="1329"/>
      <c r="I18" s="1329"/>
      <c r="J18" s="1341"/>
      <c r="K18" s="10"/>
    </row>
    <row r="19" spans="2:11" ht="14.4" customHeight="1" x14ac:dyDescent="0.25">
      <c r="B19" s="3"/>
      <c r="C19" s="1525" t="s">
        <v>218</v>
      </c>
      <c r="D19" s="1526"/>
      <c r="E19" s="525" t="str">
        <f>E50</f>
        <v>23/24</v>
      </c>
      <c r="F19" s="525" t="str">
        <f t="shared" ref="F19:I19" si="0">F50</f>
        <v>24/25</v>
      </c>
      <c r="G19" s="525" t="str">
        <f t="shared" si="0"/>
        <v>25/26</v>
      </c>
      <c r="H19" s="525" t="str">
        <f t="shared" si="0"/>
        <v>26/27</v>
      </c>
      <c r="I19" s="525" t="str">
        <f t="shared" si="0"/>
        <v>27/28</v>
      </c>
      <c r="J19" s="1080"/>
      <c r="K19" s="10"/>
    </row>
    <row r="20" spans="2:11" ht="18.600000000000001" customHeight="1" x14ac:dyDescent="0.25">
      <c r="B20" s="3"/>
      <c r="C20" s="1527"/>
      <c r="D20" s="1528"/>
      <c r="E20" s="218" t="s">
        <v>219</v>
      </c>
      <c r="F20" s="218" t="s">
        <v>220</v>
      </c>
      <c r="G20" s="218" t="s">
        <v>221</v>
      </c>
      <c r="H20" s="220" t="s">
        <v>219</v>
      </c>
      <c r="I20" s="1079" t="s">
        <v>220</v>
      </c>
      <c r="J20" s="1081"/>
      <c r="K20" s="10"/>
    </row>
    <row r="21" spans="2:11" ht="18.600000000000001" customHeight="1" x14ac:dyDescent="0.25">
      <c r="B21" s="3"/>
      <c r="C21" s="1513" t="s">
        <v>56</v>
      </c>
      <c r="D21" s="1514"/>
      <c r="E21" s="775">
        <f>E34+E44</f>
        <v>4</v>
      </c>
      <c r="F21" s="775">
        <f>F34+F44</f>
        <v>0</v>
      </c>
      <c r="G21" s="775">
        <f>G34+G44</f>
        <v>33000</v>
      </c>
      <c r="H21" s="775">
        <f>H34+H44</f>
        <v>0</v>
      </c>
      <c r="I21" s="775">
        <f>I34+I44</f>
        <v>0</v>
      </c>
      <c r="J21" s="1536"/>
      <c r="K21" s="10"/>
    </row>
    <row r="22" spans="2:11" ht="18.600000000000001" customHeight="1" x14ac:dyDescent="0.25">
      <c r="B22" s="3"/>
      <c r="C22" s="1515" t="s">
        <v>1001</v>
      </c>
      <c r="D22" s="1516"/>
      <c r="E22" s="775">
        <f>E35</f>
        <v>4</v>
      </c>
      <c r="F22" s="775">
        <f>F35</f>
        <v>0</v>
      </c>
      <c r="G22" s="775">
        <f>G35</f>
        <v>600</v>
      </c>
      <c r="H22" s="775">
        <f>H35</f>
        <v>0</v>
      </c>
      <c r="I22" s="775">
        <f>I35</f>
        <v>0</v>
      </c>
      <c r="J22" s="1537"/>
      <c r="K22" s="10"/>
    </row>
    <row r="23" spans="2:11" ht="18.600000000000001" customHeight="1" x14ac:dyDescent="0.25">
      <c r="B23" s="3"/>
      <c r="C23" s="1515" t="s">
        <v>998</v>
      </c>
      <c r="D23" s="1516"/>
      <c r="E23" s="775">
        <f>E37</f>
        <v>4</v>
      </c>
      <c r="F23" s="775">
        <f>F37</f>
        <v>0</v>
      </c>
      <c r="G23" s="775">
        <f>G37</f>
        <v>22000</v>
      </c>
      <c r="H23" s="775">
        <f>H37</f>
        <v>0</v>
      </c>
      <c r="I23" s="775">
        <f>I37</f>
        <v>0</v>
      </c>
      <c r="J23" s="1537"/>
      <c r="K23" s="10"/>
    </row>
    <row r="24" spans="2:11" ht="18.600000000000001" customHeight="1" x14ac:dyDescent="0.25">
      <c r="B24" s="3"/>
      <c r="C24" s="1515" t="s">
        <v>916</v>
      </c>
      <c r="D24" s="1516"/>
      <c r="E24" s="775">
        <f>E21-E22-E23</f>
        <v>-4</v>
      </c>
      <c r="F24" s="775">
        <f>F21-F22-F23</f>
        <v>0</v>
      </c>
      <c r="G24" s="775">
        <f>G21-G22-G23</f>
        <v>10400</v>
      </c>
      <c r="H24" s="775">
        <f>H21-H22-H23</f>
        <v>0</v>
      </c>
      <c r="I24" s="775">
        <f>I21-I22-I23</f>
        <v>0</v>
      </c>
      <c r="J24" s="1537"/>
      <c r="K24" s="10"/>
    </row>
    <row r="25" spans="2:11" ht="18.600000000000001" customHeight="1" x14ac:dyDescent="0.25">
      <c r="B25" s="3"/>
      <c r="C25" s="1529" t="s">
        <v>917</v>
      </c>
      <c r="D25" s="1530"/>
      <c r="E25" s="803">
        <f>IFERROR(E24/E21,"")</f>
        <v>-1</v>
      </c>
      <c r="F25" s="803" t="str">
        <f>IFERROR(F24/F21,"")</f>
        <v/>
      </c>
      <c r="G25" s="803">
        <f>IFERROR(G24/G21,"")</f>
        <v>0.31515151515151513</v>
      </c>
      <c r="H25" s="803" t="str">
        <f>IFERROR(H24/H21,"")</f>
        <v/>
      </c>
      <c r="I25" s="803" t="str">
        <f>IFERROR(I24/I21,"")</f>
        <v/>
      </c>
      <c r="J25" s="1537"/>
      <c r="K25" s="10"/>
    </row>
    <row r="26" spans="2:11" ht="18.600000000000001" hidden="1" customHeight="1" x14ac:dyDescent="0.25">
      <c r="B26" s="3"/>
      <c r="C26" s="1534" t="s">
        <v>223</v>
      </c>
      <c r="D26" s="1535"/>
      <c r="E26" s="334">
        <f>IFERROR(E25/E21,"")</f>
        <v>-0.25</v>
      </c>
      <c r="F26" s="334" t="str">
        <f>IFERROR(F25/F21,"")</f>
        <v/>
      </c>
      <c r="G26" s="334">
        <f>IFERROR(G25/G21,"")</f>
        <v>9.5500459136822766E-6</v>
      </c>
      <c r="H26" s="334" t="str">
        <f>IFERROR(H25/H21,"")</f>
        <v/>
      </c>
      <c r="I26" s="334" t="str">
        <f>IFERROR(I25/I21,"")</f>
        <v/>
      </c>
      <c r="J26" s="1537"/>
      <c r="K26" s="10"/>
    </row>
    <row r="27" spans="2:11" ht="18.600000000000001" customHeight="1" x14ac:dyDescent="0.25">
      <c r="B27" s="3"/>
      <c r="C27" s="1513" t="s">
        <v>871</v>
      </c>
      <c r="D27" s="1514"/>
      <c r="E27" s="778">
        <f>'6 - Custos do Cliente'!E97+'6 - Custos do Cliente'!E121</f>
        <v>700</v>
      </c>
      <c r="F27" s="778">
        <f>'6 - Custos do Cliente'!E97+'6 - Custos do Cliente'!E121</f>
        <v>700</v>
      </c>
      <c r="G27" s="778">
        <f>'6 - Custos do Cliente'!E97+'6 - Custos do Cliente'!E121</f>
        <v>700</v>
      </c>
      <c r="H27" s="778">
        <f>'6 - Custos do Cliente'!E97+'6 - Custos do Cliente'!E121</f>
        <v>700</v>
      </c>
      <c r="I27" s="778">
        <f>'6 - Custos do Cliente'!E97+'6 - Custos do Cliente'!E121</f>
        <v>700</v>
      </c>
      <c r="J27" s="1537"/>
      <c r="K27" s="10"/>
    </row>
    <row r="28" spans="2:11" ht="18.600000000000001" customHeight="1" x14ac:dyDescent="0.25">
      <c r="B28" s="3"/>
      <c r="C28" s="1515" t="s">
        <v>916</v>
      </c>
      <c r="D28" s="1516"/>
      <c r="E28" s="775">
        <f>E24-E27</f>
        <v>-704</v>
      </c>
      <c r="F28" s="775">
        <f>F24-F27</f>
        <v>-700</v>
      </c>
      <c r="G28" s="775">
        <f>G24-G27</f>
        <v>9700</v>
      </c>
      <c r="H28" s="775">
        <f>H24-H27</f>
        <v>-700</v>
      </c>
      <c r="I28" s="775">
        <f>I24-I27</f>
        <v>-700</v>
      </c>
      <c r="J28" s="1537"/>
      <c r="K28" s="10"/>
    </row>
    <row r="29" spans="2:11" ht="18.600000000000001" customHeight="1" x14ac:dyDescent="0.25">
      <c r="B29" s="3"/>
      <c r="C29" s="1519" t="s">
        <v>988</v>
      </c>
      <c r="D29" s="1520"/>
      <c r="E29" s="776">
        <f>IFERROR(E28/E21,"")</f>
        <v>-176</v>
      </c>
      <c r="F29" s="776" t="str">
        <f>IFERROR(F28/F21,"")</f>
        <v/>
      </c>
      <c r="G29" s="776">
        <f>IFERROR(G28/G21,"")</f>
        <v>0.29393939393939394</v>
      </c>
      <c r="H29" s="776" t="str">
        <f>IFERROR(H28/H21,"")</f>
        <v/>
      </c>
      <c r="I29" s="776" t="str">
        <f>IFERROR(I28/I21,"")</f>
        <v/>
      </c>
      <c r="J29" s="1538"/>
      <c r="K29" s="10"/>
    </row>
    <row r="30" spans="2:11" x14ac:dyDescent="0.25">
      <c r="B30" s="3"/>
      <c r="K30" s="10"/>
    </row>
    <row r="31" spans="2:11" ht="24" customHeight="1" x14ac:dyDescent="0.25">
      <c r="B31" s="3"/>
      <c r="C31" s="1328" t="s">
        <v>224</v>
      </c>
      <c r="D31" s="1329"/>
      <c r="E31" s="1329"/>
      <c r="F31" s="1329"/>
      <c r="G31" s="1329"/>
      <c r="H31" s="1329"/>
      <c r="I31" s="1329"/>
      <c r="J31" s="1341"/>
      <c r="K31" s="10"/>
    </row>
    <row r="32" spans="2:11" ht="18.600000000000001" customHeight="1" x14ac:dyDescent="0.25">
      <c r="B32" s="3"/>
      <c r="C32" s="1525" t="s">
        <v>218</v>
      </c>
      <c r="D32" s="1526"/>
      <c r="E32" s="525" t="str">
        <f>E50</f>
        <v>23/24</v>
      </c>
      <c r="F32" s="525" t="str">
        <f t="shared" ref="F32:I32" si="1">F50</f>
        <v>24/25</v>
      </c>
      <c r="G32" s="525" t="str">
        <f t="shared" si="1"/>
        <v>25/26</v>
      </c>
      <c r="H32" s="525" t="str">
        <f t="shared" si="1"/>
        <v>26/27</v>
      </c>
      <c r="I32" s="525" t="str">
        <f t="shared" si="1"/>
        <v>27/28</v>
      </c>
      <c r="J32" s="785"/>
      <c r="K32" s="10"/>
    </row>
    <row r="33" spans="2:11" ht="18.600000000000001" customHeight="1" x14ac:dyDescent="0.25">
      <c r="B33" s="3"/>
      <c r="C33" s="1527"/>
      <c r="D33" s="1528"/>
      <c r="E33" s="218" t="s">
        <v>219</v>
      </c>
      <c r="F33" s="218" t="s">
        <v>220</v>
      </c>
      <c r="G33" s="218" t="s">
        <v>221</v>
      </c>
      <c r="H33" s="220" t="s">
        <v>219</v>
      </c>
      <c r="I33" s="220" t="s">
        <v>220</v>
      </c>
      <c r="J33" s="786"/>
      <c r="K33" s="10"/>
    </row>
    <row r="34" spans="2:11" ht="18.600000000000001" customHeight="1" x14ac:dyDescent="0.25">
      <c r="B34" s="3"/>
      <c r="C34" s="1513" t="s">
        <v>56</v>
      </c>
      <c r="D34" s="1514"/>
      <c r="E34" s="775">
        <f>SUMIF($D$52:$D$797,$C$34,E52:E797)</f>
        <v>4</v>
      </c>
      <c r="F34" s="775">
        <f>SUMIF($D$52:$D$797,$C$21,F52:F797)</f>
        <v>0</v>
      </c>
      <c r="G34" s="775">
        <f>SUMIF($D$52:$D$797,$C$21,G52:G797)</f>
        <v>33000</v>
      </c>
      <c r="H34" s="775">
        <f>SUMIF($D$52:$D$797,$C$21,H52:H797)</f>
        <v>0</v>
      </c>
      <c r="I34" s="775">
        <f>SUMIF($D$52:$D$797,$C$21,I52:I797)</f>
        <v>0</v>
      </c>
      <c r="J34" s="1536"/>
      <c r="K34" s="10"/>
    </row>
    <row r="35" spans="2:11" ht="18.600000000000001" customHeight="1" x14ac:dyDescent="0.25">
      <c r="B35" s="3"/>
      <c r="C35" s="1515" t="s">
        <v>1001</v>
      </c>
      <c r="D35" s="1516"/>
      <c r="E35" s="775">
        <f>SUMIF($D$52:$D$797,$C$35,E52:E797)</f>
        <v>4</v>
      </c>
      <c r="F35" s="775">
        <f>SUMIF($D$52:$D$797,$C$35,F52:F797)</f>
        <v>0</v>
      </c>
      <c r="G35" s="775">
        <f>SUMIF($D$52:$D$797,$C$35,G52:G797)</f>
        <v>600</v>
      </c>
      <c r="H35" s="775">
        <f>SUMIF($D$52:$D$797,$C$35,H52:H797)</f>
        <v>0</v>
      </c>
      <c r="I35" s="775">
        <f>SUMIF($D$52:$D$797,$C$35,I52:I797)</f>
        <v>0</v>
      </c>
      <c r="J35" s="1537"/>
      <c r="K35" s="10"/>
    </row>
    <row r="36" spans="2:11" ht="15.6" x14ac:dyDescent="0.25">
      <c r="B36" s="3"/>
      <c r="C36" s="1515" t="s">
        <v>871</v>
      </c>
      <c r="D36" s="1516"/>
      <c r="E36" s="775">
        <f>'6 - Custos do Cliente'!E106+'6 - Custos do Cliente'!E130</f>
        <v>0</v>
      </c>
      <c r="F36" s="775">
        <f>'6 - Custos do Cliente'!E106+'6 - Custos do Cliente'!E130</f>
        <v>0</v>
      </c>
      <c r="G36" s="775">
        <f>'6 - Custos do Cliente'!E106+'6 - Custos do Cliente'!E130</f>
        <v>0</v>
      </c>
      <c r="H36" s="775">
        <f>'6 - Custos do Cliente'!E106+'6 - Custos do Cliente'!E130</f>
        <v>0</v>
      </c>
      <c r="I36" s="775">
        <f>'6 - Custos do Cliente'!E106+'6 - Custos do Cliente'!E130</f>
        <v>0</v>
      </c>
      <c r="J36" s="1537"/>
      <c r="K36" s="10"/>
    </row>
    <row r="37" spans="2:11" ht="18.600000000000001" customHeight="1" x14ac:dyDescent="0.25">
      <c r="B37" s="3"/>
      <c r="C37" s="1515" t="s">
        <v>998</v>
      </c>
      <c r="D37" s="1516"/>
      <c r="E37" s="775">
        <f>SUMIF($D$52:$D$797,$C$37,E52:E797)</f>
        <v>4</v>
      </c>
      <c r="F37" s="775">
        <f>SUMIF($D$52:$D$797,$C$37,F52:F797)</f>
        <v>0</v>
      </c>
      <c r="G37" s="775">
        <f>SUMIF($D$52:$D$797,$C$37,G52:G797)</f>
        <v>22000</v>
      </c>
      <c r="H37" s="775">
        <f>SUMIF($D$52:$D$797,$C$37,H52:H797)</f>
        <v>0</v>
      </c>
      <c r="I37" s="775">
        <f>SUMIF($D$52:$D$797,$C$37,I52:I797)</f>
        <v>0</v>
      </c>
      <c r="J37" s="1537"/>
      <c r="K37" s="10"/>
    </row>
    <row r="38" spans="2:11" ht="18.600000000000001" customHeight="1" x14ac:dyDescent="0.25">
      <c r="B38" s="3"/>
      <c r="C38" s="1515" t="s">
        <v>916</v>
      </c>
      <c r="D38" s="1516"/>
      <c r="E38" s="775">
        <f>E34-E37-E36-E35</f>
        <v>-4</v>
      </c>
      <c r="F38" s="775">
        <f>F34-F37-F36-F35</f>
        <v>0</v>
      </c>
      <c r="G38" s="775">
        <f>G34-G37-G36-G35</f>
        <v>10400</v>
      </c>
      <c r="H38" s="775">
        <f>H34-H37-H36-H35</f>
        <v>0</v>
      </c>
      <c r="I38" s="775">
        <f>I34-I37-I36-I35</f>
        <v>0</v>
      </c>
      <c r="J38" s="1537"/>
      <c r="K38" s="10"/>
    </row>
    <row r="39" spans="2:11" s="333" customFormat="1" ht="18.600000000000001" customHeight="1" x14ac:dyDescent="0.25">
      <c r="B39" s="331"/>
      <c r="C39" s="1517" t="s">
        <v>917</v>
      </c>
      <c r="D39" s="1518"/>
      <c r="E39" s="776">
        <f>IFERROR(E38/E34,"")</f>
        <v>-1</v>
      </c>
      <c r="F39" s="776" t="str">
        <f>IFERROR(F38/F34,"")</f>
        <v/>
      </c>
      <c r="G39" s="776">
        <f>IFERROR(G38/G34,"")</f>
        <v>0.31515151515151513</v>
      </c>
      <c r="H39" s="776" t="str">
        <f>IFERROR(H38/H34,"")</f>
        <v/>
      </c>
      <c r="I39" s="776" t="str">
        <f>IFERROR(I38/I34,"")</f>
        <v/>
      </c>
      <c r="J39" s="1538"/>
      <c r="K39" s="332"/>
    </row>
    <row r="40" spans="2:11" s="333" customFormat="1" ht="18.600000000000001" customHeight="1" x14ac:dyDescent="0.25">
      <c r="B40" s="331"/>
      <c r="C40" s="760"/>
      <c r="D40" s="760"/>
      <c r="E40" s="761"/>
      <c r="F40" s="761"/>
      <c r="G40" s="761"/>
      <c r="H40" s="761"/>
      <c r="I40" s="761"/>
      <c r="J40" s="18"/>
      <c r="K40" s="332"/>
    </row>
    <row r="41" spans="2:11" ht="18" customHeight="1" x14ac:dyDescent="0.25">
      <c r="B41" s="3"/>
      <c r="C41" s="1328" t="s">
        <v>229</v>
      </c>
      <c r="D41" s="1329"/>
      <c r="E41" s="1329"/>
      <c r="F41" s="1329"/>
      <c r="G41" s="1329"/>
      <c r="H41" s="1329"/>
      <c r="I41" s="1329"/>
      <c r="J41" s="1341"/>
      <c r="K41" s="10"/>
    </row>
    <row r="42" spans="2:11" ht="18" customHeight="1" x14ac:dyDescent="0.25">
      <c r="B42" s="3"/>
      <c r="C42" s="1523" t="s">
        <v>230</v>
      </c>
      <c r="D42" s="1524"/>
      <c r="E42" s="525" t="str">
        <f>E50</f>
        <v>23/24</v>
      </c>
      <c r="F42" s="525" t="str">
        <f t="shared" ref="F42:I42" si="2">F50</f>
        <v>24/25</v>
      </c>
      <c r="G42" s="525" t="str">
        <f t="shared" si="2"/>
        <v>25/26</v>
      </c>
      <c r="H42" s="525" t="str">
        <f t="shared" si="2"/>
        <v>26/27</v>
      </c>
      <c r="I42" s="525" t="str">
        <f t="shared" si="2"/>
        <v>27/28</v>
      </c>
      <c r="J42" s="1521" t="s">
        <v>428</v>
      </c>
      <c r="K42" s="10"/>
    </row>
    <row r="43" spans="2:11" ht="18" customHeight="1" x14ac:dyDescent="0.25">
      <c r="B43" s="3"/>
      <c r="C43" s="1523"/>
      <c r="D43" s="1524"/>
      <c r="E43" s="218" t="s">
        <v>219</v>
      </c>
      <c r="F43" s="218" t="s">
        <v>220</v>
      </c>
      <c r="G43" s="218" t="s">
        <v>221</v>
      </c>
      <c r="H43" s="218" t="s">
        <v>219</v>
      </c>
      <c r="I43" s="218" t="s">
        <v>220</v>
      </c>
      <c r="J43" s="1522"/>
      <c r="K43" s="10"/>
    </row>
    <row r="44" spans="2:11" ht="18" customHeight="1" x14ac:dyDescent="0.25">
      <c r="B44" s="3"/>
      <c r="C44" s="1515" t="s">
        <v>56</v>
      </c>
      <c r="D44" s="1516"/>
      <c r="E44" s="775">
        <f>E858</f>
        <v>0</v>
      </c>
      <c r="F44" s="775">
        <f>F858</f>
        <v>0</v>
      </c>
      <c r="G44" s="775">
        <f>G858</f>
        <v>0</v>
      </c>
      <c r="H44" s="775">
        <f>H858</f>
        <v>0</v>
      </c>
      <c r="I44" s="775">
        <f>I858</f>
        <v>0</v>
      </c>
      <c r="J44" s="1495"/>
      <c r="K44" s="10"/>
    </row>
    <row r="45" spans="2:11" ht="18" customHeight="1" x14ac:dyDescent="0.25">
      <c r="B45" s="3"/>
      <c r="C45" s="1515" t="s">
        <v>921</v>
      </c>
      <c r="D45" s="1516"/>
      <c r="E45" s="775">
        <f>E841</f>
        <v>0</v>
      </c>
      <c r="F45" s="775">
        <f>F841</f>
        <v>0</v>
      </c>
      <c r="G45" s="775">
        <f>G841</f>
        <v>0</v>
      </c>
      <c r="H45" s="775">
        <f>H841</f>
        <v>0</v>
      </c>
      <c r="I45" s="775">
        <f>I841</f>
        <v>0</v>
      </c>
      <c r="J45" s="1496"/>
      <c r="K45" s="10"/>
    </row>
    <row r="46" spans="2:11" ht="18" customHeight="1" x14ac:dyDescent="0.25">
      <c r="B46" s="3"/>
      <c r="C46" s="1515" t="s">
        <v>916</v>
      </c>
      <c r="D46" s="1516"/>
      <c r="E46" s="775">
        <f>E44-E45</f>
        <v>0</v>
      </c>
      <c r="F46" s="775">
        <f>F44-F45</f>
        <v>0</v>
      </c>
      <c r="G46" s="775">
        <f>G44-G45</f>
        <v>0</v>
      </c>
      <c r="H46" s="775">
        <f>H44-H45</f>
        <v>0</v>
      </c>
      <c r="I46" s="775">
        <f>I44-I45</f>
        <v>0</v>
      </c>
      <c r="J46" s="1496"/>
      <c r="K46" s="10"/>
    </row>
    <row r="47" spans="2:11" ht="18" customHeight="1" x14ac:dyDescent="0.25">
      <c r="B47" s="3"/>
      <c r="C47" s="1519" t="s">
        <v>917</v>
      </c>
      <c r="D47" s="1520"/>
      <c r="E47" s="776" t="str">
        <f>IFERROR(E46/E44,"")</f>
        <v/>
      </c>
      <c r="F47" s="776" t="str">
        <f>IFERROR(F46/F44,"")</f>
        <v/>
      </c>
      <c r="G47" s="776" t="str">
        <f>IFERROR(G46/G44,"")</f>
        <v/>
      </c>
      <c r="H47" s="776" t="str">
        <f>IFERROR(H46/H44,"")</f>
        <v/>
      </c>
      <c r="I47" s="776" t="str">
        <f>IFERROR(I46/I44,"")</f>
        <v/>
      </c>
      <c r="J47" s="1497"/>
      <c r="K47" s="10"/>
    </row>
    <row r="48" spans="2:11" x14ac:dyDescent="0.25">
      <c r="B48" s="3"/>
      <c r="K48" s="10"/>
    </row>
    <row r="49" spans="2:11" s="215" customFormat="1" ht="34.950000000000003" customHeight="1" x14ac:dyDescent="0.25">
      <c r="B49" s="219"/>
      <c r="C49" s="1505">
        <v>1</v>
      </c>
      <c r="D49" s="626" t="s">
        <v>225</v>
      </c>
      <c r="E49" s="1325" t="s">
        <v>19</v>
      </c>
      <c r="F49" s="1326"/>
      <c r="G49" s="1326"/>
      <c r="H49" s="1326"/>
      <c r="I49" s="1327"/>
      <c r="J49" s="125" t="s">
        <v>428</v>
      </c>
      <c r="K49" s="221"/>
    </row>
    <row r="50" spans="2:11" s="215" customFormat="1" ht="19.8" customHeight="1" x14ac:dyDescent="0.25">
      <c r="B50" s="219"/>
      <c r="C50" s="1506"/>
      <c r="D50" s="627" t="s">
        <v>984</v>
      </c>
      <c r="E50" s="1078" t="s">
        <v>211</v>
      </c>
      <c r="F50" s="204" t="str">
        <f t="shared" ref="F50:I50" si="3">TEXT(MOD(VALUE(LEFT(E50,2))+1,100),"00") &amp; "/" &amp; TEXT(MOD(VALUE(RIGHT(E50,2))+1,100),"00")</f>
        <v>24/25</v>
      </c>
      <c r="G50" s="204" t="str">
        <f t="shared" si="3"/>
        <v>25/26</v>
      </c>
      <c r="H50" s="204" t="str">
        <f t="shared" si="3"/>
        <v>26/27</v>
      </c>
      <c r="I50" s="204" t="str">
        <f t="shared" si="3"/>
        <v>27/28</v>
      </c>
      <c r="J50" s="787"/>
      <c r="K50" s="221"/>
    </row>
    <row r="51" spans="2:11" s="215" customFormat="1" ht="19.95" customHeight="1" x14ac:dyDescent="0.25">
      <c r="B51" s="219"/>
      <c r="C51" s="1506"/>
      <c r="D51" s="711" t="s">
        <v>227</v>
      </c>
      <c r="E51" s="204" t="s">
        <v>990</v>
      </c>
      <c r="F51" s="204" t="s">
        <v>987</v>
      </c>
      <c r="G51" s="204" t="s">
        <v>985</v>
      </c>
      <c r="H51" s="204" t="s">
        <v>986</v>
      </c>
      <c r="I51" s="204" t="s">
        <v>986</v>
      </c>
      <c r="J51" s="788"/>
      <c r="K51" s="221"/>
    </row>
    <row r="52" spans="2:11" s="215" customFormat="1" ht="28.05" customHeight="1" x14ac:dyDescent="0.25">
      <c r="B52" s="219"/>
      <c r="C52" s="1506"/>
      <c r="D52" s="762" t="str" cm="1">
        <f t="array" ref="D52">IFERROR(IF(INDEX('1 - BaseSafra'!D:D,MATCH(E$49,'1 - BaseSafra'!D:D,0)+ROW(A1))&lt;&gt;"",IF(INDEX('1 - BaseSafra'!D:D,MATCH(E$49,'1 - BaseSafra'!D:D,0)+ROW(A1))&lt;&gt;E$49,INDEX('1 - BaseSafra'!D:D,MATCH(E$49,'1 - BaseSafra'!D:D,0)+ROW(A1)),""),""),"")</f>
        <v>Área Plantada</v>
      </c>
      <c r="E52" s="1082">
        <f>SUM(E53:E54)</f>
        <v>2</v>
      </c>
      <c r="F52" s="1082">
        <f>SUM(F53:F54)</f>
        <v>0</v>
      </c>
      <c r="G52" s="1082">
        <f>SUM(G53:G54)</f>
        <v>30</v>
      </c>
      <c r="H52" s="1082">
        <f>SUM(H53:H54)</f>
        <v>0</v>
      </c>
      <c r="I52" s="1082">
        <f>SUM(I53:I54)</f>
        <v>0</v>
      </c>
      <c r="J52" s="788"/>
      <c r="K52" s="221"/>
    </row>
    <row r="53" spans="2:11" s="215" customFormat="1" ht="28.05" customHeight="1" x14ac:dyDescent="0.25">
      <c r="B53" s="219"/>
      <c r="C53" s="1506"/>
      <c r="D53" s="657" t="str" cm="1">
        <f t="array" ref="D53">IFERROR(IF(INDEX('1 - BaseSafra'!D:D,MATCH(E$49,'1 - BaseSafra'!D:D,0)+ROW(A2))&lt;&gt;"",IF(INDEX('1 - BaseSafra'!D:D,MATCH(E$49,'1 - BaseSafra'!D:D,0)+ROW(A2))&lt;&gt;E$49,INDEX('1 - BaseSafra'!D:D,MATCH(E$49,'1 - BaseSafra'!D:D,0)+ROW(A2)),""),""),"")</f>
        <v>Área Própria</v>
      </c>
      <c r="E53" s="1089">
        <v>1</v>
      </c>
      <c r="F53" s="1089"/>
      <c r="G53" s="1089">
        <v>20</v>
      </c>
      <c r="H53" s="1089"/>
      <c r="I53" s="1089"/>
      <c r="J53" s="788"/>
      <c r="K53" s="221"/>
    </row>
    <row r="54" spans="2:11" s="215" customFormat="1" ht="28.05" customHeight="1" x14ac:dyDescent="0.25">
      <c r="B54" s="219"/>
      <c r="C54" s="1506"/>
      <c r="D54" s="657" t="str" cm="1">
        <f t="array" ref="D54">IFERROR(IF(INDEX('1 - BaseSafra'!D:D,MATCH(E$49,'1 - BaseSafra'!D:D,0)+ROW(A3))&lt;&gt;"",IF(INDEX('1 - BaseSafra'!D:D,MATCH(E$49,'1 - BaseSafra'!D:D,0)+ROW(A3))&lt;&gt;E$49,INDEX('1 - BaseSafra'!D:D,MATCH(E$49,'1 - BaseSafra'!D:D,0)+ROW(A3)),""),""),"")</f>
        <v>Área Arrendada</v>
      </c>
      <c r="E54" s="1089">
        <v>1</v>
      </c>
      <c r="F54" s="1089"/>
      <c r="G54" s="1089">
        <v>10</v>
      </c>
      <c r="H54" s="1089"/>
      <c r="I54" s="1089"/>
      <c r="J54" s="788"/>
      <c r="K54" s="221"/>
    </row>
    <row r="55" spans="2:11" s="215" customFormat="1" ht="28.05" customHeight="1" x14ac:dyDescent="0.25">
      <c r="B55" s="219"/>
      <c r="C55" s="1506"/>
      <c r="D55" s="657" t="str" cm="1">
        <f t="array" ref="D55">IFERROR(IF(INDEX('1 - BaseSafra'!D:D,MATCH(E$49,'1 - BaseSafra'!D:D,0)+ROW(A4))&lt;&gt;"",IF(INDEX('1 - BaseSafra'!D:D,MATCH(E$49,'1 - BaseSafra'!D:D,0)+ROW(A4))&lt;&gt;E$49,INDEX('1 - BaseSafra'!D:D,MATCH(E$49,'1 - BaseSafra'!D:D,0)+ROW(A4)),""),""),"")</f>
        <v>Rendimento</v>
      </c>
      <c r="E55" s="1089">
        <v>1</v>
      </c>
      <c r="F55" s="1089"/>
      <c r="G55" s="1089">
        <v>10</v>
      </c>
      <c r="H55" s="1089"/>
      <c r="I55" s="1089"/>
      <c r="J55" s="794"/>
      <c r="K55" s="221"/>
    </row>
    <row r="56" spans="2:11" s="215" customFormat="1" ht="28.05" customHeight="1" x14ac:dyDescent="0.25">
      <c r="B56" s="219"/>
      <c r="C56" s="1506"/>
      <c r="D56" s="657" t="str" cm="1">
        <f t="array" ref="D56">IFERROR(IF(INDEX('1 - BaseSafra'!D:D,MATCH(E$49,'1 - BaseSafra'!D:D,0)+ROW(A5))&lt;&gt;"",IF(INDEX('1 - BaseSafra'!D:D,MATCH(E$49,'1 - BaseSafra'!D:D,0)+ROW(A5))&lt;&gt;E$49,INDEX('1 - BaseSafra'!D:D,MATCH(E$49,'1 - BaseSafra'!D:D,0)+ROW(A5)),""),""),"")</f>
        <v>Produção</v>
      </c>
      <c r="E56" s="1103">
        <f>E55*E52</f>
        <v>2</v>
      </c>
      <c r="F56" s="1103">
        <f>F55*F52</f>
        <v>0</v>
      </c>
      <c r="G56" s="1103">
        <f>G55*G52</f>
        <v>300</v>
      </c>
      <c r="H56" s="1103">
        <f>H55*H52</f>
        <v>0</v>
      </c>
      <c r="I56" s="1103">
        <f>I55*I52</f>
        <v>0</v>
      </c>
      <c r="J56" s="788"/>
      <c r="K56" s="221"/>
    </row>
    <row r="57" spans="2:11" s="329" customFormat="1" ht="28.05" customHeight="1" x14ac:dyDescent="0.25">
      <c r="B57" s="327"/>
      <c r="C57" s="1506"/>
      <c r="D57" s="657" t="str" cm="1">
        <f t="array" ref="D57">IFERROR(IF(INDEX('1 - BaseSafra'!D:D,MATCH(E$49,'1 - BaseSafra'!D:D,0)+ROW(A6))&lt;&gt;"",IF(INDEX('1 - BaseSafra'!D:D,MATCH(E$49,'1 - BaseSafra'!D:D,0)+ROW(A6))&lt;&gt;E$49,INDEX('1 - BaseSafra'!D:D,MATCH(E$49,'1 - BaseSafra'!D:D,0)+ROW(A6)),""),""),"")</f>
        <v>Preço médio</v>
      </c>
      <c r="E57" s="166">
        <v>2</v>
      </c>
      <c r="F57" s="164"/>
      <c r="G57" s="1089">
        <v>110</v>
      </c>
      <c r="H57" s="164"/>
      <c r="I57" s="164"/>
      <c r="J57" s="788"/>
      <c r="K57" s="328"/>
    </row>
    <row r="58" spans="2:11" s="329" customFormat="1" ht="28.05" customHeight="1" x14ac:dyDescent="0.25">
      <c r="B58" s="327"/>
      <c r="C58" s="1506"/>
      <c r="D58" s="657" t="str" cm="1">
        <f t="array" ref="D58">IFERROR(IF(INDEX('1 - BaseSafra'!D:D,MATCH(E$49,'1 - BaseSafra'!D:D,0)+ROW(A7))&lt;&gt;"",IF(INDEX('1 - BaseSafra'!D:D,MATCH(E$49,'1 - BaseSafra'!D:D,0)+ROW(A7))&lt;&gt;E$49,INDEX('1 - BaseSafra'!D:D,MATCH(E$49,'1 - BaseSafra'!D:D,0)+ROW(A7)),""),""),"")</f>
        <v>Custos de Insumos + Fretes + Colheita (valor / unidade)</v>
      </c>
      <c r="E58" s="166">
        <v>2</v>
      </c>
      <c r="F58" s="164"/>
      <c r="G58" s="1089">
        <v>20</v>
      </c>
      <c r="H58" s="164"/>
      <c r="I58" s="164"/>
      <c r="J58" s="789"/>
      <c r="K58" s="328"/>
    </row>
    <row r="59" spans="2:11" s="215" customFormat="1" ht="28.05" customHeight="1" x14ac:dyDescent="0.25">
      <c r="B59" s="219"/>
      <c r="C59" s="1506"/>
      <c r="D59" s="657" t="str" cm="1">
        <f t="array" ref="D59">IFERROR(IF(INDEX('1 - BaseSafra'!D:D,MATCH(E$49,'1 - BaseSafra'!D:D,0)+ROW(A8))&lt;&gt;"",IF(INDEX('1 - BaseSafra'!D:D,MATCH(E$49,'1 - BaseSafra'!D:D,0)+ROW(A8))&lt;&gt;E$49,INDEX('1 - BaseSafra'!D:D,MATCH(E$49,'1 - BaseSafra'!D:D,0)+ROW(A8)),""),""),"")</f>
        <v>Arrendamentos (base)</v>
      </c>
      <c r="E59" s="1089">
        <v>2</v>
      </c>
      <c r="F59" s="1089"/>
      <c r="G59" s="1089">
        <v>20</v>
      </c>
      <c r="H59" s="1089"/>
      <c r="I59" s="1089"/>
      <c r="J59" s="788"/>
      <c r="K59" s="221"/>
    </row>
    <row r="60" spans="2:11" s="215" customFormat="1" ht="28.05" customHeight="1" x14ac:dyDescent="0.25">
      <c r="B60" s="219"/>
      <c r="C60" s="1506"/>
      <c r="D60" s="657" t="str" cm="1">
        <f t="array" ref="D60">IFERROR(IF(INDEX('1 - BaseSafra'!D:D,MATCH(E$49,'1 - BaseSafra'!D:D,0)+ROW(A9))&lt;&gt;"",IF(INDEX('1 - BaseSafra'!D:D,MATCH(E$49,'1 - BaseSafra'!D:D,0)+ROW(A9))&lt;&gt;E$49,INDEX('1 - BaseSafra'!D:D,MATCH(E$49,'1 - BaseSafra'!D:D,0)+ROW(A9)),""),""),"")</f>
        <v>Custo Arrendamento (R$)</v>
      </c>
      <c r="E60" s="731">
        <f>(E59*E54)*E57</f>
        <v>4</v>
      </c>
      <c r="F60" s="731">
        <f>(F59*F54)*F57</f>
        <v>0</v>
      </c>
      <c r="G60" s="731">
        <f>(G59*G54)*G57</f>
        <v>22000</v>
      </c>
      <c r="H60" s="731">
        <f>(H59*H54)*H57</f>
        <v>0</v>
      </c>
      <c r="I60" s="731">
        <f>(I59*I54)*I57</f>
        <v>0</v>
      </c>
      <c r="J60" s="788"/>
      <c r="K60" s="221"/>
    </row>
    <row r="61" spans="2:11" s="215" customFormat="1" ht="28.05" customHeight="1" x14ac:dyDescent="0.25">
      <c r="B61" s="219"/>
      <c r="C61" s="1506"/>
      <c r="D61" s="657" t="str" cm="1">
        <f t="array" ref="D61">IFERROR(IF(INDEX('1 - BaseSafra'!D:D,MATCH(E$49,'1 - BaseSafra'!D:D,0)+ROW(A10))&lt;&gt;"",IF(INDEX('1 - BaseSafra'!D:D,MATCH(E$49,'1 - BaseSafra'!D:D,0)+ROW(A10))&lt;&gt;E$49,INDEX('1 - BaseSafra'!D:D,MATCH(E$49,'1 - BaseSafra'!D:D,0)+ROW(A10)),""),""),"")</f>
        <v>Receita Total</v>
      </c>
      <c r="E61" s="731">
        <f>E56*E57</f>
        <v>4</v>
      </c>
      <c r="F61" s="731">
        <f>F56*F57</f>
        <v>0</v>
      </c>
      <c r="G61" s="731">
        <f>G56*G57</f>
        <v>33000</v>
      </c>
      <c r="H61" s="731">
        <f>H56*H57</f>
        <v>0</v>
      </c>
      <c r="I61" s="731">
        <f>I56*I57</f>
        <v>0</v>
      </c>
      <c r="J61" s="788"/>
      <c r="K61" s="221"/>
    </row>
    <row r="62" spans="2:11" s="326" customFormat="1" ht="28.05" customHeight="1" x14ac:dyDescent="0.25">
      <c r="B62" s="324"/>
      <c r="C62" s="1506"/>
      <c r="D62" s="657" t="str" cm="1">
        <f t="array" ref="D62">IFERROR(IF(INDEX('1 - BaseSafra'!D:D,MATCH(E$49,'1 - BaseSafra'!D:D,0)+ROW(A11))&lt;&gt;"",IF(INDEX('1 - BaseSafra'!D:D,MATCH(E$49,'1 - BaseSafra'!D:D,0)+ROW(A11))&lt;&gt;E$49,INDEX('1 - BaseSafra'!D:D,MATCH(E$49,'1 - BaseSafra'!D:D,0)+ROW(A11)),""),""),"")</f>
        <v>Custos de Insumos + Fretes + Colheita (Total)</v>
      </c>
      <c r="E62" s="777">
        <f>E58*E52</f>
        <v>4</v>
      </c>
      <c r="F62" s="777">
        <f>F58*F52</f>
        <v>0</v>
      </c>
      <c r="G62" s="777">
        <f>G58*G52</f>
        <v>600</v>
      </c>
      <c r="H62" s="777">
        <f>H58*H52</f>
        <v>0</v>
      </c>
      <c r="I62" s="777">
        <f>I58*I52</f>
        <v>0</v>
      </c>
      <c r="J62" s="788"/>
      <c r="K62" s="325"/>
    </row>
    <row r="63" spans="2:11" s="215" customFormat="1" ht="28.05" customHeight="1" x14ac:dyDescent="0.25">
      <c r="B63" s="219"/>
      <c r="C63" s="1506"/>
      <c r="D63" s="657" t="str" cm="1">
        <f t="array" ref="D63">IFERROR(IF(INDEX('1 - BaseSafra'!D:D,MATCH(E$49,'1 - BaseSafra'!D:D,0)+ROW(A12))&lt;&gt;"",IF(INDEX('1 - BaseSafra'!D:D,MATCH(E$49,'1 - BaseSafra'!D:D,0)+ROW(A12))&lt;&gt;E$49,INDEX('1 - BaseSafra'!D:D,MATCH(E$49,'1 - BaseSafra'!D:D,0)+ROW(A12)),""),""),"")</f>
        <v>Resultado Bruto</v>
      </c>
      <c r="E63" s="731">
        <f>E61-E62-E60</f>
        <v>-4</v>
      </c>
      <c r="F63" s="731">
        <f>F61-F62-F60</f>
        <v>0</v>
      </c>
      <c r="G63" s="731">
        <f>G61-G62-G60</f>
        <v>10400</v>
      </c>
      <c r="H63" s="731">
        <f>H61-H62-H60</f>
        <v>0</v>
      </c>
      <c r="I63" s="731">
        <f>I61-I62-I60</f>
        <v>0</v>
      </c>
      <c r="J63" s="788"/>
      <c r="K63" s="221"/>
    </row>
    <row r="64" spans="2:11" s="215" customFormat="1" ht="28.05" customHeight="1" x14ac:dyDescent="0.25">
      <c r="B64" s="219"/>
      <c r="C64" s="1506"/>
      <c r="D64" s="657" t="str" cm="1">
        <f t="array" ref="D64">IFERROR(IF(INDEX('1 - BaseSafra'!D:D,MATCH(E$49,'1 - BaseSafra'!D:D,0)+ROW(A13))&lt;&gt;"",IF(INDEX('1 - BaseSafra'!D:D,MATCH(E$49,'1 - BaseSafra'!D:D,0)+ROW(A13))&lt;&gt;E$49,INDEX('1 - BaseSafra'!D:D,MATCH(E$49,'1 - BaseSafra'!D:D,0)+ROW(A13)),""),""),"")</f>
        <v>Margem Bruta</v>
      </c>
      <c r="E64" s="795">
        <f>IFERROR(E63/E61,0)</f>
        <v>-1</v>
      </c>
      <c r="F64" s="795">
        <f>IFERROR(F63/F61,0)</f>
        <v>0</v>
      </c>
      <c r="G64" s="795">
        <f>IFERROR(G63/G61,0)</f>
        <v>0.31515151515151513</v>
      </c>
      <c r="H64" s="795">
        <f>IFERROR(H63/H61,0)</f>
        <v>0</v>
      </c>
      <c r="I64" s="795">
        <f>IFERROR(I63/I61,0)</f>
        <v>0</v>
      </c>
      <c r="J64" s="788"/>
      <c r="K64" s="221"/>
    </row>
    <row r="65" spans="2:11" s="215" customFormat="1" ht="28.05" customHeight="1" x14ac:dyDescent="0.25">
      <c r="B65" s="219"/>
      <c r="C65" s="1506"/>
      <c r="D65" s="657" t="str" cm="1">
        <f t="array" ref="D65">IFERROR(IF(INDEX('1 - BaseSafra'!D:D,MATCH(E$49,'1 - BaseSafra'!D:D,0)+ROW(A14))&lt;&gt;"",IF(INDEX('1 - BaseSafra'!D:D,MATCH(E$49,'1 - BaseSafra'!D:D,0)+ROW(A14))&lt;&gt;E$49,INDEX('1 - BaseSafra'!D:D,MATCH(E$49,'1 - BaseSafra'!D:D,0)+ROW(A14)),""),""),"")</f>
        <v/>
      </c>
      <c r="E65" s="164"/>
      <c r="F65" s="164"/>
      <c r="G65" s="164"/>
      <c r="H65" s="169"/>
      <c r="I65" s="169"/>
      <c r="J65" s="788"/>
      <c r="K65" s="221"/>
    </row>
    <row r="66" spans="2:11" s="215" customFormat="1" ht="28.05" customHeight="1" x14ac:dyDescent="0.25">
      <c r="B66" s="219"/>
      <c r="C66" s="1506"/>
      <c r="D66" s="657" t="str" cm="1">
        <f t="array" ref="D66">IFERROR(IF(INDEX('1 - BaseSafra'!D:D,MATCH(E$49,'1 - BaseSafra'!D:D,0)+ROW(A15))&lt;&gt;"",IF(INDEX('1 - BaseSafra'!D:D,MATCH(E$49,'1 - BaseSafra'!D:D,0)+ROW(A15))&lt;&gt;E$49,INDEX('1 - BaseSafra'!D:D,MATCH(E$49,'1 - BaseSafra'!D:D,0)+ROW(A15)),""),""),"")</f>
        <v/>
      </c>
      <c r="E66" s="164"/>
      <c r="F66" s="164"/>
      <c r="G66" s="164"/>
      <c r="H66" s="169"/>
      <c r="I66" s="169"/>
      <c r="J66" s="788"/>
      <c r="K66" s="221"/>
    </row>
    <row r="67" spans="2:11" s="215" customFormat="1" ht="28.05" customHeight="1" x14ac:dyDescent="0.25">
      <c r="B67" s="219"/>
      <c r="C67" s="1506"/>
      <c r="D67" s="657" t="str" cm="1">
        <f t="array" ref="D67">IFERROR(IF(INDEX('1 - BaseSafra'!D:D,MATCH(E$49,'1 - BaseSafra'!D:D,0)+ROW(A16))&lt;&gt;"",IF(INDEX('1 - BaseSafra'!D:D,MATCH(E$49,'1 - BaseSafra'!D:D,0)+ROW(A16))&lt;&gt;E$49,INDEX('1 - BaseSafra'!D:D,MATCH(E$49,'1 - BaseSafra'!D:D,0)+ROW(A16)),""),""),"")</f>
        <v/>
      </c>
      <c r="E67" s="164"/>
      <c r="F67" s="164"/>
      <c r="G67" s="164"/>
      <c r="H67" s="169"/>
      <c r="I67" s="169"/>
      <c r="J67" s="788"/>
      <c r="K67" s="221"/>
    </row>
    <row r="68" spans="2:11" s="215" customFormat="1" ht="28.05" customHeight="1" x14ac:dyDescent="0.25">
      <c r="B68" s="219"/>
      <c r="C68" s="1506"/>
      <c r="D68" s="657" t="str" cm="1">
        <f t="array" ref="D68">IFERROR(IF(INDEX('1 - BaseSafra'!D:D,MATCH(E$49,'1 - BaseSafra'!D:D,0)+ROW(A17))&lt;&gt;"",IF(INDEX('1 - BaseSafra'!D:D,MATCH(E$49,'1 - BaseSafra'!D:D,0)+ROW(A17))&lt;&gt;E$49,INDEX('1 - BaseSafra'!D:D,MATCH(E$49,'1 - BaseSafra'!D:D,0)+ROW(A17)),""),""),"")</f>
        <v/>
      </c>
      <c r="E68" s="164"/>
      <c r="F68" s="164"/>
      <c r="G68" s="164"/>
      <c r="H68" s="767"/>
      <c r="I68" s="767"/>
      <c r="J68" s="788"/>
      <c r="K68" s="221"/>
    </row>
    <row r="69" spans="2:11" s="215" customFormat="1" ht="28.05" customHeight="1" x14ac:dyDescent="0.25">
      <c r="B69" s="219"/>
      <c r="C69" s="1506"/>
      <c r="D69" s="657" t="str" cm="1">
        <f t="array" ref="D69">IFERROR(IF(INDEX('1 - BaseSafra'!D:D,MATCH(E$49,'1 - BaseSafra'!D:D,0)+ROW(A18))&lt;&gt;"",IF(INDEX('1 - BaseSafra'!D:D,MATCH(E$49,'1 - BaseSafra'!D:D,0)+ROW(A18))&lt;&gt;E$49,INDEX('1 - BaseSafra'!D:D,MATCH(E$49,'1 - BaseSafra'!D:D,0)+ROW(A18)),""),""),"")</f>
        <v/>
      </c>
      <c r="E69" s="164"/>
      <c r="F69" s="164"/>
      <c r="G69" s="164"/>
      <c r="H69" s="767"/>
      <c r="I69" s="767"/>
      <c r="J69" s="788"/>
      <c r="K69" s="221"/>
    </row>
    <row r="70" spans="2:11" s="215" customFormat="1" ht="28.05" customHeight="1" x14ac:dyDescent="0.25">
      <c r="B70" s="219"/>
      <c r="C70" s="1506"/>
      <c r="D70" s="657" t="str" cm="1">
        <f t="array" ref="D70">IFERROR(IF(INDEX('1 - BaseSafra'!D:D,MATCH(E$49,'1 - BaseSafra'!D:D,0)+ROW(A19))&lt;&gt;"",IF(INDEX('1 - BaseSafra'!D:D,MATCH(E$49,'1 - BaseSafra'!D:D,0)+ROW(A19))&lt;&gt;E$49,INDEX('1 - BaseSafra'!D:D,MATCH(E$49,'1 - BaseSafra'!D:D,0)+ROW(A19)),""),""),"")</f>
        <v/>
      </c>
      <c r="E70" s="164"/>
      <c r="F70" s="164"/>
      <c r="G70" s="164"/>
      <c r="H70" s="767"/>
      <c r="I70" s="767"/>
      <c r="J70" s="788"/>
      <c r="K70" s="221"/>
    </row>
    <row r="71" spans="2:11" s="215" customFormat="1" ht="28.05" customHeight="1" x14ac:dyDescent="0.25">
      <c r="B71" s="219"/>
      <c r="C71" s="1506"/>
      <c r="D71" s="657" t="str" cm="1">
        <f t="array" ref="D71">IFERROR(IF(INDEX('1 - BaseSafra'!D:D,MATCH(E$49,'1 - BaseSafra'!D:D,0)+ROW(A20))&lt;&gt;"",IF(INDEX('1 - BaseSafra'!D:D,MATCH(E$49,'1 - BaseSafra'!D:D,0)+ROW(A20))&lt;&gt;E$49,INDEX('1 - BaseSafra'!D:D,MATCH(E$49,'1 - BaseSafra'!D:D,0)+ROW(A20)),""),""),"")</f>
        <v/>
      </c>
      <c r="E71" s="164"/>
      <c r="F71" s="164"/>
      <c r="G71" s="164"/>
      <c r="H71" s="767"/>
      <c r="I71" s="767"/>
      <c r="J71" s="788"/>
      <c r="K71" s="221"/>
    </row>
    <row r="72" spans="2:11" s="215" customFormat="1" ht="28.05" customHeight="1" x14ac:dyDescent="0.25">
      <c r="B72" s="219"/>
      <c r="C72" s="1507"/>
      <c r="D72" s="790" t="str" cm="1">
        <f t="array" ref="D72">IFERROR(IF(INDEX('1 - BaseSafra'!D:D,MATCH(E$49,'1 - BaseSafra'!D:D,0)+ROW(A21))&lt;&gt;"",IF(INDEX('1 - BaseSafra'!D:D,MATCH(E$49,'1 - BaseSafra'!D:D,0)+ROW(A21))&lt;&gt;E$49,INDEX('1 - BaseSafra'!D:D,MATCH(E$49,'1 - BaseSafra'!D:D,0)+ROW(A21)),""),""),"")</f>
        <v/>
      </c>
      <c r="E72" s="179"/>
      <c r="F72" s="179"/>
      <c r="G72" s="179"/>
      <c r="H72" s="727"/>
      <c r="I72" s="727"/>
      <c r="J72" s="791"/>
      <c r="K72" s="221"/>
    </row>
    <row r="73" spans="2:11" x14ac:dyDescent="0.25">
      <c r="B73" s="3"/>
      <c r="K73" s="10"/>
    </row>
    <row r="74" spans="2:11" s="215" customFormat="1" ht="34.950000000000003" customHeight="1" x14ac:dyDescent="0.25">
      <c r="B74" s="219"/>
      <c r="C74" s="1505">
        <v>2</v>
      </c>
      <c r="D74" s="626" t="s">
        <v>225</v>
      </c>
      <c r="E74" s="1325" t="s">
        <v>10</v>
      </c>
      <c r="F74" s="1326"/>
      <c r="G74" s="1326"/>
      <c r="H74" s="1326"/>
      <c r="I74" s="1326"/>
      <c r="J74" s="765"/>
      <c r="K74" s="221"/>
    </row>
    <row r="75" spans="2:11" s="215" customFormat="1" ht="19.8" customHeight="1" x14ac:dyDescent="0.25">
      <c r="B75" s="219"/>
      <c r="C75" s="1506"/>
      <c r="D75" s="627" t="s">
        <v>984</v>
      </c>
      <c r="E75" s="1084" t="str">
        <f>$E$50</f>
        <v>23/24</v>
      </c>
      <c r="F75" s="1084" t="str">
        <f>$F$50</f>
        <v>24/25</v>
      </c>
      <c r="G75" s="1084" t="str">
        <f>$G$50</f>
        <v>25/26</v>
      </c>
      <c r="H75" s="1084" t="str">
        <f>$H$50</f>
        <v>26/27</v>
      </c>
      <c r="I75" s="1084" t="str">
        <f>$I$50</f>
        <v>27/28</v>
      </c>
      <c r="J75" s="787"/>
      <c r="K75" s="221"/>
    </row>
    <row r="76" spans="2:11" s="215" customFormat="1" ht="19.8" customHeight="1" x14ac:dyDescent="0.25">
      <c r="B76" s="219"/>
      <c r="C76" s="1506"/>
      <c r="D76" s="711" t="s">
        <v>227</v>
      </c>
      <c r="E76" s="204" t="s">
        <v>990</v>
      </c>
      <c r="F76" s="204" t="s">
        <v>987</v>
      </c>
      <c r="G76" s="204" t="s">
        <v>985</v>
      </c>
      <c r="H76" s="204" t="s">
        <v>986</v>
      </c>
      <c r="I76" s="204" t="s">
        <v>986</v>
      </c>
      <c r="J76" s="787"/>
      <c r="K76" s="221"/>
    </row>
    <row r="77" spans="2:11" s="215" customFormat="1" ht="28.05" customHeight="1" x14ac:dyDescent="0.25">
      <c r="B77" s="219"/>
      <c r="C77" s="1506"/>
      <c r="D77" s="657" t="str" cm="1">
        <f t="array" ref="D77">IFERROR(IF(INDEX('1 - BaseSafra'!D:D,MATCH(E$74,'1 - BaseSafra'!D:D,0)+ROW(A1))&lt;&gt;"",IF(INDEX('1 - BaseSafra'!D:D,MATCH(E$74,'1 - BaseSafra'!D:D,0)+ROW(A1))&lt;&gt;E$74,INDEX('1 - BaseSafra'!D:D,MATCH(E$74,'1 - BaseSafra'!D:D,0)+ROW(A1)),""),""),"")</f>
        <v>Área Plantada</v>
      </c>
      <c r="E77" s="1082">
        <f>SUM(E78:E79)</f>
        <v>4</v>
      </c>
      <c r="F77" s="1082">
        <f>SUM(F78:F79)</f>
        <v>0</v>
      </c>
      <c r="G77" s="1082">
        <f>SUM(G78:G79)</f>
        <v>0</v>
      </c>
      <c r="H77" s="1082">
        <f>SUM(H78:H79)</f>
        <v>0</v>
      </c>
      <c r="I77" s="1082">
        <f>SUM(I78:I79)</f>
        <v>0</v>
      </c>
      <c r="J77" s="788"/>
      <c r="K77" s="221"/>
    </row>
    <row r="78" spans="2:11" s="215" customFormat="1" ht="28.05" customHeight="1" x14ac:dyDescent="0.25">
      <c r="B78" s="219"/>
      <c r="C78" s="1506"/>
      <c r="D78" s="657" t="str" cm="1">
        <f t="array" ref="D78">IFERROR(IF(INDEX('1 - BaseSafra'!D:D,MATCH(E$74,'1 - BaseSafra'!D:D,0)+ROW(A2))&lt;&gt;"",IF(INDEX('1 - BaseSafra'!D:D,MATCH(E$74,'1 - BaseSafra'!D:D,0)+ROW(A2))&lt;&gt;E$74,INDEX('1 - BaseSafra'!D:D,MATCH(E$74,'1 - BaseSafra'!D:D,0)+ROW(A2)),""),""),"")</f>
        <v>Área Própria</v>
      </c>
      <c r="E78" s="1089">
        <v>2</v>
      </c>
      <c r="F78" s="1089"/>
      <c r="G78" s="1089"/>
      <c r="H78" s="1089"/>
      <c r="I78" s="1089"/>
      <c r="J78" s="788"/>
      <c r="K78" s="221"/>
    </row>
    <row r="79" spans="2:11" s="215" customFormat="1" ht="28.05" customHeight="1" x14ac:dyDescent="0.25">
      <c r="B79" s="219"/>
      <c r="C79" s="1506"/>
      <c r="D79" s="657" t="str" cm="1">
        <f t="array" ref="D79">IFERROR(IF(INDEX('1 - BaseSafra'!D:D,MATCH(E$74,'1 - BaseSafra'!D:D,0)+ROW(A3))&lt;&gt;"",IF(INDEX('1 - BaseSafra'!D:D,MATCH(E$74,'1 - BaseSafra'!D:D,0)+ROW(A3))&lt;&gt;E$74,INDEX('1 - BaseSafra'!D:D,MATCH(E$74,'1 - BaseSafra'!D:D,0)+ROW(A3)),""),""),"")</f>
        <v>Área Arrendada</v>
      </c>
      <c r="E79" s="1089">
        <v>2</v>
      </c>
      <c r="F79" s="1089"/>
      <c r="G79" s="1089"/>
      <c r="H79" s="1089"/>
      <c r="I79" s="1089"/>
      <c r="J79" s="788"/>
      <c r="K79" s="221"/>
    </row>
    <row r="80" spans="2:11" s="215" customFormat="1" ht="28.05" customHeight="1" x14ac:dyDescent="0.25">
      <c r="B80" s="219"/>
      <c r="C80" s="1506"/>
      <c r="D80" s="657" t="str" cm="1">
        <f t="array" ref="D80">IFERROR(IF(INDEX('1 - BaseSafra'!D:D,MATCH(E$74,'1 - BaseSafra'!D:D,0)+ROW(A4))&lt;&gt;"",IF(INDEX('1 - BaseSafra'!D:D,MATCH(E$74,'1 - BaseSafra'!D:D,0)+ROW(A4))&lt;&gt;E$74,INDEX('1 - BaseSafra'!D:D,MATCH(E$74,'1 - BaseSafra'!D:D,0)+ROW(A4)),""),""),"")</f>
        <v>Rendimento</v>
      </c>
      <c r="E80" s="1089">
        <v>2</v>
      </c>
      <c r="F80" s="1089"/>
      <c r="G80" s="1089"/>
      <c r="H80" s="1089"/>
      <c r="I80" s="1089"/>
      <c r="J80" s="788"/>
      <c r="K80" s="221"/>
    </row>
    <row r="81" spans="2:11" s="215" customFormat="1" ht="28.05" customHeight="1" x14ac:dyDescent="0.25">
      <c r="B81" s="219"/>
      <c r="C81" s="1506"/>
      <c r="D81" s="657" t="str" cm="1">
        <f t="array" ref="D81">IFERROR(IF(INDEX('1 - BaseSafra'!D:D,MATCH(E$74,'1 - BaseSafra'!D:D,0)+ROW(A5))&lt;&gt;"",IF(INDEX('1 - BaseSafra'!D:D,MATCH(E$74,'1 - BaseSafra'!D:D,0)+ROW(A5))&lt;&gt;E$74,INDEX('1 - BaseSafra'!D:D,MATCH(E$74,'1 - BaseSafra'!D:D,0)+ROW(A5)),""),""),"")</f>
        <v>Produção</v>
      </c>
      <c r="E81" s="1103">
        <f>E80*E77</f>
        <v>8</v>
      </c>
      <c r="F81" s="1103">
        <f>F80*F77</f>
        <v>0</v>
      </c>
      <c r="G81" s="1103">
        <f>G80*G77</f>
        <v>0</v>
      </c>
      <c r="H81" s="1103">
        <f>H80*H77</f>
        <v>0</v>
      </c>
      <c r="I81" s="1103">
        <f>I80*I77</f>
        <v>0</v>
      </c>
      <c r="J81" s="788"/>
      <c r="K81" s="221"/>
    </row>
    <row r="82" spans="2:11" s="329" customFormat="1" ht="28.05" customHeight="1" x14ac:dyDescent="0.25">
      <c r="B82" s="327"/>
      <c r="C82" s="1506"/>
      <c r="D82" s="657" t="str" cm="1">
        <f t="array" ref="D82">IFERROR(IF(INDEX('1 - BaseSafra'!D:D,MATCH(E$74,'1 - BaseSafra'!D:D,0)+ROW(A6))&lt;&gt;"",IF(INDEX('1 - BaseSafra'!D:D,MATCH(E$74,'1 - BaseSafra'!D:D,0)+ROW(A6))&lt;&gt;E$74,INDEX('1 - BaseSafra'!D:D,MATCH(E$74,'1 - BaseSafra'!D:D,0)+ROW(A6)),""),""),"")</f>
        <v>Preço médio</v>
      </c>
      <c r="E82" s="166"/>
      <c r="F82" s="164"/>
      <c r="G82" s="1089"/>
      <c r="H82" s="164"/>
      <c r="I82" s="164"/>
      <c r="J82" s="788"/>
      <c r="K82" s="328"/>
    </row>
    <row r="83" spans="2:11" s="329" customFormat="1" ht="28.05" customHeight="1" x14ac:dyDescent="0.25">
      <c r="B83" s="327"/>
      <c r="C83" s="1506"/>
      <c r="D83" s="657" t="str" cm="1">
        <f t="array" ref="D83">IFERROR(IF(INDEX('1 - BaseSafra'!D:D,MATCH(E$74,'1 - BaseSafra'!D:D,0)+ROW(A7))&lt;&gt;"",IF(INDEX('1 - BaseSafra'!D:D,MATCH(E$74,'1 - BaseSafra'!D:D,0)+ROW(A7))&lt;&gt;E$74,INDEX('1 - BaseSafra'!D:D,MATCH(E$74,'1 - BaseSafra'!D:D,0)+ROW(A7)),""),""),"")</f>
        <v>Custos de Insumos + Fretes + Colheita (valor / unidade)</v>
      </c>
      <c r="E83" s="166"/>
      <c r="F83" s="164"/>
      <c r="G83" s="1089"/>
      <c r="H83" s="164"/>
      <c r="I83" s="164"/>
      <c r="J83" s="789"/>
      <c r="K83" s="328"/>
    </row>
    <row r="84" spans="2:11" s="215" customFormat="1" ht="28.05" customHeight="1" x14ac:dyDescent="0.25">
      <c r="B84" s="219"/>
      <c r="C84" s="1506"/>
      <c r="D84" s="657" t="str" cm="1">
        <f t="array" ref="D84">IFERROR(IF(INDEX('1 - BaseSafra'!D:D,MATCH(E$74,'1 - BaseSafra'!D:D,0)+ROW(A8))&lt;&gt;"",IF(INDEX('1 - BaseSafra'!D:D,MATCH(E$74,'1 - BaseSafra'!D:D,0)+ROW(A8))&lt;&gt;E$74,INDEX('1 - BaseSafra'!D:D,MATCH(E$74,'1 - BaseSafra'!D:D,0)+ROW(A8)),""),""),"")</f>
        <v>Arrendamentos (base)</v>
      </c>
      <c r="E84" s="1089"/>
      <c r="F84" s="1089"/>
      <c r="G84" s="1089"/>
      <c r="H84" s="1089"/>
      <c r="I84" s="1089"/>
      <c r="J84" s="788"/>
      <c r="K84" s="221"/>
    </row>
    <row r="85" spans="2:11" s="215" customFormat="1" ht="28.05" customHeight="1" x14ac:dyDescent="0.25">
      <c r="B85" s="219"/>
      <c r="C85" s="1506"/>
      <c r="D85" s="657" t="str" cm="1">
        <f t="array" ref="D85">IFERROR(IF(INDEX('1 - BaseSafra'!D:D,MATCH(E$74,'1 - BaseSafra'!D:D,0)+ROW(A9))&lt;&gt;"",IF(INDEX('1 - BaseSafra'!D:D,MATCH(E$74,'1 - BaseSafra'!D:D,0)+ROW(A9))&lt;&gt;E$74,INDEX('1 - BaseSafra'!D:D,MATCH(E$74,'1 - BaseSafra'!D:D,0)+ROW(A9)),""),""),"")</f>
        <v>Custo Arrendamento (R$)</v>
      </c>
      <c r="E85" s="731">
        <f>(E84*E79)*E82</f>
        <v>0</v>
      </c>
      <c r="F85" s="731">
        <f>(F84*F79)*F82</f>
        <v>0</v>
      </c>
      <c r="G85" s="731">
        <f>(G84*G79)*G82</f>
        <v>0</v>
      </c>
      <c r="H85" s="731">
        <f>(H84*H79)*H82</f>
        <v>0</v>
      </c>
      <c r="I85" s="731">
        <f>(I84*I79)*I82</f>
        <v>0</v>
      </c>
      <c r="J85" s="788"/>
      <c r="K85" s="221"/>
    </row>
    <row r="86" spans="2:11" s="215" customFormat="1" ht="28.05" customHeight="1" x14ac:dyDescent="0.25">
      <c r="B86" s="219"/>
      <c r="C86" s="1506"/>
      <c r="D86" s="657" t="str" cm="1">
        <f t="array" ref="D86">IFERROR(IF(INDEX('1 - BaseSafra'!D:D,MATCH(E$74,'1 - BaseSafra'!D:D,0)+ROW(A10))&lt;&gt;"",IF(INDEX('1 - BaseSafra'!D:D,MATCH(E$74,'1 - BaseSafra'!D:D,0)+ROW(A10))&lt;&gt;E$74,INDEX('1 - BaseSafra'!D:D,MATCH(E$74,'1 - BaseSafra'!D:D,0)+ROW(A10)),""),""),"")</f>
        <v>Receita Total</v>
      </c>
      <c r="E86" s="731">
        <f>E81*E82</f>
        <v>0</v>
      </c>
      <c r="F86" s="731">
        <f>F81*F82</f>
        <v>0</v>
      </c>
      <c r="G86" s="731">
        <f>G81*G82</f>
        <v>0</v>
      </c>
      <c r="H86" s="731">
        <f>H81*H82</f>
        <v>0</v>
      </c>
      <c r="I86" s="731">
        <f>I81*I82</f>
        <v>0</v>
      </c>
      <c r="J86" s="788"/>
      <c r="K86" s="221"/>
    </row>
    <row r="87" spans="2:11" s="326" customFormat="1" ht="28.05" customHeight="1" x14ac:dyDescent="0.25">
      <c r="B87" s="324"/>
      <c r="C87" s="1506"/>
      <c r="D87" s="657" t="str" cm="1">
        <f t="array" ref="D87">IFERROR(IF(INDEX('1 - BaseSafra'!D:D,MATCH(E$74,'1 - BaseSafra'!D:D,0)+ROW(A11))&lt;&gt;"",IF(INDEX('1 - BaseSafra'!D:D,MATCH(E$74,'1 - BaseSafra'!D:D,0)+ROW(A11))&lt;&gt;E$74,INDEX('1 - BaseSafra'!D:D,MATCH(E$74,'1 - BaseSafra'!D:D,0)+ROW(A11)),""),""),"")</f>
        <v>Custos de Insumos + Fretes + Colheita (Total)</v>
      </c>
      <c r="E87" s="777">
        <f>E83*E77</f>
        <v>0</v>
      </c>
      <c r="F87" s="777">
        <f>F83*F77</f>
        <v>0</v>
      </c>
      <c r="G87" s="777">
        <f>G83*G77</f>
        <v>0</v>
      </c>
      <c r="H87" s="777">
        <f>H83*H77</f>
        <v>0</v>
      </c>
      <c r="I87" s="777">
        <f>I83*I77</f>
        <v>0</v>
      </c>
      <c r="J87" s="788"/>
      <c r="K87" s="325"/>
    </row>
    <row r="88" spans="2:11" s="215" customFormat="1" ht="28.05" customHeight="1" x14ac:dyDescent="0.25">
      <c r="B88" s="219"/>
      <c r="C88" s="1506"/>
      <c r="D88" s="657" t="str" cm="1">
        <f t="array" ref="D88">IFERROR(IF(INDEX('1 - BaseSafra'!D:D,MATCH(E$74,'1 - BaseSafra'!D:D,0)+ROW(A12))&lt;&gt;"",IF(INDEX('1 - BaseSafra'!D:D,MATCH(E$74,'1 - BaseSafra'!D:D,0)+ROW(A12))&lt;&gt;E$74,INDEX('1 - BaseSafra'!D:D,MATCH(E$74,'1 - BaseSafra'!D:D,0)+ROW(A12)),""),""),"")</f>
        <v>Resultado Bruto</v>
      </c>
      <c r="E88" s="731">
        <f>E86-E87-E85</f>
        <v>0</v>
      </c>
      <c r="F88" s="731">
        <f>F86-F87-F85</f>
        <v>0</v>
      </c>
      <c r="G88" s="731">
        <f>G86-G87-G85</f>
        <v>0</v>
      </c>
      <c r="H88" s="731">
        <f>H86-H87-H85</f>
        <v>0</v>
      </c>
      <c r="I88" s="731">
        <f>I86-I87-I85</f>
        <v>0</v>
      </c>
      <c r="J88" s="788"/>
      <c r="K88" s="221"/>
    </row>
    <row r="89" spans="2:11" s="215" customFormat="1" ht="28.05" customHeight="1" x14ac:dyDescent="0.25">
      <c r="B89" s="219"/>
      <c r="C89" s="1506"/>
      <c r="D89" s="657" t="str" cm="1">
        <f t="array" ref="D89">IFERROR(IF(INDEX('1 - BaseSafra'!D:D,MATCH(E$74,'1 - BaseSafra'!D:D,0)+ROW(A13))&lt;&gt;"",IF(INDEX('1 - BaseSafra'!D:D,MATCH(E$74,'1 - BaseSafra'!D:D,0)+ROW(A13))&lt;&gt;E$74,INDEX('1 - BaseSafra'!D:D,MATCH(E$74,'1 - BaseSafra'!D:D,0)+ROW(A13)),""),""),"")</f>
        <v>Margem Bruta</v>
      </c>
      <c r="E89" s="795">
        <f>IFERROR(E88/E86,0)</f>
        <v>0</v>
      </c>
      <c r="F89" s="795">
        <f>IFERROR(F88/F86,0)</f>
        <v>0</v>
      </c>
      <c r="G89" s="795">
        <f>IFERROR(G88/G86,0)</f>
        <v>0</v>
      </c>
      <c r="H89" s="795">
        <f>IFERROR(H88/H86,0)</f>
        <v>0</v>
      </c>
      <c r="I89" s="795">
        <f>IFERROR(I88/I86,0)</f>
        <v>0</v>
      </c>
      <c r="J89" s="788"/>
      <c r="K89" s="221"/>
    </row>
    <row r="90" spans="2:11" s="215" customFormat="1" ht="28.05" customHeight="1" x14ac:dyDescent="0.25">
      <c r="B90" s="219"/>
      <c r="C90" s="1506"/>
      <c r="D90" s="657" t="str" cm="1">
        <f t="array" ref="D90">IFERROR(IF(INDEX('1 - BaseSafra'!D:D,MATCH(E$74,'1 - BaseSafra'!D:D,0)+ROW(A14))&lt;&gt;"",IF(INDEX('1 - BaseSafra'!D:D,MATCH(E$74,'1 - BaseSafra'!D:D,0)+ROW(A14))&lt;&gt;E$74,INDEX('1 - BaseSafra'!D:D,MATCH(E$74,'1 - BaseSafra'!D:D,0)+ROW(A14)),""),""),"")</f>
        <v/>
      </c>
      <c r="E90" s="164"/>
      <c r="F90" s="164"/>
      <c r="G90" s="164"/>
      <c r="H90" s="169"/>
      <c r="I90" s="169"/>
      <c r="J90" s="788" t="s">
        <v>228</v>
      </c>
      <c r="K90" s="221"/>
    </row>
    <row r="91" spans="2:11" s="215" customFormat="1" ht="28.05" customHeight="1" x14ac:dyDescent="0.25">
      <c r="B91" s="219"/>
      <c r="C91" s="1506"/>
      <c r="D91" s="657" t="str" cm="1">
        <f t="array" ref="D91">IFERROR(IF(INDEX('1 - BaseSafra'!D:D,MATCH(E$74,'1 - BaseSafra'!D:D,0)+ROW(A15))&lt;&gt;"",IF(INDEX('1 - BaseSafra'!D:D,MATCH(E$74,'1 - BaseSafra'!D:D,0)+ROW(A15))&lt;&gt;E$74,INDEX('1 - BaseSafra'!D:D,MATCH(E$74,'1 - BaseSafra'!D:D,0)+ROW(A15)),""),""),"")</f>
        <v/>
      </c>
      <c r="E91" s="164"/>
      <c r="F91" s="164"/>
      <c r="G91" s="164"/>
      <c r="H91" s="169"/>
      <c r="I91" s="169"/>
      <c r="J91" s="788"/>
      <c r="K91" s="221"/>
    </row>
    <row r="92" spans="2:11" s="215" customFormat="1" ht="28.05" customHeight="1" x14ac:dyDescent="0.25">
      <c r="B92" s="219"/>
      <c r="C92" s="1506"/>
      <c r="D92" s="657" t="str" cm="1">
        <f t="array" ref="D92">IFERROR(IF(INDEX('1 - BaseSafra'!D:D,MATCH(E$74,'1 - BaseSafra'!D:D,0)+ROW(A16))&lt;&gt;"",IF(INDEX('1 - BaseSafra'!D:D,MATCH(E$74,'1 - BaseSafra'!D:D,0)+ROW(A16))&lt;&gt;E$74,INDEX('1 - BaseSafra'!D:D,MATCH(E$74,'1 - BaseSafra'!D:D,0)+ROW(A16)),""),""),"")</f>
        <v/>
      </c>
      <c r="E92" s="164"/>
      <c r="F92" s="164"/>
      <c r="G92" s="164"/>
      <c r="H92" s="169"/>
      <c r="I92" s="169"/>
      <c r="J92" s="788"/>
      <c r="K92" s="221"/>
    </row>
    <row r="93" spans="2:11" s="215" customFormat="1" ht="28.05" customHeight="1" x14ac:dyDescent="0.25">
      <c r="B93" s="219"/>
      <c r="C93" s="1506"/>
      <c r="D93" s="657" t="str" cm="1">
        <f t="array" ref="D93">IFERROR(IF(INDEX('1 - BaseSafra'!D:D,MATCH(E$74,'1 - BaseSafra'!D:D,0)+ROW(A17))&lt;&gt;"",IF(INDEX('1 - BaseSafra'!D:D,MATCH(E$74,'1 - BaseSafra'!D:D,0)+ROW(A17))&lt;&gt;E$74,INDEX('1 - BaseSafra'!D:D,MATCH(E$74,'1 - BaseSafra'!D:D,0)+ROW(A17)),""),""),"")</f>
        <v/>
      </c>
      <c r="E93" s="164"/>
      <c r="F93" s="164"/>
      <c r="G93" s="164"/>
      <c r="H93" s="767"/>
      <c r="I93" s="767"/>
      <c r="J93" s="788"/>
      <c r="K93" s="221"/>
    </row>
    <row r="94" spans="2:11" s="215" customFormat="1" ht="28.05" customHeight="1" x14ac:dyDescent="0.25">
      <c r="B94" s="219"/>
      <c r="C94" s="1506"/>
      <c r="D94" s="657" t="str" cm="1">
        <f t="array" ref="D94">IFERROR(IF(INDEX('1 - BaseSafra'!D:D,MATCH(E$74,'1 - BaseSafra'!D:D,0)+ROW(A18))&lt;&gt;"",IF(INDEX('1 - BaseSafra'!D:D,MATCH(E$74,'1 - BaseSafra'!D:D,0)+ROW(A18))&lt;&gt;E$74,INDEX('1 - BaseSafra'!D:D,MATCH(E$74,'1 - BaseSafra'!D:D,0)+ROW(A18)),""),""),"")</f>
        <v/>
      </c>
      <c r="E94" s="164"/>
      <c r="F94" s="164"/>
      <c r="G94" s="164"/>
      <c r="H94" s="767"/>
      <c r="I94" s="767"/>
      <c r="J94" s="788"/>
      <c r="K94" s="221"/>
    </row>
    <row r="95" spans="2:11" s="215" customFormat="1" ht="28.05" customHeight="1" x14ac:dyDescent="0.25">
      <c r="B95" s="219"/>
      <c r="C95" s="1506"/>
      <c r="D95" s="657" t="str" cm="1">
        <f t="array" ref="D95">IFERROR(IF(INDEX('1 - BaseSafra'!D:D,MATCH(E$74,'1 - BaseSafra'!D:D,0)+ROW(A19))&lt;&gt;"",IF(INDEX('1 - BaseSafra'!D:D,MATCH(E$74,'1 - BaseSafra'!D:D,0)+ROW(A19))&lt;&gt;E$74,INDEX('1 - BaseSafra'!D:D,MATCH(E$74,'1 - BaseSafra'!D:D,0)+ROW(A19)),""),""),"")</f>
        <v/>
      </c>
      <c r="E95" s="164"/>
      <c r="F95" s="164"/>
      <c r="G95" s="164"/>
      <c r="H95" s="767"/>
      <c r="I95" s="767"/>
      <c r="J95" s="788"/>
      <c r="K95" s="221"/>
    </row>
    <row r="96" spans="2:11" s="215" customFormat="1" ht="28.05" customHeight="1" x14ac:dyDescent="0.25">
      <c r="B96" s="219"/>
      <c r="C96" s="1506"/>
      <c r="D96" s="657" t="str" cm="1">
        <f t="array" ref="D96">IFERROR(IF(INDEX('1 - BaseSafra'!D:D,MATCH(E$74,'1 - BaseSafra'!D:D,0)+ROW(A20))&lt;&gt;"",IF(INDEX('1 - BaseSafra'!D:D,MATCH(E$74,'1 - BaseSafra'!D:D,0)+ROW(A20))&lt;&gt;E$74,INDEX('1 - BaseSafra'!D:D,MATCH(E$74,'1 - BaseSafra'!D:D,0)+ROW(A20)),""),""),"")</f>
        <v/>
      </c>
      <c r="E96" s="164"/>
      <c r="F96" s="164"/>
      <c r="G96" s="164"/>
      <c r="H96" s="767"/>
      <c r="I96" s="767"/>
      <c r="J96" s="788"/>
      <c r="K96" s="221"/>
    </row>
    <row r="97" spans="2:11" s="215" customFormat="1" ht="28.05" customHeight="1" x14ac:dyDescent="0.25">
      <c r="B97" s="219"/>
      <c r="C97" s="1507"/>
      <c r="D97" s="790" t="str" cm="1">
        <f t="array" ref="D97">IFERROR(IF(INDEX('1 - BaseSafra'!D:D,MATCH(E$74,'1 - BaseSafra'!D:D,0)+ROW(A21))&lt;&gt;"",IF(INDEX('1 - BaseSafra'!D:D,MATCH(E$74,'1 - BaseSafra'!D:D,0)+ROW(A21))&lt;&gt;E$74,INDEX('1 - BaseSafra'!D:D,MATCH(E$74,'1 - BaseSafra'!D:D,0)+ROW(A21)),""),""),"")</f>
        <v/>
      </c>
      <c r="E97" s="179"/>
      <c r="F97" s="179"/>
      <c r="G97" s="179"/>
      <c r="H97" s="727"/>
      <c r="I97" s="727"/>
      <c r="J97" s="791"/>
      <c r="K97" s="221"/>
    </row>
    <row r="98" spans="2:11" x14ac:dyDescent="0.25">
      <c r="B98" s="3"/>
      <c r="D98" s="150"/>
      <c r="E98" s="150"/>
      <c r="F98" s="150"/>
      <c r="G98" s="150"/>
      <c r="H98" s="150"/>
      <c r="I98" s="150"/>
      <c r="J98" s="150"/>
      <c r="K98" s="10"/>
    </row>
    <row r="99" spans="2:11" s="215" customFormat="1" ht="34.950000000000003" customHeight="1" x14ac:dyDescent="0.25">
      <c r="B99" s="219"/>
      <c r="C99" s="1505">
        <v>3</v>
      </c>
      <c r="D99" s="626" t="s">
        <v>225</v>
      </c>
      <c r="E99" s="1325" t="s">
        <v>25</v>
      </c>
      <c r="F99" s="1326"/>
      <c r="G99" s="1326"/>
      <c r="H99" s="1326"/>
      <c r="I99" s="1326"/>
      <c r="J99" s="765" t="s">
        <v>143</v>
      </c>
      <c r="K99" s="221"/>
    </row>
    <row r="100" spans="2:11" s="215" customFormat="1" ht="19.8" customHeight="1" x14ac:dyDescent="0.25">
      <c r="B100" s="219"/>
      <c r="C100" s="1506"/>
      <c r="D100" s="627" t="s">
        <v>984</v>
      </c>
      <c r="E100" s="1084" t="str">
        <f>E75</f>
        <v>23/24</v>
      </c>
      <c r="F100" s="1084" t="str">
        <f t="shared" ref="F100:I100" si="4">F75</f>
        <v>24/25</v>
      </c>
      <c r="G100" s="1084" t="str">
        <f t="shared" si="4"/>
        <v>25/26</v>
      </c>
      <c r="H100" s="1084" t="str">
        <f t="shared" si="4"/>
        <v>26/27</v>
      </c>
      <c r="I100" s="1084" t="str">
        <f t="shared" si="4"/>
        <v>27/28</v>
      </c>
      <c r="J100" s="787"/>
      <c r="K100" s="221"/>
    </row>
    <row r="101" spans="2:11" s="215" customFormat="1" ht="19.8" customHeight="1" x14ac:dyDescent="0.25">
      <c r="B101" s="219"/>
      <c r="C101" s="1506"/>
      <c r="D101" s="711" t="s">
        <v>227</v>
      </c>
      <c r="E101" s="204" t="s">
        <v>990</v>
      </c>
      <c r="F101" s="204" t="s">
        <v>987</v>
      </c>
      <c r="G101" s="204" t="s">
        <v>985</v>
      </c>
      <c r="H101" s="204" t="s">
        <v>986</v>
      </c>
      <c r="I101" s="204" t="s">
        <v>986</v>
      </c>
      <c r="J101" s="787"/>
      <c r="K101" s="221"/>
    </row>
    <row r="102" spans="2:11" s="215" customFormat="1" ht="28.05" customHeight="1" x14ac:dyDescent="0.25">
      <c r="B102" s="219"/>
      <c r="C102" s="1506"/>
      <c r="D102" s="657" t="str" cm="1">
        <f t="array" ref="D102">IFERROR(IF(INDEX('1 - BaseSafra'!D:D,MATCH(E$99,'1 - BaseSafra'!D:D,0)+ROW(A1))&lt;&gt;"",IF(INDEX('1 - BaseSafra'!D:D,MATCH(E$99,'1 - BaseSafra'!D:D,0)+ROW(A1))&lt;&gt;E$99,INDEX('1 - BaseSafra'!D:D,MATCH(E$99,'1 - BaseSafra'!D:D,0)+ROW(A1)),""),""),"")</f>
        <v>Área Plantada</v>
      </c>
      <c r="E102" s="1082">
        <f>SUM(E103:E104)</f>
        <v>0</v>
      </c>
      <c r="F102" s="1082">
        <f>SUM(F103:F104)</f>
        <v>0</v>
      </c>
      <c r="G102" s="1082">
        <f>SUM(G103:G104)</f>
        <v>0</v>
      </c>
      <c r="H102" s="1082">
        <f>SUM(H103:H104)</f>
        <v>0</v>
      </c>
      <c r="I102" s="1082">
        <f>SUM(I103:I104)</f>
        <v>0</v>
      </c>
      <c r="J102" s="1511"/>
      <c r="K102" s="221"/>
    </row>
    <row r="103" spans="2:11" s="215" customFormat="1" ht="28.05" customHeight="1" x14ac:dyDescent="0.25">
      <c r="B103" s="219"/>
      <c r="C103" s="1506"/>
      <c r="D103" s="657" t="str" cm="1">
        <f t="array" ref="D103">IFERROR(IF(INDEX('1 - BaseSafra'!D:D,MATCH(E$99,'1 - BaseSafra'!D:D,0)+ROW(A2))&lt;&gt;"",IF(INDEX('1 - BaseSafra'!D:D,MATCH(E$99,'1 - BaseSafra'!D:D,0)+ROW(A2))&lt;&gt;E$99,INDEX('1 - BaseSafra'!D:D,MATCH(E$99,'1 - BaseSafra'!D:D,0)+ROW(A2)),""),""),"")</f>
        <v>Área Própria</v>
      </c>
      <c r="E103" s="1089"/>
      <c r="F103" s="1089"/>
      <c r="G103" s="1089"/>
      <c r="H103" s="1089"/>
      <c r="I103" s="1089"/>
      <c r="J103" s="1511"/>
      <c r="K103" s="221"/>
    </row>
    <row r="104" spans="2:11" s="215" customFormat="1" ht="28.05" customHeight="1" x14ac:dyDescent="0.25">
      <c r="B104" s="219"/>
      <c r="C104" s="1506"/>
      <c r="D104" s="657" t="str" cm="1">
        <f t="array" ref="D104">IFERROR(IF(INDEX('1 - BaseSafra'!D:D,MATCH(E$99,'1 - BaseSafra'!D:D,0)+ROW(A3))&lt;&gt;"",IF(INDEX('1 - BaseSafra'!D:D,MATCH(E$99,'1 - BaseSafra'!D:D,0)+ROW(A3))&lt;&gt;E$99,INDEX('1 - BaseSafra'!D:D,MATCH(E$99,'1 - BaseSafra'!D:D,0)+ROW(A3)),""),""),"")</f>
        <v>Área Arrendada</v>
      </c>
      <c r="E104" s="1089"/>
      <c r="F104" s="1089"/>
      <c r="G104" s="1089"/>
      <c r="H104" s="1089"/>
      <c r="I104" s="1089"/>
      <c r="J104" s="1511"/>
      <c r="K104" s="221"/>
    </row>
    <row r="105" spans="2:11" s="215" customFormat="1" ht="28.05" customHeight="1" x14ac:dyDescent="0.25">
      <c r="B105" s="219"/>
      <c r="C105" s="1506"/>
      <c r="D105" s="657" t="str" cm="1">
        <f t="array" ref="D105">IFERROR(IF(INDEX('1 - BaseSafra'!D:D,MATCH(E$99,'1 - BaseSafra'!D:D,0)+ROW(A4))&lt;&gt;"",IF(INDEX('1 - BaseSafra'!D:D,MATCH(E$99,'1 - BaseSafra'!D:D,0)+ROW(A4))&lt;&gt;E$99,INDEX('1 - BaseSafra'!D:D,MATCH(E$99,'1 - BaseSafra'!D:D,0)+ROW(A4)),""),""),"")</f>
        <v>Rendimento</v>
      </c>
      <c r="E105" s="1089"/>
      <c r="F105" s="1089"/>
      <c r="G105" s="1089"/>
      <c r="H105" s="1089"/>
      <c r="I105" s="1089"/>
      <c r="J105" s="1511"/>
      <c r="K105" s="221"/>
    </row>
    <row r="106" spans="2:11" s="215" customFormat="1" ht="28.05" customHeight="1" x14ac:dyDescent="0.25">
      <c r="B106" s="219"/>
      <c r="C106" s="1506"/>
      <c r="D106" s="657" t="str" cm="1">
        <f t="array" ref="D106">IFERROR(IF(INDEX('1 - BaseSafra'!D:D,MATCH(E$99,'1 - BaseSafra'!D:D,0)+ROW(A5))&lt;&gt;"",IF(INDEX('1 - BaseSafra'!D:D,MATCH(E$99,'1 - BaseSafra'!D:D,0)+ROW(A5))&lt;&gt;E$99,INDEX('1 - BaseSafra'!D:D,MATCH(E$99,'1 - BaseSafra'!D:D,0)+ROW(A5)),""),""),"")</f>
        <v>Produção</v>
      </c>
      <c r="E106" s="1103">
        <f>E105*E102</f>
        <v>0</v>
      </c>
      <c r="F106" s="1103">
        <f>F105*F102</f>
        <v>0</v>
      </c>
      <c r="G106" s="1103">
        <f>G105*G102</f>
        <v>0</v>
      </c>
      <c r="H106" s="1103">
        <f>H105*H102</f>
        <v>0</v>
      </c>
      <c r="I106" s="1103">
        <f>I105*I102</f>
        <v>0</v>
      </c>
      <c r="J106" s="1511"/>
      <c r="K106" s="221"/>
    </row>
    <row r="107" spans="2:11" s="329" customFormat="1" ht="28.05" customHeight="1" x14ac:dyDescent="0.25">
      <c r="B107" s="327"/>
      <c r="C107" s="1506"/>
      <c r="D107" s="657" t="str" cm="1">
        <f t="array" ref="D107">IFERROR(IF(INDEX('1 - BaseSafra'!D:D,MATCH(E$99,'1 - BaseSafra'!D:D,0)+ROW(A6))&lt;&gt;"",IF(INDEX('1 - BaseSafra'!D:D,MATCH(E$99,'1 - BaseSafra'!D:D,0)+ROW(A6))&lt;&gt;E$99,INDEX('1 - BaseSafra'!D:D,MATCH(E$99,'1 - BaseSafra'!D:D,0)+ROW(A6)),""),""),"")</f>
        <v>Preço médio</v>
      </c>
      <c r="E107" s="166"/>
      <c r="F107" s="164"/>
      <c r="G107" s="1089"/>
      <c r="H107" s="164"/>
      <c r="I107" s="164"/>
      <c r="J107" s="1511"/>
      <c r="K107" s="328"/>
    </row>
    <row r="108" spans="2:11" s="329" customFormat="1" ht="28.05" customHeight="1" x14ac:dyDescent="0.25">
      <c r="B108" s="327"/>
      <c r="C108" s="1506"/>
      <c r="D108" s="657" t="str" cm="1">
        <f t="array" ref="D108">IFERROR(IF(INDEX('1 - BaseSafra'!D:D,MATCH(E$99,'1 - BaseSafra'!D:D,0)+ROW(A7))&lt;&gt;"",IF(INDEX('1 - BaseSafra'!D:D,MATCH(E$99,'1 - BaseSafra'!D:D,0)+ROW(A7))&lt;&gt;E$99,INDEX('1 - BaseSafra'!D:D,MATCH(E$99,'1 - BaseSafra'!D:D,0)+ROW(A7)),""),""),"")</f>
        <v>Custos de Insumos + Fretes + Colheita (valor / unidade)</v>
      </c>
      <c r="E108" s="166"/>
      <c r="F108" s="164"/>
      <c r="G108" s="1089"/>
      <c r="H108" s="164"/>
      <c r="I108" s="164"/>
      <c r="J108" s="1511"/>
      <c r="K108" s="328"/>
    </row>
    <row r="109" spans="2:11" s="215" customFormat="1" ht="28.05" customHeight="1" x14ac:dyDescent="0.25">
      <c r="B109" s="219"/>
      <c r="C109" s="1506"/>
      <c r="D109" s="657" t="str" cm="1">
        <f t="array" ref="D109">IFERROR(IF(INDEX('1 - BaseSafra'!D:D,MATCH(E$99,'1 - BaseSafra'!D:D,0)+ROW(A8))&lt;&gt;"",IF(INDEX('1 - BaseSafra'!D:D,MATCH(E$99,'1 - BaseSafra'!D:D,0)+ROW(A8))&lt;&gt;E$99,INDEX('1 - BaseSafra'!D:D,MATCH(E$99,'1 - BaseSafra'!D:D,0)+ROW(A8)),""),""),"")</f>
        <v>Arrendamentos (base)</v>
      </c>
      <c r="E109" s="1089"/>
      <c r="F109" s="1089"/>
      <c r="G109" s="1089"/>
      <c r="H109" s="1089"/>
      <c r="I109" s="1089"/>
      <c r="J109" s="1511"/>
      <c r="K109" s="221"/>
    </row>
    <row r="110" spans="2:11" s="215" customFormat="1" ht="28.05" customHeight="1" x14ac:dyDescent="0.25">
      <c r="B110" s="219"/>
      <c r="C110" s="1506"/>
      <c r="D110" s="657" t="str" cm="1">
        <f t="array" ref="D110">IFERROR(IF(INDEX('1 - BaseSafra'!D:D,MATCH(E$99,'1 - BaseSafra'!D:D,0)+ROW(A9))&lt;&gt;"",IF(INDEX('1 - BaseSafra'!D:D,MATCH(E$99,'1 - BaseSafra'!D:D,0)+ROW(A9))&lt;&gt;E$99,INDEX('1 - BaseSafra'!D:D,MATCH(E$99,'1 - BaseSafra'!D:D,0)+ROW(A9)),""),""),"")</f>
        <v>Custo Arrendamento (R$)</v>
      </c>
      <c r="E110" s="731">
        <f>(E109*E104)*E107</f>
        <v>0</v>
      </c>
      <c r="F110" s="731">
        <f>(F109*F104)*F107</f>
        <v>0</v>
      </c>
      <c r="G110" s="731">
        <f>(G109*G104)*G107</f>
        <v>0</v>
      </c>
      <c r="H110" s="731">
        <f>(H109*H104)*H107</f>
        <v>0</v>
      </c>
      <c r="I110" s="731">
        <f>(I109*I104)*I107</f>
        <v>0</v>
      </c>
      <c r="J110" s="1511"/>
      <c r="K110" s="221"/>
    </row>
    <row r="111" spans="2:11" s="215" customFormat="1" ht="28.05" customHeight="1" x14ac:dyDescent="0.25">
      <c r="B111" s="219"/>
      <c r="C111" s="1506"/>
      <c r="D111" s="657" t="str" cm="1">
        <f t="array" ref="D111">IFERROR(IF(INDEX('1 - BaseSafra'!D:D,MATCH(E$99,'1 - BaseSafra'!D:D,0)+ROW(A10))&lt;&gt;"",IF(INDEX('1 - BaseSafra'!D:D,MATCH(E$99,'1 - BaseSafra'!D:D,0)+ROW(A10))&lt;&gt;E$99,INDEX('1 - BaseSafra'!D:D,MATCH(E$99,'1 - BaseSafra'!D:D,0)+ROW(A10)),""),""),"")</f>
        <v>Receita Total</v>
      </c>
      <c r="E111" s="731">
        <f>E106*E107</f>
        <v>0</v>
      </c>
      <c r="F111" s="731">
        <f>F106*F107</f>
        <v>0</v>
      </c>
      <c r="G111" s="731">
        <f>G106*G107</f>
        <v>0</v>
      </c>
      <c r="H111" s="731">
        <f>H106*H107</f>
        <v>0</v>
      </c>
      <c r="I111" s="731">
        <f>I106*I107</f>
        <v>0</v>
      </c>
      <c r="J111" s="1511"/>
      <c r="K111" s="221"/>
    </row>
    <row r="112" spans="2:11" s="326" customFormat="1" ht="28.05" customHeight="1" x14ac:dyDescent="0.25">
      <c r="B112" s="324"/>
      <c r="C112" s="1506"/>
      <c r="D112" s="657" t="str" cm="1">
        <f t="array" ref="D112">IFERROR(IF(INDEX('1 - BaseSafra'!D:D,MATCH(E$99,'1 - BaseSafra'!D:D,0)+ROW(A11))&lt;&gt;"",IF(INDEX('1 - BaseSafra'!D:D,MATCH(E$99,'1 - BaseSafra'!D:D,0)+ROW(A11))&lt;&gt;E$99,INDEX('1 - BaseSafra'!D:D,MATCH(E$99,'1 - BaseSafra'!D:D,0)+ROW(A11)),""),""),"")</f>
        <v>Custos de Insumos + Fretes + Colheita (Total)</v>
      </c>
      <c r="E112" s="777">
        <f>E108*E102</f>
        <v>0</v>
      </c>
      <c r="F112" s="777">
        <f>F108*F102</f>
        <v>0</v>
      </c>
      <c r="G112" s="777">
        <f>G108*G102</f>
        <v>0</v>
      </c>
      <c r="H112" s="777">
        <f>H108*H102</f>
        <v>0</v>
      </c>
      <c r="I112" s="777">
        <f>I108*I102</f>
        <v>0</v>
      </c>
      <c r="J112" s="1511"/>
      <c r="K112" s="325"/>
    </row>
    <row r="113" spans="2:11" s="215" customFormat="1" ht="28.05" customHeight="1" x14ac:dyDescent="0.25">
      <c r="B113" s="219"/>
      <c r="C113" s="1506"/>
      <c r="D113" s="657" t="str" cm="1">
        <f t="array" ref="D113">IFERROR(IF(INDEX('1 - BaseSafra'!D:D,MATCH(E$99,'1 - BaseSafra'!D:D,0)+ROW(A12))&lt;&gt;"",IF(INDEX('1 - BaseSafra'!D:D,MATCH(E$99,'1 - BaseSafra'!D:D,0)+ROW(A12))&lt;&gt;E$99,INDEX('1 - BaseSafra'!D:D,MATCH(E$99,'1 - BaseSafra'!D:D,0)+ROW(A12)),""),""),"")</f>
        <v>Resultado Bruto</v>
      </c>
      <c r="E113" s="731">
        <f>E111-E112-E110</f>
        <v>0</v>
      </c>
      <c r="F113" s="731">
        <f>F111-F112-F110</f>
        <v>0</v>
      </c>
      <c r="G113" s="731">
        <f>G111-G112-G110</f>
        <v>0</v>
      </c>
      <c r="H113" s="731">
        <f>H111-H112-H110</f>
        <v>0</v>
      </c>
      <c r="I113" s="731">
        <f>I111-I112-I110</f>
        <v>0</v>
      </c>
      <c r="J113" s="1511"/>
      <c r="K113" s="221"/>
    </row>
    <row r="114" spans="2:11" s="215" customFormat="1" ht="28.05" customHeight="1" x14ac:dyDescent="0.25">
      <c r="B114" s="219"/>
      <c r="C114" s="1506"/>
      <c r="D114" s="657" t="str" cm="1">
        <f t="array" ref="D114">IFERROR(IF(INDEX('1 - BaseSafra'!D:D,MATCH(E$99,'1 - BaseSafra'!D:D,0)+ROW(A13))&lt;&gt;"",IF(INDEX('1 - BaseSafra'!D:D,MATCH(E$99,'1 - BaseSafra'!D:D,0)+ROW(A13))&lt;&gt;E$99,INDEX('1 - BaseSafra'!D:D,MATCH(E$99,'1 - BaseSafra'!D:D,0)+ROW(A13)),""),""),"")</f>
        <v>Margem Bruta</v>
      </c>
      <c r="E114" s="795">
        <f>IFERROR(E113/E111,0)</f>
        <v>0</v>
      </c>
      <c r="F114" s="795">
        <f>IFERROR(F113/F111,0)</f>
        <v>0</v>
      </c>
      <c r="G114" s="795">
        <f>IFERROR(G113/G111,0)</f>
        <v>0</v>
      </c>
      <c r="H114" s="795">
        <f>IFERROR(H113/H111,0)</f>
        <v>0</v>
      </c>
      <c r="I114" s="795">
        <f>IFERROR(I113/I111,0)</f>
        <v>0</v>
      </c>
      <c r="J114" s="1511"/>
      <c r="K114" s="221"/>
    </row>
    <row r="115" spans="2:11" s="215" customFormat="1" ht="28.05" customHeight="1" x14ac:dyDescent="0.25">
      <c r="B115" s="219"/>
      <c r="C115" s="1506"/>
      <c r="D115" s="657" t="str" cm="1">
        <f t="array" ref="D115">IFERROR(IF(INDEX('1 - BaseSafra'!D:D,MATCH(E$99,'1 - BaseSafra'!D:D,0)+ROW(A14))&lt;&gt;"",IF(INDEX('1 - BaseSafra'!D:D,MATCH(E$99,'1 - BaseSafra'!D:D,0)+ROW(A14))&lt;&gt;E$99,INDEX('1 - BaseSafra'!D:D,MATCH(E$99,'1 - BaseSafra'!D:D,0)+ROW(A14)),""),""),"")</f>
        <v/>
      </c>
      <c r="E115" s="164"/>
      <c r="F115" s="164"/>
      <c r="G115" s="164"/>
      <c r="H115" s="169"/>
      <c r="I115" s="169"/>
      <c r="J115" s="1511"/>
      <c r="K115" s="221"/>
    </row>
    <row r="116" spans="2:11" s="215" customFormat="1" ht="28.05" customHeight="1" x14ac:dyDescent="0.25">
      <c r="B116" s="219"/>
      <c r="C116" s="1506"/>
      <c r="D116" s="657" t="str" cm="1">
        <f t="array" ref="D116">IFERROR(IF(INDEX('1 - BaseSafra'!D:D,MATCH(E$99,'1 - BaseSafra'!D:D,0)+ROW(A15))&lt;&gt;"",IF(INDEX('1 - BaseSafra'!D:D,MATCH(E$99,'1 - BaseSafra'!D:D,0)+ROW(A15))&lt;&gt;E$99,INDEX('1 - BaseSafra'!D:D,MATCH(E$99,'1 - BaseSafra'!D:D,0)+ROW(A15)),""),""),"")</f>
        <v/>
      </c>
      <c r="E116" s="164"/>
      <c r="F116" s="164"/>
      <c r="G116" s="164"/>
      <c r="H116" s="169"/>
      <c r="I116" s="169"/>
      <c r="J116" s="1511"/>
      <c r="K116" s="221"/>
    </row>
    <row r="117" spans="2:11" s="215" customFormat="1" ht="28.05" customHeight="1" x14ac:dyDescent="0.25">
      <c r="B117" s="219"/>
      <c r="C117" s="1506"/>
      <c r="D117" s="657" t="str" cm="1">
        <f t="array" ref="D117">IFERROR(IF(INDEX('1 - BaseSafra'!D:D,MATCH(E$99,'1 - BaseSafra'!D:D,0)+ROW(A16))&lt;&gt;"",IF(INDEX('1 - BaseSafra'!D:D,MATCH(E$99,'1 - BaseSafra'!D:D,0)+ROW(A16))&lt;&gt;E$99,INDEX('1 - BaseSafra'!D:D,MATCH(E$99,'1 - BaseSafra'!D:D,0)+ROW(A16)),""),""),"")</f>
        <v/>
      </c>
      <c r="E117" s="164"/>
      <c r="F117" s="164"/>
      <c r="G117" s="164"/>
      <c r="H117" s="169"/>
      <c r="I117" s="169"/>
      <c r="J117" s="1511"/>
      <c r="K117" s="221"/>
    </row>
    <row r="118" spans="2:11" s="215" customFormat="1" ht="28.05" customHeight="1" x14ac:dyDescent="0.25">
      <c r="B118" s="219"/>
      <c r="C118" s="1506"/>
      <c r="D118" s="657" t="str" cm="1">
        <f t="array" ref="D118">IFERROR(IF(INDEX('1 - BaseSafra'!D:D,MATCH(E$99,'1 - BaseSafra'!D:D,0)+ROW(A17))&lt;&gt;"",IF(INDEX('1 - BaseSafra'!D:D,MATCH(E$99,'1 - BaseSafra'!D:D,0)+ROW(A17))&lt;&gt;E$99,INDEX('1 - BaseSafra'!D:D,MATCH(E$99,'1 - BaseSafra'!D:D,0)+ROW(A17)),""),""),"")</f>
        <v/>
      </c>
      <c r="E118" s="164"/>
      <c r="F118" s="164"/>
      <c r="G118" s="164"/>
      <c r="H118" s="767"/>
      <c r="I118" s="767"/>
      <c r="J118" s="1511"/>
      <c r="K118" s="221"/>
    </row>
    <row r="119" spans="2:11" s="215" customFormat="1" ht="28.05" customHeight="1" x14ac:dyDescent="0.25">
      <c r="B119" s="219"/>
      <c r="C119" s="1506"/>
      <c r="D119" s="657" t="str" cm="1">
        <f t="array" ref="D119">IFERROR(IF(INDEX('1 - BaseSafra'!D:D,MATCH(E$99,'1 - BaseSafra'!D:D,0)+ROW(A18))&lt;&gt;"",IF(INDEX('1 - BaseSafra'!D:D,MATCH(E$99,'1 - BaseSafra'!D:D,0)+ROW(A18))&lt;&gt;E$99,INDEX('1 - BaseSafra'!D:D,MATCH(E$99,'1 - BaseSafra'!D:D,0)+ROW(A18)),""),""),"")</f>
        <v/>
      </c>
      <c r="E119" s="164"/>
      <c r="F119" s="164"/>
      <c r="G119" s="164"/>
      <c r="H119" s="767"/>
      <c r="I119" s="767"/>
      <c r="J119" s="1511"/>
      <c r="K119" s="221"/>
    </row>
    <row r="120" spans="2:11" s="215" customFormat="1" ht="28.05" customHeight="1" x14ac:dyDescent="0.25">
      <c r="B120" s="219"/>
      <c r="C120" s="1506"/>
      <c r="D120" s="657" t="str" cm="1">
        <f t="array" ref="D120">IFERROR(IF(INDEX('1 - BaseSafra'!D:D,MATCH(E$99,'1 - BaseSafra'!D:D,0)+ROW(A19))&lt;&gt;"",IF(INDEX('1 - BaseSafra'!D:D,MATCH(E$99,'1 - BaseSafra'!D:D,0)+ROW(A19))&lt;&gt;E$99,INDEX('1 - BaseSafra'!D:D,MATCH(E$99,'1 - BaseSafra'!D:D,0)+ROW(A19)),""),""),"")</f>
        <v/>
      </c>
      <c r="E120" s="164"/>
      <c r="F120" s="164"/>
      <c r="G120" s="164"/>
      <c r="H120" s="767"/>
      <c r="I120" s="767"/>
      <c r="J120" s="1511"/>
      <c r="K120" s="221"/>
    </row>
    <row r="121" spans="2:11" s="215" customFormat="1" ht="28.05" customHeight="1" x14ac:dyDescent="0.25">
      <c r="B121" s="219"/>
      <c r="C121" s="1506"/>
      <c r="D121" s="657" t="str" cm="1">
        <f t="array" ref="D121">IFERROR(IF(INDEX('1 - BaseSafra'!D:D,MATCH(E$99,'1 - BaseSafra'!D:D,0)+ROW(A20))&lt;&gt;"",IF(INDEX('1 - BaseSafra'!D:D,MATCH(E$99,'1 - BaseSafra'!D:D,0)+ROW(A20))&lt;&gt;E$99,INDEX('1 - BaseSafra'!D:D,MATCH(E$99,'1 - BaseSafra'!D:D,0)+ROW(A20)),""),""),"")</f>
        <v/>
      </c>
      <c r="E121" s="164"/>
      <c r="F121" s="164"/>
      <c r="G121" s="164"/>
      <c r="H121" s="767"/>
      <c r="I121" s="767"/>
      <c r="J121" s="1511"/>
      <c r="K121" s="221"/>
    </row>
    <row r="122" spans="2:11" s="215" customFormat="1" ht="28.05" customHeight="1" x14ac:dyDescent="0.25">
      <c r="B122" s="219"/>
      <c r="C122" s="1507"/>
      <c r="D122" s="790" t="str" cm="1">
        <f t="array" ref="D122">IFERROR(IF(INDEX('1 - BaseSafra'!D:D,MATCH(E$99,'1 - BaseSafra'!D:D,0)+ROW(A21))&lt;&gt;"",IF(INDEX('1 - BaseSafra'!D:D,MATCH(E$99,'1 - BaseSafra'!D:D,0)+ROW(A21))&lt;&gt;E$99,INDEX('1 - BaseSafra'!D:D,MATCH(E$99,'1 - BaseSafra'!D:D,0)+ROW(A21)),""),""),"")</f>
        <v/>
      </c>
      <c r="E122" s="179"/>
      <c r="F122" s="179"/>
      <c r="G122" s="179"/>
      <c r="H122" s="727"/>
      <c r="I122" s="727"/>
      <c r="J122" s="1512"/>
      <c r="K122" s="221"/>
    </row>
    <row r="123" spans="2:11" ht="18" customHeight="1" x14ac:dyDescent="0.25">
      <c r="B123" s="3"/>
      <c r="D123" s="150"/>
      <c r="E123" s="150"/>
      <c r="F123" s="150"/>
      <c r="G123" s="150"/>
      <c r="H123" s="150"/>
      <c r="I123" s="150"/>
      <c r="J123" s="150"/>
      <c r="K123" s="10"/>
    </row>
    <row r="124" spans="2:11" s="215" customFormat="1" ht="34.950000000000003" customHeight="1" x14ac:dyDescent="0.25">
      <c r="B124" s="219"/>
      <c r="C124" s="1505">
        <v>4</v>
      </c>
      <c r="D124" s="626" t="s">
        <v>225</v>
      </c>
      <c r="E124" s="1325"/>
      <c r="F124" s="1326"/>
      <c r="G124" s="1326"/>
      <c r="H124" s="1326"/>
      <c r="I124" s="1326"/>
      <c r="J124" s="765" t="s">
        <v>143</v>
      </c>
      <c r="K124" s="221"/>
    </row>
    <row r="125" spans="2:11" s="215" customFormat="1" ht="19.8" customHeight="1" x14ac:dyDescent="0.25">
      <c r="B125" s="219"/>
      <c r="C125" s="1506"/>
      <c r="D125" s="627" t="s">
        <v>984</v>
      </c>
      <c r="E125" s="1084" t="str">
        <f>E100</f>
        <v>23/24</v>
      </c>
      <c r="F125" s="1084" t="str">
        <f t="shared" ref="F125:I125" si="5">F100</f>
        <v>24/25</v>
      </c>
      <c r="G125" s="1084" t="str">
        <f t="shared" si="5"/>
        <v>25/26</v>
      </c>
      <c r="H125" s="1084" t="str">
        <f t="shared" si="5"/>
        <v>26/27</v>
      </c>
      <c r="I125" s="1084" t="str">
        <f t="shared" si="5"/>
        <v>27/28</v>
      </c>
      <c r="J125" s="787"/>
      <c r="K125" s="221"/>
    </row>
    <row r="126" spans="2:11" s="215" customFormat="1" ht="19.8" customHeight="1" x14ac:dyDescent="0.25">
      <c r="B126" s="219"/>
      <c r="C126" s="1506"/>
      <c r="D126" s="711" t="s">
        <v>227</v>
      </c>
      <c r="E126" s="204" t="s">
        <v>990</v>
      </c>
      <c r="F126" s="204" t="s">
        <v>987</v>
      </c>
      <c r="G126" s="204" t="s">
        <v>985</v>
      </c>
      <c r="H126" s="204" t="s">
        <v>986</v>
      </c>
      <c r="I126" s="204" t="s">
        <v>986</v>
      </c>
      <c r="J126" s="787"/>
      <c r="K126" s="221"/>
    </row>
    <row r="127" spans="2:11" s="215" customFormat="1" ht="28.05" customHeight="1" x14ac:dyDescent="0.25">
      <c r="B127" s="219"/>
      <c r="C127" s="1506"/>
      <c r="D127" s="657" t="str" cm="1">
        <f t="array" ref="D127">IFERROR(IF(INDEX('1 - BaseSafra'!D:D,MATCH(E$124,'1 - BaseSafra'!D:D,0)+ROW(A1))&lt;&gt;"",IF(INDEX('1 - BaseSafra'!D:D,MATCH(E$124,'1 - BaseSafra'!D:D,0)+ROW(A1))&lt;&gt;E$124,INDEX('1 - BaseSafra'!D:D,MATCH(E$124,'1 - BaseSafra'!D:D,0)+ROW(A1)),""),""),"")</f>
        <v/>
      </c>
      <c r="E127" s="1088"/>
      <c r="F127" s="1088"/>
      <c r="G127" s="1088"/>
      <c r="H127" s="1088"/>
      <c r="I127" s="1088"/>
      <c r="J127" s="1511"/>
      <c r="K127" s="221"/>
    </row>
    <row r="128" spans="2:11" s="215" customFormat="1" ht="28.05" customHeight="1" x14ac:dyDescent="0.25">
      <c r="B128" s="219"/>
      <c r="C128" s="1506"/>
      <c r="D128" s="657" t="str" cm="1">
        <f t="array" ref="D128">IFERROR(IF(INDEX('1 - BaseSafra'!D:D,MATCH(E$124,'1 - BaseSafra'!D:D,0)+ROW(A2))&lt;&gt;"",IF(INDEX('1 - BaseSafra'!D:D,MATCH(E$124,'1 - BaseSafra'!D:D,0)+ROW(A2))&lt;&gt;E$124,INDEX('1 - BaseSafra'!D:D,MATCH(E$124,'1 - BaseSafra'!D:D,0)+ROW(A2)),""),""),"")</f>
        <v/>
      </c>
      <c r="E128" s="1089"/>
      <c r="F128" s="1089"/>
      <c r="G128" s="1089"/>
      <c r="H128" s="1089"/>
      <c r="I128" s="1089"/>
      <c r="J128" s="1511"/>
      <c r="K128" s="221"/>
    </row>
    <row r="129" spans="2:11" s="215" customFormat="1" ht="28.05" customHeight="1" x14ac:dyDescent="0.25">
      <c r="B129" s="219"/>
      <c r="C129" s="1506"/>
      <c r="D129" s="657" t="str" cm="1">
        <f t="array" ref="D129">IFERROR(IF(INDEX('1 - BaseSafra'!D:D,MATCH(E$124,'1 - BaseSafra'!D:D,0)+ROW(A3))&lt;&gt;"",IF(INDEX('1 - BaseSafra'!D:D,MATCH(E$124,'1 - BaseSafra'!D:D,0)+ROW(A3))&lt;&gt;E$124,INDEX('1 - BaseSafra'!D:D,MATCH(E$124,'1 - BaseSafra'!D:D,0)+ROW(A3)),""),""),"")</f>
        <v/>
      </c>
      <c r="E129" s="1103">
        <f>E128*E127</f>
        <v>0</v>
      </c>
      <c r="F129" s="1103">
        <f>F128*F127</f>
        <v>0</v>
      </c>
      <c r="G129" s="1103">
        <f>G128*G127</f>
        <v>0</v>
      </c>
      <c r="H129" s="1103">
        <f>H128*H127</f>
        <v>0</v>
      </c>
      <c r="I129" s="1103">
        <f>I128*I127</f>
        <v>0</v>
      </c>
      <c r="J129" s="1511"/>
      <c r="K129" s="221"/>
    </row>
    <row r="130" spans="2:11" s="215" customFormat="1" ht="28.05" customHeight="1" x14ac:dyDescent="0.25">
      <c r="B130" s="219"/>
      <c r="C130" s="1506"/>
      <c r="D130" s="657" t="str" cm="1">
        <f t="array" ref="D130">IFERROR(IF(INDEX('1 - BaseSafra'!D:D,MATCH(E$124,'1 - BaseSafra'!D:D,0)+ROW(A4))&lt;&gt;"",IF(INDEX('1 - BaseSafra'!D:D,MATCH(E$124,'1 - BaseSafra'!D:D,0)+ROW(A4))&lt;&gt;E$124,INDEX('1 - BaseSafra'!D:D,MATCH(E$124,'1 - BaseSafra'!D:D,0)+ROW(A4)),""),""),"")</f>
        <v/>
      </c>
      <c r="E130" s="1103">
        <f>E129*E127</f>
        <v>0</v>
      </c>
      <c r="F130" s="1103">
        <f>F129*F127</f>
        <v>0</v>
      </c>
      <c r="G130" s="1103">
        <f>G129*G127</f>
        <v>0</v>
      </c>
      <c r="H130" s="1103">
        <f>H129*H127</f>
        <v>0</v>
      </c>
      <c r="I130" s="1103">
        <f>I129*I127</f>
        <v>0</v>
      </c>
      <c r="J130" s="1511"/>
      <c r="K130" s="221"/>
    </row>
    <row r="131" spans="2:11" s="215" customFormat="1" ht="28.05" customHeight="1" x14ac:dyDescent="0.25">
      <c r="B131" s="219"/>
      <c r="C131" s="1506"/>
      <c r="D131" s="657" t="str" cm="1">
        <f t="array" ref="D131">IFERROR(IF(INDEX('1 - BaseSafra'!D:D,MATCH(E$124,'1 - BaseSafra'!D:D,0)+ROW(A5))&lt;&gt;"",IF(INDEX('1 - BaseSafra'!D:D,MATCH(E$124,'1 - BaseSafra'!D:D,0)+ROW(A5))&lt;&gt;E$124,INDEX('1 - BaseSafra'!D:D,MATCH(E$124,'1 - BaseSafra'!D:D,0)+ROW(A5)),""),""),"")</f>
        <v/>
      </c>
      <c r="E131" s="1089"/>
      <c r="F131" s="1089"/>
      <c r="G131" s="1089"/>
      <c r="H131" s="1089"/>
      <c r="I131" s="1089"/>
      <c r="J131" s="1511"/>
      <c r="K131" s="221"/>
    </row>
    <row r="132" spans="2:11" s="215" customFormat="1" ht="28.05" customHeight="1" x14ac:dyDescent="0.25">
      <c r="B132" s="219"/>
      <c r="C132" s="1506"/>
      <c r="D132" s="657" t="str" cm="1">
        <f t="array" ref="D132">IFERROR(IF(INDEX('1 - BaseSafra'!D:D,MATCH(E$124,'1 - BaseSafra'!D:D,0)+ROW(A6))&lt;&gt;"",IF(INDEX('1 - BaseSafra'!D:D,MATCH(E$124,'1 - BaseSafra'!D:D,0)+ROW(A6))&lt;&gt;E$124,INDEX('1 - BaseSafra'!D:D,MATCH(E$124,'1 - BaseSafra'!D:D,0)+ROW(A6)),""),""),"")</f>
        <v/>
      </c>
      <c r="E132" s="166"/>
      <c r="F132" s="164"/>
      <c r="G132" s="1089"/>
      <c r="H132" s="164"/>
      <c r="I132" s="164"/>
      <c r="J132" s="1511"/>
      <c r="K132" s="221"/>
    </row>
    <row r="133" spans="2:11" s="215" customFormat="1" ht="28.05" customHeight="1" x14ac:dyDescent="0.25">
      <c r="B133" s="219"/>
      <c r="C133" s="1506"/>
      <c r="D133" s="657" t="str" cm="1">
        <f t="array" ref="D133">IFERROR(IF(INDEX('1 - BaseSafra'!D:D,MATCH(E$124,'1 - BaseSafra'!D:D,0)+ROW(A7))&lt;&gt;"",IF(INDEX('1 - BaseSafra'!D:D,MATCH(E$124,'1 - BaseSafra'!D:D,0)+ROW(A7))&lt;&gt;E$124,INDEX('1 - BaseSafra'!D:D,MATCH(E$124,'1 - BaseSafra'!D:D,0)+ROW(A7)),""),""),"")</f>
        <v/>
      </c>
      <c r="E133" s="730">
        <f>E131*E130+E134</f>
        <v>0</v>
      </c>
      <c r="F133" s="729">
        <f>F131*F130+F134</f>
        <v>0</v>
      </c>
      <c r="G133" s="1103">
        <f>G131*G130+G134</f>
        <v>0</v>
      </c>
      <c r="H133" s="729">
        <f>H131*H130+H134</f>
        <v>0</v>
      </c>
      <c r="I133" s="729">
        <f>I131*I130+I134</f>
        <v>0</v>
      </c>
      <c r="J133" s="1511"/>
      <c r="K133" s="221"/>
    </row>
    <row r="134" spans="2:11" s="215" customFormat="1" ht="28.05" customHeight="1" x14ac:dyDescent="0.25">
      <c r="B134" s="219"/>
      <c r="C134" s="1506"/>
      <c r="D134" s="657" t="str" cm="1">
        <f t="array" ref="D134">IFERROR(IF(INDEX('1 - BaseSafra'!D:D,MATCH(E$124,'1 - BaseSafra'!D:D,0)+ROW(A8))&lt;&gt;"",IF(INDEX('1 - BaseSafra'!D:D,MATCH(E$124,'1 - BaseSafra'!D:D,0)+ROW(A8))&lt;&gt;E$124,INDEX('1 - BaseSafra'!D:D,MATCH(E$124,'1 - BaseSafra'!D:D,0)+ROW(A8)),""),""),"")</f>
        <v/>
      </c>
      <c r="E134" s="1089"/>
      <c r="F134" s="1089"/>
      <c r="G134" s="1089"/>
      <c r="H134" s="1089"/>
      <c r="I134" s="1089"/>
      <c r="J134" s="1511"/>
      <c r="K134" s="221"/>
    </row>
    <row r="135" spans="2:11" s="215" customFormat="1" ht="28.05" customHeight="1" x14ac:dyDescent="0.25">
      <c r="B135" s="219"/>
      <c r="C135" s="1506"/>
      <c r="D135" s="657" t="str" cm="1">
        <f t="array" ref="D135">IFERROR(IF(INDEX('1 - BaseSafra'!D:D,MATCH(E$124,'1 - BaseSafra'!D:D,0)+ROW(A9))&lt;&gt;"",IF(INDEX('1 - BaseSafra'!D:D,MATCH(E$124,'1 - BaseSafra'!D:D,0)+ROW(A9))&lt;&gt;E$124,INDEX('1 - BaseSafra'!D:D,MATCH(E$124,'1 - BaseSafra'!D:D,0)+ROW(A9)),""),""),"")</f>
        <v/>
      </c>
      <c r="E135" s="731">
        <f>E132*E130</f>
        <v>0</v>
      </c>
      <c r="F135" s="731">
        <f>F132*F130</f>
        <v>0</v>
      </c>
      <c r="G135" s="731">
        <f>G132*G130</f>
        <v>0</v>
      </c>
      <c r="H135" s="731">
        <f>H132*H130</f>
        <v>0</v>
      </c>
      <c r="I135" s="731">
        <f>I132*I130</f>
        <v>0</v>
      </c>
      <c r="J135" s="1511"/>
      <c r="K135" s="221"/>
    </row>
    <row r="136" spans="2:11" s="215" customFormat="1" ht="28.05" customHeight="1" x14ac:dyDescent="0.25">
      <c r="B136" s="219"/>
      <c r="C136" s="1506"/>
      <c r="D136" s="657" t="str" cm="1">
        <f t="array" ref="D136">IFERROR(IF(INDEX('1 - BaseSafra'!D:D,MATCH(E$124,'1 - BaseSafra'!D:D,0)+ROW(A10))&lt;&gt;"",IF(INDEX('1 - BaseSafra'!D:D,MATCH(E$124,'1 - BaseSafra'!D:D,0)+ROW(A10))&lt;&gt;E$124,INDEX('1 - BaseSafra'!D:D,MATCH(E$124,'1 - BaseSafra'!D:D,0)+ROW(A10)),""),""),"")</f>
        <v/>
      </c>
      <c r="E136" s="731">
        <f>E133-E135</f>
        <v>0</v>
      </c>
      <c r="F136" s="731">
        <f>F133-F135</f>
        <v>0</v>
      </c>
      <c r="G136" s="731">
        <f>G133-G135</f>
        <v>0</v>
      </c>
      <c r="H136" s="731">
        <f>H133-H135</f>
        <v>0</v>
      </c>
      <c r="I136" s="731">
        <f>I133-I135</f>
        <v>0</v>
      </c>
      <c r="J136" s="1511"/>
      <c r="K136" s="221"/>
    </row>
    <row r="137" spans="2:11" s="326" customFormat="1" ht="28.05" customHeight="1" x14ac:dyDescent="0.25">
      <c r="B137" s="324"/>
      <c r="C137" s="1506"/>
      <c r="D137" s="657" t="str" cm="1">
        <f t="array" ref="D137">IFERROR(IF(INDEX('1 - BaseSafra'!D:D,MATCH(E$124,'1 - BaseSafra'!D:D,0)+ROW(A11))&lt;&gt;"",IF(INDEX('1 - BaseSafra'!D:D,MATCH(E$124,'1 - BaseSafra'!D:D,0)+ROW(A11))&lt;&gt;E$124,INDEX('1 - BaseSafra'!D:D,MATCH(E$124,'1 - BaseSafra'!D:D,0)+ROW(A11)),""),""),"")</f>
        <v/>
      </c>
      <c r="E137" s="777">
        <f>IFERROR(E136/E133,0)</f>
        <v>0</v>
      </c>
      <c r="F137" s="777">
        <f>IFERROR(F136/F133,0)</f>
        <v>0</v>
      </c>
      <c r="G137" s="777">
        <f>IFERROR(G136/G133,0)</f>
        <v>0</v>
      </c>
      <c r="H137" s="777">
        <f>IFERROR(H136/H133,0)</f>
        <v>0</v>
      </c>
      <c r="I137" s="777">
        <f>IFERROR(I136/I133,0)</f>
        <v>0</v>
      </c>
      <c r="J137" s="1511"/>
      <c r="K137" s="325"/>
    </row>
    <row r="138" spans="2:11" s="215" customFormat="1" ht="28.05" customHeight="1" x14ac:dyDescent="0.25">
      <c r="B138" s="219"/>
      <c r="C138" s="1506"/>
      <c r="D138" s="657" t="str" cm="1">
        <f t="array" ref="D138">IFERROR(IF(INDEX('1 - BaseSafra'!D:D,MATCH(E$124,'1 - BaseSafra'!D:D,0)+ROW(A12))&lt;&gt;"",IF(INDEX('1 - BaseSafra'!D:D,MATCH(E$124,'1 - BaseSafra'!D:D,0)+ROW(A12))&lt;&gt;E$124,INDEX('1 - BaseSafra'!D:D,MATCH(E$124,'1 - BaseSafra'!D:D,0)+ROW(A12)),""),""),"")</f>
        <v/>
      </c>
      <c r="E138" s="169"/>
      <c r="F138" s="169"/>
      <c r="G138" s="169"/>
      <c r="H138" s="169"/>
      <c r="I138" s="169"/>
      <c r="J138" s="1511"/>
      <c r="K138" s="221"/>
    </row>
    <row r="139" spans="2:11" s="215" customFormat="1" ht="28.05" customHeight="1" x14ac:dyDescent="0.25">
      <c r="B139" s="219"/>
      <c r="C139" s="1506"/>
      <c r="D139" s="657" t="str" cm="1">
        <f t="array" ref="D139">IFERROR(IF(INDEX('1 - BaseSafra'!D:D,MATCH(E$124,'1 - BaseSafra'!D:D,0)+ROW(A13))&lt;&gt;"",IF(INDEX('1 - BaseSafra'!D:D,MATCH(E$124,'1 - BaseSafra'!D:D,0)+ROW(A13))&lt;&gt;E$124,INDEX('1 - BaseSafra'!D:D,MATCH(E$124,'1 - BaseSafra'!D:D,0)+ROW(A13)),""),""),"")</f>
        <v/>
      </c>
      <c r="E139" s="1104"/>
      <c r="F139" s="1104"/>
      <c r="G139" s="1104"/>
      <c r="H139" s="1104"/>
      <c r="I139" s="1104"/>
      <c r="J139" s="1511"/>
      <c r="K139" s="221"/>
    </row>
    <row r="140" spans="2:11" s="215" customFormat="1" ht="28.05" customHeight="1" x14ac:dyDescent="0.25">
      <c r="B140" s="219"/>
      <c r="C140" s="1506"/>
      <c r="D140" s="657" t="str" cm="1">
        <f t="array" ref="D140">IFERROR(IF(INDEX('1 - BaseSafra'!D:D,MATCH(E$124,'1 - BaseSafra'!D:D,0)+ROW(A14))&lt;&gt;"",IF(INDEX('1 - BaseSafra'!D:D,MATCH(E$124,'1 - BaseSafra'!D:D,0)+ROW(A14))&lt;&gt;E$124,INDEX('1 - BaseSafra'!D:D,MATCH(E$124,'1 - BaseSafra'!D:D,0)+ROW(A14)),""),""),"")</f>
        <v/>
      </c>
      <c r="E140" s="164"/>
      <c r="F140" s="164"/>
      <c r="G140" s="164"/>
      <c r="H140" s="169"/>
      <c r="I140" s="169"/>
      <c r="J140" s="1511"/>
      <c r="K140" s="221"/>
    </row>
    <row r="141" spans="2:11" s="215" customFormat="1" ht="28.05" customHeight="1" x14ac:dyDescent="0.25">
      <c r="B141" s="219"/>
      <c r="C141" s="1506"/>
      <c r="D141" s="657" t="str" cm="1">
        <f t="array" ref="D141">IFERROR(IF(INDEX('1 - BaseSafra'!D:D,MATCH(E$124,'1 - BaseSafra'!D:D,0)+ROW(A15))&lt;&gt;"",IF(INDEX('1 - BaseSafra'!D:D,MATCH(E$124,'1 - BaseSafra'!D:D,0)+ROW(A15))&lt;&gt;E$124,INDEX('1 - BaseSafra'!D:D,MATCH(E$124,'1 - BaseSafra'!D:D,0)+ROW(A15)),""),""),"")</f>
        <v/>
      </c>
      <c r="E141" s="164"/>
      <c r="F141" s="164"/>
      <c r="G141" s="164"/>
      <c r="H141" s="169"/>
      <c r="I141" s="169"/>
      <c r="J141" s="1511"/>
      <c r="K141" s="221"/>
    </row>
    <row r="142" spans="2:11" s="215" customFormat="1" ht="28.05" customHeight="1" x14ac:dyDescent="0.25">
      <c r="B142" s="219"/>
      <c r="C142" s="1506"/>
      <c r="D142" s="657" t="str" cm="1">
        <f t="array" ref="D142">IFERROR(IF(INDEX('1 - BaseSafra'!D:D,MATCH(E$124,'1 - BaseSafra'!D:D,0)+ROW(A16))&lt;&gt;"",IF(INDEX('1 - BaseSafra'!D:D,MATCH(E$124,'1 - BaseSafra'!D:D,0)+ROW(A16))&lt;&gt;E$124,INDEX('1 - BaseSafra'!D:D,MATCH(E$124,'1 - BaseSafra'!D:D,0)+ROW(A16)),""),""),"")</f>
        <v/>
      </c>
      <c r="E142" s="164"/>
      <c r="F142" s="164"/>
      <c r="G142" s="164"/>
      <c r="H142" s="169"/>
      <c r="I142" s="169"/>
      <c r="J142" s="1511"/>
      <c r="K142" s="221"/>
    </row>
    <row r="143" spans="2:11" s="215" customFormat="1" ht="28.05" customHeight="1" x14ac:dyDescent="0.25">
      <c r="B143" s="219"/>
      <c r="C143" s="1506"/>
      <c r="D143" s="657" t="str" cm="1">
        <f t="array" ref="D143">IFERROR(IF(INDEX('1 - BaseSafra'!D:D,MATCH(E$124,'1 - BaseSafra'!D:D,0)+ROW(A17))&lt;&gt;"",IF(INDEX('1 - BaseSafra'!D:D,MATCH(E$124,'1 - BaseSafra'!D:D,0)+ROW(A17))&lt;&gt;E$124,INDEX('1 - BaseSafra'!D:D,MATCH(E$124,'1 - BaseSafra'!D:D,0)+ROW(A17)),""),""),"")</f>
        <v/>
      </c>
      <c r="E143" s="164"/>
      <c r="F143" s="164"/>
      <c r="G143" s="164"/>
      <c r="H143" s="767"/>
      <c r="I143" s="767"/>
      <c r="J143" s="1511"/>
      <c r="K143" s="221"/>
    </row>
    <row r="144" spans="2:11" s="215" customFormat="1" ht="28.05" customHeight="1" x14ac:dyDescent="0.25">
      <c r="B144" s="219"/>
      <c r="C144" s="1506"/>
      <c r="D144" s="657" t="str" cm="1">
        <f t="array" ref="D144">IFERROR(IF(INDEX('1 - BaseSafra'!D:D,MATCH(E$124,'1 - BaseSafra'!D:D,0)+ROW(A18))&lt;&gt;"",IF(INDEX('1 - BaseSafra'!D:D,MATCH(E$124,'1 - BaseSafra'!D:D,0)+ROW(A18))&lt;&gt;E$124,INDEX('1 - BaseSafra'!D:D,MATCH(E$124,'1 - BaseSafra'!D:D,0)+ROW(A18)),""),""),"")</f>
        <v/>
      </c>
      <c r="E144" s="164"/>
      <c r="F144" s="164"/>
      <c r="G144" s="164"/>
      <c r="H144" s="767"/>
      <c r="I144" s="767"/>
      <c r="J144" s="1511"/>
      <c r="K144" s="221"/>
    </row>
    <row r="145" spans="2:11" s="215" customFormat="1" ht="28.05" customHeight="1" x14ac:dyDescent="0.25">
      <c r="B145" s="219"/>
      <c r="C145" s="1506"/>
      <c r="D145" s="657" t="str" cm="1">
        <f t="array" ref="D145">IFERROR(IF(INDEX('1 - BaseSafra'!D:D,MATCH(E$124,'1 - BaseSafra'!D:D,0)+ROW(A19))&lt;&gt;"",IF(INDEX('1 - BaseSafra'!D:D,MATCH(E$124,'1 - BaseSafra'!D:D,0)+ROW(A19))&lt;&gt;E$124,INDEX('1 - BaseSafra'!D:D,MATCH(E$124,'1 - BaseSafra'!D:D,0)+ROW(A19)),""),""),"")</f>
        <v/>
      </c>
      <c r="E145" s="164"/>
      <c r="F145" s="164"/>
      <c r="G145" s="164"/>
      <c r="H145" s="767"/>
      <c r="I145" s="767"/>
      <c r="J145" s="1511"/>
      <c r="K145" s="221"/>
    </row>
    <row r="146" spans="2:11" s="215" customFormat="1" ht="28.05" customHeight="1" x14ac:dyDescent="0.25">
      <c r="B146" s="219"/>
      <c r="C146" s="1506"/>
      <c r="D146" s="657" t="str" cm="1">
        <f t="array" ref="D146">IFERROR(IF(INDEX('1 - BaseSafra'!D:D,MATCH(E$124,'1 - BaseSafra'!D:D,0)+ROW(A20))&lt;&gt;"",IF(INDEX('1 - BaseSafra'!D:D,MATCH(E$124,'1 - BaseSafra'!D:D,0)+ROW(A20))&lt;&gt;E$124,INDEX('1 - BaseSafra'!D:D,MATCH(E$124,'1 - BaseSafra'!D:D,0)+ROW(A20)),""),""),"")</f>
        <v/>
      </c>
      <c r="E146" s="164"/>
      <c r="F146" s="164"/>
      <c r="G146" s="164"/>
      <c r="H146" s="767"/>
      <c r="I146" s="767"/>
      <c r="J146" s="1511"/>
      <c r="K146" s="221"/>
    </row>
    <row r="147" spans="2:11" s="215" customFormat="1" ht="28.05" customHeight="1" x14ac:dyDescent="0.25">
      <c r="B147" s="219"/>
      <c r="C147" s="1507"/>
      <c r="D147" s="790" t="str" cm="1">
        <f t="array" ref="D147">IFERROR(IF(INDEX('1 - BaseSafra'!D:D,MATCH(E$124,'1 - BaseSafra'!D:D,0)+ROW(A21))&lt;&gt;"",IF(INDEX('1 - BaseSafra'!D:D,MATCH(E$124,'1 - BaseSafra'!D:D,0)+ROW(A21))&lt;&gt;E$124,INDEX('1 - BaseSafra'!D:D,MATCH(E$124,'1 - BaseSafra'!D:D,0)+ROW(A21)),""),""),"")</f>
        <v/>
      </c>
      <c r="E147" s="179"/>
      <c r="F147" s="179"/>
      <c r="G147" s="179"/>
      <c r="H147" s="727"/>
      <c r="I147" s="727"/>
      <c r="J147" s="1512"/>
      <c r="K147" s="221"/>
    </row>
    <row r="148" spans="2:11" ht="18" customHeight="1" x14ac:dyDescent="0.25">
      <c r="B148" s="3"/>
      <c r="D148" s="150"/>
      <c r="E148" s="150"/>
      <c r="F148" s="150"/>
      <c r="G148" s="150"/>
      <c r="H148" s="150"/>
      <c r="I148" s="150"/>
      <c r="J148" s="150"/>
      <c r="K148" s="10"/>
    </row>
    <row r="149" spans="2:11" s="215" customFormat="1" ht="34.950000000000003" customHeight="1" x14ac:dyDescent="0.25">
      <c r="B149" s="219"/>
      <c r="C149" s="1505">
        <v>5</v>
      </c>
      <c r="D149" s="626" t="s">
        <v>225</v>
      </c>
      <c r="E149" s="1325"/>
      <c r="F149" s="1326"/>
      <c r="G149" s="1326"/>
      <c r="H149" s="1326"/>
      <c r="I149" s="1326"/>
      <c r="J149" s="765" t="s">
        <v>143</v>
      </c>
      <c r="K149" s="221"/>
    </row>
    <row r="150" spans="2:11" s="215" customFormat="1" ht="19.8" customHeight="1" x14ac:dyDescent="0.25">
      <c r="B150" s="219"/>
      <c r="C150" s="1506"/>
      <c r="D150" s="627" t="s">
        <v>984</v>
      </c>
      <c r="E150" s="1084" t="str">
        <f>E125</f>
        <v>23/24</v>
      </c>
      <c r="F150" s="1084" t="str">
        <f t="shared" ref="F150:I150" si="6">F125</f>
        <v>24/25</v>
      </c>
      <c r="G150" s="1084" t="str">
        <f t="shared" si="6"/>
        <v>25/26</v>
      </c>
      <c r="H150" s="1084" t="str">
        <f t="shared" si="6"/>
        <v>26/27</v>
      </c>
      <c r="I150" s="1084" t="str">
        <f t="shared" si="6"/>
        <v>27/28</v>
      </c>
      <c r="J150" s="787"/>
      <c r="K150" s="221"/>
    </row>
    <row r="151" spans="2:11" s="215" customFormat="1" ht="19.8" customHeight="1" x14ac:dyDescent="0.25">
      <c r="B151" s="219"/>
      <c r="C151" s="1506"/>
      <c r="D151" s="711" t="s">
        <v>227</v>
      </c>
      <c r="E151" s="204" t="s">
        <v>990</v>
      </c>
      <c r="F151" s="204" t="s">
        <v>987</v>
      </c>
      <c r="G151" s="204" t="s">
        <v>985</v>
      </c>
      <c r="H151" s="204" t="s">
        <v>986</v>
      </c>
      <c r="I151" s="204" t="s">
        <v>986</v>
      </c>
      <c r="J151" s="787"/>
      <c r="K151" s="221"/>
    </row>
    <row r="152" spans="2:11" s="215" customFormat="1" ht="28.05" customHeight="1" x14ac:dyDescent="0.25">
      <c r="B152" s="219"/>
      <c r="C152" s="1506"/>
      <c r="D152" s="657" t="str" cm="1">
        <f t="array" ref="D152">IFERROR(IF(INDEX('1 - BaseSafra'!D:D,MATCH(E$149,'1 - BaseSafra'!D:D,0)+ROW(A1))&lt;&gt;"",IF(INDEX('1 - BaseSafra'!D:D,MATCH(E$149,'1 - BaseSafra'!D:D,0)+ROW(A1))&lt;&gt;E$149,INDEX('1 - BaseSafra'!D:D,MATCH(E$149,'1 - BaseSafra'!D:D,0)+ROW(A1)),""),""),"")</f>
        <v/>
      </c>
      <c r="E152" s="1082">
        <f>SUM(E153:E154)</f>
        <v>0</v>
      </c>
      <c r="F152" s="1082">
        <f>SUM(F153:F154)</f>
        <v>0</v>
      </c>
      <c r="G152" s="1082">
        <f>SUM(G153:G154)</f>
        <v>0</v>
      </c>
      <c r="H152" s="1082">
        <f>SUM(H153:H154)</f>
        <v>0</v>
      </c>
      <c r="I152" s="1082">
        <f>SUM(I153:I154)</f>
        <v>0</v>
      </c>
      <c r="J152" s="1511"/>
      <c r="K152" s="221"/>
    </row>
    <row r="153" spans="2:11" s="215" customFormat="1" ht="28.05" customHeight="1" x14ac:dyDescent="0.25">
      <c r="B153" s="219"/>
      <c r="C153" s="1506"/>
      <c r="D153" s="657" t="str" cm="1">
        <f t="array" ref="D153">IFERROR(IF(INDEX('1 - BaseSafra'!D:D,MATCH(E$149,'1 - BaseSafra'!D:D,0)+ROW(A2))&lt;&gt;"",IF(INDEX('1 - BaseSafra'!D:D,MATCH(E$149,'1 - BaseSafra'!D:D,0)+ROW(A2))&lt;&gt;E$149,INDEX('1 - BaseSafra'!D:D,MATCH(E$149,'1 - BaseSafra'!D:D,0)+ROW(A2)),""),""),"")</f>
        <v/>
      </c>
      <c r="E153" s="1089"/>
      <c r="F153" s="1089"/>
      <c r="G153" s="1089"/>
      <c r="H153" s="1089"/>
      <c r="I153" s="1089"/>
      <c r="J153" s="1511"/>
      <c r="K153" s="221"/>
    </row>
    <row r="154" spans="2:11" s="215" customFormat="1" ht="28.05" customHeight="1" x14ac:dyDescent="0.25">
      <c r="B154" s="219"/>
      <c r="C154" s="1506"/>
      <c r="D154" s="657" t="str" cm="1">
        <f t="array" ref="D154">IFERROR(IF(INDEX('1 - BaseSafra'!D:D,MATCH(E$149,'1 - BaseSafra'!D:D,0)+ROW(A3))&lt;&gt;"",IF(INDEX('1 - BaseSafra'!D:D,MATCH(E$149,'1 - BaseSafra'!D:D,0)+ROW(A3))&lt;&gt;E$149,INDEX('1 - BaseSafra'!D:D,MATCH(E$149,'1 - BaseSafra'!D:D,0)+ROW(A3)),""),""),"")</f>
        <v/>
      </c>
      <c r="E154" s="1089"/>
      <c r="F154" s="1089"/>
      <c r="G154" s="1089"/>
      <c r="H154" s="1089"/>
      <c r="I154" s="1089"/>
      <c r="J154" s="1511"/>
      <c r="K154" s="221"/>
    </row>
    <row r="155" spans="2:11" s="215" customFormat="1" ht="28.05" customHeight="1" x14ac:dyDescent="0.25">
      <c r="B155" s="219"/>
      <c r="C155" s="1506"/>
      <c r="D155" s="657" t="str" cm="1">
        <f t="array" ref="D155">IFERROR(IF(INDEX('1 - BaseSafra'!D:D,MATCH(E$149,'1 - BaseSafra'!D:D,0)+ROW(A4))&lt;&gt;"",IF(INDEX('1 - BaseSafra'!D:D,MATCH(E$149,'1 - BaseSafra'!D:D,0)+ROW(A4))&lt;&gt;E$149,INDEX('1 - BaseSafra'!D:D,MATCH(E$149,'1 - BaseSafra'!D:D,0)+ROW(A4)),""),""),"")</f>
        <v/>
      </c>
      <c r="E155" s="1089"/>
      <c r="F155" s="1089"/>
      <c r="G155" s="1089"/>
      <c r="H155" s="1089"/>
      <c r="I155" s="1089"/>
      <c r="J155" s="1511"/>
      <c r="K155" s="221"/>
    </row>
    <row r="156" spans="2:11" s="215" customFormat="1" ht="28.05" customHeight="1" x14ac:dyDescent="0.25">
      <c r="B156" s="219"/>
      <c r="C156" s="1506"/>
      <c r="D156" s="657" t="str" cm="1">
        <f t="array" ref="D156">IFERROR(IF(INDEX('1 - BaseSafra'!D:D,MATCH(E$149,'1 - BaseSafra'!D:D,0)+ROW(A5))&lt;&gt;"",IF(INDEX('1 - BaseSafra'!D:D,MATCH(E$149,'1 - BaseSafra'!D:D,0)+ROW(A5))&lt;&gt;E$149,INDEX('1 - BaseSafra'!D:D,MATCH(E$149,'1 - BaseSafra'!D:D,0)+ROW(A5)),""),""),"")</f>
        <v/>
      </c>
      <c r="E156" s="1103">
        <f>E155*E152</f>
        <v>0</v>
      </c>
      <c r="F156" s="1103">
        <f>F155*F152</f>
        <v>0</v>
      </c>
      <c r="G156" s="1103">
        <f>G155*G152</f>
        <v>0</v>
      </c>
      <c r="H156" s="1103">
        <f>H155*H152</f>
        <v>0</v>
      </c>
      <c r="I156" s="1103">
        <f>I155*I152</f>
        <v>0</v>
      </c>
      <c r="J156" s="1511"/>
      <c r="K156" s="221"/>
    </row>
    <row r="157" spans="2:11" s="215" customFormat="1" ht="28.05" customHeight="1" x14ac:dyDescent="0.25">
      <c r="B157" s="219"/>
      <c r="C157" s="1506"/>
      <c r="D157" s="657" t="str" cm="1">
        <f t="array" ref="D157">IFERROR(IF(INDEX('1 - BaseSafra'!D:D,MATCH(E$149,'1 - BaseSafra'!D:D,0)+ROW(A6))&lt;&gt;"",IF(INDEX('1 - BaseSafra'!D:D,MATCH(E$149,'1 - BaseSafra'!D:D,0)+ROW(A6))&lt;&gt;E$149,INDEX('1 - BaseSafra'!D:D,MATCH(E$149,'1 - BaseSafra'!D:D,0)+ROW(A6)),""),""),"")</f>
        <v/>
      </c>
      <c r="E157" s="166"/>
      <c r="F157" s="164"/>
      <c r="G157" s="1089"/>
      <c r="H157" s="164"/>
      <c r="I157" s="164"/>
      <c r="J157" s="1511"/>
      <c r="K157" s="221"/>
    </row>
    <row r="158" spans="2:11" s="215" customFormat="1" ht="28.05" customHeight="1" x14ac:dyDescent="0.25">
      <c r="B158" s="219"/>
      <c r="C158" s="1506"/>
      <c r="D158" s="657" t="str" cm="1">
        <f t="array" ref="D158">IFERROR(IF(INDEX('1 - BaseSafra'!D:D,MATCH(E$149,'1 - BaseSafra'!D:D,0)+ROW(A7))&lt;&gt;"",IF(INDEX('1 - BaseSafra'!D:D,MATCH(E$149,'1 - BaseSafra'!D:D,0)+ROW(A7))&lt;&gt;E$149,INDEX('1 - BaseSafra'!D:D,MATCH(E$149,'1 - BaseSafra'!D:D,0)+ROW(A7)),""),""),"")</f>
        <v/>
      </c>
      <c r="E158" s="166"/>
      <c r="F158" s="164"/>
      <c r="G158" s="1089"/>
      <c r="H158" s="164"/>
      <c r="I158" s="164"/>
      <c r="J158" s="1511"/>
      <c r="K158" s="221"/>
    </row>
    <row r="159" spans="2:11" s="215" customFormat="1" ht="28.05" customHeight="1" x14ac:dyDescent="0.25">
      <c r="B159" s="219"/>
      <c r="C159" s="1506"/>
      <c r="D159" s="657" t="str" cm="1">
        <f t="array" ref="D159">IFERROR(IF(INDEX('1 - BaseSafra'!D:D,MATCH(E$149,'1 - BaseSafra'!D:D,0)+ROW(A8))&lt;&gt;"",IF(INDEX('1 - BaseSafra'!D:D,MATCH(E$149,'1 - BaseSafra'!D:D,0)+ROW(A8))&lt;&gt;E$149,INDEX('1 - BaseSafra'!D:D,MATCH(E$149,'1 - BaseSafra'!D:D,0)+ROW(A8)),""),""),"")</f>
        <v/>
      </c>
      <c r="E159" s="1089"/>
      <c r="F159" s="1089"/>
      <c r="G159" s="1089"/>
      <c r="H159" s="1089"/>
      <c r="I159" s="1089"/>
      <c r="J159" s="1511"/>
      <c r="K159" s="221"/>
    </row>
    <row r="160" spans="2:11" s="215" customFormat="1" ht="28.05" customHeight="1" x14ac:dyDescent="0.25">
      <c r="B160" s="219"/>
      <c r="C160" s="1506"/>
      <c r="D160" s="657" t="str" cm="1">
        <f t="array" ref="D160">IFERROR(IF(INDEX('1 - BaseSafra'!D:D,MATCH(E$149,'1 - BaseSafra'!D:D,0)+ROW(A9))&lt;&gt;"",IF(INDEX('1 - BaseSafra'!D:D,MATCH(E$149,'1 - BaseSafra'!D:D,0)+ROW(A9))&lt;&gt;E$149,INDEX('1 - BaseSafra'!D:D,MATCH(E$149,'1 - BaseSafra'!D:D,0)+ROW(A9)),""),""),"")</f>
        <v/>
      </c>
      <c r="E160" s="731">
        <f>(E159*E154)*E157</f>
        <v>0</v>
      </c>
      <c r="F160" s="731">
        <f>(F159*F154)*F157</f>
        <v>0</v>
      </c>
      <c r="G160" s="731">
        <f>(G159*G154)*G157</f>
        <v>0</v>
      </c>
      <c r="H160" s="731">
        <f>(H159*H154)*H157</f>
        <v>0</v>
      </c>
      <c r="I160" s="731">
        <f>(I159*I154)*I157</f>
        <v>0</v>
      </c>
      <c r="J160" s="1511"/>
      <c r="K160" s="221"/>
    </row>
    <row r="161" spans="2:11" s="215" customFormat="1" ht="28.05" customHeight="1" x14ac:dyDescent="0.25">
      <c r="B161" s="219"/>
      <c r="C161" s="1506"/>
      <c r="D161" s="657" t="str" cm="1">
        <f t="array" ref="D161">IFERROR(IF(INDEX('1 - BaseSafra'!D:D,MATCH(E$149,'1 - BaseSafra'!D:D,0)+ROW(A10))&lt;&gt;"",IF(INDEX('1 - BaseSafra'!D:D,MATCH(E$149,'1 - BaseSafra'!D:D,0)+ROW(A10))&lt;&gt;E$149,INDEX('1 - BaseSafra'!D:D,MATCH(E$149,'1 - BaseSafra'!D:D,0)+ROW(A10)),""),""),"")</f>
        <v/>
      </c>
      <c r="E161" s="731">
        <f>E156*E157</f>
        <v>0</v>
      </c>
      <c r="F161" s="731">
        <f>F156*F157</f>
        <v>0</v>
      </c>
      <c r="G161" s="731">
        <f>G156*G157</f>
        <v>0</v>
      </c>
      <c r="H161" s="731">
        <f>H156*H157</f>
        <v>0</v>
      </c>
      <c r="I161" s="731">
        <f>I156*I157</f>
        <v>0</v>
      </c>
      <c r="J161" s="1511"/>
      <c r="K161" s="221"/>
    </row>
    <row r="162" spans="2:11" s="326" customFormat="1" ht="28.05" customHeight="1" x14ac:dyDescent="0.25">
      <c r="B162" s="324"/>
      <c r="C162" s="1506"/>
      <c r="D162" s="657" t="str" cm="1">
        <f t="array" ref="D162">IFERROR(IF(INDEX('1 - BaseSafra'!D:D,MATCH(E$149,'1 - BaseSafra'!D:D,0)+ROW(A11))&lt;&gt;"",IF(INDEX('1 - BaseSafra'!D:D,MATCH(E$149,'1 - BaseSafra'!D:D,0)+ROW(A11))&lt;&gt;E$149,INDEX('1 - BaseSafra'!D:D,MATCH(E$149,'1 - BaseSafra'!D:D,0)+ROW(A11)),""),""),"")</f>
        <v/>
      </c>
      <c r="E162" s="777">
        <f>E158*E152</f>
        <v>0</v>
      </c>
      <c r="F162" s="777">
        <f>F158*F152</f>
        <v>0</v>
      </c>
      <c r="G162" s="777">
        <f>G158*G152</f>
        <v>0</v>
      </c>
      <c r="H162" s="777">
        <f>H158*H152</f>
        <v>0</v>
      </c>
      <c r="I162" s="777">
        <f>I158*I152</f>
        <v>0</v>
      </c>
      <c r="J162" s="1511"/>
      <c r="K162" s="325"/>
    </row>
    <row r="163" spans="2:11" s="215" customFormat="1" ht="28.05" customHeight="1" x14ac:dyDescent="0.25">
      <c r="B163" s="219"/>
      <c r="C163" s="1506"/>
      <c r="D163" s="657" t="str" cm="1">
        <f t="array" ref="D163">IFERROR(IF(INDEX('1 - BaseSafra'!D:D,MATCH(E$149,'1 - BaseSafra'!D:D,0)+ROW(A12))&lt;&gt;"",IF(INDEX('1 - BaseSafra'!D:D,MATCH(E$149,'1 - BaseSafra'!D:D,0)+ROW(A12))&lt;&gt;E$149,INDEX('1 - BaseSafra'!D:D,MATCH(E$149,'1 - BaseSafra'!D:D,0)+ROW(A12)),""),""),"")</f>
        <v/>
      </c>
      <c r="E163" s="731">
        <f>E161-E162-E160</f>
        <v>0</v>
      </c>
      <c r="F163" s="731">
        <f>F161-F162-F160</f>
        <v>0</v>
      </c>
      <c r="G163" s="731">
        <f>G161-G162-G160</f>
        <v>0</v>
      </c>
      <c r="H163" s="731">
        <f>H161-H162-H160</f>
        <v>0</v>
      </c>
      <c r="I163" s="731">
        <f>I161-I162-I160</f>
        <v>0</v>
      </c>
      <c r="J163" s="1511"/>
      <c r="K163" s="221"/>
    </row>
    <row r="164" spans="2:11" s="215" customFormat="1" ht="28.05" customHeight="1" x14ac:dyDescent="0.25">
      <c r="B164" s="219"/>
      <c r="C164" s="1506"/>
      <c r="D164" s="657" t="str" cm="1">
        <f t="array" ref="D164">IFERROR(IF(INDEX('1 - BaseSafra'!D:D,MATCH(E$149,'1 - BaseSafra'!D:D,0)+ROW(A13))&lt;&gt;"",IF(INDEX('1 - BaseSafra'!D:D,MATCH(E$149,'1 - BaseSafra'!D:D,0)+ROW(A13))&lt;&gt;E$149,INDEX('1 - BaseSafra'!D:D,MATCH(E$149,'1 - BaseSafra'!D:D,0)+ROW(A13)),""),""),"")</f>
        <v/>
      </c>
      <c r="E164" s="795">
        <f>IFERROR(E163/E161,0)</f>
        <v>0</v>
      </c>
      <c r="F164" s="795">
        <f>IFERROR(F163/F161,0)</f>
        <v>0</v>
      </c>
      <c r="G164" s="795">
        <f>IFERROR(G163/G161,0)</f>
        <v>0</v>
      </c>
      <c r="H164" s="795">
        <f>IFERROR(H163/H161,0)</f>
        <v>0</v>
      </c>
      <c r="I164" s="795">
        <f>IFERROR(I163/I161,0)</f>
        <v>0</v>
      </c>
      <c r="J164" s="1511"/>
      <c r="K164" s="221"/>
    </row>
    <row r="165" spans="2:11" s="215" customFormat="1" ht="28.05" customHeight="1" x14ac:dyDescent="0.25">
      <c r="B165" s="219"/>
      <c r="C165" s="1506"/>
      <c r="D165" s="657" t="str" cm="1">
        <f t="array" ref="D165">IFERROR(IF(INDEX('1 - BaseSafra'!D:D,MATCH(E$149,'1 - BaseSafra'!D:D,0)+ROW(A14))&lt;&gt;"",IF(INDEX('1 - BaseSafra'!D:D,MATCH(E$149,'1 - BaseSafra'!D:D,0)+ROW(A14))&lt;&gt;E$149,INDEX('1 - BaseSafra'!D:D,MATCH(E$149,'1 - BaseSafra'!D:D,0)+ROW(A14)),""),""),"")</f>
        <v/>
      </c>
      <c r="E165" s="164"/>
      <c r="F165" s="164"/>
      <c r="G165" s="164"/>
      <c r="H165" s="169"/>
      <c r="I165" s="169"/>
      <c r="J165" s="1511"/>
      <c r="K165" s="221"/>
    </row>
    <row r="166" spans="2:11" s="215" customFormat="1" ht="28.05" customHeight="1" x14ac:dyDescent="0.25">
      <c r="B166" s="219"/>
      <c r="C166" s="1506"/>
      <c r="D166" s="657" t="str" cm="1">
        <f t="array" ref="D166">IFERROR(IF(INDEX('1 - BaseSafra'!D:D,MATCH(E$149,'1 - BaseSafra'!D:D,0)+ROW(A15))&lt;&gt;"",IF(INDEX('1 - BaseSafra'!D:D,MATCH(E$149,'1 - BaseSafra'!D:D,0)+ROW(A15))&lt;&gt;E$149,INDEX('1 - BaseSafra'!D:D,MATCH(E$149,'1 - BaseSafra'!D:D,0)+ROW(A15)),""),""),"")</f>
        <v/>
      </c>
      <c r="E166" s="164"/>
      <c r="F166" s="164"/>
      <c r="G166" s="164"/>
      <c r="H166" s="169"/>
      <c r="I166" s="169"/>
      <c r="J166" s="1511"/>
      <c r="K166" s="221"/>
    </row>
    <row r="167" spans="2:11" s="215" customFormat="1" ht="28.05" customHeight="1" x14ac:dyDescent="0.25">
      <c r="B167" s="219"/>
      <c r="C167" s="1506"/>
      <c r="D167" s="657" t="str" cm="1">
        <f t="array" ref="D167">IFERROR(IF(INDEX('1 - BaseSafra'!D:D,MATCH(E$149,'1 - BaseSafra'!D:D,0)+ROW(A16))&lt;&gt;"",IF(INDEX('1 - BaseSafra'!D:D,MATCH(E$149,'1 - BaseSafra'!D:D,0)+ROW(A16))&lt;&gt;E$149,INDEX('1 - BaseSafra'!D:D,MATCH(E$149,'1 - BaseSafra'!D:D,0)+ROW(A16)),""),""),"")</f>
        <v/>
      </c>
      <c r="E167" s="164"/>
      <c r="F167" s="164"/>
      <c r="G167" s="164"/>
      <c r="H167" s="169"/>
      <c r="I167" s="169"/>
      <c r="J167" s="1511"/>
      <c r="K167" s="221"/>
    </row>
    <row r="168" spans="2:11" s="215" customFormat="1" ht="28.05" customHeight="1" x14ac:dyDescent="0.25">
      <c r="B168" s="219"/>
      <c r="C168" s="1506"/>
      <c r="D168" s="657" t="str" cm="1">
        <f t="array" ref="D168">IFERROR(IF(INDEX('1 - BaseSafra'!D:D,MATCH(E$149,'1 - BaseSafra'!D:D,0)+ROW(A17))&lt;&gt;"",IF(INDEX('1 - BaseSafra'!D:D,MATCH(E$149,'1 - BaseSafra'!D:D,0)+ROW(A17))&lt;&gt;E$149,INDEX('1 - BaseSafra'!D:D,MATCH(E$149,'1 - BaseSafra'!D:D,0)+ROW(A17)),""),""),"")</f>
        <v/>
      </c>
      <c r="E168" s="164"/>
      <c r="F168" s="164"/>
      <c r="G168" s="164"/>
      <c r="H168" s="767"/>
      <c r="I168" s="767"/>
      <c r="J168" s="1511"/>
      <c r="K168" s="221"/>
    </row>
    <row r="169" spans="2:11" s="215" customFormat="1" ht="28.05" customHeight="1" x14ac:dyDescent="0.25">
      <c r="B169" s="219"/>
      <c r="C169" s="1506"/>
      <c r="D169" s="657" t="str" cm="1">
        <f t="array" ref="D169">IFERROR(IF(INDEX('1 - BaseSafra'!D:D,MATCH(E$149,'1 - BaseSafra'!D:D,0)+ROW(A18))&lt;&gt;"",IF(INDEX('1 - BaseSafra'!D:D,MATCH(E$149,'1 - BaseSafra'!D:D,0)+ROW(A18))&lt;&gt;E$149,INDEX('1 - BaseSafra'!D:D,MATCH(E$149,'1 - BaseSafra'!D:D,0)+ROW(A18)),""),""),"")</f>
        <v/>
      </c>
      <c r="E169" s="164"/>
      <c r="F169" s="164"/>
      <c r="G169" s="164"/>
      <c r="H169" s="164"/>
      <c r="I169" s="164"/>
      <c r="J169" s="1511"/>
      <c r="K169" s="221"/>
    </row>
    <row r="170" spans="2:11" s="215" customFormat="1" ht="28.05" customHeight="1" x14ac:dyDescent="0.25">
      <c r="B170" s="219"/>
      <c r="C170" s="1506"/>
      <c r="D170" s="657" t="str" cm="1">
        <f t="array" ref="D170">IFERROR(IF(INDEX('1 - BaseSafra'!D:D,MATCH(E$149,'1 - BaseSafra'!D:D,0)+ROW(A19))&lt;&gt;"",IF(INDEX('1 - BaseSafra'!D:D,MATCH(E$149,'1 - BaseSafra'!D:D,0)+ROW(A19))&lt;&gt;E$149,INDEX('1 - BaseSafra'!D:D,MATCH(E$149,'1 - BaseSafra'!D:D,0)+ROW(A19)),""),""),"")</f>
        <v/>
      </c>
      <c r="E170" s="164"/>
      <c r="F170" s="164"/>
      <c r="G170" s="164"/>
      <c r="H170" s="164"/>
      <c r="I170" s="164"/>
      <c r="J170" s="1511"/>
      <c r="K170" s="221"/>
    </row>
    <row r="171" spans="2:11" s="215" customFormat="1" ht="28.05" customHeight="1" x14ac:dyDescent="0.25">
      <c r="B171" s="219"/>
      <c r="C171" s="1506"/>
      <c r="D171" s="657" t="str" cm="1">
        <f t="array" ref="D171">IFERROR(IF(INDEX('1 - BaseSafra'!D:D,MATCH(E$149,'1 - BaseSafra'!D:D,0)+ROW(A20))&lt;&gt;"",IF(INDEX('1 - BaseSafra'!D:D,MATCH(E$149,'1 - BaseSafra'!D:D,0)+ROW(A20))&lt;&gt;E$149,INDEX('1 - BaseSafra'!D:D,MATCH(E$149,'1 - BaseSafra'!D:D,0)+ROW(A20)),""),""),"")</f>
        <v/>
      </c>
      <c r="E171" s="164"/>
      <c r="F171" s="164"/>
      <c r="G171" s="164"/>
      <c r="H171" s="164"/>
      <c r="I171" s="164"/>
      <c r="J171" s="1511"/>
      <c r="K171" s="221"/>
    </row>
    <row r="172" spans="2:11" s="215" customFormat="1" ht="28.05" customHeight="1" x14ac:dyDescent="0.25">
      <c r="B172" s="219"/>
      <c r="C172" s="1507"/>
      <c r="D172" s="790" t="str" cm="1">
        <f t="array" ref="D172">IFERROR(IF(INDEX('1 - BaseSafra'!D:D,MATCH(E$149,'1 - BaseSafra'!D:D,0)+ROW(A21))&lt;&gt;"",IF(INDEX('1 - BaseSafra'!D:D,MATCH(E$149,'1 - BaseSafra'!D:D,0)+ROW(A21))&lt;&gt;E$149,INDEX('1 - BaseSafra'!D:D,MATCH(E$149,'1 - BaseSafra'!D:D,0)+ROW(A21)),""),""),"")</f>
        <v/>
      </c>
      <c r="E172" s="179"/>
      <c r="F172" s="179"/>
      <c r="G172" s="179"/>
      <c r="H172" s="727"/>
      <c r="I172" s="727"/>
      <c r="J172" s="1512"/>
      <c r="K172" s="221"/>
    </row>
    <row r="173" spans="2:11" ht="18" customHeight="1" x14ac:dyDescent="0.25">
      <c r="B173" s="3"/>
      <c r="D173" s="150"/>
      <c r="E173" s="150"/>
      <c r="F173" s="150"/>
      <c r="G173" s="150"/>
      <c r="H173" s="150"/>
      <c r="I173" s="150"/>
      <c r="J173" s="150"/>
      <c r="K173" s="10"/>
    </row>
    <row r="174" spans="2:11" s="215" customFormat="1" ht="34.950000000000003" customHeight="1" x14ac:dyDescent="0.25">
      <c r="B174" s="219"/>
      <c r="C174" s="1505">
        <v>6</v>
      </c>
      <c r="D174" s="626" t="s">
        <v>225</v>
      </c>
      <c r="E174" s="1325"/>
      <c r="F174" s="1326"/>
      <c r="G174" s="1326"/>
      <c r="H174" s="1326"/>
      <c r="I174" s="1326"/>
      <c r="J174" s="765" t="s">
        <v>143</v>
      </c>
      <c r="K174" s="221"/>
    </row>
    <row r="175" spans="2:11" s="215" customFormat="1" ht="19.8" customHeight="1" x14ac:dyDescent="0.25">
      <c r="B175" s="219"/>
      <c r="C175" s="1506"/>
      <c r="D175" s="627" t="s">
        <v>984</v>
      </c>
      <c r="E175" s="1084" t="str">
        <f>E150</f>
        <v>23/24</v>
      </c>
      <c r="F175" s="1084" t="str">
        <f t="shared" ref="F175:I175" si="7">F150</f>
        <v>24/25</v>
      </c>
      <c r="G175" s="1084" t="str">
        <f t="shared" si="7"/>
        <v>25/26</v>
      </c>
      <c r="H175" s="1084" t="str">
        <f t="shared" si="7"/>
        <v>26/27</v>
      </c>
      <c r="I175" s="1084" t="str">
        <f t="shared" si="7"/>
        <v>27/28</v>
      </c>
      <c r="J175" s="787"/>
      <c r="K175" s="221"/>
    </row>
    <row r="176" spans="2:11" s="215" customFormat="1" ht="19.8" customHeight="1" x14ac:dyDescent="0.25">
      <c r="B176" s="219"/>
      <c r="C176" s="1506"/>
      <c r="D176" s="711" t="s">
        <v>227</v>
      </c>
      <c r="E176" s="204" t="s">
        <v>990</v>
      </c>
      <c r="F176" s="204" t="s">
        <v>987</v>
      </c>
      <c r="G176" s="204" t="s">
        <v>985</v>
      </c>
      <c r="H176" s="204" t="s">
        <v>986</v>
      </c>
      <c r="I176" s="204" t="s">
        <v>986</v>
      </c>
      <c r="J176" s="787"/>
      <c r="K176" s="221"/>
    </row>
    <row r="177" spans="2:11" s="215" customFormat="1" ht="28.05" customHeight="1" x14ac:dyDescent="0.25">
      <c r="B177" s="219"/>
      <c r="C177" s="1506"/>
      <c r="D177" s="657" t="str" cm="1">
        <f t="array" ref="D177">IFERROR(IF(INDEX('1 - BaseSafra'!D:D,MATCH(E$174,'1 - BaseSafra'!D:D,0)+ROW(A1))&lt;&gt;"",IF(INDEX('1 - BaseSafra'!D:D,MATCH(E$174,'1 - BaseSafra'!D:D,0)+ROW(A1))&lt;&gt;E$174,INDEX('1 - BaseSafra'!D:D,MATCH(E$174,'1 - BaseSafra'!D:D,0)+ROW(A1)),""),""),"")</f>
        <v/>
      </c>
      <c r="E177" s="1082">
        <f>SUM(E178:E179)</f>
        <v>0</v>
      </c>
      <c r="F177" s="1082">
        <f>SUM(F178:F179)</f>
        <v>0</v>
      </c>
      <c r="G177" s="1082">
        <f>SUM(G178:G179)</f>
        <v>0</v>
      </c>
      <c r="H177" s="1082">
        <f>SUM(H178:H179)</f>
        <v>0</v>
      </c>
      <c r="I177" s="1082">
        <f>SUM(I178:I179)</f>
        <v>0</v>
      </c>
      <c r="J177" s="1511"/>
      <c r="K177" s="221"/>
    </row>
    <row r="178" spans="2:11" s="215" customFormat="1" ht="28.05" customHeight="1" x14ac:dyDescent="0.25">
      <c r="B178" s="219"/>
      <c r="C178" s="1506"/>
      <c r="D178" s="657" t="str" cm="1">
        <f t="array" ref="D178">IFERROR(IF(INDEX('1 - BaseSafra'!D:D,MATCH(E$174,'1 - BaseSafra'!D:D,0)+ROW(A2))&lt;&gt;"",IF(INDEX('1 - BaseSafra'!D:D,MATCH(E$174,'1 - BaseSafra'!D:D,0)+ROW(A2))&lt;&gt;E$174,INDEX('1 - BaseSafra'!D:D,MATCH(E$174,'1 - BaseSafra'!D:D,0)+ROW(A2)),""),""),"")</f>
        <v/>
      </c>
      <c r="E178" s="1089"/>
      <c r="F178" s="1089"/>
      <c r="G178" s="1089"/>
      <c r="H178" s="1089"/>
      <c r="I178" s="1089"/>
      <c r="J178" s="1511"/>
      <c r="K178" s="221"/>
    </row>
    <row r="179" spans="2:11" s="215" customFormat="1" ht="28.05" customHeight="1" x14ac:dyDescent="0.25">
      <c r="B179" s="219"/>
      <c r="C179" s="1506"/>
      <c r="D179" s="657" t="str" cm="1">
        <f t="array" ref="D179">IFERROR(IF(INDEX('1 - BaseSafra'!D:D,MATCH(E$174,'1 - BaseSafra'!D:D,0)+ROW(A3))&lt;&gt;"",IF(INDEX('1 - BaseSafra'!D:D,MATCH(E$174,'1 - BaseSafra'!D:D,0)+ROW(A3))&lt;&gt;E$174,INDEX('1 - BaseSafra'!D:D,MATCH(E$174,'1 - BaseSafra'!D:D,0)+ROW(A3)),""),""),"")</f>
        <v/>
      </c>
      <c r="E179" s="1089"/>
      <c r="F179" s="1089"/>
      <c r="G179" s="1089"/>
      <c r="H179" s="1089"/>
      <c r="I179" s="1089"/>
      <c r="J179" s="1511"/>
      <c r="K179" s="221"/>
    </row>
    <row r="180" spans="2:11" s="215" customFormat="1" ht="28.05" customHeight="1" x14ac:dyDescent="0.25">
      <c r="B180" s="219"/>
      <c r="C180" s="1506"/>
      <c r="D180" s="657" t="str" cm="1">
        <f t="array" ref="D180">IFERROR(IF(INDEX('1 - BaseSafra'!D:D,MATCH(E$174,'1 - BaseSafra'!D:D,0)+ROW(A4))&lt;&gt;"",IF(INDEX('1 - BaseSafra'!D:D,MATCH(E$174,'1 - BaseSafra'!D:D,0)+ROW(A4))&lt;&gt;E$174,INDEX('1 - BaseSafra'!D:D,MATCH(E$174,'1 - BaseSafra'!D:D,0)+ROW(A4)),""),""),"")</f>
        <v/>
      </c>
      <c r="E180" s="1089"/>
      <c r="F180" s="1089"/>
      <c r="G180" s="1089"/>
      <c r="H180" s="1089"/>
      <c r="I180" s="1089"/>
      <c r="J180" s="1511"/>
      <c r="K180" s="221"/>
    </row>
    <row r="181" spans="2:11" s="215" customFormat="1" ht="28.05" customHeight="1" x14ac:dyDescent="0.25">
      <c r="B181" s="219"/>
      <c r="C181" s="1506"/>
      <c r="D181" s="657" t="str" cm="1">
        <f t="array" ref="D181">IFERROR(IF(INDEX('1 - BaseSafra'!D:D,MATCH(E$174,'1 - BaseSafra'!D:D,0)+ROW(A5))&lt;&gt;"",IF(INDEX('1 - BaseSafra'!D:D,MATCH(E$174,'1 - BaseSafra'!D:D,0)+ROW(A5))&lt;&gt;E$174,INDEX('1 - BaseSafra'!D:D,MATCH(E$174,'1 - BaseSafra'!D:D,0)+ROW(A5)),""),""),"")</f>
        <v/>
      </c>
      <c r="E181" s="1103">
        <f>E180*E177</f>
        <v>0</v>
      </c>
      <c r="F181" s="1103">
        <f>F180*F177</f>
        <v>0</v>
      </c>
      <c r="G181" s="1103">
        <f>G180*G177</f>
        <v>0</v>
      </c>
      <c r="H181" s="1103">
        <f>H180*H177</f>
        <v>0</v>
      </c>
      <c r="I181" s="1103">
        <f>I180*I177</f>
        <v>0</v>
      </c>
      <c r="J181" s="1511"/>
      <c r="K181" s="221"/>
    </row>
    <row r="182" spans="2:11" s="215" customFormat="1" ht="28.05" customHeight="1" x14ac:dyDescent="0.25">
      <c r="B182" s="219"/>
      <c r="C182" s="1506"/>
      <c r="D182" s="657" t="str" cm="1">
        <f t="array" ref="D182">IFERROR(IF(INDEX('1 - BaseSafra'!D:D,MATCH(E$174,'1 - BaseSafra'!D:D,0)+ROW(A6))&lt;&gt;"",IF(INDEX('1 - BaseSafra'!D:D,MATCH(E$174,'1 - BaseSafra'!D:D,0)+ROW(A6))&lt;&gt;E$174,INDEX('1 - BaseSafra'!D:D,MATCH(E$174,'1 - BaseSafra'!D:D,0)+ROW(A6)),""),""),"")</f>
        <v/>
      </c>
      <c r="E182" s="166"/>
      <c r="F182" s="164"/>
      <c r="G182" s="1089"/>
      <c r="H182" s="164"/>
      <c r="I182" s="164"/>
      <c r="J182" s="1511"/>
      <c r="K182" s="221"/>
    </row>
    <row r="183" spans="2:11" s="215" customFormat="1" ht="28.05" customHeight="1" x14ac:dyDescent="0.25">
      <c r="B183" s="219"/>
      <c r="C183" s="1506"/>
      <c r="D183" s="657" t="str" cm="1">
        <f t="array" ref="D183">IFERROR(IF(INDEX('1 - BaseSafra'!D:D,MATCH(E$174,'1 - BaseSafra'!D:D,0)+ROW(A7))&lt;&gt;"",IF(INDEX('1 - BaseSafra'!D:D,MATCH(E$174,'1 - BaseSafra'!D:D,0)+ROW(A7))&lt;&gt;E$174,INDEX('1 - BaseSafra'!D:D,MATCH(E$174,'1 - BaseSafra'!D:D,0)+ROW(A7)),""),""),"")</f>
        <v/>
      </c>
      <c r="E183" s="166"/>
      <c r="F183" s="164"/>
      <c r="G183" s="1089"/>
      <c r="H183" s="164"/>
      <c r="I183" s="164"/>
      <c r="J183" s="1511"/>
      <c r="K183" s="221"/>
    </row>
    <row r="184" spans="2:11" s="215" customFormat="1" ht="28.05" customHeight="1" x14ac:dyDescent="0.25">
      <c r="B184" s="219"/>
      <c r="C184" s="1506"/>
      <c r="D184" s="657" t="str" cm="1">
        <f t="array" ref="D184">IFERROR(IF(INDEX('1 - BaseSafra'!D:D,MATCH(E$174,'1 - BaseSafra'!D:D,0)+ROW(A8))&lt;&gt;"",IF(INDEX('1 - BaseSafra'!D:D,MATCH(E$174,'1 - BaseSafra'!D:D,0)+ROW(A8))&lt;&gt;E$174,INDEX('1 - BaseSafra'!D:D,MATCH(E$174,'1 - BaseSafra'!D:D,0)+ROW(A8)),""),""),"")</f>
        <v/>
      </c>
      <c r="E184" s="1089"/>
      <c r="F184" s="1089"/>
      <c r="G184" s="1089"/>
      <c r="H184" s="1089"/>
      <c r="I184" s="1089"/>
      <c r="J184" s="1511"/>
      <c r="K184" s="221"/>
    </row>
    <row r="185" spans="2:11" s="215" customFormat="1" ht="28.05" customHeight="1" x14ac:dyDescent="0.25">
      <c r="B185" s="219"/>
      <c r="C185" s="1506"/>
      <c r="D185" s="657" t="str" cm="1">
        <f t="array" ref="D185">IFERROR(IF(INDEX('1 - BaseSafra'!D:D,MATCH(E$174,'1 - BaseSafra'!D:D,0)+ROW(A9))&lt;&gt;"",IF(INDEX('1 - BaseSafra'!D:D,MATCH(E$174,'1 - BaseSafra'!D:D,0)+ROW(A9))&lt;&gt;E$174,INDEX('1 - BaseSafra'!D:D,MATCH(E$174,'1 - BaseSafra'!D:D,0)+ROW(A9)),""),""),"")</f>
        <v/>
      </c>
      <c r="E185" s="731">
        <f>(E184*E179)*E182</f>
        <v>0</v>
      </c>
      <c r="F185" s="731">
        <f>(F184*F179)*F182</f>
        <v>0</v>
      </c>
      <c r="G185" s="731">
        <f>(G184*G179)*G182</f>
        <v>0</v>
      </c>
      <c r="H185" s="731">
        <f>(H184*H179)*H182</f>
        <v>0</v>
      </c>
      <c r="I185" s="731">
        <f>(I184*I179)*I182</f>
        <v>0</v>
      </c>
      <c r="J185" s="1511"/>
      <c r="K185" s="221"/>
    </row>
    <row r="186" spans="2:11" s="215" customFormat="1" ht="28.05" customHeight="1" x14ac:dyDescent="0.25">
      <c r="B186" s="219"/>
      <c r="C186" s="1506"/>
      <c r="D186" s="657" t="str" cm="1">
        <f t="array" ref="D186">IFERROR(IF(INDEX('1 - BaseSafra'!D:D,MATCH(E$174,'1 - BaseSafra'!D:D,0)+ROW(A10))&lt;&gt;"",IF(INDEX('1 - BaseSafra'!D:D,MATCH(E$174,'1 - BaseSafra'!D:D,0)+ROW(A10))&lt;&gt;E$174,INDEX('1 - BaseSafra'!D:D,MATCH(E$174,'1 - BaseSafra'!D:D,0)+ROW(A10)),""),""),"")</f>
        <v/>
      </c>
      <c r="E186" s="731">
        <f>E181*E182</f>
        <v>0</v>
      </c>
      <c r="F186" s="731">
        <f>F181*F182</f>
        <v>0</v>
      </c>
      <c r="G186" s="731">
        <f>G181*G182</f>
        <v>0</v>
      </c>
      <c r="H186" s="731">
        <f>H181*H182</f>
        <v>0</v>
      </c>
      <c r="I186" s="731">
        <f>I181*I182</f>
        <v>0</v>
      </c>
      <c r="J186" s="1511"/>
      <c r="K186" s="221"/>
    </row>
    <row r="187" spans="2:11" s="326" customFormat="1" ht="28.05" customHeight="1" x14ac:dyDescent="0.25">
      <c r="B187" s="324"/>
      <c r="C187" s="1506"/>
      <c r="D187" s="657" t="str" cm="1">
        <f t="array" ref="D187">IFERROR(IF(INDEX('1 - BaseSafra'!D:D,MATCH(E$174,'1 - BaseSafra'!D:D,0)+ROW(A11))&lt;&gt;"",IF(INDEX('1 - BaseSafra'!D:D,MATCH(E$174,'1 - BaseSafra'!D:D,0)+ROW(A11))&lt;&gt;E$174,INDEX('1 - BaseSafra'!D:D,MATCH(E$174,'1 - BaseSafra'!D:D,0)+ROW(A11)),""),""),"")</f>
        <v/>
      </c>
      <c r="E187" s="777">
        <f>E183*E177</f>
        <v>0</v>
      </c>
      <c r="F187" s="777">
        <f>F183*F177</f>
        <v>0</v>
      </c>
      <c r="G187" s="777">
        <f>G183*G177</f>
        <v>0</v>
      </c>
      <c r="H187" s="777">
        <f>H183*H177</f>
        <v>0</v>
      </c>
      <c r="I187" s="777">
        <f>I183*I177</f>
        <v>0</v>
      </c>
      <c r="J187" s="1511"/>
      <c r="K187" s="325"/>
    </row>
    <row r="188" spans="2:11" s="215" customFormat="1" ht="28.05" customHeight="1" x14ac:dyDescent="0.25">
      <c r="B188" s="219"/>
      <c r="C188" s="1506"/>
      <c r="D188" s="657" t="str" cm="1">
        <f t="array" ref="D188">IFERROR(IF(INDEX('1 - BaseSafra'!D:D,MATCH(E$174,'1 - BaseSafra'!D:D,0)+ROW(A12))&lt;&gt;"",IF(INDEX('1 - BaseSafra'!D:D,MATCH(E$174,'1 - BaseSafra'!D:D,0)+ROW(A12))&lt;&gt;E$174,INDEX('1 - BaseSafra'!D:D,MATCH(E$174,'1 - BaseSafra'!D:D,0)+ROW(A12)),""),""),"")</f>
        <v/>
      </c>
      <c r="E188" s="731">
        <f>E186-E187-E185</f>
        <v>0</v>
      </c>
      <c r="F188" s="731">
        <f>F186-F187-F185</f>
        <v>0</v>
      </c>
      <c r="G188" s="731">
        <f>G186-G187-G185</f>
        <v>0</v>
      </c>
      <c r="H188" s="731">
        <f>H186-H187-H185</f>
        <v>0</v>
      </c>
      <c r="I188" s="731">
        <f>I186-I187-I185</f>
        <v>0</v>
      </c>
      <c r="J188" s="1511"/>
      <c r="K188" s="221"/>
    </row>
    <row r="189" spans="2:11" s="215" customFormat="1" ht="28.05" customHeight="1" x14ac:dyDescent="0.25">
      <c r="B189" s="219"/>
      <c r="C189" s="1506"/>
      <c r="D189" s="657" t="str" cm="1">
        <f t="array" ref="D189">IFERROR(IF(INDEX('1 - BaseSafra'!D:D,MATCH(E$174,'1 - BaseSafra'!D:D,0)+ROW(A13))&lt;&gt;"",IF(INDEX('1 - BaseSafra'!D:D,MATCH(E$174,'1 - BaseSafra'!D:D,0)+ROW(A13))&lt;&gt;E$174,INDEX('1 - BaseSafra'!D:D,MATCH(E$174,'1 - BaseSafra'!D:D,0)+ROW(A13)),""),""),"")</f>
        <v/>
      </c>
      <c r="E189" s="731">
        <f>IFERROR(E188/E186,0)</f>
        <v>0</v>
      </c>
      <c r="F189" s="731">
        <f>IFERROR(F188/F186,0)</f>
        <v>0</v>
      </c>
      <c r="G189" s="731">
        <f>IFERROR(G188/G186,0)</f>
        <v>0</v>
      </c>
      <c r="H189" s="731">
        <f>IFERROR(H188/H186,0)</f>
        <v>0</v>
      </c>
      <c r="I189" s="731">
        <f>IFERROR(I188/I186,0)</f>
        <v>0</v>
      </c>
      <c r="J189" s="1511"/>
      <c r="K189" s="221"/>
    </row>
    <row r="190" spans="2:11" s="215" customFormat="1" ht="28.05" customHeight="1" x14ac:dyDescent="0.25">
      <c r="B190" s="219"/>
      <c r="C190" s="1506"/>
      <c r="D190" s="657" t="str" cm="1">
        <f t="array" ref="D190">IFERROR(IF(INDEX('1 - BaseSafra'!D:D,MATCH(E$174,'1 - BaseSafra'!D:D,0)+ROW(A14))&lt;&gt;"",IF(INDEX('1 - BaseSafra'!D:D,MATCH(E$174,'1 - BaseSafra'!D:D,0)+ROW(A14))&lt;&gt;E$174,INDEX('1 - BaseSafra'!D:D,MATCH(E$174,'1 - BaseSafra'!D:D,0)+ROW(A14)),""),""),"")</f>
        <v/>
      </c>
      <c r="E190" s="1088"/>
      <c r="F190" s="1088"/>
      <c r="G190" s="1088"/>
      <c r="H190" s="1088"/>
      <c r="I190" s="1088"/>
      <c r="J190" s="1511"/>
      <c r="K190" s="221"/>
    </row>
    <row r="191" spans="2:11" s="215" customFormat="1" ht="28.05" customHeight="1" x14ac:dyDescent="0.25">
      <c r="B191" s="219"/>
      <c r="C191" s="1506"/>
      <c r="D191" s="657" t="str" cm="1">
        <f t="array" ref="D191">IFERROR(IF(INDEX('1 - BaseSafra'!D:D,MATCH(E$174,'1 - BaseSafra'!D:D,0)+ROW(A15))&lt;&gt;"",IF(INDEX('1 - BaseSafra'!D:D,MATCH(E$174,'1 - BaseSafra'!D:D,0)+ROW(A15))&lt;&gt;E$174,INDEX('1 - BaseSafra'!D:D,MATCH(E$174,'1 - BaseSafra'!D:D,0)+ROW(A15)),""),""),"")</f>
        <v/>
      </c>
      <c r="E191" s="1089"/>
      <c r="F191" s="1089"/>
      <c r="G191" s="1089"/>
      <c r="H191" s="1089"/>
      <c r="I191" s="1089"/>
      <c r="J191" s="1511"/>
      <c r="K191" s="221"/>
    </row>
    <row r="192" spans="2:11" s="215" customFormat="1" ht="28.05" customHeight="1" x14ac:dyDescent="0.25">
      <c r="B192" s="219"/>
      <c r="C192" s="1506"/>
      <c r="D192" s="657" t="str" cm="1">
        <f t="array" ref="D192">IFERROR(IF(INDEX('1 - BaseSafra'!D:D,MATCH(E$174,'1 - BaseSafra'!D:D,0)+ROW(A16))&lt;&gt;"",IF(INDEX('1 - BaseSafra'!D:D,MATCH(E$174,'1 - BaseSafra'!D:D,0)+ROW(A16))&lt;&gt;E$174,INDEX('1 - BaseSafra'!D:D,MATCH(E$174,'1 - BaseSafra'!D:D,0)+ROW(A16)),""),""),"")</f>
        <v/>
      </c>
      <c r="E192" s="1089"/>
      <c r="F192" s="1089"/>
      <c r="G192" s="1089"/>
      <c r="H192" s="1089"/>
      <c r="I192" s="1089"/>
      <c r="J192" s="1511"/>
      <c r="K192" s="221"/>
    </row>
    <row r="193" spans="2:11" s="215" customFormat="1" ht="28.05" customHeight="1" x14ac:dyDescent="0.25">
      <c r="B193" s="219"/>
      <c r="C193" s="1506"/>
      <c r="D193" s="657" t="str" cm="1">
        <f t="array" ref="D193">IFERROR(IF(INDEX('1 - BaseSafra'!D:D,MATCH(E$174,'1 - BaseSafra'!D:D,0)+ROW(A17))&lt;&gt;"",IF(INDEX('1 - BaseSafra'!D:D,MATCH(E$174,'1 - BaseSafra'!D:D,0)+ROW(A17))&lt;&gt;E$174,INDEX('1 - BaseSafra'!D:D,MATCH(E$174,'1 - BaseSafra'!D:D,0)+ROW(A17)),""),""),"")</f>
        <v/>
      </c>
      <c r="E193" s="164"/>
      <c r="F193" s="164"/>
      <c r="G193" s="164"/>
      <c r="H193" s="767"/>
      <c r="I193" s="767"/>
      <c r="J193" s="1511"/>
      <c r="K193" s="221"/>
    </row>
    <row r="194" spans="2:11" s="215" customFormat="1" ht="28.05" customHeight="1" x14ac:dyDescent="0.25">
      <c r="B194" s="219"/>
      <c r="C194" s="1506"/>
      <c r="D194" s="657" t="str" cm="1">
        <f t="array" ref="D194">IFERROR(IF(INDEX('1 - BaseSafra'!D:D,MATCH(E$174,'1 - BaseSafra'!D:D,0)+ROW(A18))&lt;&gt;"",IF(INDEX('1 - BaseSafra'!D:D,MATCH(E$174,'1 - BaseSafra'!D:D,0)+ROW(A18))&lt;&gt;E$174,INDEX('1 - BaseSafra'!D:D,MATCH(E$174,'1 - BaseSafra'!D:D,0)+ROW(A18)),""),""),"")</f>
        <v/>
      </c>
      <c r="E194" s="164"/>
      <c r="F194" s="164"/>
      <c r="G194" s="164"/>
      <c r="H194" s="767"/>
      <c r="I194" s="767"/>
      <c r="J194" s="1511"/>
      <c r="K194" s="221"/>
    </row>
    <row r="195" spans="2:11" s="215" customFormat="1" ht="28.05" customHeight="1" x14ac:dyDescent="0.25">
      <c r="B195" s="219"/>
      <c r="C195" s="1506"/>
      <c r="D195" s="657" t="str" cm="1">
        <f t="array" ref="D195">IFERROR(IF(INDEX('1 - BaseSafra'!D:D,MATCH(E$174,'1 - BaseSafra'!D:D,0)+ROW(A19))&lt;&gt;"",IF(INDEX('1 - BaseSafra'!D:D,MATCH(E$174,'1 - BaseSafra'!D:D,0)+ROW(A19))&lt;&gt;E$174,INDEX('1 - BaseSafra'!D:D,MATCH(E$174,'1 - BaseSafra'!D:D,0)+ROW(A19)),""),""),"")</f>
        <v/>
      </c>
      <c r="E195" s="164"/>
      <c r="F195" s="164"/>
      <c r="G195" s="164"/>
      <c r="H195" s="767"/>
      <c r="I195" s="767"/>
      <c r="J195" s="1511"/>
      <c r="K195" s="221"/>
    </row>
    <row r="196" spans="2:11" s="215" customFormat="1" ht="28.05" customHeight="1" x14ac:dyDescent="0.25">
      <c r="B196" s="219"/>
      <c r="C196" s="1506"/>
      <c r="D196" s="657" t="str" cm="1">
        <f t="array" ref="D196">IFERROR(IF(INDEX('1 - BaseSafra'!D:D,MATCH(E$174,'1 - BaseSafra'!D:D,0)+ROW(A20))&lt;&gt;"",IF(INDEX('1 - BaseSafra'!D:D,MATCH(E$174,'1 - BaseSafra'!D:D,0)+ROW(A20))&lt;&gt;E$174,INDEX('1 - BaseSafra'!D:D,MATCH(E$174,'1 - BaseSafra'!D:D,0)+ROW(A20)),""),""),"")</f>
        <v/>
      </c>
      <c r="E196" s="164"/>
      <c r="F196" s="164"/>
      <c r="G196" s="164"/>
      <c r="H196" s="767"/>
      <c r="I196" s="767"/>
      <c r="J196" s="1511"/>
      <c r="K196" s="221"/>
    </row>
    <row r="197" spans="2:11" s="215" customFormat="1" ht="28.05" customHeight="1" x14ac:dyDescent="0.25">
      <c r="B197" s="219"/>
      <c r="C197" s="1507"/>
      <c r="D197" s="790" t="str" cm="1">
        <f t="array" ref="D197">IFERROR(IF(INDEX('1 - BaseSafra'!D:D,MATCH(E$174,'1 - BaseSafra'!D:D,0)+ROW(A21))&lt;&gt;"",IF(INDEX('1 - BaseSafra'!D:D,MATCH(E$174,'1 - BaseSafra'!D:D,0)+ROW(A21))&lt;&gt;E$174,INDEX('1 - BaseSafra'!D:D,MATCH(E$174,'1 - BaseSafra'!D:D,0)+ROW(A21)),""),""),"")</f>
        <v/>
      </c>
      <c r="E197" s="179"/>
      <c r="F197" s="179"/>
      <c r="G197" s="179"/>
      <c r="H197" s="727"/>
      <c r="I197" s="727"/>
      <c r="J197" s="1512"/>
      <c r="K197" s="221"/>
    </row>
    <row r="198" spans="2:11" ht="18" customHeight="1" x14ac:dyDescent="0.25">
      <c r="B198" s="3"/>
      <c r="D198" s="150"/>
      <c r="E198" s="150"/>
      <c r="F198" s="150"/>
      <c r="G198" s="150"/>
      <c r="H198" s="150"/>
      <c r="I198" s="150"/>
      <c r="J198" s="150"/>
      <c r="K198" s="10"/>
    </row>
    <row r="199" spans="2:11" s="215" customFormat="1" ht="34.950000000000003" customHeight="1" x14ac:dyDescent="0.25">
      <c r="B199" s="219"/>
      <c r="C199" s="1505">
        <v>7</v>
      </c>
      <c r="D199" s="626" t="s">
        <v>225</v>
      </c>
      <c r="E199" s="1325"/>
      <c r="F199" s="1326"/>
      <c r="G199" s="1326"/>
      <c r="H199" s="1326"/>
      <c r="I199" s="1326"/>
      <c r="J199" s="765" t="s">
        <v>143</v>
      </c>
      <c r="K199" s="221"/>
    </row>
    <row r="200" spans="2:11" s="215" customFormat="1" ht="19.8" customHeight="1" x14ac:dyDescent="0.25">
      <c r="B200" s="219"/>
      <c r="C200" s="1506"/>
      <c r="D200" s="627" t="s">
        <v>984</v>
      </c>
      <c r="E200" s="1084" t="str">
        <f>E175</f>
        <v>23/24</v>
      </c>
      <c r="F200" s="1084" t="str">
        <f t="shared" ref="F200:I200" si="8">F175</f>
        <v>24/25</v>
      </c>
      <c r="G200" s="1084" t="str">
        <f t="shared" si="8"/>
        <v>25/26</v>
      </c>
      <c r="H200" s="1084" t="str">
        <f t="shared" si="8"/>
        <v>26/27</v>
      </c>
      <c r="I200" s="1084" t="str">
        <f t="shared" si="8"/>
        <v>27/28</v>
      </c>
      <c r="J200" s="787"/>
      <c r="K200" s="221"/>
    </row>
    <row r="201" spans="2:11" s="215" customFormat="1" ht="19.8" customHeight="1" x14ac:dyDescent="0.25">
      <c r="B201" s="219"/>
      <c r="C201" s="1506"/>
      <c r="D201" s="711" t="s">
        <v>227</v>
      </c>
      <c r="E201" s="204" t="s">
        <v>990</v>
      </c>
      <c r="F201" s="204" t="s">
        <v>987</v>
      </c>
      <c r="G201" s="204" t="s">
        <v>985</v>
      </c>
      <c r="H201" s="204" t="s">
        <v>986</v>
      </c>
      <c r="I201" s="204" t="s">
        <v>986</v>
      </c>
      <c r="J201" s="787"/>
      <c r="K201" s="221"/>
    </row>
    <row r="202" spans="2:11" s="215" customFormat="1" ht="28.05" customHeight="1" x14ac:dyDescent="0.25">
      <c r="B202" s="219"/>
      <c r="C202" s="1506"/>
      <c r="D202" s="657" t="str" cm="1">
        <f t="array" ref="D202">IFERROR(IF(INDEX('1 - BaseSafra'!D:D,MATCH(E$199,'1 - BaseSafra'!D:D,0)+ROW(A1))&lt;&gt;"",IF(INDEX('1 - BaseSafra'!D:D,MATCH(E$199,'1 - BaseSafra'!D:D,0)+ROW(A1))&lt;&gt;E$199,INDEX('1 - BaseSafra'!D:D,MATCH(E$199,'1 - BaseSafra'!D:D,0)+ROW(A1)),""),""),"")</f>
        <v/>
      </c>
      <c r="E202" s="766"/>
      <c r="F202" s="766"/>
      <c r="G202" s="766"/>
      <c r="H202" s="766"/>
      <c r="I202" s="766"/>
      <c r="J202" s="1511"/>
      <c r="K202" s="221"/>
    </row>
    <row r="203" spans="2:11" s="215" customFormat="1" ht="28.05" customHeight="1" x14ac:dyDescent="0.25">
      <c r="B203" s="219"/>
      <c r="C203" s="1506"/>
      <c r="D203" s="657" t="str" cm="1">
        <f t="array" ref="D203">IFERROR(IF(INDEX('1 - BaseSafra'!D:D,MATCH(E$199,'1 - BaseSafra'!D:D,0)+ROW(A2))&lt;&gt;"",IF(INDEX('1 - BaseSafra'!D:D,MATCH(E$199,'1 - BaseSafra'!D:D,0)+ROW(A2))&lt;&gt;E$199,INDEX('1 - BaseSafra'!D:D,MATCH(E$199,'1 - BaseSafra'!D:D,0)+ROW(A2)),""),""),"")</f>
        <v/>
      </c>
      <c r="E203" s="164"/>
      <c r="F203" s="164"/>
      <c r="G203" s="164"/>
      <c r="H203" s="164"/>
      <c r="I203" s="164"/>
      <c r="J203" s="1511"/>
      <c r="K203" s="221"/>
    </row>
    <row r="204" spans="2:11" s="215" customFormat="1" ht="28.05" customHeight="1" x14ac:dyDescent="0.25">
      <c r="B204" s="219"/>
      <c r="C204" s="1506"/>
      <c r="D204" s="657" t="str" cm="1">
        <f t="array" ref="D204">IFERROR(IF(INDEX('1 - BaseSafra'!D:D,MATCH(E$199,'1 - BaseSafra'!D:D,0)+ROW(A3))&lt;&gt;"",IF(INDEX('1 - BaseSafra'!D:D,MATCH(E$199,'1 - BaseSafra'!D:D,0)+ROW(A3))&lt;&gt;E$199,INDEX('1 - BaseSafra'!D:D,MATCH(E$199,'1 - BaseSafra'!D:D,0)+ROW(A3)),""),""),"")</f>
        <v/>
      </c>
      <c r="E204" s="164"/>
      <c r="F204" s="164"/>
      <c r="G204" s="164"/>
      <c r="H204" s="164"/>
      <c r="I204" s="164"/>
      <c r="J204" s="1511"/>
      <c r="K204" s="221"/>
    </row>
    <row r="205" spans="2:11" s="215" customFormat="1" ht="28.05" customHeight="1" x14ac:dyDescent="0.25">
      <c r="B205" s="219"/>
      <c r="C205" s="1506"/>
      <c r="D205" s="657" t="str" cm="1">
        <f t="array" ref="D205">IFERROR(IF(INDEX('1 - BaseSafra'!D:D,MATCH(E$199,'1 - BaseSafra'!D:D,0)+ROW(A4))&lt;&gt;"",IF(INDEX('1 - BaseSafra'!D:D,MATCH(E$199,'1 - BaseSafra'!D:D,0)+ROW(A4))&lt;&gt;E$199,INDEX('1 - BaseSafra'!D:D,MATCH(E$199,'1 - BaseSafra'!D:D,0)+ROW(A4)),""),""),"")</f>
        <v/>
      </c>
      <c r="E205" s="164"/>
      <c r="F205" s="164"/>
      <c r="G205" s="118"/>
      <c r="H205" s="164"/>
      <c r="I205" s="164"/>
      <c r="J205" s="1511"/>
      <c r="K205" s="221"/>
    </row>
    <row r="206" spans="2:11" s="215" customFormat="1" ht="28.05" customHeight="1" x14ac:dyDescent="0.25">
      <c r="B206" s="219"/>
      <c r="C206" s="1506"/>
      <c r="D206" s="657" t="str" cm="1">
        <f t="array" ref="D206">IFERROR(IF(INDEX('1 - BaseSafra'!D:D,MATCH(E$199,'1 - BaseSafra'!D:D,0)+ROW(A5))&lt;&gt;"",IF(INDEX('1 - BaseSafra'!D:D,MATCH(E$199,'1 - BaseSafra'!D:D,0)+ROW(A5))&lt;&gt;E$199,INDEX('1 - BaseSafra'!D:D,MATCH(E$199,'1 - BaseSafra'!D:D,0)+ROW(A5)),""),""),"")</f>
        <v/>
      </c>
      <c r="E206" s="164"/>
      <c r="F206" s="164"/>
      <c r="G206" s="164"/>
      <c r="H206" s="164"/>
      <c r="I206" s="164"/>
      <c r="J206" s="1511"/>
      <c r="K206" s="221"/>
    </row>
    <row r="207" spans="2:11" s="215" customFormat="1" ht="28.05" customHeight="1" x14ac:dyDescent="0.25">
      <c r="B207" s="219"/>
      <c r="C207" s="1506"/>
      <c r="D207" s="657" t="str" cm="1">
        <f t="array" ref="D207">IFERROR(IF(INDEX('1 - BaseSafra'!D:D,MATCH(E$199,'1 - BaseSafra'!D:D,0)+ROW(A6))&lt;&gt;"",IF(INDEX('1 - BaseSafra'!D:D,MATCH(E$199,'1 - BaseSafra'!D:D,0)+ROW(A6))&lt;&gt;E$199,INDEX('1 - BaseSafra'!D:D,MATCH(E$199,'1 - BaseSafra'!D:D,0)+ROW(A6)),""),""),"")</f>
        <v/>
      </c>
      <c r="E207" s="166"/>
      <c r="F207" s="166"/>
      <c r="G207" s="166"/>
      <c r="H207" s="166"/>
      <c r="I207" s="166"/>
      <c r="J207" s="1511"/>
      <c r="K207" s="221"/>
    </row>
    <row r="208" spans="2:11" s="215" customFormat="1" ht="28.05" customHeight="1" x14ac:dyDescent="0.25">
      <c r="B208" s="219"/>
      <c r="C208" s="1506"/>
      <c r="D208" s="657" t="str" cm="1">
        <f t="array" ref="D208">IFERROR(IF(INDEX('1 - BaseSafra'!D:D,MATCH(E$199,'1 - BaseSafra'!D:D,0)+ROW(A7))&lt;&gt;"",IF(INDEX('1 - BaseSafra'!D:D,MATCH(E$199,'1 - BaseSafra'!D:D,0)+ROW(A7))&lt;&gt;E$199,INDEX('1 - BaseSafra'!D:D,MATCH(E$199,'1 - BaseSafra'!D:D,0)+ROW(A7)),""),""),"")</f>
        <v/>
      </c>
      <c r="E208" s="166"/>
      <c r="F208" s="166"/>
      <c r="G208" s="166"/>
      <c r="H208" s="166"/>
      <c r="I208" s="166"/>
      <c r="J208" s="1511"/>
      <c r="K208" s="221"/>
    </row>
    <row r="209" spans="2:11" s="215" customFormat="1" ht="28.05" customHeight="1" x14ac:dyDescent="0.25">
      <c r="B209" s="219"/>
      <c r="C209" s="1506"/>
      <c r="D209" s="657" t="str" cm="1">
        <f t="array" ref="D209">IFERROR(IF(INDEX('1 - BaseSafra'!D:D,MATCH(E$199,'1 - BaseSafra'!D:D,0)+ROW(A8))&lt;&gt;"",IF(INDEX('1 - BaseSafra'!D:D,MATCH(E$199,'1 - BaseSafra'!D:D,0)+ROW(A8))&lt;&gt;E$199,INDEX('1 - BaseSafra'!D:D,MATCH(E$199,'1 - BaseSafra'!D:D,0)+ROW(A8)),""),""),"")</f>
        <v/>
      </c>
      <c r="E209" s="169"/>
      <c r="F209" s="169"/>
      <c r="G209" s="169"/>
      <c r="H209" s="169"/>
      <c r="I209" s="169"/>
      <c r="J209" s="1511"/>
      <c r="K209" s="221"/>
    </row>
    <row r="210" spans="2:11" s="215" customFormat="1" ht="28.05" customHeight="1" x14ac:dyDescent="0.25">
      <c r="B210" s="219"/>
      <c r="C210" s="1506"/>
      <c r="D210" s="657" t="str" cm="1">
        <f t="array" ref="D210">IFERROR(IF(INDEX('1 - BaseSafra'!D:D,MATCH(E$199,'1 - BaseSafra'!D:D,0)+ROW(A9))&lt;&gt;"",IF(INDEX('1 - BaseSafra'!D:D,MATCH(E$199,'1 - BaseSafra'!D:D,0)+ROW(A9))&lt;&gt;E$199,INDEX('1 - BaseSafra'!D:D,MATCH(E$199,'1 - BaseSafra'!D:D,0)+ROW(A9)),""),""),"")</f>
        <v/>
      </c>
      <c r="E210" s="169"/>
      <c r="F210" s="169"/>
      <c r="G210" s="169"/>
      <c r="H210" s="169"/>
      <c r="I210" s="169"/>
      <c r="J210" s="1511"/>
      <c r="K210" s="221"/>
    </row>
    <row r="211" spans="2:11" s="215" customFormat="1" ht="28.05" customHeight="1" x14ac:dyDescent="0.25">
      <c r="B211" s="219"/>
      <c r="C211" s="1506"/>
      <c r="D211" s="657" t="str" cm="1">
        <f t="array" ref="D211">IFERROR(IF(INDEX('1 - BaseSafra'!D:D,MATCH(E$199,'1 - BaseSafra'!D:D,0)+ROW(A10))&lt;&gt;"",IF(INDEX('1 - BaseSafra'!D:D,MATCH(E$199,'1 - BaseSafra'!D:D,0)+ROW(A10))&lt;&gt;E$199,INDEX('1 - BaseSafra'!D:D,MATCH(E$199,'1 - BaseSafra'!D:D,0)+ROW(A10)),""),""),"")</f>
        <v/>
      </c>
      <c r="E211" s="169"/>
      <c r="F211" s="169"/>
      <c r="G211" s="169"/>
      <c r="H211" s="169"/>
      <c r="I211" s="169"/>
      <c r="J211" s="1511"/>
      <c r="K211" s="221"/>
    </row>
    <row r="212" spans="2:11" s="326" customFormat="1" ht="28.05" customHeight="1" x14ac:dyDescent="0.25">
      <c r="B212" s="324"/>
      <c r="C212" s="1506"/>
      <c r="D212" s="657" t="str" cm="1">
        <f t="array" ref="D212">IFERROR(IF(INDEX('1 - BaseSafra'!D:D,MATCH(E$199,'1 - BaseSafra'!D:D,0)+ROW(A11))&lt;&gt;"",IF(INDEX('1 - BaseSafra'!D:D,MATCH(E$199,'1 - BaseSafra'!D:D,0)+ROW(A11))&lt;&gt;E$199,INDEX('1 - BaseSafra'!D:D,MATCH(E$199,'1 - BaseSafra'!D:D,0)+ROW(A11)),""),""),"")</f>
        <v/>
      </c>
      <c r="E212" s="726"/>
      <c r="F212" s="726"/>
      <c r="G212" s="726"/>
      <c r="H212" s="726"/>
      <c r="I212" s="726"/>
      <c r="J212" s="1511"/>
      <c r="K212" s="325"/>
    </row>
    <row r="213" spans="2:11" s="215" customFormat="1" ht="28.05" customHeight="1" x14ac:dyDescent="0.25">
      <c r="B213" s="219"/>
      <c r="C213" s="1506"/>
      <c r="D213" s="657" t="str" cm="1">
        <f t="array" ref="D213">IFERROR(IF(INDEX('1 - BaseSafra'!D:D,MATCH(E$199,'1 - BaseSafra'!D:D,0)+ROW(A12))&lt;&gt;"",IF(INDEX('1 - BaseSafra'!D:D,MATCH(E$199,'1 - BaseSafra'!D:D,0)+ROW(A12))&lt;&gt;E$199,INDEX('1 - BaseSafra'!D:D,MATCH(E$199,'1 - BaseSafra'!D:D,0)+ROW(A12)),""),""),"")</f>
        <v/>
      </c>
      <c r="E213" s="169"/>
      <c r="F213" s="169"/>
      <c r="G213" s="169"/>
      <c r="H213" s="169"/>
      <c r="I213" s="169"/>
      <c r="J213" s="1511"/>
      <c r="K213" s="221"/>
    </row>
    <row r="214" spans="2:11" s="215" customFormat="1" ht="28.05" customHeight="1" x14ac:dyDescent="0.25">
      <c r="B214" s="219"/>
      <c r="C214" s="1506"/>
      <c r="D214" s="657" t="str" cm="1">
        <f t="array" ref="D214">IFERROR(IF(INDEX('1 - BaseSafra'!D:D,MATCH(E$199,'1 - BaseSafra'!D:D,0)+ROW(A13))&lt;&gt;"",IF(INDEX('1 - BaseSafra'!D:D,MATCH(E$199,'1 - BaseSafra'!D:D,0)+ROW(A13))&lt;&gt;E$199,INDEX('1 - BaseSafra'!D:D,MATCH(E$199,'1 - BaseSafra'!D:D,0)+ROW(A13)),""),""),"")</f>
        <v/>
      </c>
      <c r="E214" s="164"/>
      <c r="F214" s="164"/>
      <c r="G214" s="164"/>
      <c r="H214" s="169"/>
      <c r="I214" s="169"/>
      <c r="J214" s="1511"/>
      <c r="K214" s="221"/>
    </row>
    <row r="215" spans="2:11" s="215" customFormat="1" ht="28.05" customHeight="1" x14ac:dyDescent="0.25">
      <c r="B215" s="219"/>
      <c r="C215" s="1506"/>
      <c r="D215" s="657" t="str" cm="1">
        <f t="array" ref="D215">IFERROR(IF(INDEX('1 - BaseSafra'!D:D,MATCH(E$199,'1 - BaseSafra'!D:D,0)+ROW(A14))&lt;&gt;"",IF(INDEX('1 - BaseSafra'!D:D,MATCH(E$199,'1 - BaseSafra'!D:D,0)+ROW(A14))&lt;&gt;E$199,INDEX('1 - BaseSafra'!D:D,MATCH(E$199,'1 - BaseSafra'!D:D,0)+ROW(A14)),""),""),"")</f>
        <v/>
      </c>
      <c r="E215" s="164"/>
      <c r="F215" s="164"/>
      <c r="G215" s="164"/>
      <c r="H215" s="169"/>
      <c r="I215" s="169"/>
      <c r="J215" s="1511"/>
      <c r="K215" s="221"/>
    </row>
    <row r="216" spans="2:11" s="215" customFormat="1" ht="28.05" customHeight="1" x14ac:dyDescent="0.25">
      <c r="B216" s="219"/>
      <c r="C216" s="1506"/>
      <c r="D216" s="657" t="str" cm="1">
        <f t="array" ref="D216">IFERROR(IF(INDEX('1 - BaseSafra'!D:D,MATCH(E$199,'1 - BaseSafra'!D:D,0)+ROW(A15))&lt;&gt;"",IF(INDEX('1 - BaseSafra'!D:D,MATCH(E$199,'1 - BaseSafra'!D:D,0)+ROW(A15))&lt;&gt;E$199,INDEX('1 - BaseSafra'!D:D,MATCH(E$199,'1 - BaseSafra'!D:D,0)+ROW(A15)),""),""),"")</f>
        <v/>
      </c>
      <c r="E216" s="164"/>
      <c r="F216" s="164"/>
      <c r="G216" s="164"/>
      <c r="H216" s="169"/>
      <c r="I216" s="169"/>
      <c r="J216" s="1511"/>
      <c r="K216" s="221"/>
    </row>
    <row r="217" spans="2:11" s="215" customFormat="1" ht="28.05" customHeight="1" x14ac:dyDescent="0.25">
      <c r="B217" s="219"/>
      <c r="C217" s="1506"/>
      <c r="D217" s="657" t="str" cm="1">
        <f t="array" ref="D217">IFERROR(IF(INDEX('1 - BaseSafra'!D:D,MATCH(E$199,'1 - BaseSafra'!D:D,0)+ROW(A16))&lt;&gt;"",IF(INDEX('1 - BaseSafra'!D:D,MATCH(E$199,'1 - BaseSafra'!D:D,0)+ROW(A16))&lt;&gt;E$199,INDEX('1 - BaseSafra'!D:D,MATCH(E$199,'1 - BaseSafra'!D:D,0)+ROW(A16)),""),""),"")</f>
        <v/>
      </c>
      <c r="E217" s="164"/>
      <c r="F217" s="164"/>
      <c r="G217" s="164"/>
      <c r="H217" s="169"/>
      <c r="I217" s="169"/>
      <c r="J217" s="1511"/>
      <c r="K217" s="221"/>
    </row>
    <row r="218" spans="2:11" s="215" customFormat="1" ht="28.05" customHeight="1" x14ac:dyDescent="0.25">
      <c r="B218" s="219"/>
      <c r="C218" s="1506"/>
      <c r="D218" s="657" t="str" cm="1">
        <f t="array" ref="D218">IFERROR(IF(INDEX('1 - BaseSafra'!D:D,MATCH(E$199,'1 - BaseSafra'!D:D,0)+ROW(A17))&lt;&gt;"",IF(INDEX('1 - BaseSafra'!D:D,MATCH(E$199,'1 - BaseSafra'!D:D,0)+ROW(A17))&lt;&gt;E$199,INDEX('1 - BaseSafra'!D:D,MATCH(E$199,'1 - BaseSafra'!D:D,0)+ROW(A17)),""),""),"")</f>
        <v/>
      </c>
      <c r="E218" s="164"/>
      <c r="F218" s="164"/>
      <c r="G218" s="164"/>
      <c r="H218" s="169"/>
      <c r="I218" s="169"/>
      <c r="J218" s="1511"/>
      <c r="K218" s="221"/>
    </row>
    <row r="219" spans="2:11" s="215" customFormat="1" ht="28.05" customHeight="1" x14ac:dyDescent="0.25">
      <c r="B219" s="219"/>
      <c r="C219" s="1506"/>
      <c r="D219" s="657" t="str" cm="1">
        <f t="array" ref="D219">IFERROR(IF(INDEX('1 - BaseSafra'!D:D,MATCH(E$199,'1 - BaseSafra'!D:D,0)+ROW(A18))&lt;&gt;"",IF(INDEX('1 - BaseSafra'!D:D,MATCH(E$199,'1 - BaseSafra'!D:D,0)+ROW(A18))&lt;&gt;E$199,INDEX('1 - BaseSafra'!D:D,MATCH(E$199,'1 - BaseSafra'!D:D,0)+ROW(A18)),""),""),"")</f>
        <v/>
      </c>
      <c r="E219" s="164"/>
      <c r="F219" s="164"/>
      <c r="G219" s="164"/>
      <c r="H219" s="169"/>
      <c r="I219" s="169"/>
      <c r="J219" s="1511"/>
      <c r="K219" s="221"/>
    </row>
    <row r="220" spans="2:11" s="215" customFormat="1" ht="28.05" customHeight="1" x14ac:dyDescent="0.25">
      <c r="B220" s="219"/>
      <c r="C220" s="1506"/>
      <c r="D220" s="657" t="str" cm="1">
        <f t="array" ref="D220">IFERROR(IF(INDEX('1 - BaseSafra'!D:D,MATCH(E$199,'1 - BaseSafra'!D:D,0)+ROW(A19))&lt;&gt;"",IF(INDEX('1 - BaseSafra'!D:D,MATCH(E$199,'1 - BaseSafra'!D:D,0)+ROW(A19))&lt;&gt;E$199,INDEX('1 - BaseSafra'!D:D,MATCH(E$199,'1 - BaseSafra'!D:D,0)+ROW(A19)),""),""),"")</f>
        <v/>
      </c>
      <c r="E220" s="164"/>
      <c r="F220" s="164"/>
      <c r="G220" s="164"/>
      <c r="H220" s="767"/>
      <c r="I220" s="767"/>
      <c r="J220" s="1511"/>
      <c r="K220" s="221"/>
    </row>
    <row r="221" spans="2:11" s="215" customFormat="1" ht="28.05" customHeight="1" x14ac:dyDescent="0.25">
      <c r="B221" s="219"/>
      <c r="C221" s="1506"/>
      <c r="D221" s="657" t="str" cm="1">
        <f t="array" ref="D221">IFERROR(IF(INDEX('1 - BaseSafra'!D:D,MATCH(E$199,'1 - BaseSafra'!D:D,0)+ROW(A20))&lt;&gt;"",IF(INDEX('1 - BaseSafra'!D:D,MATCH(E$199,'1 - BaseSafra'!D:D,0)+ROW(A20))&lt;&gt;E$199,INDEX('1 - BaseSafra'!D:D,MATCH(E$199,'1 - BaseSafra'!D:D,0)+ROW(A20)),""),""),"")</f>
        <v/>
      </c>
      <c r="E221" s="164"/>
      <c r="F221" s="164"/>
      <c r="G221" s="164"/>
      <c r="H221" s="767"/>
      <c r="I221" s="767"/>
      <c r="J221" s="1511"/>
      <c r="K221" s="221"/>
    </row>
    <row r="222" spans="2:11" s="215" customFormat="1" ht="28.05" customHeight="1" x14ac:dyDescent="0.25">
      <c r="B222" s="219"/>
      <c r="C222" s="1507"/>
      <c r="D222" s="790" t="str" cm="1">
        <f t="array" ref="D222">IFERROR(IF(INDEX('1 - BaseSafra'!D:D,MATCH(E$199,'1 - BaseSafra'!D:D,0)+ROW(A21))&lt;&gt;"",IF(INDEX('1 - BaseSafra'!D:D,MATCH(E$199,'1 - BaseSafra'!D:D,0)+ROW(A21))&lt;&gt;E$199,INDEX('1 - BaseSafra'!D:D,MATCH(E$199,'1 - BaseSafra'!D:D,0)+ROW(A21)),""),""),"")</f>
        <v/>
      </c>
      <c r="E222" s="771">
        <f>SUM(E223:E224)</f>
        <v>0</v>
      </c>
      <c r="F222" s="771">
        <f>SUM(F223:F224)</f>
        <v>0</v>
      </c>
      <c r="G222" s="771">
        <f>SUM(G223:G224)</f>
        <v>0</v>
      </c>
      <c r="H222" s="772">
        <f>SUM(H223:H224)</f>
        <v>0</v>
      </c>
      <c r="I222" s="772">
        <f>SUM(I223:I224)</f>
        <v>0</v>
      </c>
      <c r="J222" s="1512"/>
      <c r="K222" s="221"/>
    </row>
    <row r="223" spans="2:11" ht="18" customHeight="1" x14ac:dyDescent="0.25">
      <c r="B223" s="3"/>
      <c r="D223" s="150"/>
      <c r="E223" s="150"/>
      <c r="F223" s="150"/>
      <c r="G223" s="150"/>
      <c r="H223" s="150"/>
      <c r="I223" s="150"/>
      <c r="J223" s="150"/>
      <c r="K223" s="10"/>
    </row>
    <row r="224" spans="2:11" s="215" customFormat="1" ht="37.200000000000003" customHeight="1" x14ac:dyDescent="0.25">
      <c r="B224" s="219"/>
      <c r="C224" s="1508">
        <v>8</v>
      </c>
      <c r="D224" s="626" t="s">
        <v>225</v>
      </c>
      <c r="E224" s="1325" t="s">
        <v>25</v>
      </c>
      <c r="F224" s="1326"/>
      <c r="G224" s="1326"/>
      <c r="H224" s="1326"/>
      <c r="I224" s="1326"/>
      <c r="J224" s="765" t="s">
        <v>143</v>
      </c>
      <c r="K224" s="221"/>
    </row>
    <row r="225" spans="2:11" s="215" customFormat="1" ht="19.8" customHeight="1" x14ac:dyDescent="0.25">
      <c r="B225" s="219"/>
      <c r="C225" s="1509"/>
      <c r="D225" s="627" t="s">
        <v>984</v>
      </c>
      <c r="E225" s="1084" t="str">
        <f>E200</f>
        <v>23/24</v>
      </c>
      <c r="F225" s="1084" t="str">
        <f t="shared" ref="F225:I225" si="9">F200</f>
        <v>24/25</v>
      </c>
      <c r="G225" s="1084" t="str">
        <f t="shared" si="9"/>
        <v>25/26</v>
      </c>
      <c r="H225" s="1084" t="str">
        <f t="shared" si="9"/>
        <v>26/27</v>
      </c>
      <c r="I225" s="1084" t="str">
        <f t="shared" si="9"/>
        <v>27/28</v>
      </c>
      <c r="J225" s="787"/>
      <c r="K225" s="221"/>
    </row>
    <row r="226" spans="2:11" s="215" customFormat="1" ht="19.8" customHeight="1" x14ac:dyDescent="0.25">
      <c r="B226" s="219"/>
      <c r="C226" s="1509"/>
      <c r="D226" s="711" t="s">
        <v>227</v>
      </c>
      <c r="E226" s="204" t="s">
        <v>990</v>
      </c>
      <c r="F226" s="204" t="s">
        <v>987</v>
      </c>
      <c r="G226" s="204" t="s">
        <v>985</v>
      </c>
      <c r="H226" s="204" t="s">
        <v>986</v>
      </c>
      <c r="I226" s="204" t="s">
        <v>986</v>
      </c>
      <c r="J226" s="787"/>
      <c r="K226" s="221"/>
    </row>
    <row r="227" spans="2:11" s="215" customFormat="1" ht="28.05" customHeight="1" x14ac:dyDescent="0.25">
      <c r="B227" s="219"/>
      <c r="C227" s="1509"/>
      <c r="D227" s="657" t="str" cm="1">
        <f t="array" ref="D227">IFERROR(IF(INDEX('1 - BaseSafra'!D:D,MATCH(E$224,'1 - BaseSafra'!D:D,0)+ROW(A1))&lt;&gt;"",IF(INDEX('1 - BaseSafra'!D:D,MATCH(E$224,'1 - BaseSafra'!D:D,0)+ROW(A1))&lt;&gt;E$224,INDEX('1 - BaseSafra'!D:D,MATCH(E$224,'1 - BaseSafra'!D:D,0)+ROW(A1)),""),""),"")</f>
        <v>Área Plantada</v>
      </c>
      <c r="E227" s="728">
        <f>SUM(E228:E229)</f>
        <v>0</v>
      </c>
      <c r="F227" s="728">
        <f>SUM(F228:F229)</f>
        <v>0</v>
      </c>
      <c r="G227" s="728">
        <f>SUM(G228:G229)</f>
        <v>0</v>
      </c>
      <c r="H227" s="728">
        <f>SUM(H228:H229)</f>
        <v>0</v>
      </c>
      <c r="I227" s="728">
        <f>SUM(I228:I229)</f>
        <v>0</v>
      </c>
      <c r="J227" s="1511"/>
      <c r="K227" s="221"/>
    </row>
    <row r="228" spans="2:11" s="215" customFormat="1" ht="28.05" customHeight="1" x14ac:dyDescent="0.25">
      <c r="B228" s="219"/>
      <c r="C228" s="1509"/>
      <c r="D228" s="657" t="str" cm="1">
        <f t="array" ref="D228">IFERROR(IF(INDEX('1 - BaseSafra'!D:D,MATCH(E$224,'1 - BaseSafra'!D:D,0)+ROW(A2))&lt;&gt;"",IF(INDEX('1 - BaseSafra'!D:D,MATCH(E$224,'1 - BaseSafra'!D:D,0)+ROW(A2))&lt;&gt;E$224,INDEX('1 - BaseSafra'!D:D,MATCH(E$224,'1 - BaseSafra'!D:D,0)+ROW(A2)),""),""),"")</f>
        <v>Área Própria</v>
      </c>
      <c r="E228" s="164"/>
      <c r="F228" s="164"/>
      <c r="G228" s="164"/>
      <c r="H228" s="164"/>
      <c r="I228" s="164"/>
      <c r="J228" s="1511"/>
      <c r="K228" s="221"/>
    </row>
    <row r="229" spans="2:11" s="215" customFormat="1" ht="28.05" customHeight="1" x14ac:dyDescent="0.25">
      <c r="B229" s="219"/>
      <c r="C229" s="1509"/>
      <c r="D229" s="657" t="str" cm="1">
        <f t="array" ref="D229">IFERROR(IF(INDEX('1 - BaseSafra'!D:D,MATCH(E$224,'1 - BaseSafra'!D:D,0)+ROW(A3))&lt;&gt;"",IF(INDEX('1 - BaseSafra'!D:D,MATCH(E$224,'1 - BaseSafra'!D:D,0)+ROW(A3))&lt;&gt;E$224,INDEX('1 - BaseSafra'!D:D,MATCH(E$224,'1 - BaseSafra'!D:D,0)+ROW(A3)),""),""),"")</f>
        <v>Área Arrendada</v>
      </c>
      <c r="E229" s="164"/>
      <c r="F229" s="164"/>
      <c r="G229" s="164"/>
      <c r="H229" s="164"/>
      <c r="I229" s="164"/>
      <c r="J229" s="1511"/>
      <c r="K229" s="221"/>
    </row>
    <row r="230" spans="2:11" s="215" customFormat="1" ht="28.05" customHeight="1" x14ac:dyDescent="0.25">
      <c r="B230" s="219"/>
      <c r="C230" s="1509"/>
      <c r="D230" s="657" t="str" cm="1">
        <f t="array" ref="D230">IFERROR(IF(INDEX('1 - BaseSafra'!D:D,MATCH(E$224,'1 - BaseSafra'!D:D,0)+ROW(A4))&lt;&gt;"",IF(INDEX('1 - BaseSafra'!D:D,MATCH(E$224,'1 - BaseSafra'!D:D,0)+ROW(A4))&lt;&gt;E$224,INDEX('1 - BaseSafra'!D:D,MATCH(E$224,'1 - BaseSafra'!D:D,0)+ROW(A4)),""),""),"")</f>
        <v>Rendimento</v>
      </c>
      <c r="E230" s="164"/>
      <c r="F230" s="164"/>
      <c r="G230" s="118"/>
      <c r="H230" s="164"/>
      <c r="I230" s="164"/>
      <c r="J230" s="1511"/>
      <c r="K230" s="221"/>
    </row>
    <row r="231" spans="2:11" s="215" customFormat="1" ht="28.05" customHeight="1" x14ac:dyDescent="0.25">
      <c r="B231" s="219"/>
      <c r="C231" s="1509"/>
      <c r="D231" s="657" t="str" cm="1">
        <f t="array" ref="D231">IFERROR(IF(INDEX('1 - BaseSafra'!D:D,MATCH(E$224,'1 - BaseSafra'!D:D,0)+ROW(A5))&lt;&gt;"",IF(INDEX('1 - BaseSafra'!D:D,MATCH(E$224,'1 - BaseSafra'!D:D,0)+ROW(A5))&lt;&gt;E$224,INDEX('1 - BaseSafra'!D:D,MATCH(E$224,'1 - BaseSafra'!D:D,0)+ROW(A5)),""),""),"")</f>
        <v>Produção</v>
      </c>
      <c r="E231" s="729">
        <f>E230*E227</f>
        <v>0</v>
      </c>
      <c r="F231" s="729">
        <f>F230*F227</f>
        <v>0</v>
      </c>
      <c r="G231" s="729">
        <f>G230*G227</f>
        <v>0</v>
      </c>
      <c r="H231" s="729">
        <f>H230*H227</f>
        <v>0</v>
      </c>
      <c r="I231" s="729">
        <f>I230*I227</f>
        <v>0</v>
      </c>
      <c r="J231" s="1511"/>
      <c r="K231" s="221"/>
    </row>
    <row r="232" spans="2:11" s="215" customFormat="1" ht="28.05" customHeight="1" x14ac:dyDescent="0.25">
      <c r="B232" s="219"/>
      <c r="C232" s="1509"/>
      <c r="D232" s="657" t="str" cm="1">
        <f t="array" ref="D232">IFERROR(IF(INDEX('1 - BaseSafra'!D:D,MATCH(E$224,'1 - BaseSafra'!D:D,0)+ROW(A6))&lt;&gt;"",IF(INDEX('1 - BaseSafra'!D:D,MATCH(E$224,'1 - BaseSafra'!D:D,0)+ROW(A6))&lt;&gt;E$224,INDEX('1 - BaseSafra'!D:D,MATCH(E$224,'1 - BaseSafra'!D:D,0)+ROW(A6)),""),""),"")</f>
        <v>Preço médio</v>
      </c>
      <c r="E232" s="166"/>
      <c r="F232" s="166"/>
      <c r="G232" s="166"/>
      <c r="H232" s="166"/>
      <c r="I232" s="166"/>
      <c r="J232" s="1511"/>
      <c r="K232" s="221"/>
    </row>
    <row r="233" spans="2:11" s="215" customFormat="1" ht="28.05" customHeight="1" x14ac:dyDescent="0.25">
      <c r="B233" s="219"/>
      <c r="C233" s="1509"/>
      <c r="D233" s="657" t="str" cm="1">
        <f t="array" ref="D233">IFERROR(IF(INDEX('1 - BaseSafra'!D:D,MATCH(E$224,'1 - BaseSafra'!D:D,0)+ROW(A7))&lt;&gt;"",IF(INDEX('1 - BaseSafra'!D:D,MATCH(E$224,'1 - BaseSafra'!D:D,0)+ROW(A7))&lt;&gt;E$224,INDEX('1 - BaseSafra'!D:D,MATCH(E$224,'1 - BaseSafra'!D:D,0)+ROW(A7)),""),""),"")</f>
        <v>Custos de Insumos + Fretes + Colheita (valor / unidade)</v>
      </c>
      <c r="E233" s="166"/>
      <c r="F233" s="166"/>
      <c r="G233" s="166"/>
      <c r="H233" s="166"/>
      <c r="I233" s="166"/>
      <c r="J233" s="1511"/>
      <c r="K233" s="221"/>
    </row>
    <row r="234" spans="2:11" s="215" customFormat="1" ht="28.05" customHeight="1" x14ac:dyDescent="0.25">
      <c r="B234" s="219"/>
      <c r="C234" s="1509"/>
      <c r="D234" s="657" t="str" cm="1">
        <f t="array" ref="D234">IFERROR(IF(INDEX('1 - BaseSafra'!D:D,MATCH(E$224,'1 - BaseSafra'!D:D,0)+ROW(A8))&lt;&gt;"",IF(INDEX('1 - BaseSafra'!D:D,MATCH(E$224,'1 - BaseSafra'!D:D,0)+ROW(A8))&lt;&gt;E$224,INDEX('1 - BaseSafra'!D:D,MATCH(E$224,'1 - BaseSafra'!D:D,0)+ROW(A8)),""),""),"")</f>
        <v>Arrendamentos (base)</v>
      </c>
      <c r="E234" s="169"/>
      <c r="F234" s="169"/>
      <c r="G234" s="169"/>
      <c r="H234" s="169"/>
      <c r="I234" s="169"/>
      <c r="J234" s="1511"/>
      <c r="K234" s="221"/>
    </row>
    <row r="235" spans="2:11" s="215" customFormat="1" ht="28.05" customHeight="1" x14ac:dyDescent="0.25">
      <c r="B235" s="219"/>
      <c r="C235" s="1509"/>
      <c r="D235" s="657" t="str" cm="1">
        <f t="array" ref="D235">IFERROR(IF(INDEX('1 - BaseSafra'!D:D,MATCH(E$224,'1 - BaseSafra'!D:D,0)+ROW(A9))&lt;&gt;"",IF(INDEX('1 - BaseSafra'!D:D,MATCH(E$224,'1 - BaseSafra'!D:D,0)+ROW(A9))&lt;&gt;E$224,INDEX('1 - BaseSafra'!D:D,MATCH(E$224,'1 - BaseSafra'!D:D,0)+ROW(A9)),""),""),"")</f>
        <v>Custo Arrendamento (R$)</v>
      </c>
      <c r="E235" s="731">
        <f>(E234*E229)*E232</f>
        <v>0</v>
      </c>
      <c r="F235" s="731">
        <f>(F234*F229)*F232</f>
        <v>0</v>
      </c>
      <c r="G235" s="731">
        <f>(G234*G229)*G232</f>
        <v>0</v>
      </c>
      <c r="H235" s="731">
        <f>(H234*H229)*H232</f>
        <v>0</v>
      </c>
      <c r="I235" s="731">
        <f>(I234*I229)*I232</f>
        <v>0</v>
      </c>
      <c r="J235" s="1511"/>
      <c r="K235" s="221"/>
    </row>
    <row r="236" spans="2:11" s="215" customFormat="1" ht="28.05" customHeight="1" x14ac:dyDescent="0.25">
      <c r="B236" s="219"/>
      <c r="C236" s="1509"/>
      <c r="D236" s="657" t="str" cm="1">
        <f t="array" ref="D236">IFERROR(IF(INDEX('1 - BaseSafra'!D:D,MATCH(E$224,'1 - BaseSafra'!D:D,0)+ROW(A10))&lt;&gt;"",IF(INDEX('1 - BaseSafra'!D:D,MATCH(E$224,'1 - BaseSafra'!D:D,0)+ROW(A10))&lt;&gt;E$224,INDEX('1 - BaseSafra'!D:D,MATCH(E$224,'1 - BaseSafra'!D:D,0)+ROW(A10)),""),""),"")</f>
        <v>Receita Total</v>
      </c>
      <c r="E236" s="731">
        <f>E231*E232</f>
        <v>0</v>
      </c>
      <c r="F236" s="731">
        <f>F231*F232</f>
        <v>0</v>
      </c>
      <c r="G236" s="731">
        <f>G231*G232</f>
        <v>0</v>
      </c>
      <c r="H236" s="731">
        <f>H231*H232</f>
        <v>0</v>
      </c>
      <c r="I236" s="731">
        <f>I231*I232</f>
        <v>0</v>
      </c>
      <c r="J236" s="1511"/>
      <c r="K236" s="221"/>
    </row>
    <row r="237" spans="2:11" s="215" customFormat="1" ht="28.05" customHeight="1" x14ac:dyDescent="0.25">
      <c r="B237" s="219"/>
      <c r="C237" s="1509"/>
      <c r="D237" s="657" t="str" cm="1">
        <f t="array" ref="D237">IFERROR(IF(INDEX('1 - BaseSafra'!D:D,MATCH(E$224,'1 - BaseSafra'!D:D,0)+ROW(A11))&lt;&gt;"",IF(INDEX('1 - BaseSafra'!D:D,MATCH(E$224,'1 - BaseSafra'!D:D,0)+ROW(A11))&lt;&gt;E$224,INDEX('1 - BaseSafra'!D:D,MATCH(E$224,'1 - BaseSafra'!D:D,0)+ROW(A11)),""),""),"")</f>
        <v>Custos de Insumos + Fretes + Colheita (Total)</v>
      </c>
      <c r="E237" s="732">
        <f>E233*E227</f>
        <v>0</v>
      </c>
      <c r="F237" s="732">
        <f>F233*F227</f>
        <v>0</v>
      </c>
      <c r="G237" s="732">
        <f>G233*G227</f>
        <v>0</v>
      </c>
      <c r="H237" s="732">
        <f>H233*H227</f>
        <v>0</v>
      </c>
      <c r="I237" s="732">
        <f>I233*I227</f>
        <v>0</v>
      </c>
      <c r="J237" s="1511"/>
      <c r="K237" s="221"/>
    </row>
    <row r="238" spans="2:11" s="215" customFormat="1" ht="28.05" customHeight="1" x14ac:dyDescent="0.25">
      <c r="B238" s="219"/>
      <c r="C238" s="1509"/>
      <c r="D238" s="657" t="str" cm="1">
        <f t="array" ref="D238">IFERROR(IF(INDEX('1 - BaseSafra'!D:D,MATCH(E$224,'1 - BaseSafra'!D:D,0)+ROW(A12))&lt;&gt;"",IF(INDEX('1 - BaseSafra'!D:D,MATCH(E$224,'1 - BaseSafra'!D:D,0)+ROW(A12))&lt;&gt;E$224,INDEX('1 - BaseSafra'!D:D,MATCH(E$224,'1 - BaseSafra'!D:D,0)+ROW(A12)),""),""),"")</f>
        <v>Resultado Bruto</v>
      </c>
      <c r="E238" s="731">
        <f>E236-E237-E235</f>
        <v>0</v>
      </c>
      <c r="F238" s="731">
        <f>F236-F237-F235</f>
        <v>0</v>
      </c>
      <c r="G238" s="731">
        <f>G236-G237-G235</f>
        <v>0</v>
      </c>
      <c r="H238" s="731">
        <f>H236-H237-H235</f>
        <v>0</v>
      </c>
      <c r="I238" s="731">
        <f>I236-I237-I235</f>
        <v>0</v>
      </c>
      <c r="J238" s="1511"/>
      <c r="K238" s="221"/>
    </row>
    <row r="239" spans="2:11" s="215" customFormat="1" ht="28.05" customHeight="1" x14ac:dyDescent="0.25">
      <c r="B239" s="219"/>
      <c r="C239" s="1509"/>
      <c r="D239" s="657" t="str" cm="1">
        <f t="array" ref="D239">IFERROR(IF(INDEX('1 - BaseSafra'!D:D,MATCH(E$224,'1 - BaseSafra'!D:D,0)+ROW(A13))&lt;&gt;"",IF(INDEX('1 - BaseSafra'!D:D,MATCH(E$224,'1 - BaseSafra'!D:D,0)+ROW(A13))&lt;&gt;E$224,INDEX('1 - BaseSafra'!D:D,MATCH(E$224,'1 - BaseSafra'!D:D,0)+ROW(A13)),""),""),"")</f>
        <v>Margem Bruta</v>
      </c>
      <c r="E239" s="729">
        <f>IFERROR(E238/E236,0)</f>
        <v>0</v>
      </c>
      <c r="F239" s="729">
        <f>IFERROR(F238/F236,0)</f>
        <v>0</v>
      </c>
      <c r="G239" s="729">
        <f>IFERROR(G238/G236,0)</f>
        <v>0</v>
      </c>
      <c r="H239" s="731">
        <f>IFERROR(H238/H236,0)</f>
        <v>0</v>
      </c>
      <c r="I239" s="731">
        <f>IFERROR(I238/I236,0)</f>
        <v>0</v>
      </c>
      <c r="J239" s="1511"/>
      <c r="K239" s="221"/>
    </row>
    <row r="240" spans="2:11" s="215" customFormat="1" ht="28.05" customHeight="1" x14ac:dyDescent="0.25">
      <c r="B240" s="219"/>
      <c r="C240" s="1509"/>
      <c r="D240" s="657" t="str" cm="1">
        <f t="array" ref="D240">IFERROR(IF(INDEX('1 - BaseSafra'!D:D,MATCH(E$224,'1 - BaseSafra'!D:D,0)+ROW(A14))&lt;&gt;"",IF(INDEX('1 - BaseSafra'!D:D,MATCH(E$224,'1 - BaseSafra'!D:D,0)+ROW(A14))&lt;&gt;E$224,INDEX('1 - BaseSafra'!D:D,MATCH(E$224,'1 - BaseSafra'!D:D,0)+ROW(A14)),""),""),"")</f>
        <v/>
      </c>
      <c r="E240" s="164"/>
      <c r="F240" s="164"/>
      <c r="G240" s="164"/>
      <c r="H240" s="169"/>
      <c r="I240" s="169"/>
      <c r="J240" s="1511"/>
      <c r="K240" s="221"/>
    </row>
    <row r="241" spans="2:11" s="215" customFormat="1" ht="28.05" customHeight="1" x14ac:dyDescent="0.25">
      <c r="B241" s="219"/>
      <c r="C241" s="1509"/>
      <c r="D241" s="657" t="str" cm="1">
        <f t="array" ref="D241">IFERROR(IF(INDEX('1 - BaseSafra'!D:D,MATCH(E$224,'1 - BaseSafra'!D:D,0)+ROW(A15))&lt;&gt;"",IF(INDEX('1 - BaseSafra'!D:D,MATCH(E$224,'1 - BaseSafra'!D:D,0)+ROW(A15))&lt;&gt;E$224,INDEX('1 - BaseSafra'!D:D,MATCH(E$224,'1 - BaseSafra'!D:D,0)+ROW(A15)),""),""),"")</f>
        <v/>
      </c>
      <c r="E241" s="164"/>
      <c r="F241" s="164"/>
      <c r="G241" s="164"/>
      <c r="H241" s="169"/>
      <c r="I241" s="169"/>
      <c r="J241" s="1511"/>
      <c r="K241" s="221"/>
    </row>
    <row r="242" spans="2:11" s="215" customFormat="1" ht="28.05" customHeight="1" x14ac:dyDescent="0.25">
      <c r="B242" s="219"/>
      <c r="C242" s="1509"/>
      <c r="D242" s="657" t="str" cm="1">
        <f t="array" ref="D242">IFERROR(IF(INDEX('1 - BaseSafra'!D:D,MATCH(E$224,'1 - BaseSafra'!D:D,0)+ROW(A16))&lt;&gt;"",IF(INDEX('1 - BaseSafra'!D:D,MATCH(E$224,'1 - BaseSafra'!D:D,0)+ROW(A16))&lt;&gt;E$224,INDEX('1 - BaseSafra'!D:D,MATCH(E$224,'1 - BaseSafra'!D:D,0)+ROW(A16)),""),""),"")</f>
        <v/>
      </c>
      <c r="E242" s="164"/>
      <c r="F242" s="164"/>
      <c r="G242" s="164"/>
      <c r="H242" s="169"/>
      <c r="I242" s="169"/>
      <c r="J242" s="1511"/>
      <c r="K242" s="221"/>
    </row>
    <row r="243" spans="2:11" s="215" customFormat="1" ht="28.05" customHeight="1" x14ac:dyDescent="0.25">
      <c r="B243" s="219"/>
      <c r="C243" s="1509"/>
      <c r="D243" s="657" t="str" cm="1">
        <f t="array" ref="D243">IFERROR(IF(INDEX('1 - BaseSafra'!D:D,MATCH(E$224,'1 - BaseSafra'!D:D,0)+ROW(A17))&lt;&gt;"",IF(INDEX('1 - BaseSafra'!D:D,MATCH(E$224,'1 - BaseSafra'!D:D,0)+ROW(A17))&lt;&gt;E$224,INDEX('1 - BaseSafra'!D:D,MATCH(E$224,'1 - BaseSafra'!D:D,0)+ROW(A17)),""),""),"")</f>
        <v/>
      </c>
      <c r="E243" s="164"/>
      <c r="F243" s="164"/>
      <c r="G243" s="164"/>
      <c r="H243" s="767"/>
      <c r="I243" s="767"/>
      <c r="J243" s="1511"/>
      <c r="K243" s="221"/>
    </row>
    <row r="244" spans="2:11" s="215" customFormat="1" ht="28.05" customHeight="1" x14ac:dyDescent="0.25">
      <c r="B244" s="219"/>
      <c r="C244" s="1509"/>
      <c r="D244" s="657" t="str" cm="1">
        <f t="array" ref="D244">IFERROR(IF(INDEX('1 - BaseSafra'!D:D,MATCH(E$224,'1 - BaseSafra'!D:D,0)+ROW(A18))&lt;&gt;"",IF(INDEX('1 - BaseSafra'!D:D,MATCH(E$224,'1 - BaseSafra'!D:D,0)+ROW(A18))&lt;&gt;E$224,INDEX('1 - BaseSafra'!D:D,MATCH(E$224,'1 - BaseSafra'!D:D,0)+ROW(A18)),""),""),"")</f>
        <v/>
      </c>
      <c r="E244" s="164"/>
      <c r="F244" s="164"/>
      <c r="G244" s="164"/>
      <c r="H244" s="767"/>
      <c r="I244" s="767"/>
      <c r="J244" s="1511"/>
      <c r="K244" s="221"/>
    </row>
    <row r="245" spans="2:11" s="215" customFormat="1" ht="28.05" customHeight="1" x14ac:dyDescent="0.25">
      <c r="B245" s="219"/>
      <c r="C245" s="1509"/>
      <c r="D245" s="657" t="str" cm="1">
        <f t="array" ref="D245">IFERROR(IF(INDEX('1 - BaseSafra'!D:D,MATCH(E$224,'1 - BaseSafra'!D:D,0)+ROW(A19))&lt;&gt;"",IF(INDEX('1 - BaseSafra'!D:D,MATCH(E$224,'1 - BaseSafra'!D:D,0)+ROW(A19))&lt;&gt;E$224,INDEX('1 - BaseSafra'!D:D,MATCH(E$224,'1 - BaseSafra'!D:D,0)+ROW(A19)),""),""),"")</f>
        <v/>
      </c>
      <c r="E245" s="164"/>
      <c r="F245" s="164"/>
      <c r="G245" s="164"/>
      <c r="H245" s="767"/>
      <c r="I245" s="767"/>
      <c r="J245" s="1511"/>
      <c r="K245" s="221"/>
    </row>
    <row r="246" spans="2:11" s="215" customFormat="1" ht="28.05" customHeight="1" x14ac:dyDescent="0.25">
      <c r="B246" s="219"/>
      <c r="C246" s="1509"/>
      <c r="D246" s="657" t="str" cm="1">
        <f t="array" ref="D246">IFERROR(IF(INDEX('1 - BaseSafra'!D:D,MATCH(E$224,'1 - BaseSafra'!D:D,0)+ROW(A20))&lt;&gt;"",IF(INDEX('1 - BaseSafra'!D:D,MATCH(E$224,'1 - BaseSafra'!D:D,0)+ROW(A20))&lt;&gt;E$224,INDEX('1 - BaseSafra'!D:D,MATCH(E$224,'1 - BaseSafra'!D:D,0)+ROW(A20)),""),""),"")</f>
        <v/>
      </c>
      <c r="E246" s="164"/>
      <c r="F246" s="164"/>
      <c r="G246" s="164"/>
      <c r="H246" s="767"/>
      <c r="I246" s="767"/>
      <c r="J246" s="1511"/>
      <c r="K246" s="221"/>
    </row>
    <row r="247" spans="2:11" s="215" customFormat="1" ht="28.05" customHeight="1" x14ac:dyDescent="0.25">
      <c r="B247" s="219"/>
      <c r="C247" s="1510"/>
      <c r="D247" s="790" t="str" cm="1">
        <f t="array" ref="D247">IFERROR(IF(INDEX('1 - BaseSafra'!D:D,MATCH(E$224,'1 - BaseSafra'!D:D,0)+ROW(A21))&lt;&gt;"",IF(INDEX('1 - BaseSafra'!D:D,MATCH(E$224,'1 - BaseSafra'!D:D,0)+ROW(A21))&lt;&gt;E$224,INDEX('1 - BaseSafra'!D:D,MATCH(E$224,'1 - BaseSafra'!D:D,0)+ROW(A21)),""),""),"")</f>
        <v/>
      </c>
      <c r="E247" s="179"/>
      <c r="F247" s="179"/>
      <c r="G247" s="179"/>
      <c r="H247" s="727"/>
      <c r="I247" s="727"/>
      <c r="J247" s="1512"/>
      <c r="K247" s="221"/>
    </row>
    <row r="248" spans="2:11" ht="18" customHeight="1" x14ac:dyDescent="0.25">
      <c r="B248" s="3"/>
      <c r="D248" s="150"/>
      <c r="E248" s="150"/>
      <c r="F248" s="150"/>
      <c r="G248" s="150"/>
      <c r="H248" s="150"/>
      <c r="I248" s="150"/>
      <c r="J248" s="150"/>
      <c r="K248" s="10"/>
    </row>
    <row r="249" spans="2:11" s="215" customFormat="1" ht="37.200000000000003" customHeight="1" x14ac:dyDescent="0.25">
      <c r="B249" s="219"/>
      <c r="C249" s="1505">
        <v>9</v>
      </c>
      <c r="D249" s="626" t="s">
        <v>225</v>
      </c>
      <c r="E249" s="1325" t="s">
        <v>24</v>
      </c>
      <c r="F249" s="1326"/>
      <c r="G249" s="1326"/>
      <c r="H249" s="1326"/>
      <c r="I249" s="1326"/>
      <c r="J249" s="765" t="s">
        <v>143</v>
      </c>
      <c r="K249" s="221"/>
    </row>
    <row r="250" spans="2:11" s="215" customFormat="1" ht="19.8" customHeight="1" x14ac:dyDescent="0.25">
      <c r="B250" s="219"/>
      <c r="C250" s="1506"/>
      <c r="D250" s="627" t="s">
        <v>984</v>
      </c>
      <c r="E250" s="1084" t="str">
        <f>E225</f>
        <v>23/24</v>
      </c>
      <c r="F250" s="1084" t="str">
        <f t="shared" ref="F250:I250" si="10">F225</f>
        <v>24/25</v>
      </c>
      <c r="G250" s="1084" t="str">
        <f t="shared" si="10"/>
        <v>25/26</v>
      </c>
      <c r="H250" s="1084" t="str">
        <f t="shared" si="10"/>
        <v>26/27</v>
      </c>
      <c r="I250" s="1084" t="str">
        <f t="shared" si="10"/>
        <v>27/28</v>
      </c>
      <c r="J250" s="787"/>
      <c r="K250" s="221"/>
    </row>
    <row r="251" spans="2:11" s="215" customFormat="1" ht="19.8" customHeight="1" x14ac:dyDescent="0.25">
      <c r="B251" s="219"/>
      <c r="C251" s="1506"/>
      <c r="D251" s="711" t="s">
        <v>227</v>
      </c>
      <c r="E251" s="204" t="s">
        <v>990</v>
      </c>
      <c r="F251" s="204" t="s">
        <v>987</v>
      </c>
      <c r="G251" s="204" t="s">
        <v>985</v>
      </c>
      <c r="H251" s="204" t="s">
        <v>986</v>
      </c>
      <c r="I251" s="204" t="s">
        <v>986</v>
      </c>
      <c r="J251" s="787"/>
      <c r="K251" s="221"/>
    </row>
    <row r="252" spans="2:11" s="215" customFormat="1" ht="28.05" customHeight="1" x14ac:dyDescent="0.25">
      <c r="B252" s="219"/>
      <c r="C252" s="1506"/>
      <c r="D252" s="657" t="str" cm="1">
        <f t="array" ref="D252">IFERROR(IF(INDEX('1 - BaseSafra'!D:D,MATCH(E$249,'1 - BaseSafra'!D:D,0)+ROW(A1))&lt;&gt;"",IF(INDEX('1 - BaseSafra'!D:D,MATCH(E$249,'1 - BaseSafra'!D:D,0)+ROW(A1))&lt;&gt;E$249,INDEX('1 - BaseSafra'!D:D,MATCH(E$249,'1 - BaseSafra'!D:D,0)+ROW(A1)),""),""),"")</f>
        <v>Área Plantada</v>
      </c>
      <c r="E252" s="728">
        <f>SUM(E253:E254)</f>
        <v>0</v>
      </c>
      <c r="F252" s="728">
        <f>SUM(F253:F254)</f>
        <v>0</v>
      </c>
      <c r="G252" s="728">
        <f>SUM(G253:G254)</f>
        <v>0</v>
      </c>
      <c r="H252" s="728">
        <f>SUM(H253:H254)</f>
        <v>0</v>
      </c>
      <c r="I252" s="728">
        <f>SUM(I253:I254)</f>
        <v>0</v>
      </c>
      <c r="J252" s="1511"/>
      <c r="K252" s="221"/>
    </row>
    <row r="253" spans="2:11" s="215" customFormat="1" ht="28.05" customHeight="1" x14ac:dyDescent="0.25">
      <c r="B253" s="219"/>
      <c r="C253" s="1506"/>
      <c r="D253" s="657" t="str" cm="1">
        <f t="array" ref="D253">IFERROR(IF(INDEX('1 - BaseSafra'!D:D,MATCH(E$249,'1 - BaseSafra'!D:D,0)+ROW(A2))&lt;&gt;"",IF(INDEX('1 - BaseSafra'!D:D,MATCH(E$249,'1 - BaseSafra'!D:D,0)+ROW(A2))&lt;&gt;E$249,INDEX('1 - BaseSafra'!D:D,MATCH(E$249,'1 - BaseSafra'!D:D,0)+ROW(A2)),""),""),"")</f>
        <v>Área Própria</v>
      </c>
      <c r="E253" s="164"/>
      <c r="F253" s="164"/>
      <c r="G253" s="164"/>
      <c r="H253" s="164"/>
      <c r="I253" s="164"/>
      <c r="J253" s="1511"/>
      <c r="K253" s="221"/>
    </row>
    <row r="254" spans="2:11" s="215" customFormat="1" ht="28.05" customHeight="1" x14ac:dyDescent="0.25">
      <c r="B254" s="219"/>
      <c r="C254" s="1506"/>
      <c r="D254" s="657" t="str" cm="1">
        <f t="array" ref="D254">IFERROR(IF(INDEX('1 - BaseSafra'!D:D,MATCH(E$249,'1 - BaseSafra'!D:D,0)+ROW(A3))&lt;&gt;"",IF(INDEX('1 - BaseSafra'!D:D,MATCH(E$249,'1 - BaseSafra'!D:D,0)+ROW(A3))&lt;&gt;E$249,INDEX('1 - BaseSafra'!D:D,MATCH(E$249,'1 - BaseSafra'!D:D,0)+ROW(A3)),""),""),"")</f>
        <v>Área Arrendada</v>
      </c>
      <c r="E254" s="164"/>
      <c r="F254" s="164"/>
      <c r="G254" s="164"/>
      <c r="H254" s="164"/>
      <c r="I254" s="164"/>
      <c r="J254" s="1511"/>
      <c r="K254" s="221"/>
    </row>
    <row r="255" spans="2:11" s="215" customFormat="1" ht="28.05" customHeight="1" x14ac:dyDescent="0.25">
      <c r="B255" s="219"/>
      <c r="C255" s="1506"/>
      <c r="D255" s="657" t="str" cm="1">
        <f t="array" ref="D255">IFERROR(IF(INDEX('1 - BaseSafra'!D:D,MATCH(E$249,'1 - BaseSafra'!D:D,0)+ROW(A4))&lt;&gt;"",IF(INDEX('1 - BaseSafra'!D:D,MATCH(E$249,'1 - BaseSafra'!D:D,0)+ROW(A4))&lt;&gt;E$249,INDEX('1 - BaseSafra'!D:D,MATCH(E$249,'1 - BaseSafra'!D:D,0)+ROW(A4)),""),""),"")</f>
        <v>Rendimento</v>
      </c>
      <c r="E255" s="164"/>
      <c r="F255" s="164"/>
      <c r="G255" s="118"/>
      <c r="H255" s="164"/>
      <c r="I255" s="164"/>
      <c r="J255" s="1511"/>
      <c r="K255" s="221"/>
    </row>
    <row r="256" spans="2:11" s="215" customFormat="1" ht="28.05" customHeight="1" x14ac:dyDescent="0.25">
      <c r="B256" s="219"/>
      <c r="C256" s="1506"/>
      <c r="D256" s="657" t="str" cm="1">
        <f t="array" ref="D256">IFERROR(IF(INDEX('1 - BaseSafra'!D:D,MATCH(E$249,'1 - BaseSafra'!D:D,0)+ROW(A5))&lt;&gt;"",IF(INDEX('1 - BaseSafra'!D:D,MATCH(E$249,'1 - BaseSafra'!D:D,0)+ROW(A5))&lt;&gt;E$249,INDEX('1 - BaseSafra'!D:D,MATCH(E$249,'1 - BaseSafra'!D:D,0)+ROW(A5)),""),""),"")</f>
        <v>Produção</v>
      </c>
      <c r="E256" s="729">
        <f>E255*E252</f>
        <v>0</v>
      </c>
      <c r="F256" s="729">
        <f>F255*F252</f>
        <v>0</v>
      </c>
      <c r="G256" s="729">
        <f>G255*G252</f>
        <v>0</v>
      </c>
      <c r="H256" s="729">
        <f>H255*H252</f>
        <v>0</v>
      </c>
      <c r="I256" s="729">
        <f>I255*I252</f>
        <v>0</v>
      </c>
      <c r="J256" s="1511"/>
      <c r="K256" s="221"/>
    </row>
    <row r="257" spans="2:11" s="215" customFormat="1" ht="28.05" customHeight="1" x14ac:dyDescent="0.25">
      <c r="B257" s="219"/>
      <c r="C257" s="1506"/>
      <c r="D257" s="657" t="str" cm="1">
        <f t="array" ref="D257">IFERROR(IF(INDEX('1 - BaseSafra'!D:D,MATCH(E$249,'1 - BaseSafra'!D:D,0)+ROW(A6))&lt;&gt;"",IF(INDEX('1 - BaseSafra'!D:D,MATCH(E$249,'1 - BaseSafra'!D:D,0)+ROW(A6))&lt;&gt;E$249,INDEX('1 - BaseSafra'!D:D,MATCH(E$249,'1 - BaseSafra'!D:D,0)+ROW(A6)),""),""),"")</f>
        <v>Preço médio</v>
      </c>
      <c r="E257" s="166"/>
      <c r="F257" s="166"/>
      <c r="G257" s="166"/>
      <c r="H257" s="166"/>
      <c r="I257" s="166"/>
      <c r="J257" s="1511"/>
      <c r="K257" s="221"/>
    </row>
    <row r="258" spans="2:11" s="215" customFormat="1" ht="28.05" customHeight="1" x14ac:dyDescent="0.25">
      <c r="B258" s="219"/>
      <c r="C258" s="1506"/>
      <c r="D258" s="657" t="str" cm="1">
        <f t="array" ref="D258">IFERROR(IF(INDEX('1 - BaseSafra'!D:D,MATCH(E$249,'1 - BaseSafra'!D:D,0)+ROW(A7))&lt;&gt;"",IF(INDEX('1 - BaseSafra'!D:D,MATCH(E$249,'1 - BaseSafra'!D:D,0)+ROW(A7))&lt;&gt;E$249,INDEX('1 - BaseSafra'!D:D,MATCH(E$249,'1 - BaseSafra'!D:D,0)+ROW(A7)),""),""),"")</f>
        <v>Custos de Insumos + Fretes + Colheita (valor / unidade)</v>
      </c>
      <c r="E258" s="166"/>
      <c r="F258" s="166"/>
      <c r="G258" s="166"/>
      <c r="H258" s="166"/>
      <c r="I258" s="166"/>
      <c r="J258" s="1511"/>
      <c r="K258" s="221"/>
    </row>
    <row r="259" spans="2:11" s="215" customFormat="1" ht="28.05" customHeight="1" x14ac:dyDescent="0.25">
      <c r="B259" s="219"/>
      <c r="C259" s="1506"/>
      <c r="D259" s="657" t="str" cm="1">
        <f t="array" ref="D259">IFERROR(IF(INDEX('1 - BaseSafra'!D:D,MATCH(E$249,'1 - BaseSafra'!D:D,0)+ROW(A8))&lt;&gt;"",IF(INDEX('1 - BaseSafra'!D:D,MATCH(E$249,'1 - BaseSafra'!D:D,0)+ROW(A8))&lt;&gt;E$249,INDEX('1 - BaseSafra'!D:D,MATCH(E$249,'1 - BaseSafra'!D:D,0)+ROW(A8)),""),""),"")</f>
        <v>Arrendamentos (base)</v>
      </c>
      <c r="E259" s="169"/>
      <c r="F259" s="169"/>
      <c r="G259" s="169"/>
      <c r="H259" s="169"/>
      <c r="I259" s="169"/>
      <c r="J259" s="1511"/>
      <c r="K259" s="221"/>
    </row>
    <row r="260" spans="2:11" s="215" customFormat="1" ht="28.05" customHeight="1" x14ac:dyDescent="0.25">
      <c r="B260" s="219"/>
      <c r="C260" s="1506"/>
      <c r="D260" s="657" t="str" cm="1">
        <f t="array" ref="D260">IFERROR(IF(INDEX('1 - BaseSafra'!D:D,MATCH(E$249,'1 - BaseSafra'!D:D,0)+ROW(A9))&lt;&gt;"",IF(INDEX('1 - BaseSafra'!D:D,MATCH(E$249,'1 - BaseSafra'!D:D,0)+ROW(A9))&lt;&gt;E$249,INDEX('1 - BaseSafra'!D:D,MATCH(E$249,'1 - BaseSafra'!D:D,0)+ROW(A9)),""),""),"")</f>
        <v>Custo Arrendamento (R$)</v>
      </c>
      <c r="E260" s="731">
        <f>(E259*E254)*E257</f>
        <v>0</v>
      </c>
      <c r="F260" s="731">
        <f>(F259*F254)*F257</f>
        <v>0</v>
      </c>
      <c r="G260" s="731">
        <f>(G259*G254)*G257</f>
        <v>0</v>
      </c>
      <c r="H260" s="731">
        <f>(H259*H254)*H257</f>
        <v>0</v>
      </c>
      <c r="I260" s="731">
        <f>(I259*I254)*I257</f>
        <v>0</v>
      </c>
      <c r="J260" s="1511"/>
      <c r="K260" s="221"/>
    </row>
    <row r="261" spans="2:11" s="215" customFormat="1" ht="28.05" customHeight="1" x14ac:dyDescent="0.25">
      <c r="B261" s="219"/>
      <c r="C261" s="1506"/>
      <c r="D261" s="657" t="str" cm="1">
        <f t="array" ref="D261">IFERROR(IF(INDEX('1 - BaseSafra'!D:D,MATCH(E$249,'1 - BaseSafra'!D:D,0)+ROW(A10))&lt;&gt;"",IF(INDEX('1 - BaseSafra'!D:D,MATCH(E$249,'1 - BaseSafra'!D:D,0)+ROW(A10))&lt;&gt;E$249,INDEX('1 - BaseSafra'!D:D,MATCH(E$249,'1 - BaseSafra'!D:D,0)+ROW(A10)),""),""),"")</f>
        <v>Receita Total</v>
      </c>
      <c r="E261" s="731">
        <f>E256*E257</f>
        <v>0</v>
      </c>
      <c r="F261" s="731">
        <f>F256*F257</f>
        <v>0</v>
      </c>
      <c r="G261" s="731">
        <f>G256*G257</f>
        <v>0</v>
      </c>
      <c r="H261" s="731">
        <f>H256*H257</f>
        <v>0</v>
      </c>
      <c r="I261" s="731">
        <f>I256*I257</f>
        <v>0</v>
      </c>
      <c r="J261" s="1511"/>
      <c r="K261" s="221"/>
    </row>
    <row r="262" spans="2:11" s="215" customFormat="1" ht="28.05" customHeight="1" x14ac:dyDescent="0.25">
      <c r="B262" s="219"/>
      <c r="C262" s="1506"/>
      <c r="D262" s="657" t="str" cm="1">
        <f t="array" ref="D262">IFERROR(IF(INDEX('1 - BaseSafra'!D:D,MATCH(E$249,'1 - BaseSafra'!D:D,0)+ROW(A11))&lt;&gt;"",IF(INDEX('1 - BaseSafra'!D:D,MATCH(E$249,'1 - BaseSafra'!D:D,0)+ROW(A11))&lt;&gt;E$249,INDEX('1 - BaseSafra'!D:D,MATCH(E$249,'1 - BaseSafra'!D:D,0)+ROW(A11)),""),""),"")</f>
        <v>Custos de Insumos + Fretes + Colheita (Total)</v>
      </c>
      <c r="E262" s="732">
        <f>E258*E252</f>
        <v>0</v>
      </c>
      <c r="F262" s="732">
        <f>F258*F252</f>
        <v>0</v>
      </c>
      <c r="G262" s="732">
        <f>G258*G252</f>
        <v>0</v>
      </c>
      <c r="H262" s="732">
        <f>H258*H252</f>
        <v>0</v>
      </c>
      <c r="I262" s="732">
        <f>I258*I252</f>
        <v>0</v>
      </c>
      <c r="J262" s="1511"/>
      <c r="K262" s="221"/>
    </row>
    <row r="263" spans="2:11" s="215" customFormat="1" ht="28.05" customHeight="1" x14ac:dyDescent="0.25">
      <c r="B263" s="219"/>
      <c r="C263" s="1506"/>
      <c r="D263" s="657" t="str" cm="1">
        <f t="array" ref="D263">IFERROR(IF(INDEX('1 - BaseSafra'!D:D,MATCH(E$249,'1 - BaseSafra'!D:D,0)+ROW(A12))&lt;&gt;"",IF(INDEX('1 - BaseSafra'!D:D,MATCH(E$249,'1 - BaseSafra'!D:D,0)+ROW(A12))&lt;&gt;E$249,INDEX('1 - BaseSafra'!D:D,MATCH(E$249,'1 - BaseSafra'!D:D,0)+ROW(A12)),""),""),"")</f>
        <v>Resultado Bruto</v>
      </c>
      <c r="E263" s="731">
        <f>E261-E262-E260</f>
        <v>0</v>
      </c>
      <c r="F263" s="731">
        <f>F261-F262-F260</f>
        <v>0</v>
      </c>
      <c r="G263" s="731">
        <f>G261-G262-G260</f>
        <v>0</v>
      </c>
      <c r="H263" s="731">
        <f>H261-H262-H260</f>
        <v>0</v>
      </c>
      <c r="I263" s="731">
        <f>I261-I262-I260</f>
        <v>0</v>
      </c>
      <c r="J263" s="1511"/>
      <c r="K263" s="221"/>
    </row>
    <row r="264" spans="2:11" s="215" customFormat="1" ht="28.05" customHeight="1" x14ac:dyDescent="0.25">
      <c r="B264" s="219"/>
      <c r="C264" s="1506"/>
      <c r="D264" s="657" t="str" cm="1">
        <f t="array" ref="D264">IFERROR(IF(INDEX('1 - BaseSafra'!D:D,MATCH(E$249,'1 - BaseSafra'!D:D,0)+ROW(A13))&lt;&gt;"",IF(INDEX('1 - BaseSafra'!D:D,MATCH(E$249,'1 - BaseSafra'!D:D,0)+ROW(A13))&lt;&gt;E$249,INDEX('1 - BaseSafra'!D:D,MATCH(E$249,'1 - BaseSafra'!D:D,0)+ROW(A13)),""),""),"")</f>
        <v>Margem Bruta</v>
      </c>
      <c r="E264" s="729">
        <f>IFERROR(E263/E261,0)</f>
        <v>0</v>
      </c>
      <c r="F264" s="729">
        <f>IFERROR(F263/F261,0)</f>
        <v>0</v>
      </c>
      <c r="G264" s="729">
        <f>IFERROR(G263/G261,0)</f>
        <v>0</v>
      </c>
      <c r="H264" s="731">
        <f>IFERROR(H263/H261,0)</f>
        <v>0</v>
      </c>
      <c r="I264" s="731">
        <f>IFERROR(I263/I261,0)</f>
        <v>0</v>
      </c>
      <c r="J264" s="1511"/>
      <c r="K264" s="221"/>
    </row>
    <row r="265" spans="2:11" s="215" customFormat="1" ht="28.05" customHeight="1" x14ac:dyDescent="0.25">
      <c r="B265" s="219"/>
      <c r="C265" s="1506"/>
      <c r="D265" s="657" t="str" cm="1">
        <f t="array" ref="D265">IFERROR(IF(INDEX('1 - BaseSafra'!D:D,MATCH(E$249,'1 - BaseSafra'!D:D,0)+ROW(A14))&lt;&gt;"",IF(INDEX('1 - BaseSafra'!D:D,MATCH(E$249,'1 - BaseSafra'!D:D,0)+ROW(A14))&lt;&gt;E$249,INDEX('1 - BaseSafra'!D:D,MATCH(E$249,'1 - BaseSafra'!D:D,0)+ROW(A14)),""),""),"")</f>
        <v/>
      </c>
      <c r="E265" s="164"/>
      <c r="F265" s="164"/>
      <c r="G265" s="164"/>
      <c r="H265" s="169"/>
      <c r="I265" s="169"/>
      <c r="J265" s="1511"/>
      <c r="K265" s="221"/>
    </row>
    <row r="266" spans="2:11" s="215" customFormat="1" ht="28.05" customHeight="1" x14ac:dyDescent="0.25">
      <c r="B266" s="219"/>
      <c r="C266" s="1506"/>
      <c r="D266" s="657" t="str" cm="1">
        <f t="array" ref="D266">IFERROR(IF(INDEX('1 - BaseSafra'!D:D,MATCH(E$249,'1 - BaseSafra'!D:D,0)+ROW(A15))&lt;&gt;"",IF(INDEX('1 - BaseSafra'!D:D,MATCH(E$249,'1 - BaseSafra'!D:D,0)+ROW(A15))&lt;&gt;E$249,INDEX('1 - BaseSafra'!D:D,MATCH(E$249,'1 - BaseSafra'!D:D,0)+ROW(A15)),""),""),"")</f>
        <v/>
      </c>
      <c r="E266" s="164"/>
      <c r="F266" s="164"/>
      <c r="G266" s="164"/>
      <c r="H266" s="169"/>
      <c r="I266" s="169"/>
      <c r="J266" s="1511"/>
      <c r="K266" s="221"/>
    </row>
    <row r="267" spans="2:11" s="215" customFormat="1" ht="28.05" customHeight="1" x14ac:dyDescent="0.25">
      <c r="B267" s="219"/>
      <c r="C267" s="1506"/>
      <c r="D267" s="657" t="str" cm="1">
        <f t="array" ref="D267">IFERROR(IF(INDEX('1 - BaseSafra'!D:D,MATCH(E$249,'1 - BaseSafra'!D:D,0)+ROW(A16))&lt;&gt;"",IF(INDEX('1 - BaseSafra'!D:D,MATCH(E$249,'1 - BaseSafra'!D:D,0)+ROW(A16))&lt;&gt;E$249,INDEX('1 - BaseSafra'!D:D,MATCH(E$249,'1 - BaseSafra'!D:D,0)+ROW(A16)),""),""),"")</f>
        <v/>
      </c>
      <c r="E267" s="164"/>
      <c r="F267" s="164"/>
      <c r="G267" s="164"/>
      <c r="H267" s="169"/>
      <c r="I267" s="169"/>
      <c r="J267" s="1511"/>
      <c r="K267" s="221"/>
    </row>
    <row r="268" spans="2:11" s="215" customFormat="1" ht="28.05" customHeight="1" x14ac:dyDescent="0.25">
      <c r="B268" s="219"/>
      <c r="C268" s="1506"/>
      <c r="D268" s="657" t="str" cm="1">
        <f t="array" ref="D268">IFERROR(IF(INDEX('1 - BaseSafra'!D:D,MATCH(E$249,'1 - BaseSafra'!D:D,0)+ROW(A17))&lt;&gt;"",IF(INDEX('1 - BaseSafra'!D:D,MATCH(E$249,'1 - BaseSafra'!D:D,0)+ROW(A17))&lt;&gt;E$249,INDEX('1 - BaseSafra'!D:D,MATCH(E$249,'1 - BaseSafra'!D:D,0)+ROW(A17)),""),""),"")</f>
        <v/>
      </c>
      <c r="E268" s="164"/>
      <c r="F268" s="164"/>
      <c r="G268" s="164"/>
      <c r="H268" s="773"/>
      <c r="I268" s="773"/>
      <c r="J268" s="1511"/>
      <c r="K268" s="221"/>
    </row>
    <row r="269" spans="2:11" s="215" customFormat="1" ht="28.05" customHeight="1" x14ac:dyDescent="0.25">
      <c r="B269" s="219"/>
      <c r="C269" s="1506"/>
      <c r="D269" s="657" t="str" cm="1">
        <f t="array" ref="D269">IFERROR(IF(INDEX('1 - BaseSafra'!D:D,MATCH(E$249,'1 - BaseSafra'!D:D,0)+ROW(A18))&lt;&gt;"",IF(INDEX('1 - BaseSafra'!D:D,MATCH(E$249,'1 - BaseSafra'!D:D,0)+ROW(A18))&lt;&gt;E$249,INDEX('1 - BaseSafra'!D:D,MATCH(E$249,'1 - BaseSafra'!D:D,0)+ROW(A18)),""),""),"")</f>
        <v/>
      </c>
      <c r="E269" s="164"/>
      <c r="F269" s="164"/>
      <c r="G269" s="164"/>
      <c r="H269" s="773"/>
      <c r="I269" s="773"/>
      <c r="J269" s="1511"/>
      <c r="K269" s="221"/>
    </row>
    <row r="270" spans="2:11" s="215" customFormat="1" ht="28.05" customHeight="1" x14ac:dyDescent="0.25">
      <c r="B270" s="219"/>
      <c r="C270" s="1506"/>
      <c r="D270" s="657" t="str" cm="1">
        <f t="array" ref="D270">IFERROR(IF(INDEX('1 - BaseSafra'!D:D,MATCH(E$249,'1 - BaseSafra'!D:D,0)+ROW(A19))&lt;&gt;"",IF(INDEX('1 - BaseSafra'!D:D,MATCH(E$249,'1 - BaseSafra'!D:D,0)+ROW(A19))&lt;&gt;E$249,INDEX('1 - BaseSafra'!D:D,MATCH(E$249,'1 - BaseSafra'!D:D,0)+ROW(A19)),""),""),"")</f>
        <v/>
      </c>
      <c r="E270" s="164"/>
      <c r="F270" s="164"/>
      <c r="G270" s="164"/>
      <c r="H270" s="773"/>
      <c r="I270" s="773"/>
      <c r="J270" s="1511"/>
      <c r="K270" s="221"/>
    </row>
    <row r="271" spans="2:11" s="215" customFormat="1" ht="28.05" customHeight="1" x14ac:dyDescent="0.25">
      <c r="B271" s="219"/>
      <c r="C271" s="1506"/>
      <c r="D271" s="657" t="str" cm="1">
        <f t="array" ref="D271">IFERROR(IF(INDEX('1 - BaseSafra'!D:D,MATCH(E$249,'1 - BaseSafra'!D:D,0)+ROW(A20))&lt;&gt;"",IF(INDEX('1 - BaseSafra'!D:D,MATCH(E$249,'1 - BaseSafra'!D:D,0)+ROW(A20))&lt;&gt;E$249,INDEX('1 - BaseSafra'!D:D,MATCH(E$249,'1 - BaseSafra'!D:D,0)+ROW(A20)),""),""),"")</f>
        <v/>
      </c>
      <c r="E271" s="164"/>
      <c r="F271" s="164"/>
      <c r="G271" s="164"/>
      <c r="H271" s="773"/>
      <c r="I271" s="773"/>
      <c r="J271" s="1511"/>
      <c r="K271" s="221"/>
    </row>
    <row r="272" spans="2:11" s="215" customFormat="1" ht="28.05" customHeight="1" x14ac:dyDescent="0.25">
      <c r="B272" s="219"/>
      <c r="C272" s="1507"/>
      <c r="D272" s="790" t="str" cm="1">
        <f t="array" ref="D272">IFERROR(IF(INDEX('1 - BaseSafra'!D:D,MATCH(E$249,'1 - BaseSafra'!D:D,0)+ROW(A21))&lt;&gt;"",IF(INDEX('1 - BaseSafra'!D:D,MATCH(E$249,'1 - BaseSafra'!D:D,0)+ROW(A21))&lt;&gt;E$249,INDEX('1 - BaseSafra'!D:D,MATCH(E$249,'1 - BaseSafra'!D:D,0)+ROW(A21)),""),""),"")</f>
        <v/>
      </c>
      <c r="E272" s="179"/>
      <c r="F272" s="179"/>
      <c r="G272" s="179"/>
      <c r="H272" s="774"/>
      <c r="I272" s="774"/>
      <c r="J272" s="1512"/>
      <c r="K272" s="221"/>
    </row>
    <row r="273" spans="2:11" ht="18" customHeight="1" x14ac:dyDescent="0.25">
      <c r="B273" s="3"/>
      <c r="D273" s="150"/>
      <c r="E273" s="150"/>
      <c r="F273" s="150"/>
      <c r="G273" s="150"/>
      <c r="H273" s="150"/>
      <c r="I273" s="150"/>
      <c r="J273" s="150"/>
      <c r="K273" s="10"/>
    </row>
    <row r="274" spans="2:11" s="215" customFormat="1" ht="38.4" customHeight="1" x14ac:dyDescent="0.25">
      <c r="B274" s="219"/>
      <c r="C274" s="1505">
        <v>10</v>
      </c>
      <c r="D274" s="626" t="s">
        <v>225</v>
      </c>
      <c r="E274" s="1325" t="s">
        <v>424</v>
      </c>
      <c r="F274" s="1326"/>
      <c r="G274" s="1326"/>
      <c r="H274" s="1326"/>
      <c r="I274" s="1326"/>
      <c r="J274" s="765" t="s">
        <v>143</v>
      </c>
      <c r="K274" s="221"/>
    </row>
    <row r="275" spans="2:11" s="215" customFormat="1" ht="19.8" customHeight="1" x14ac:dyDescent="0.25">
      <c r="B275" s="219"/>
      <c r="C275" s="1506"/>
      <c r="D275" s="627" t="s">
        <v>984</v>
      </c>
      <c r="E275" s="1084" t="str">
        <f>E250</f>
        <v>23/24</v>
      </c>
      <c r="F275" s="1084" t="str">
        <f t="shared" ref="F275:I275" si="11">F250</f>
        <v>24/25</v>
      </c>
      <c r="G275" s="1084" t="str">
        <f t="shared" si="11"/>
        <v>25/26</v>
      </c>
      <c r="H275" s="1084" t="str">
        <f t="shared" si="11"/>
        <v>26/27</v>
      </c>
      <c r="I275" s="1084" t="str">
        <f t="shared" si="11"/>
        <v>27/28</v>
      </c>
      <c r="J275" s="787"/>
      <c r="K275" s="221"/>
    </row>
    <row r="276" spans="2:11" s="215" customFormat="1" ht="19.8" customHeight="1" x14ac:dyDescent="0.25">
      <c r="B276" s="219"/>
      <c r="C276" s="1506"/>
      <c r="D276" s="711" t="s">
        <v>227</v>
      </c>
      <c r="E276" s="204" t="s">
        <v>990</v>
      </c>
      <c r="F276" s="204" t="s">
        <v>987</v>
      </c>
      <c r="G276" s="204" t="s">
        <v>985</v>
      </c>
      <c r="H276" s="204" t="s">
        <v>986</v>
      </c>
      <c r="I276" s="204" t="s">
        <v>986</v>
      </c>
      <c r="J276" s="787"/>
      <c r="K276" s="221"/>
    </row>
    <row r="277" spans="2:11" s="215" customFormat="1" ht="28.05" customHeight="1" x14ac:dyDescent="0.25">
      <c r="B277" s="219"/>
      <c r="C277" s="1506"/>
      <c r="D277" s="657" t="str" cm="1">
        <f t="array" ref="D277">IFERROR(IF(INDEX('1 - BaseSafra'!D:D,MATCH(E$274,'1 - BaseSafra'!D:D,0)+ROW(A1))&lt;&gt;"",IF(INDEX('1 - BaseSafra'!D:D,MATCH(E$274,'1 - BaseSafra'!D:D,0)+ROW(A1))&lt;&gt;E$274,INDEX('1 - BaseSafra'!D:D,MATCH(E$274,'1 - BaseSafra'!D:D,0)+ROW(A1)),""),""),"")</f>
        <v>Área Plantada</v>
      </c>
      <c r="E277" s="728">
        <f>SUM(E278:E279)</f>
        <v>0</v>
      </c>
      <c r="F277" s="728">
        <f>SUM(F278:F279)</f>
        <v>0</v>
      </c>
      <c r="G277" s="728">
        <f>SUM(G278:G279)</f>
        <v>0</v>
      </c>
      <c r="H277" s="728">
        <f>SUM(H278:H279)</f>
        <v>0</v>
      </c>
      <c r="I277" s="728">
        <f>SUM(I278:I279)</f>
        <v>0</v>
      </c>
      <c r="J277" s="1511"/>
      <c r="K277" s="221"/>
    </row>
    <row r="278" spans="2:11" s="215" customFormat="1" ht="28.05" customHeight="1" x14ac:dyDescent="0.25">
      <c r="B278" s="219"/>
      <c r="C278" s="1506"/>
      <c r="D278" s="657" t="str" cm="1">
        <f t="array" ref="D278">IFERROR(IF(INDEX('1 - BaseSafra'!D:D,MATCH(E$274,'1 - BaseSafra'!D:D,0)+ROW(A2))&lt;&gt;"",IF(INDEX('1 - BaseSafra'!D:D,MATCH(E$274,'1 - BaseSafra'!D:D,0)+ROW(A2))&lt;&gt;E$274,INDEX('1 - BaseSafra'!D:D,MATCH(E$274,'1 - BaseSafra'!D:D,0)+ROW(A2)),""),""),"")</f>
        <v>Área Própria</v>
      </c>
      <c r="E278" s="164"/>
      <c r="F278" s="164"/>
      <c r="G278" s="164"/>
      <c r="H278" s="164"/>
      <c r="I278" s="164"/>
      <c r="J278" s="1511"/>
      <c r="K278" s="221"/>
    </row>
    <row r="279" spans="2:11" s="215" customFormat="1" ht="28.05" customHeight="1" x14ac:dyDescent="0.25">
      <c r="B279" s="219"/>
      <c r="C279" s="1506"/>
      <c r="D279" s="657" t="str" cm="1">
        <f t="array" ref="D279">IFERROR(IF(INDEX('1 - BaseSafra'!D:D,MATCH(E$274,'1 - BaseSafra'!D:D,0)+ROW(A3))&lt;&gt;"",IF(INDEX('1 - BaseSafra'!D:D,MATCH(E$274,'1 - BaseSafra'!D:D,0)+ROW(A3))&lt;&gt;E$274,INDEX('1 - BaseSafra'!D:D,MATCH(E$274,'1 - BaseSafra'!D:D,0)+ROW(A3)),""),""),"")</f>
        <v>Área Arrendada</v>
      </c>
      <c r="E279" s="164"/>
      <c r="F279" s="164"/>
      <c r="G279" s="164"/>
      <c r="H279" s="164"/>
      <c r="I279" s="164"/>
      <c r="J279" s="1511"/>
      <c r="K279" s="221"/>
    </row>
    <row r="280" spans="2:11" s="215" customFormat="1" ht="28.05" customHeight="1" x14ac:dyDescent="0.25">
      <c r="B280" s="219"/>
      <c r="C280" s="1506"/>
      <c r="D280" s="657" t="str" cm="1">
        <f t="array" ref="D280">IFERROR(IF(INDEX('1 - BaseSafra'!D:D,MATCH(E$274,'1 - BaseSafra'!D:D,0)+ROW(A4))&lt;&gt;"",IF(INDEX('1 - BaseSafra'!D:D,MATCH(E$274,'1 - BaseSafra'!D:D,0)+ROW(A4))&lt;&gt;E$274,INDEX('1 - BaseSafra'!D:D,MATCH(E$274,'1 - BaseSafra'!D:D,0)+ROW(A4)),""),""),"")</f>
        <v>Rendimento</v>
      </c>
      <c r="E280" s="164"/>
      <c r="F280" s="164"/>
      <c r="G280" s="118"/>
      <c r="H280" s="164"/>
      <c r="I280" s="164"/>
      <c r="J280" s="1511"/>
      <c r="K280" s="221"/>
    </row>
    <row r="281" spans="2:11" s="215" customFormat="1" ht="28.05" customHeight="1" x14ac:dyDescent="0.25">
      <c r="B281" s="219"/>
      <c r="C281" s="1506"/>
      <c r="D281" s="657" t="str" cm="1">
        <f t="array" ref="D281">IFERROR(IF(INDEX('1 - BaseSafra'!D:D,MATCH(E$274,'1 - BaseSafra'!D:D,0)+ROW(A5))&lt;&gt;"",IF(INDEX('1 - BaseSafra'!D:D,MATCH(E$274,'1 - BaseSafra'!D:D,0)+ROW(A5))&lt;&gt;E$274,INDEX('1 - BaseSafra'!D:D,MATCH(E$274,'1 - BaseSafra'!D:D,0)+ROW(A5)),""),""),"")</f>
        <v>Produção</v>
      </c>
      <c r="E281" s="729">
        <f>E280*E277</f>
        <v>0</v>
      </c>
      <c r="F281" s="729">
        <f>F280*F277</f>
        <v>0</v>
      </c>
      <c r="G281" s="729">
        <f>G280*G277</f>
        <v>0</v>
      </c>
      <c r="H281" s="729">
        <f>H280*H277</f>
        <v>0</v>
      </c>
      <c r="I281" s="729">
        <f>I280*I277</f>
        <v>0</v>
      </c>
      <c r="J281" s="1511"/>
      <c r="K281" s="221"/>
    </row>
    <row r="282" spans="2:11" s="215" customFormat="1" ht="28.05" customHeight="1" x14ac:dyDescent="0.25">
      <c r="B282" s="219"/>
      <c r="C282" s="1506"/>
      <c r="D282" s="657" t="str" cm="1">
        <f t="array" ref="D282">IFERROR(IF(INDEX('1 - BaseSafra'!D:D,MATCH(E$274,'1 - BaseSafra'!D:D,0)+ROW(A6))&lt;&gt;"",IF(INDEX('1 - BaseSafra'!D:D,MATCH(E$274,'1 - BaseSafra'!D:D,0)+ROW(A6))&lt;&gt;E$274,INDEX('1 - BaseSafra'!D:D,MATCH(E$274,'1 - BaseSafra'!D:D,0)+ROW(A6)),""),""),"")</f>
        <v>Preço médio</v>
      </c>
      <c r="E282" s="166"/>
      <c r="F282" s="166"/>
      <c r="G282" s="166"/>
      <c r="H282" s="166"/>
      <c r="I282" s="166"/>
      <c r="J282" s="1511"/>
      <c r="K282" s="221"/>
    </row>
    <row r="283" spans="2:11" s="215" customFormat="1" ht="28.05" customHeight="1" x14ac:dyDescent="0.25">
      <c r="B283" s="219"/>
      <c r="C283" s="1506"/>
      <c r="D283" s="657" t="str" cm="1">
        <f t="array" ref="D283">IFERROR(IF(INDEX('1 - BaseSafra'!D:D,MATCH(E$274,'1 - BaseSafra'!D:D,0)+ROW(A7))&lt;&gt;"",IF(INDEX('1 - BaseSafra'!D:D,MATCH(E$274,'1 - BaseSafra'!D:D,0)+ROW(A7))&lt;&gt;E$274,INDEX('1 - BaseSafra'!D:D,MATCH(E$274,'1 - BaseSafra'!D:D,0)+ROW(A7)),""),""),"")</f>
        <v>Custos de Insumos + Fretes + Colheita (valor / unidade)</v>
      </c>
      <c r="E283" s="166"/>
      <c r="F283" s="166"/>
      <c r="G283" s="166"/>
      <c r="H283" s="166"/>
      <c r="I283" s="166"/>
      <c r="J283" s="1511"/>
      <c r="K283" s="221"/>
    </row>
    <row r="284" spans="2:11" s="215" customFormat="1" ht="28.05" customHeight="1" x14ac:dyDescent="0.25">
      <c r="B284" s="219"/>
      <c r="C284" s="1506"/>
      <c r="D284" s="657" t="str" cm="1">
        <f t="array" ref="D284">IFERROR(IF(INDEX('1 - BaseSafra'!D:D,MATCH(E$274,'1 - BaseSafra'!D:D,0)+ROW(A8))&lt;&gt;"",IF(INDEX('1 - BaseSafra'!D:D,MATCH(E$274,'1 - BaseSafra'!D:D,0)+ROW(A8))&lt;&gt;E$274,INDEX('1 - BaseSafra'!D:D,MATCH(E$274,'1 - BaseSafra'!D:D,0)+ROW(A8)),""),""),"")</f>
        <v>Arrendamentos (base)</v>
      </c>
      <c r="E284" s="169"/>
      <c r="F284" s="169"/>
      <c r="G284" s="169"/>
      <c r="H284" s="169"/>
      <c r="I284" s="169"/>
      <c r="J284" s="1511"/>
      <c r="K284" s="221"/>
    </row>
    <row r="285" spans="2:11" s="215" customFormat="1" ht="28.05" customHeight="1" x14ac:dyDescent="0.25">
      <c r="B285" s="219"/>
      <c r="C285" s="1506"/>
      <c r="D285" s="657" t="str" cm="1">
        <f t="array" ref="D285">IFERROR(IF(INDEX('1 - BaseSafra'!D:D,MATCH(E$274,'1 - BaseSafra'!D:D,0)+ROW(A9))&lt;&gt;"",IF(INDEX('1 - BaseSafra'!D:D,MATCH(E$274,'1 - BaseSafra'!D:D,0)+ROW(A9))&lt;&gt;E$274,INDEX('1 - BaseSafra'!D:D,MATCH(E$274,'1 - BaseSafra'!D:D,0)+ROW(A9)),""),""),"")</f>
        <v>Custo Arrendamento (R$)</v>
      </c>
      <c r="E285" s="731">
        <f>(E284*E279)*E282</f>
        <v>0</v>
      </c>
      <c r="F285" s="731">
        <f>(F284*F279)*F282</f>
        <v>0</v>
      </c>
      <c r="G285" s="731">
        <f>(G284*G279)*G282</f>
        <v>0</v>
      </c>
      <c r="H285" s="731">
        <f>(H284*H279)*H282</f>
        <v>0</v>
      </c>
      <c r="I285" s="731">
        <f>(I284*I279)*I282</f>
        <v>0</v>
      </c>
      <c r="J285" s="1511"/>
      <c r="K285" s="221"/>
    </row>
    <row r="286" spans="2:11" s="215" customFormat="1" ht="28.05" customHeight="1" x14ac:dyDescent="0.25">
      <c r="B286" s="219"/>
      <c r="C286" s="1506"/>
      <c r="D286" s="657" t="str" cm="1">
        <f t="array" ref="D286">IFERROR(IF(INDEX('1 - BaseSafra'!D:D,MATCH(E$274,'1 - BaseSafra'!D:D,0)+ROW(A10))&lt;&gt;"",IF(INDEX('1 - BaseSafra'!D:D,MATCH(E$274,'1 - BaseSafra'!D:D,0)+ROW(A10))&lt;&gt;E$274,INDEX('1 - BaseSafra'!D:D,MATCH(E$274,'1 - BaseSafra'!D:D,0)+ROW(A10)),""),""),"")</f>
        <v>Receita Total</v>
      </c>
      <c r="E286" s="731">
        <f>E281*E282</f>
        <v>0</v>
      </c>
      <c r="F286" s="731">
        <f>F281*F282</f>
        <v>0</v>
      </c>
      <c r="G286" s="731">
        <f>G281*G282</f>
        <v>0</v>
      </c>
      <c r="H286" s="731">
        <f>H281*H282</f>
        <v>0</v>
      </c>
      <c r="I286" s="731">
        <f>I281*I282</f>
        <v>0</v>
      </c>
      <c r="J286" s="1511"/>
      <c r="K286" s="221"/>
    </row>
    <row r="287" spans="2:11" s="215" customFormat="1" ht="28.05" customHeight="1" x14ac:dyDescent="0.25">
      <c r="B287" s="219"/>
      <c r="C287" s="1506"/>
      <c r="D287" s="657" t="str" cm="1">
        <f t="array" ref="D287">IFERROR(IF(INDEX('1 - BaseSafra'!D:D,MATCH(E$274,'1 - BaseSafra'!D:D,0)+ROW(A11))&lt;&gt;"",IF(INDEX('1 - BaseSafra'!D:D,MATCH(E$274,'1 - BaseSafra'!D:D,0)+ROW(A11))&lt;&gt;E$274,INDEX('1 - BaseSafra'!D:D,MATCH(E$274,'1 - BaseSafra'!D:D,0)+ROW(A11)),""),""),"")</f>
        <v>Custo Total de Produção</v>
      </c>
      <c r="E287" s="777">
        <f>E283*E277</f>
        <v>0</v>
      </c>
      <c r="F287" s="777">
        <f>F283*F277</f>
        <v>0</v>
      </c>
      <c r="G287" s="777">
        <f>G283*G277</f>
        <v>0</v>
      </c>
      <c r="H287" s="777">
        <f>H283*H277</f>
        <v>0</v>
      </c>
      <c r="I287" s="777">
        <f>I283*I277</f>
        <v>0</v>
      </c>
      <c r="J287" s="1511"/>
      <c r="K287" s="221"/>
    </row>
    <row r="288" spans="2:11" s="215" customFormat="1" ht="28.05" customHeight="1" x14ac:dyDescent="0.25">
      <c r="B288" s="219"/>
      <c r="C288" s="1506"/>
      <c r="D288" s="657" t="str" cm="1">
        <f t="array" ref="D288">IFERROR(IF(INDEX('1 - BaseSafra'!D:D,MATCH(E$274,'1 - BaseSafra'!D:D,0)+ROW(A12))&lt;&gt;"",IF(INDEX('1 - BaseSafra'!D:D,MATCH(E$274,'1 - BaseSafra'!D:D,0)+ROW(A12))&lt;&gt;E$274,INDEX('1 - BaseSafra'!D:D,MATCH(E$274,'1 - BaseSafra'!D:D,0)+ROW(A12)),""),""),"")</f>
        <v>Resultado Bruto</v>
      </c>
      <c r="E288" s="731">
        <f>E286-E287</f>
        <v>0</v>
      </c>
      <c r="F288" s="731">
        <f>F286-F287</f>
        <v>0</v>
      </c>
      <c r="G288" s="731">
        <f>G286-G287</f>
        <v>0</v>
      </c>
      <c r="H288" s="731">
        <f>H286-H287</f>
        <v>0</v>
      </c>
      <c r="I288" s="731">
        <f>I286-I287</f>
        <v>0</v>
      </c>
      <c r="J288" s="1511"/>
      <c r="K288" s="221"/>
    </row>
    <row r="289" spans="2:11" s="215" customFormat="1" ht="28.05" customHeight="1" x14ac:dyDescent="0.25">
      <c r="B289" s="219"/>
      <c r="C289" s="1506"/>
      <c r="D289" s="657" t="str" cm="1">
        <f t="array" ref="D289">IFERROR(IF(INDEX('1 - BaseSafra'!D:D,MATCH(E$274,'1 - BaseSafra'!D:D,0)+ROW(A13))&lt;&gt;"",IF(INDEX('1 - BaseSafra'!D:D,MATCH(E$274,'1 - BaseSafra'!D:D,0)+ROW(A13))&lt;&gt;E$274,INDEX('1 - BaseSafra'!D:D,MATCH(E$274,'1 - BaseSafra'!D:D,0)+ROW(A13)),""),""),"")</f>
        <v>Margem Bruta</v>
      </c>
      <c r="E289" s="729">
        <f>IFERROR(E288/E286,0)</f>
        <v>0</v>
      </c>
      <c r="F289" s="729">
        <f>IFERROR(F288/F286,0)</f>
        <v>0</v>
      </c>
      <c r="G289" s="729">
        <f>IFERROR(G288/G286,0)</f>
        <v>0</v>
      </c>
      <c r="H289" s="731">
        <f>IFERROR(H288/H286,0)</f>
        <v>0</v>
      </c>
      <c r="I289" s="731">
        <f>IFERROR(I288/I286,0)</f>
        <v>0</v>
      </c>
      <c r="J289" s="1511"/>
      <c r="K289" s="221"/>
    </row>
    <row r="290" spans="2:11" s="215" customFormat="1" ht="28.05" customHeight="1" x14ac:dyDescent="0.25">
      <c r="B290" s="219"/>
      <c r="C290" s="1506"/>
      <c r="D290" s="657" t="str" cm="1">
        <f t="array" ref="D290">IFERROR(IF(INDEX('1 - BaseSafra'!D:D,MATCH(E$274,'1 - BaseSafra'!D:D,0)+ROW(A14))&lt;&gt;"",IF(INDEX('1 - BaseSafra'!D:D,MATCH(E$274,'1 - BaseSafra'!D:D,0)+ROW(A14))&lt;&gt;E$274,INDEX('1 - BaseSafra'!D:D,MATCH(E$274,'1 - BaseSafra'!D:D,0)+ROW(A14)),""),""),"")</f>
        <v/>
      </c>
      <c r="E290" s="164"/>
      <c r="F290" s="164"/>
      <c r="G290" s="164"/>
      <c r="H290" s="169"/>
      <c r="I290" s="169"/>
      <c r="J290" s="1511"/>
      <c r="K290" s="221"/>
    </row>
    <row r="291" spans="2:11" s="215" customFormat="1" ht="28.05" customHeight="1" x14ac:dyDescent="0.25">
      <c r="B291" s="219"/>
      <c r="C291" s="1506"/>
      <c r="D291" s="657" t="str" cm="1">
        <f t="array" ref="D291">IFERROR(IF(INDEX('1 - BaseSafra'!D:D,MATCH(E$274,'1 - BaseSafra'!D:D,0)+ROW(A15))&lt;&gt;"",IF(INDEX('1 - BaseSafra'!D:D,MATCH(E$274,'1 - BaseSafra'!D:D,0)+ROW(A15))&lt;&gt;E$274,INDEX('1 - BaseSafra'!D:D,MATCH(E$274,'1 - BaseSafra'!D:D,0)+ROW(A15)),""),""),"")</f>
        <v/>
      </c>
      <c r="E291" s="164"/>
      <c r="F291" s="164"/>
      <c r="G291" s="164"/>
      <c r="H291" s="169"/>
      <c r="I291" s="169"/>
      <c r="J291" s="1511"/>
      <c r="K291" s="221"/>
    </row>
    <row r="292" spans="2:11" s="215" customFormat="1" ht="28.05" customHeight="1" x14ac:dyDescent="0.25">
      <c r="B292" s="219"/>
      <c r="C292" s="1506"/>
      <c r="D292" s="657" t="str" cm="1">
        <f t="array" ref="D292">IFERROR(IF(INDEX('1 - BaseSafra'!D:D,MATCH(E$274,'1 - BaseSafra'!D:D,0)+ROW(A16))&lt;&gt;"",IF(INDEX('1 - BaseSafra'!D:D,MATCH(E$274,'1 - BaseSafra'!D:D,0)+ROW(A16))&lt;&gt;E$274,INDEX('1 - BaseSafra'!D:D,MATCH(E$274,'1 - BaseSafra'!D:D,0)+ROW(A16)),""),""),"")</f>
        <v/>
      </c>
      <c r="E292" s="164"/>
      <c r="F292" s="164"/>
      <c r="G292" s="164"/>
      <c r="H292" s="169"/>
      <c r="I292" s="169"/>
      <c r="J292" s="1511"/>
      <c r="K292" s="221"/>
    </row>
    <row r="293" spans="2:11" s="215" customFormat="1" ht="28.05" customHeight="1" x14ac:dyDescent="0.25">
      <c r="B293" s="219"/>
      <c r="C293" s="1506"/>
      <c r="D293" s="657" t="str" cm="1">
        <f t="array" ref="D293">IFERROR(IF(INDEX('1 - BaseSafra'!D:D,MATCH(E$274,'1 - BaseSafra'!D:D,0)+ROW(A17))&lt;&gt;"",IF(INDEX('1 - BaseSafra'!D:D,MATCH(E$274,'1 - BaseSafra'!D:D,0)+ROW(A17))&lt;&gt;E$274,INDEX('1 - BaseSafra'!D:D,MATCH(E$274,'1 - BaseSafra'!D:D,0)+ROW(A17)),""),""),"")</f>
        <v/>
      </c>
      <c r="E293" s="164"/>
      <c r="F293" s="164"/>
      <c r="G293" s="164"/>
      <c r="H293" s="773"/>
      <c r="I293" s="773"/>
      <c r="J293" s="1511"/>
      <c r="K293" s="221"/>
    </row>
    <row r="294" spans="2:11" s="215" customFormat="1" ht="28.05" customHeight="1" x14ac:dyDescent="0.25">
      <c r="B294" s="219"/>
      <c r="C294" s="1506"/>
      <c r="D294" s="657" t="str" cm="1">
        <f t="array" ref="D294">IFERROR(IF(INDEX('1 - BaseSafra'!D:D,MATCH(E$274,'1 - BaseSafra'!D:D,0)+ROW(A18))&lt;&gt;"",IF(INDEX('1 - BaseSafra'!D:D,MATCH(E$274,'1 - BaseSafra'!D:D,0)+ROW(A18))&lt;&gt;E$274,INDEX('1 - BaseSafra'!D:D,MATCH(E$274,'1 - BaseSafra'!D:D,0)+ROW(A18)),""),""),"")</f>
        <v/>
      </c>
      <c r="E294" s="164"/>
      <c r="F294" s="164"/>
      <c r="G294" s="164"/>
      <c r="H294" s="773"/>
      <c r="I294" s="773"/>
      <c r="J294" s="1511"/>
      <c r="K294" s="221"/>
    </row>
    <row r="295" spans="2:11" s="215" customFormat="1" ht="28.05" customHeight="1" x14ac:dyDescent="0.25">
      <c r="B295" s="219"/>
      <c r="C295" s="1506"/>
      <c r="D295" s="657" t="str" cm="1">
        <f t="array" ref="D295">IFERROR(IF(INDEX('1 - BaseSafra'!D:D,MATCH(E$274,'1 - BaseSafra'!D:D,0)+ROW(A19))&lt;&gt;"",IF(INDEX('1 - BaseSafra'!D:D,MATCH(E$274,'1 - BaseSafra'!D:D,0)+ROW(A19))&lt;&gt;E$274,INDEX('1 - BaseSafra'!D:D,MATCH(E$274,'1 - BaseSafra'!D:D,0)+ROW(A19)),""),""),"")</f>
        <v/>
      </c>
      <c r="E295" s="164"/>
      <c r="F295" s="164"/>
      <c r="G295" s="164"/>
      <c r="H295" s="773"/>
      <c r="I295" s="773"/>
      <c r="J295" s="1511"/>
      <c r="K295" s="221"/>
    </row>
    <row r="296" spans="2:11" s="215" customFormat="1" ht="28.05" customHeight="1" x14ac:dyDescent="0.25">
      <c r="B296" s="219"/>
      <c r="C296" s="1506"/>
      <c r="D296" s="657" t="str" cm="1">
        <f t="array" ref="D296">IFERROR(IF(INDEX('1 - BaseSafra'!D:D,MATCH(E$274,'1 - BaseSafra'!D:D,0)+ROW(A20))&lt;&gt;"",IF(INDEX('1 - BaseSafra'!D:D,MATCH(E$274,'1 - BaseSafra'!D:D,0)+ROW(A20))&lt;&gt;E$274,INDEX('1 - BaseSafra'!D:D,MATCH(E$274,'1 - BaseSafra'!D:D,0)+ROW(A20)),""),""),"")</f>
        <v/>
      </c>
      <c r="E296" s="164"/>
      <c r="F296" s="164"/>
      <c r="G296" s="164"/>
      <c r="H296" s="773"/>
      <c r="I296" s="773"/>
      <c r="J296" s="1511"/>
      <c r="K296" s="221"/>
    </row>
    <row r="297" spans="2:11" s="215" customFormat="1" ht="28.05" customHeight="1" x14ac:dyDescent="0.25">
      <c r="B297" s="219"/>
      <c r="C297" s="1507"/>
      <c r="D297" s="790" t="str" cm="1">
        <f t="array" ref="D297">IFERROR(IF(INDEX('1 - BaseSafra'!D:D,MATCH(E$274,'1 - BaseSafra'!D:D,0)+ROW(A21))&lt;&gt;"",IF(INDEX('1 - BaseSafra'!D:D,MATCH(E$274,'1 - BaseSafra'!D:D,0)+ROW(A21))&lt;&gt;E$274,INDEX('1 - BaseSafra'!D:D,MATCH(E$274,'1 - BaseSafra'!D:D,0)+ROW(A21)),""),""),"")</f>
        <v/>
      </c>
      <c r="E297" s="179"/>
      <c r="F297" s="179"/>
      <c r="G297" s="179"/>
      <c r="H297" s="774"/>
      <c r="I297" s="774"/>
      <c r="J297" s="1512"/>
      <c r="K297" s="221"/>
    </row>
    <row r="298" spans="2:11" ht="18" customHeight="1" x14ac:dyDescent="0.25">
      <c r="B298" s="3"/>
      <c r="D298" s="150"/>
      <c r="E298" s="150"/>
      <c r="F298" s="150"/>
      <c r="G298" s="150"/>
      <c r="H298" s="150"/>
      <c r="I298" s="150"/>
      <c r="J298" s="150"/>
      <c r="K298" s="10"/>
    </row>
    <row r="299" spans="2:11" s="215" customFormat="1" ht="39.6" customHeight="1" x14ac:dyDescent="0.25">
      <c r="B299" s="219"/>
      <c r="C299" s="1505">
        <v>11</v>
      </c>
      <c r="D299" s="626" t="s">
        <v>225</v>
      </c>
      <c r="E299" s="1325" t="s">
        <v>20</v>
      </c>
      <c r="F299" s="1326"/>
      <c r="G299" s="1326"/>
      <c r="H299" s="1326"/>
      <c r="I299" s="1326"/>
      <c r="J299" s="765" t="s">
        <v>143</v>
      </c>
      <c r="K299" s="221"/>
    </row>
    <row r="300" spans="2:11" s="215" customFormat="1" ht="18.600000000000001" customHeight="1" x14ac:dyDescent="0.25">
      <c r="B300" s="219"/>
      <c r="C300" s="1506"/>
      <c r="D300" s="627" t="s">
        <v>984</v>
      </c>
      <c r="E300" s="1084" t="str">
        <f>E275</f>
        <v>23/24</v>
      </c>
      <c r="F300" s="1084" t="str">
        <f t="shared" ref="F300:I300" si="12">F275</f>
        <v>24/25</v>
      </c>
      <c r="G300" s="1084" t="str">
        <f t="shared" si="12"/>
        <v>25/26</v>
      </c>
      <c r="H300" s="1084" t="str">
        <f t="shared" si="12"/>
        <v>26/27</v>
      </c>
      <c r="I300" s="1084" t="str">
        <f t="shared" si="12"/>
        <v>27/28</v>
      </c>
      <c r="J300" s="787"/>
      <c r="K300" s="221"/>
    </row>
    <row r="301" spans="2:11" s="215" customFormat="1" ht="18.600000000000001" customHeight="1" x14ac:dyDescent="0.25">
      <c r="B301" s="219"/>
      <c r="C301" s="1506"/>
      <c r="D301" s="711" t="s">
        <v>227</v>
      </c>
      <c r="E301" s="204" t="s">
        <v>990</v>
      </c>
      <c r="F301" s="204" t="s">
        <v>987</v>
      </c>
      <c r="G301" s="204" t="s">
        <v>985</v>
      </c>
      <c r="H301" s="204" t="s">
        <v>986</v>
      </c>
      <c r="I301" s="204" t="s">
        <v>986</v>
      </c>
      <c r="J301" s="787"/>
      <c r="K301" s="221"/>
    </row>
    <row r="302" spans="2:11" s="215" customFormat="1" ht="28.05" customHeight="1" x14ac:dyDescent="0.25">
      <c r="B302" s="219"/>
      <c r="C302" s="1506"/>
      <c r="D302" s="657" t="str" cm="1">
        <f t="array" ref="D302">IFERROR(IF(INDEX('1 - BaseSafra'!D:D,MATCH(E$299,'1 - BaseSafra'!D:D,0)+ROW(A1))&lt;&gt;"",IF(INDEX('1 - BaseSafra'!D:D,MATCH(E$299,'1 - BaseSafra'!D:D,0)+ROW(A1))&lt;&gt;E$299,INDEX('1 - BaseSafra'!D:D,MATCH(E$299,'1 - BaseSafra'!D:D,0)+ROW(A1)),""),""),"")</f>
        <v>Área Plantada</v>
      </c>
      <c r="E302" s="728">
        <f>SUM(E303:E304)</f>
        <v>0</v>
      </c>
      <c r="F302" s="728">
        <f>SUM(F303:F304)</f>
        <v>0</v>
      </c>
      <c r="G302" s="728">
        <f>SUM(G303:G304)</f>
        <v>0</v>
      </c>
      <c r="H302" s="728">
        <f>SUM(H303:H304)</f>
        <v>0</v>
      </c>
      <c r="I302" s="728">
        <f>SUM(I303:I304)</f>
        <v>0</v>
      </c>
      <c r="J302" s="1511"/>
      <c r="K302" s="221"/>
    </row>
    <row r="303" spans="2:11" s="215" customFormat="1" ht="28.05" customHeight="1" x14ac:dyDescent="0.25">
      <c r="B303" s="219"/>
      <c r="C303" s="1506"/>
      <c r="D303" s="657" t="str" cm="1">
        <f t="array" ref="D303">IFERROR(IF(INDEX('1 - BaseSafra'!D:D,MATCH(E$299,'1 - BaseSafra'!D:D,0)+ROW(A2))&lt;&gt;"",IF(INDEX('1 - BaseSafra'!D:D,MATCH(E$299,'1 - BaseSafra'!D:D,0)+ROW(A2))&lt;&gt;E$299,INDEX('1 - BaseSafra'!D:D,MATCH(E$299,'1 - BaseSafra'!D:D,0)+ROW(A2)),""),""),"")</f>
        <v>Área Própria</v>
      </c>
      <c r="E303" s="164"/>
      <c r="F303" s="164"/>
      <c r="G303" s="164"/>
      <c r="H303" s="164"/>
      <c r="I303" s="164"/>
      <c r="J303" s="1511"/>
      <c r="K303" s="221"/>
    </row>
    <row r="304" spans="2:11" s="215" customFormat="1" ht="28.05" customHeight="1" x14ac:dyDescent="0.25">
      <c r="B304" s="219"/>
      <c r="C304" s="1506"/>
      <c r="D304" s="657" t="str" cm="1">
        <f t="array" ref="D304">IFERROR(IF(INDEX('1 - BaseSafra'!D:D,MATCH(E$299,'1 - BaseSafra'!D:D,0)+ROW(A3))&lt;&gt;"",IF(INDEX('1 - BaseSafra'!D:D,MATCH(E$299,'1 - BaseSafra'!D:D,0)+ROW(A3))&lt;&gt;E$299,INDEX('1 - BaseSafra'!D:D,MATCH(E$299,'1 - BaseSafra'!D:D,0)+ROW(A3)),""),""),"")</f>
        <v>Área Arrendada</v>
      </c>
      <c r="E304" s="164"/>
      <c r="F304" s="164"/>
      <c r="G304" s="164"/>
      <c r="H304" s="164"/>
      <c r="I304" s="164"/>
      <c r="J304" s="1511"/>
      <c r="K304" s="221"/>
    </row>
    <row r="305" spans="2:11" s="215" customFormat="1" ht="28.05" customHeight="1" x14ac:dyDescent="0.25">
      <c r="B305" s="219"/>
      <c r="C305" s="1506"/>
      <c r="D305" s="657" t="str" cm="1">
        <f t="array" ref="D305">IFERROR(IF(INDEX('1 - BaseSafra'!D:D,MATCH(E$299,'1 - BaseSafra'!D:D,0)+ROW(A4))&lt;&gt;"",IF(INDEX('1 - BaseSafra'!D:D,MATCH(E$299,'1 - BaseSafra'!D:D,0)+ROW(A4))&lt;&gt;E$299,INDEX('1 - BaseSafra'!D:D,MATCH(E$299,'1 - BaseSafra'!D:D,0)+ROW(A4)),""),""),"")</f>
        <v>Rendimento</v>
      </c>
      <c r="E305" s="164"/>
      <c r="F305" s="164"/>
      <c r="G305" s="118"/>
      <c r="H305" s="164"/>
      <c r="I305" s="164"/>
      <c r="J305" s="1511"/>
      <c r="K305" s="221"/>
    </row>
    <row r="306" spans="2:11" s="215" customFormat="1" ht="28.05" customHeight="1" x14ac:dyDescent="0.25">
      <c r="B306" s="219"/>
      <c r="C306" s="1506"/>
      <c r="D306" s="657" t="str" cm="1">
        <f t="array" ref="D306">IFERROR(IF(INDEX('1 - BaseSafra'!D:D,MATCH(E$299,'1 - BaseSafra'!D:D,0)+ROW(A5))&lt;&gt;"",IF(INDEX('1 - BaseSafra'!D:D,MATCH(E$299,'1 - BaseSafra'!D:D,0)+ROW(A5))&lt;&gt;E$299,INDEX('1 - BaseSafra'!D:D,MATCH(E$299,'1 - BaseSafra'!D:D,0)+ROW(A5)),""),""),"")</f>
        <v>Produção</v>
      </c>
      <c r="E306" s="729">
        <f>E305*E302</f>
        <v>0</v>
      </c>
      <c r="F306" s="729">
        <f>F305*F302</f>
        <v>0</v>
      </c>
      <c r="G306" s="729">
        <f>G305*G302</f>
        <v>0</v>
      </c>
      <c r="H306" s="729">
        <f>H305*H302</f>
        <v>0</v>
      </c>
      <c r="I306" s="729">
        <f>I305*I302</f>
        <v>0</v>
      </c>
      <c r="J306" s="1511"/>
      <c r="K306" s="221"/>
    </row>
    <row r="307" spans="2:11" s="215" customFormat="1" ht="28.05" customHeight="1" x14ac:dyDescent="0.25">
      <c r="B307" s="219"/>
      <c r="C307" s="1506"/>
      <c r="D307" s="657" t="str" cm="1">
        <f t="array" ref="D307">IFERROR(IF(INDEX('1 - BaseSafra'!D:D,MATCH(E$299,'1 - BaseSafra'!D:D,0)+ROW(A6))&lt;&gt;"",IF(INDEX('1 - BaseSafra'!D:D,MATCH(E$299,'1 - BaseSafra'!D:D,0)+ROW(A6))&lt;&gt;E$299,INDEX('1 - BaseSafra'!D:D,MATCH(E$299,'1 - BaseSafra'!D:D,0)+ROW(A6)),""),""),"")</f>
        <v>Preço médio</v>
      </c>
      <c r="E307" s="166"/>
      <c r="F307" s="166"/>
      <c r="G307" s="166"/>
      <c r="H307" s="166"/>
      <c r="I307" s="166"/>
      <c r="J307" s="1511"/>
      <c r="K307" s="221"/>
    </row>
    <row r="308" spans="2:11" s="215" customFormat="1" ht="28.05" customHeight="1" x14ac:dyDescent="0.25">
      <c r="B308" s="219"/>
      <c r="C308" s="1506"/>
      <c r="D308" s="657" t="str" cm="1">
        <f t="array" ref="D308">IFERROR(IF(INDEX('1 - BaseSafra'!D:D,MATCH(E$299,'1 - BaseSafra'!D:D,0)+ROW(A7))&lt;&gt;"",IF(INDEX('1 - BaseSafra'!D:D,MATCH(E$299,'1 - BaseSafra'!D:D,0)+ROW(A7))&lt;&gt;E$299,INDEX('1 - BaseSafra'!D:D,MATCH(E$299,'1 - BaseSafra'!D:D,0)+ROW(A7)),""),""),"")</f>
        <v>Custos de Insumos + Fretes + Colheita (valor / unidade)</v>
      </c>
      <c r="E308" s="166"/>
      <c r="F308" s="166"/>
      <c r="G308" s="166"/>
      <c r="H308" s="166"/>
      <c r="I308" s="166"/>
      <c r="J308" s="1511"/>
      <c r="K308" s="221"/>
    </row>
    <row r="309" spans="2:11" s="215" customFormat="1" ht="28.05" customHeight="1" x14ac:dyDescent="0.25">
      <c r="B309" s="219"/>
      <c r="C309" s="1506"/>
      <c r="D309" s="657" t="str" cm="1">
        <f t="array" ref="D309">IFERROR(IF(INDEX('1 - BaseSafra'!D:D,MATCH(E$299,'1 - BaseSafra'!D:D,0)+ROW(A8))&lt;&gt;"",IF(INDEX('1 - BaseSafra'!D:D,MATCH(E$299,'1 - BaseSafra'!D:D,0)+ROW(A8))&lt;&gt;E$299,INDEX('1 - BaseSafra'!D:D,MATCH(E$299,'1 - BaseSafra'!D:D,0)+ROW(A8)),""),""),"")</f>
        <v>Arrendamentos (base)</v>
      </c>
      <c r="E309" s="169"/>
      <c r="F309" s="169"/>
      <c r="G309" s="169"/>
      <c r="H309" s="169"/>
      <c r="I309" s="169"/>
      <c r="J309" s="1511"/>
      <c r="K309" s="221"/>
    </row>
    <row r="310" spans="2:11" s="215" customFormat="1" ht="28.05" customHeight="1" x14ac:dyDescent="0.25">
      <c r="B310" s="219"/>
      <c r="C310" s="1506"/>
      <c r="D310" s="657" t="str" cm="1">
        <f t="array" ref="D310">IFERROR(IF(INDEX('1 - BaseSafra'!D:D,MATCH(E$299,'1 - BaseSafra'!D:D,0)+ROW(A9))&lt;&gt;"",IF(INDEX('1 - BaseSafra'!D:D,MATCH(E$299,'1 - BaseSafra'!D:D,0)+ROW(A9))&lt;&gt;E$299,INDEX('1 - BaseSafra'!D:D,MATCH(E$299,'1 - BaseSafra'!D:D,0)+ROW(A9)),""),""),"")</f>
        <v>Custo Arrendamento (R$)</v>
      </c>
      <c r="E310" s="731">
        <f>(E309*E304)*E307</f>
        <v>0</v>
      </c>
      <c r="F310" s="731">
        <f>(F309*F304)*F307</f>
        <v>0</v>
      </c>
      <c r="G310" s="731">
        <f>(G309*G304)*G307</f>
        <v>0</v>
      </c>
      <c r="H310" s="731">
        <f>(H309*H304)*H307</f>
        <v>0</v>
      </c>
      <c r="I310" s="731">
        <f>(I309*I304)*I307</f>
        <v>0</v>
      </c>
      <c r="J310" s="1511"/>
      <c r="K310" s="221"/>
    </row>
    <row r="311" spans="2:11" s="215" customFormat="1" ht="28.05" customHeight="1" x14ac:dyDescent="0.25">
      <c r="B311" s="219"/>
      <c r="C311" s="1506"/>
      <c r="D311" s="657" t="str" cm="1">
        <f t="array" ref="D311">IFERROR(IF(INDEX('1 - BaseSafra'!D:D,MATCH(E$299,'1 - BaseSafra'!D:D,0)+ROW(A10))&lt;&gt;"",IF(INDEX('1 - BaseSafra'!D:D,MATCH(E$299,'1 - BaseSafra'!D:D,0)+ROW(A10))&lt;&gt;E$299,INDEX('1 - BaseSafra'!D:D,MATCH(E$299,'1 - BaseSafra'!D:D,0)+ROW(A10)),""),""),"")</f>
        <v>Receita Total</v>
      </c>
      <c r="E311" s="731">
        <f>E306*E307</f>
        <v>0</v>
      </c>
      <c r="F311" s="731">
        <f>F306*F307</f>
        <v>0</v>
      </c>
      <c r="G311" s="731">
        <f>G306*G307</f>
        <v>0</v>
      </c>
      <c r="H311" s="731">
        <f>H306*H307</f>
        <v>0</v>
      </c>
      <c r="I311" s="731">
        <f>I306*I307</f>
        <v>0</v>
      </c>
      <c r="J311" s="1511"/>
      <c r="K311" s="221"/>
    </row>
    <row r="312" spans="2:11" s="215" customFormat="1" ht="28.05" customHeight="1" x14ac:dyDescent="0.25">
      <c r="B312" s="219"/>
      <c r="C312" s="1506"/>
      <c r="D312" s="657" t="str" cm="1">
        <f t="array" ref="D312">IFERROR(IF(INDEX('1 - BaseSafra'!D:D,MATCH(E$299,'1 - BaseSafra'!D:D,0)+ROW(A11))&lt;&gt;"",IF(INDEX('1 - BaseSafra'!D:D,MATCH(E$299,'1 - BaseSafra'!D:D,0)+ROW(A11))&lt;&gt;E$299,INDEX('1 - BaseSafra'!D:D,MATCH(E$299,'1 - BaseSafra'!D:D,0)+ROW(A11)),""),""),"")</f>
        <v>Custos de Insumos + Fretes + Colheita (Total)</v>
      </c>
      <c r="E312" s="732">
        <f>E308*E302</f>
        <v>0</v>
      </c>
      <c r="F312" s="732">
        <f>F308*F302</f>
        <v>0</v>
      </c>
      <c r="G312" s="732">
        <f>G308*G302</f>
        <v>0</v>
      </c>
      <c r="H312" s="732">
        <f>H308*H302</f>
        <v>0</v>
      </c>
      <c r="I312" s="732">
        <f>I308*I302</f>
        <v>0</v>
      </c>
      <c r="J312" s="1511"/>
      <c r="K312" s="221"/>
    </row>
    <row r="313" spans="2:11" s="215" customFormat="1" ht="28.05" customHeight="1" x14ac:dyDescent="0.25">
      <c r="B313" s="219"/>
      <c r="C313" s="1506"/>
      <c r="D313" s="657" t="str" cm="1">
        <f t="array" ref="D313">IFERROR(IF(INDEX('1 - BaseSafra'!D:D,MATCH(E$299,'1 - BaseSafra'!D:D,0)+ROW(A12))&lt;&gt;"",IF(INDEX('1 - BaseSafra'!D:D,MATCH(E$299,'1 - BaseSafra'!D:D,0)+ROW(A12))&lt;&gt;E$299,INDEX('1 - BaseSafra'!D:D,MATCH(E$299,'1 - BaseSafra'!D:D,0)+ROW(A12)),""),""),"")</f>
        <v>Resultado Bruto</v>
      </c>
      <c r="E313" s="731">
        <f>E311-E312-E310</f>
        <v>0</v>
      </c>
      <c r="F313" s="731">
        <f>F311-F312-F310</f>
        <v>0</v>
      </c>
      <c r="G313" s="731">
        <f>G311-G312-G310</f>
        <v>0</v>
      </c>
      <c r="H313" s="731">
        <f>H311-H312-H310</f>
        <v>0</v>
      </c>
      <c r="I313" s="731">
        <f>I311-I312-I310</f>
        <v>0</v>
      </c>
      <c r="J313" s="1511"/>
      <c r="K313" s="221"/>
    </row>
    <row r="314" spans="2:11" s="215" customFormat="1" ht="28.05" customHeight="1" x14ac:dyDescent="0.25">
      <c r="B314" s="219"/>
      <c r="C314" s="1506"/>
      <c r="D314" s="657" t="str" cm="1">
        <f t="array" ref="D314">IFERROR(IF(INDEX('1 - BaseSafra'!D:D,MATCH(E$299,'1 - BaseSafra'!D:D,0)+ROW(A13))&lt;&gt;"",IF(INDEX('1 - BaseSafra'!D:D,MATCH(E$299,'1 - BaseSafra'!D:D,0)+ROW(A13))&lt;&gt;E$299,INDEX('1 - BaseSafra'!D:D,MATCH(E$299,'1 - BaseSafra'!D:D,0)+ROW(A13)),""),""),"")</f>
        <v>Margem Bruta</v>
      </c>
      <c r="E314" s="729">
        <f>IFERROR(E313/E311,0)</f>
        <v>0</v>
      </c>
      <c r="F314" s="729">
        <f>IFERROR(F313/F311,0)</f>
        <v>0</v>
      </c>
      <c r="G314" s="729">
        <f>IFERROR(G313/G311,0)</f>
        <v>0</v>
      </c>
      <c r="H314" s="731">
        <f>IFERROR(H313/H311,0)</f>
        <v>0</v>
      </c>
      <c r="I314" s="731">
        <f>IFERROR(I313/I311,0)</f>
        <v>0</v>
      </c>
      <c r="J314" s="1511"/>
      <c r="K314" s="221"/>
    </row>
    <row r="315" spans="2:11" s="215" customFormat="1" ht="28.05" customHeight="1" x14ac:dyDescent="0.25">
      <c r="B315" s="219"/>
      <c r="C315" s="1506"/>
      <c r="D315" s="657" t="str" cm="1">
        <f t="array" ref="D315">IFERROR(IF(INDEX('1 - BaseSafra'!D:D,MATCH(E$299,'1 - BaseSafra'!D:D,0)+ROW(A14))&lt;&gt;"",IF(INDEX('1 - BaseSafra'!D:D,MATCH(E$299,'1 - BaseSafra'!D:D,0)+ROW(A14))&lt;&gt;E$299,INDEX('1 - BaseSafra'!D:D,MATCH(E$299,'1 - BaseSafra'!D:D,0)+ROW(A14)),""),""),"")</f>
        <v/>
      </c>
      <c r="E315" s="164"/>
      <c r="F315" s="164"/>
      <c r="G315" s="164"/>
      <c r="H315" s="169"/>
      <c r="I315" s="169"/>
      <c r="J315" s="1511"/>
      <c r="K315" s="221"/>
    </row>
    <row r="316" spans="2:11" s="215" customFormat="1" ht="28.05" customHeight="1" x14ac:dyDescent="0.25">
      <c r="B316" s="219"/>
      <c r="C316" s="1506"/>
      <c r="D316" s="657" t="str" cm="1">
        <f t="array" ref="D316">IFERROR(IF(INDEX('1 - BaseSafra'!D:D,MATCH(E$299,'1 - BaseSafra'!D:D,0)+ROW(A15))&lt;&gt;"",IF(INDEX('1 - BaseSafra'!D:D,MATCH(E$299,'1 - BaseSafra'!D:D,0)+ROW(A15))&lt;&gt;E$299,INDEX('1 - BaseSafra'!D:D,MATCH(E$299,'1 - BaseSafra'!D:D,0)+ROW(A15)),""),""),"")</f>
        <v/>
      </c>
      <c r="E316" s="164"/>
      <c r="F316" s="164"/>
      <c r="G316" s="164"/>
      <c r="H316" s="169"/>
      <c r="I316" s="169"/>
      <c r="J316" s="1511"/>
      <c r="K316" s="221"/>
    </row>
    <row r="317" spans="2:11" s="215" customFormat="1" ht="28.05" customHeight="1" x14ac:dyDescent="0.25">
      <c r="B317" s="219"/>
      <c r="C317" s="1506"/>
      <c r="D317" s="657" t="str" cm="1">
        <f t="array" ref="D317">IFERROR(IF(INDEX('1 - BaseSafra'!D:D,MATCH(E$299,'1 - BaseSafra'!D:D,0)+ROW(A16))&lt;&gt;"",IF(INDEX('1 - BaseSafra'!D:D,MATCH(E$299,'1 - BaseSafra'!D:D,0)+ROW(A16))&lt;&gt;E$299,INDEX('1 - BaseSafra'!D:D,MATCH(E$299,'1 - BaseSafra'!D:D,0)+ROW(A16)),""),""),"")</f>
        <v/>
      </c>
      <c r="E317" s="164"/>
      <c r="F317" s="164"/>
      <c r="G317" s="164"/>
      <c r="H317" s="169"/>
      <c r="I317" s="169"/>
      <c r="J317" s="1511"/>
      <c r="K317" s="221"/>
    </row>
    <row r="318" spans="2:11" s="215" customFormat="1" ht="28.05" customHeight="1" x14ac:dyDescent="0.25">
      <c r="B318" s="219"/>
      <c r="C318" s="1506"/>
      <c r="D318" s="657" t="str" cm="1">
        <f t="array" ref="D318">IFERROR(IF(INDEX('1 - BaseSafra'!D:D,MATCH(E$299,'1 - BaseSafra'!D:D,0)+ROW(A17))&lt;&gt;"",IF(INDEX('1 - BaseSafra'!D:D,MATCH(E$299,'1 - BaseSafra'!D:D,0)+ROW(A17))&lt;&gt;E$299,INDEX('1 - BaseSafra'!D:D,MATCH(E$299,'1 - BaseSafra'!D:D,0)+ROW(A17)),""),""),"")</f>
        <v/>
      </c>
      <c r="E318" s="164"/>
      <c r="F318" s="164"/>
      <c r="G318" s="164"/>
      <c r="H318" s="773"/>
      <c r="I318" s="773"/>
      <c r="J318" s="1511"/>
      <c r="K318" s="221"/>
    </row>
    <row r="319" spans="2:11" s="215" customFormat="1" ht="28.05" customHeight="1" x14ac:dyDescent="0.25">
      <c r="B319" s="219"/>
      <c r="C319" s="1506"/>
      <c r="D319" s="657" t="str" cm="1">
        <f t="array" ref="D319">IFERROR(IF(INDEX('1 - BaseSafra'!D:D,MATCH(E$299,'1 - BaseSafra'!D:D,0)+ROW(A18))&lt;&gt;"",IF(INDEX('1 - BaseSafra'!D:D,MATCH(E$299,'1 - BaseSafra'!D:D,0)+ROW(A18))&lt;&gt;E$299,INDEX('1 - BaseSafra'!D:D,MATCH(E$299,'1 - BaseSafra'!D:D,0)+ROW(A18)),""),""),"")</f>
        <v/>
      </c>
      <c r="E319" s="164"/>
      <c r="F319" s="164"/>
      <c r="G319" s="164"/>
      <c r="H319" s="773"/>
      <c r="I319" s="773"/>
      <c r="J319" s="1511"/>
      <c r="K319" s="221"/>
    </row>
    <row r="320" spans="2:11" s="215" customFormat="1" ht="28.05" customHeight="1" x14ac:dyDescent="0.25">
      <c r="B320" s="219"/>
      <c r="C320" s="1506"/>
      <c r="D320" s="657" t="str" cm="1">
        <f t="array" ref="D320">IFERROR(IF(INDEX('1 - BaseSafra'!D:D,MATCH(E$299,'1 - BaseSafra'!D:D,0)+ROW(A19))&lt;&gt;"",IF(INDEX('1 - BaseSafra'!D:D,MATCH(E$299,'1 - BaseSafra'!D:D,0)+ROW(A19))&lt;&gt;E$299,INDEX('1 - BaseSafra'!D:D,MATCH(E$299,'1 - BaseSafra'!D:D,0)+ROW(A19)),""),""),"")</f>
        <v/>
      </c>
      <c r="E320" s="164"/>
      <c r="F320" s="164"/>
      <c r="G320" s="164"/>
      <c r="H320" s="773"/>
      <c r="I320" s="773"/>
      <c r="J320" s="1511"/>
      <c r="K320" s="221"/>
    </row>
    <row r="321" spans="2:11" s="215" customFormat="1" ht="28.05" customHeight="1" x14ac:dyDescent="0.25">
      <c r="B321" s="219"/>
      <c r="C321" s="1506"/>
      <c r="D321" s="657" t="str" cm="1">
        <f t="array" ref="D321">IFERROR(IF(INDEX('1 - BaseSafra'!D:D,MATCH(E$299,'1 - BaseSafra'!D:D,0)+ROW(A20))&lt;&gt;"",IF(INDEX('1 - BaseSafra'!D:D,MATCH(E$299,'1 - BaseSafra'!D:D,0)+ROW(A20))&lt;&gt;E$299,INDEX('1 - BaseSafra'!D:D,MATCH(E$299,'1 - BaseSafra'!D:D,0)+ROW(A20)),""),""),"")</f>
        <v/>
      </c>
      <c r="E321" s="164"/>
      <c r="F321" s="164"/>
      <c r="G321" s="164"/>
      <c r="H321" s="773"/>
      <c r="I321" s="773"/>
      <c r="J321" s="1511"/>
      <c r="K321" s="221"/>
    </row>
    <row r="322" spans="2:11" s="215" customFormat="1" ht="28.05" customHeight="1" x14ac:dyDescent="0.25">
      <c r="B322" s="219"/>
      <c r="C322" s="1507"/>
      <c r="D322" s="790" t="str" cm="1">
        <f t="array" ref="D322">IFERROR(IF(INDEX('1 - BaseSafra'!D:D,MATCH(E$299,'1 - BaseSafra'!D:D,0)+ROW(A21))&lt;&gt;"",IF(INDEX('1 - BaseSafra'!D:D,MATCH(E$299,'1 - BaseSafra'!D:D,0)+ROW(A21))&lt;&gt;E$299,INDEX('1 - BaseSafra'!D:D,MATCH(E$299,'1 - BaseSafra'!D:D,0)+ROW(A21)),""),""),"")</f>
        <v/>
      </c>
      <c r="E322" s="179"/>
      <c r="F322" s="179"/>
      <c r="G322" s="179"/>
      <c r="H322" s="774"/>
      <c r="I322" s="774"/>
      <c r="J322" s="1512"/>
      <c r="K322" s="221"/>
    </row>
    <row r="323" spans="2:11" ht="18" customHeight="1" x14ac:dyDescent="0.25">
      <c r="B323" s="3"/>
      <c r="D323" s="150"/>
      <c r="E323" s="150"/>
      <c r="F323" s="150"/>
      <c r="G323" s="150"/>
      <c r="H323" s="150"/>
      <c r="I323" s="150"/>
      <c r="J323" s="150"/>
      <c r="K323" s="10"/>
    </row>
    <row r="324" spans="2:11" s="215" customFormat="1" ht="37.799999999999997" customHeight="1" x14ac:dyDescent="0.25">
      <c r="B324" s="219"/>
      <c r="C324" s="1505">
        <v>12</v>
      </c>
      <c r="D324" s="626" t="s">
        <v>225</v>
      </c>
      <c r="E324" s="1325"/>
      <c r="F324" s="1326"/>
      <c r="G324" s="1326"/>
      <c r="H324" s="1326"/>
      <c r="I324" s="1326"/>
      <c r="J324" s="765" t="s">
        <v>143</v>
      </c>
      <c r="K324" s="221"/>
    </row>
    <row r="325" spans="2:11" s="215" customFormat="1" ht="19.8" customHeight="1" x14ac:dyDescent="0.25">
      <c r="B325" s="219"/>
      <c r="C325" s="1506"/>
      <c r="D325" s="627" t="s">
        <v>984</v>
      </c>
      <c r="E325" s="1084" t="str">
        <f>E300</f>
        <v>23/24</v>
      </c>
      <c r="F325" s="1084" t="str">
        <f t="shared" ref="F325:I325" si="13">F300</f>
        <v>24/25</v>
      </c>
      <c r="G325" s="1084" t="str">
        <f t="shared" si="13"/>
        <v>25/26</v>
      </c>
      <c r="H325" s="1084" t="str">
        <f t="shared" si="13"/>
        <v>26/27</v>
      </c>
      <c r="I325" s="1084" t="str">
        <f t="shared" si="13"/>
        <v>27/28</v>
      </c>
      <c r="J325" s="787"/>
      <c r="K325" s="221"/>
    </row>
    <row r="326" spans="2:11" s="215" customFormat="1" ht="19.8" customHeight="1" x14ac:dyDescent="0.25">
      <c r="B326" s="219"/>
      <c r="C326" s="1506"/>
      <c r="D326" s="711" t="s">
        <v>227</v>
      </c>
      <c r="E326" s="204" t="s">
        <v>990</v>
      </c>
      <c r="F326" s="204" t="s">
        <v>987</v>
      </c>
      <c r="G326" s="204" t="s">
        <v>985</v>
      </c>
      <c r="H326" s="204" t="s">
        <v>986</v>
      </c>
      <c r="I326" s="204" t="s">
        <v>986</v>
      </c>
      <c r="J326" s="787"/>
      <c r="K326" s="221"/>
    </row>
    <row r="327" spans="2:11" s="215" customFormat="1" ht="28.05" customHeight="1" x14ac:dyDescent="0.25">
      <c r="B327" s="219"/>
      <c r="C327" s="1506"/>
      <c r="D327" s="657" t="str" cm="1">
        <f t="array" ref="D327">IFERROR(IF(INDEX('1 - BaseSafra'!D:D,MATCH(E$324,'1 - BaseSafra'!D:D,0)+ROW(A1))&lt;&gt;"",IF(INDEX('1 - BaseSafra'!D:D,MATCH(E$324,'1 - BaseSafra'!D:D,0)+ROW(A1))&lt;&gt;E$324,INDEX('1 - BaseSafra'!D:D,MATCH(E$324,'1 - BaseSafra'!D:D,0)+ROW(A1)),""),""),"")</f>
        <v/>
      </c>
      <c r="E327" s="728">
        <f>SUM(E328:E329)</f>
        <v>0</v>
      </c>
      <c r="F327" s="728">
        <f>SUM(F328:F329)</f>
        <v>0</v>
      </c>
      <c r="G327" s="728">
        <f>SUM(G328:G329)</f>
        <v>0</v>
      </c>
      <c r="H327" s="728">
        <f>SUM(H328:H329)</f>
        <v>0</v>
      </c>
      <c r="I327" s="728">
        <f>SUM(I328:I329)</f>
        <v>0</v>
      </c>
      <c r="J327" s="1511"/>
      <c r="K327" s="221"/>
    </row>
    <row r="328" spans="2:11" s="215" customFormat="1" ht="28.05" customHeight="1" x14ac:dyDescent="0.25">
      <c r="B328" s="219"/>
      <c r="C328" s="1506"/>
      <c r="D328" s="657" t="str" cm="1">
        <f t="array" ref="D328">IFERROR(IF(INDEX('1 - BaseSafra'!D:D,MATCH(E$324,'1 - BaseSafra'!D:D,0)+ROW(A2))&lt;&gt;"",IF(INDEX('1 - BaseSafra'!D:D,MATCH(E$324,'1 - BaseSafra'!D:D,0)+ROW(A2))&lt;&gt;E$324,INDEX('1 - BaseSafra'!D:D,MATCH(E$324,'1 - BaseSafra'!D:D,0)+ROW(A2)),""),""),"")</f>
        <v/>
      </c>
      <c r="E328" s="164"/>
      <c r="F328" s="164"/>
      <c r="G328" s="164"/>
      <c r="H328" s="164"/>
      <c r="I328" s="164"/>
      <c r="J328" s="1511"/>
      <c r="K328" s="221"/>
    </row>
    <row r="329" spans="2:11" s="215" customFormat="1" ht="28.05" customHeight="1" x14ac:dyDescent="0.25">
      <c r="B329" s="219"/>
      <c r="C329" s="1506"/>
      <c r="D329" s="657" t="str" cm="1">
        <f t="array" ref="D329">IFERROR(IF(INDEX('1 - BaseSafra'!D:D,MATCH(E$324,'1 - BaseSafra'!D:D,0)+ROW(A3))&lt;&gt;"",IF(INDEX('1 - BaseSafra'!D:D,MATCH(E$324,'1 - BaseSafra'!D:D,0)+ROW(A3))&lt;&gt;E$324,INDEX('1 - BaseSafra'!D:D,MATCH(E$324,'1 - BaseSafra'!D:D,0)+ROW(A3)),""),""),"")</f>
        <v/>
      </c>
      <c r="E329" s="164"/>
      <c r="F329" s="164"/>
      <c r="G329" s="164"/>
      <c r="H329" s="164"/>
      <c r="I329" s="164"/>
      <c r="J329" s="1511"/>
      <c r="K329" s="221"/>
    </row>
    <row r="330" spans="2:11" s="215" customFormat="1" ht="28.05" customHeight="1" x14ac:dyDescent="0.25">
      <c r="B330" s="219"/>
      <c r="C330" s="1506"/>
      <c r="D330" s="657" t="str" cm="1">
        <f t="array" ref="D330">IFERROR(IF(INDEX('1 - BaseSafra'!D:D,MATCH(E$324,'1 - BaseSafra'!D:D,0)+ROW(A4))&lt;&gt;"",IF(INDEX('1 - BaseSafra'!D:D,MATCH(E$324,'1 - BaseSafra'!D:D,0)+ROW(A4))&lt;&gt;E$324,INDEX('1 - BaseSafra'!D:D,MATCH(E$324,'1 - BaseSafra'!D:D,0)+ROW(A4)),""),""),"")</f>
        <v/>
      </c>
      <c r="E330" s="164"/>
      <c r="F330" s="164"/>
      <c r="G330" s="118"/>
      <c r="H330" s="164"/>
      <c r="I330" s="164"/>
      <c r="J330" s="1511"/>
      <c r="K330" s="221"/>
    </row>
    <row r="331" spans="2:11" s="215" customFormat="1" ht="28.05" customHeight="1" x14ac:dyDescent="0.25">
      <c r="B331" s="219"/>
      <c r="C331" s="1506"/>
      <c r="D331" s="657" t="str" cm="1">
        <f t="array" ref="D331">IFERROR(IF(INDEX('1 - BaseSafra'!D:D,MATCH(E$324,'1 - BaseSafra'!D:D,0)+ROW(A5))&lt;&gt;"",IF(INDEX('1 - BaseSafra'!D:D,MATCH(E$324,'1 - BaseSafra'!D:D,0)+ROW(A5))&lt;&gt;E$324,INDEX('1 - BaseSafra'!D:D,MATCH(E$324,'1 - BaseSafra'!D:D,0)+ROW(A5)),""),""),"")</f>
        <v/>
      </c>
      <c r="E331" s="729">
        <f>E330*E327</f>
        <v>0</v>
      </c>
      <c r="F331" s="729">
        <f>F330*F327</f>
        <v>0</v>
      </c>
      <c r="G331" s="729">
        <f>G330*G327</f>
        <v>0</v>
      </c>
      <c r="H331" s="729">
        <f>H330*H327</f>
        <v>0</v>
      </c>
      <c r="I331" s="729">
        <f>I330*I327</f>
        <v>0</v>
      </c>
      <c r="J331" s="1511"/>
      <c r="K331" s="221"/>
    </row>
    <row r="332" spans="2:11" s="215" customFormat="1" ht="28.05" customHeight="1" x14ac:dyDescent="0.25">
      <c r="B332" s="219"/>
      <c r="C332" s="1506"/>
      <c r="D332" s="657" t="str" cm="1">
        <f t="array" ref="D332">IFERROR(IF(INDEX('1 - BaseSafra'!D:D,MATCH(E$324,'1 - BaseSafra'!D:D,0)+ROW(A6))&lt;&gt;"",IF(INDEX('1 - BaseSafra'!D:D,MATCH(E$324,'1 - BaseSafra'!D:D,0)+ROW(A6))&lt;&gt;E$324,INDEX('1 - BaseSafra'!D:D,MATCH(E$324,'1 - BaseSafra'!D:D,0)+ROW(A6)),""),""),"")</f>
        <v/>
      </c>
      <c r="E332" s="166"/>
      <c r="F332" s="166"/>
      <c r="G332" s="166"/>
      <c r="H332" s="166"/>
      <c r="I332" s="166"/>
      <c r="J332" s="1511"/>
      <c r="K332" s="221"/>
    </row>
    <row r="333" spans="2:11" s="215" customFormat="1" ht="28.05" customHeight="1" x14ac:dyDescent="0.25">
      <c r="B333" s="219"/>
      <c r="C333" s="1506"/>
      <c r="D333" s="657" t="str" cm="1">
        <f t="array" ref="D333">IFERROR(IF(INDEX('1 - BaseSafra'!D:D,MATCH(E$324,'1 - BaseSafra'!D:D,0)+ROW(A7))&lt;&gt;"",IF(INDEX('1 - BaseSafra'!D:D,MATCH(E$324,'1 - BaseSafra'!D:D,0)+ROW(A7))&lt;&gt;E$324,INDEX('1 - BaseSafra'!D:D,MATCH(E$324,'1 - BaseSafra'!D:D,0)+ROW(A7)),""),""),"")</f>
        <v/>
      </c>
      <c r="E333" s="166"/>
      <c r="F333" s="166"/>
      <c r="G333" s="166"/>
      <c r="H333" s="166"/>
      <c r="I333" s="166"/>
      <c r="J333" s="1511"/>
      <c r="K333" s="221"/>
    </row>
    <row r="334" spans="2:11" s="215" customFormat="1" ht="28.05" customHeight="1" x14ac:dyDescent="0.25">
      <c r="B334" s="219"/>
      <c r="C334" s="1506"/>
      <c r="D334" s="657" t="str" cm="1">
        <f t="array" ref="D334">IFERROR(IF(INDEX('1 - BaseSafra'!D:D,MATCH(E$324,'1 - BaseSafra'!D:D,0)+ROW(A8))&lt;&gt;"",IF(INDEX('1 - BaseSafra'!D:D,MATCH(E$324,'1 - BaseSafra'!D:D,0)+ROW(A8))&lt;&gt;E$324,INDEX('1 - BaseSafra'!D:D,MATCH(E$324,'1 - BaseSafra'!D:D,0)+ROW(A8)),""),""),"")</f>
        <v/>
      </c>
      <c r="E334" s="731">
        <f>E331*E332</f>
        <v>0</v>
      </c>
      <c r="F334" s="731">
        <f>F331*F332</f>
        <v>0</v>
      </c>
      <c r="G334" s="731">
        <f>G331*G332</f>
        <v>0</v>
      </c>
      <c r="H334" s="731">
        <f>H331*H332</f>
        <v>0</v>
      </c>
      <c r="I334" s="731">
        <f>I331*I332</f>
        <v>0</v>
      </c>
      <c r="J334" s="1511"/>
      <c r="K334" s="221"/>
    </row>
    <row r="335" spans="2:11" s="215" customFormat="1" ht="28.05" customHeight="1" x14ac:dyDescent="0.25">
      <c r="B335" s="219"/>
      <c r="C335" s="1506"/>
      <c r="D335" s="657" t="str" cm="1">
        <f t="array" ref="D335">IFERROR(IF(INDEX('1 - BaseSafra'!D:D,MATCH(E$324,'1 - BaseSafra'!D:D,0)+ROW(A9))&lt;&gt;"",IF(INDEX('1 - BaseSafra'!D:D,MATCH(E$324,'1 - BaseSafra'!D:D,0)+ROW(A9))&lt;&gt;E$324,INDEX('1 - BaseSafra'!D:D,MATCH(E$324,'1 - BaseSafra'!D:D,0)+ROW(A9)),""),""),"")</f>
        <v/>
      </c>
      <c r="E335" s="731">
        <f>E333*E327</f>
        <v>0</v>
      </c>
      <c r="F335" s="731">
        <f>F333*F327</f>
        <v>0</v>
      </c>
      <c r="G335" s="731">
        <f>G333*G327</f>
        <v>0</v>
      </c>
      <c r="H335" s="731">
        <f>H333*H327</f>
        <v>0</v>
      </c>
      <c r="I335" s="731">
        <f>I333*I327</f>
        <v>0</v>
      </c>
      <c r="J335" s="1511"/>
      <c r="K335" s="221"/>
    </row>
    <row r="336" spans="2:11" s="215" customFormat="1" ht="28.05" customHeight="1" x14ac:dyDescent="0.25">
      <c r="B336" s="219"/>
      <c r="C336" s="1506"/>
      <c r="D336" s="657" t="str" cm="1">
        <f t="array" ref="D336">IFERROR(IF(INDEX('1 - BaseSafra'!D:D,MATCH(E$324,'1 - BaseSafra'!D:D,0)+ROW(A10))&lt;&gt;"",IF(INDEX('1 - BaseSafra'!D:D,MATCH(E$324,'1 - BaseSafra'!D:D,0)+ROW(A10))&lt;&gt;E$324,INDEX('1 - BaseSafra'!D:D,MATCH(E$324,'1 - BaseSafra'!D:D,0)+ROW(A10)),""),""),"")</f>
        <v/>
      </c>
      <c r="E336" s="731">
        <f>E334-E335</f>
        <v>0</v>
      </c>
      <c r="F336" s="731">
        <f>F334-F335</f>
        <v>0</v>
      </c>
      <c r="G336" s="731">
        <f>G334-G335</f>
        <v>0</v>
      </c>
      <c r="H336" s="731">
        <f>H334-H335</f>
        <v>0</v>
      </c>
      <c r="I336" s="731">
        <f>I334-I335</f>
        <v>0</v>
      </c>
      <c r="J336" s="1511"/>
      <c r="K336" s="221"/>
    </row>
    <row r="337" spans="2:11" s="215" customFormat="1" ht="28.05" customHeight="1" x14ac:dyDescent="0.25">
      <c r="B337" s="219"/>
      <c r="C337" s="1506"/>
      <c r="D337" s="657" t="str" cm="1">
        <f t="array" ref="D337">IFERROR(IF(INDEX('1 - BaseSafra'!D:D,MATCH(E$324,'1 - BaseSafra'!D:D,0)+ROW(A11))&lt;&gt;"",IF(INDEX('1 - BaseSafra'!D:D,MATCH(E$324,'1 - BaseSafra'!D:D,0)+ROW(A11))&lt;&gt;E$324,INDEX('1 - BaseSafra'!D:D,MATCH(E$324,'1 - BaseSafra'!D:D,0)+ROW(A11)),""),""),"")</f>
        <v/>
      </c>
      <c r="E337" s="732">
        <f>IFERROR(E336/E334,0)</f>
        <v>0</v>
      </c>
      <c r="F337" s="732">
        <f>IFERROR(F336/F334,0)</f>
        <v>0</v>
      </c>
      <c r="G337" s="732">
        <f>IFERROR(G336/G334,0)</f>
        <v>0</v>
      </c>
      <c r="H337" s="732">
        <f>IFERROR(H336/H334,0)</f>
        <v>0</v>
      </c>
      <c r="I337" s="732">
        <f>IFERROR(I336/I334,0)</f>
        <v>0</v>
      </c>
      <c r="J337" s="1511"/>
      <c r="K337" s="221"/>
    </row>
    <row r="338" spans="2:11" s="215" customFormat="1" ht="28.05" customHeight="1" x14ac:dyDescent="0.25">
      <c r="B338" s="219"/>
      <c r="C338" s="1506"/>
      <c r="D338" s="657" t="str" cm="1">
        <f t="array" ref="D338">IFERROR(IF(INDEX('1 - BaseSafra'!D:D,MATCH(E$324,'1 - BaseSafra'!D:D,0)+ROW(A12))&lt;&gt;"",IF(INDEX('1 - BaseSafra'!D:D,MATCH(E$324,'1 - BaseSafra'!D:D,0)+ROW(A12))&lt;&gt;E$324,INDEX('1 - BaseSafra'!D:D,MATCH(E$324,'1 - BaseSafra'!D:D,0)+ROW(A12)),""),""),"")</f>
        <v/>
      </c>
      <c r="E338" s="169"/>
      <c r="F338" s="169"/>
      <c r="G338" s="169"/>
      <c r="H338" s="169"/>
      <c r="I338" s="169"/>
      <c r="J338" s="1511"/>
      <c r="K338" s="221"/>
    </row>
    <row r="339" spans="2:11" s="215" customFormat="1" ht="28.05" customHeight="1" x14ac:dyDescent="0.25">
      <c r="B339" s="219"/>
      <c r="C339" s="1506"/>
      <c r="D339" s="657" t="str" cm="1">
        <f t="array" ref="D339">IFERROR(IF(INDEX('1 - BaseSafra'!D:D,MATCH(E$324,'1 - BaseSafra'!D:D,0)+ROW(A13))&lt;&gt;"",IF(INDEX('1 - BaseSafra'!D:D,MATCH(E$324,'1 - BaseSafra'!D:D,0)+ROW(A13))&lt;&gt;E$324,INDEX('1 - BaseSafra'!D:D,MATCH(E$324,'1 - BaseSafra'!D:D,0)+ROW(A13)),""),""),"")</f>
        <v/>
      </c>
      <c r="E339" s="164"/>
      <c r="F339" s="164"/>
      <c r="G339" s="164"/>
      <c r="H339" s="169"/>
      <c r="I339" s="169"/>
      <c r="J339" s="1511"/>
      <c r="K339" s="221"/>
    </row>
    <row r="340" spans="2:11" s="215" customFormat="1" ht="28.05" customHeight="1" x14ac:dyDescent="0.25">
      <c r="B340" s="219"/>
      <c r="C340" s="1506"/>
      <c r="D340" s="657" t="str" cm="1">
        <f t="array" ref="D340">IFERROR(IF(INDEX('1 - BaseSafra'!D:D,MATCH(E$324,'1 - BaseSafra'!D:D,0)+ROW(A14))&lt;&gt;"",IF(INDEX('1 - BaseSafra'!D:D,MATCH(E$324,'1 - BaseSafra'!D:D,0)+ROW(A14))&lt;&gt;E$324,INDEX('1 - BaseSafra'!D:D,MATCH(E$324,'1 - BaseSafra'!D:D,0)+ROW(A14)),""),""),"")</f>
        <v/>
      </c>
      <c r="E340" s="164"/>
      <c r="F340" s="164"/>
      <c r="G340" s="164"/>
      <c r="H340" s="169"/>
      <c r="I340" s="169"/>
      <c r="J340" s="1511"/>
      <c r="K340" s="221"/>
    </row>
    <row r="341" spans="2:11" s="215" customFormat="1" ht="28.05" customHeight="1" x14ac:dyDescent="0.25">
      <c r="B341" s="219"/>
      <c r="C341" s="1506"/>
      <c r="D341" s="657" t="str" cm="1">
        <f t="array" ref="D341">IFERROR(IF(INDEX('1 - BaseSafra'!D:D,MATCH(E$324,'1 - BaseSafra'!D:D,0)+ROW(A15))&lt;&gt;"",IF(INDEX('1 - BaseSafra'!D:D,MATCH(E$324,'1 - BaseSafra'!D:D,0)+ROW(A15))&lt;&gt;E$324,INDEX('1 - BaseSafra'!D:D,MATCH(E$324,'1 - BaseSafra'!D:D,0)+ROW(A15)),""),""),"")</f>
        <v/>
      </c>
      <c r="E341" s="164"/>
      <c r="F341" s="164"/>
      <c r="G341" s="164"/>
      <c r="H341" s="169"/>
      <c r="I341" s="169"/>
      <c r="J341" s="1511"/>
      <c r="K341" s="221"/>
    </row>
    <row r="342" spans="2:11" s="215" customFormat="1" ht="28.05" customHeight="1" x14ac:dyDescent="0.25">
      <c r="B342" s="219"/>
      <c r="C342" s="1506"/>
      <c r="D342" s="657" t="str" cm="1">
        <f t="array" ref="D342">IFERROR(IF(INDEX('1 - BaseSafra'!D:D,MATCH(E$324,'1 - BaseSafra'!D:D,0)+ROW(A16))&lt;&gt;"",IF(INDEX('1 - BaseSafra'!D:D,MATCH(E$324,'1 - BaseSafra'!D:D,0)+ROW(A16))&lt;&gt;E$324,INDEX('1 - BaseSafra'!D:D,MATCH(E$324,'1 - BaseSafra'!D:D,0)+ROW(A16)),""),""),"")</f>
        <v/>
      </c>
      <c r="E342" s="164"/>
      <c r="F342" s="164"/>
      <c r="G342" s="164"/>
      <c r="H342" s="169"/>
      <c r="I342" s="169"/>
      <c r="J342" s="1511"/>
      <c r="K342" s="221"/>
    </row>
    <row r="343" spans="2:11" s="215" customFormat="1" ht="28.05" customHeight="1" x14ac:dyDescent="0.25">
      <c r="B343" s="219"/>
      <c r="C343" s="1506"/>
      <c r="D343" s="657" t="str" cm="1">
        <f t="array" ref="D343">IFERROR(IF(INDEX('1 - BaseSafra'!D:D,MATCH(E$324,'1 - BaseSafra'!D:D,0)+ROW(A17))&lt;&gt;"",IF(INDEX('1 - BaseSafra'!D:D,MATCH(E$324,'1 - BaseSafra'!D:D,0)+ROW(A17))&lt;&gt;E$324,INDEX('1 - BaseSafra'!D:D,MATCH(E$324,'1 - BaseSafra'!D:D,0)+ROW(A17)),""),""),"")</f>
        <v/>
      </c>
      <c r="E343" s="164"/>
      <c r="F343" s="164"/>
      <c r="G343" s="164"/>
      <c r="H343" s="773"/>
      <c r="I343" s="773"/>
      <c r="J343" s="1511"/>
      <c r="K343" s="221"/>
    </row>
    <row r="344" spans="2:11" s="215" customFormat="1" ht="28.05" customHeight="1" x14ac:dyDescent="0.25">
      <c r="B344" s="219"/>
      <c r="C344" s="1506"/>
      <c r="D344" s="657" t="str" cm="1">
        <f t="array" ref="D344">IFERROR(IF(INDEX('1 - BaseSafra'!D:D,MATCH(E$324,'1 - BaseSafra'!D:D,0)+ROW(A18))&lt;&gt;"",IF(INDEX('1 - BaseSafra'!D:D,MATCH(E$324,'1 - BaseSafra'!D:D,0)+ROW(A18))&lt;&gt;E$324,INDEX('1 - BaseSafra'!D:D,MATCH(E$324,'1 - BaseSafra'!D:D,0)+ROW(A18)),""),""),"")</f>
        <v/>
      </c>
      <c r="E344" s="164"/>
      <c r="F344" s="164"/>
      <c r="G344" s="164"/>
      <c r="H344" s="773"/>
      <c r="I344" s="773"/>
      <c r="J344" s="1511"/>
      <c r="K344" s="221"/>
    </row>
    <row r="345" spans="2:11" s="215" customFormat="1" ht="28.05" customHeight="1" x14ac:dyDescent="0.25">
      <c r="B345" s="219"/>
      <c r="C345" s="1506"/>
      <c r="D345" s="657" t="str" cm="1">
        <f t="array" ref="D345">IFERROR(IF(INDEX('1 - BaseSafra'!D:D,MATCH(E$324,'1 - BaseSafra'!D:D,0)+ROW(A19))&lt;&gt;"",IF(INDEX('1 - BaseSafra'!D:D,MATCH(E$324,'1 - BaseSafra'!D:D,0)+ROW(A19))&lt;&gt;E$324,INDEX('1 - BaseSafra'!D:D,MATCH(E$324,'1 - BaseSafra'!D:D,0)+ROW(A19)),""),""),"")</f>
        <v/>
      </c>
      <c r="E345" s="164"/>
      <c r="F345" s="164"/>
      <c r="G345" s="164"/>
      <c r="H345" s="773"/>
      <c r="I345" s="773"/>
      <c r="J345" s="1511"/>
      <c r="K345" s="221"/>
    </row>
    <row r="346" spans="2:11" s="215" customFormat="1" ht="28.05" customHeight="1" x14ac:dyDescent="0.25">
      <c r="B346" s="219"/>
      <c r="C346" s="1506"/>
      <c r="D346" s="657" t="str" cm="1">
        <f t="array" ref="D346">IFERROR(IF(INDEX('1 - BaseSafra'!D:D,MATCH(E$324,'1 - BaseSafra'!D:D,0)+ROW(A20))&lt;&gt;"",IF(INDEX('1 - BaseSafra'!D:D,MATCH(E$324,'1 - BaseSafra'!D:D,0)+ROW(A20))&lt;&gt;E$324,INDEX('1 - BaseSafra'!D:D,MATCH(E$324,'1 - BaseSafra'!D:D,0)+ROW(A20)),""),""),"")</f>
        <v/>
      </c>
      <c r="E346" s="164"/>
      <c r="F346" s="164"/>
      <c r="G346" s="164"/>
      <c r="H346" s="773"/>
      <c r="I346" s="773"/>
      <c r="J346" s="1511"/>
      <c r="K346" s="221"/>
    </row>
    <row r="347" spans="2:11" s="215" customFormat="1" ht="28.05" customHeight="1" x14ac:dyDescent="0.25">
      <c r="B347" s="219"/>
      <c r="C347" s="1507"/>
      <c r="D347" s="790" t="str" cm="1">
        <f t="array" ref="D347">IFERROR(IF(INDEX('1 - BaseSafra'!D:D,MATCH(E$324,'1 - BaseSafra'!D:D,0)+ROW(A21))&lt;&gt;"",IF(INDEX('1 - BaseSafra'!D:D,MATCH(E$324,'1 - BaseSafra'!D:D,0)+ROW(A21))&lt;&gt;E$324,INDEX('1 - BaseSafra'!D:D,MATCH(E$324,'1 - BaseSafra'!D:D,0)+ROW(A21)),""),""),"")</f>
        <v/>
      </c>
      <c r="E347" s="179"/>
      <c r="F347" s="179"/>
      <c r="G347" s="179"/>
      <c r="H347" s="774"/>
      <c r="I347" s="774"/>
      <c r="J347" s="1512"/>
      <c r="K347" s="221"/>
    </row>
    <row r="348" spans="2:11" ht="18" customHeight="1" x14ac:dyDescent="0.25">
      <c r="B348" s="3"/>
      <c r="D348" s="150"/>
      <c r="E348" s="150"/>
      <c r="F348" s="150"/>
      <c r="G348" s="150"/>
      <c r="H348" s="150"/>
      <c r="I348" s="150"/>
      <c r="J348" s="150"/>
      <c r="K348" s="10"/>
    </row>
    <row r="349" spans="2:11" s="215" customFormat="1" ht="36.6" customHeight="1" x14ac:dyDescent="0.25">
      <c r="B349" s="219"/>
      <c r="C349" s="1505">
        <v>13</v>
      </c>
      <c r="D349" s="626" t="s">
        <v>225</v>
      </c>
      <c r="E349" s="1325" t="s">
        <v>20</v>
      </c>
      <c r="F349" s="1326"/>
      <c r="G349" s="1326"/>
      <c r="H349" s="1326"/>
      <c r="I349" s="1326"/>
      <c r="J349" s="765" t="s">
        <v>1004</v>
      </c>
      <c r="K349" s="221"/>
    </row>
    <row r="350" spans="2:11" s="215" customFormat="1" ht="19.8" customHeight="1" x14ac:dyDescent="0.25">
      <c r="B350" s="219"/>
      <c r="C350" s="1506"/>
      <c r="D350" s="627" t="s">
        <v>984</v>
      </c>
      <c r="E350" s="1084" t="str">
        <f>E325</f>
        <v>23/24</v>
      </c>
      <c r="F350" s="1084" t="str">
        <f t="shared" ref="F350:I350" si="14">F325</f>
        <v>24/25</v>
      </c>
      <c r="G350" s="1084" t="str">
        <f t="shared" si="14"/>
        <v>25/26</v>
      </c>
      <c r="H350" s="1084" t="str">
        <f t="shared" si="14"/>
        <v>26/27</v>
      </c>
      <c r="I350" s="1084" t="str">
        <f t="shared" si="14"/>
        <v>27/28</v>
      </c>
      <c r="J350" s="787"/>
      <c r="K350" s="221"/>
    </row>
    <row r="351" spans="2:11" s="215" customFormat="1" ht="19.8" customHeight="1" x14ac:dyDescent="0.25">
      <c r="B351" s="219"/>
      <c r="C351" s="1506"/>
      <c r="D351" s="711" t="s">
        <v>227</v>
      </c>
      <c r="E351" s="204" t="s">
        <v>990</v>
      </c>
      <c r="F351" s="204" t="s">
        <v>987</v>
      </c>
      <c r="G351" s="204" t="s">
        <v>985</v>
      </c>
      <c r="H351" s="204" t="s">
        <v>986</v>
      </c>
      <c r="I351" s="204" t="s">
        <v>986</v>
      </c>
      <c r="J351" s="787"/>
      <c r="K351" s="221"/>
    </row>
    <row r="352" spans="2:11" s="215" customFormat="1" ht="28.05" customHeight="1" x14ac:dyDescent="0.25">
      <c r="B352" s="219"/>
      <c r="C352" s="1506"/>
      <c r="D352" s="657" t="str" cm="1">
        <f t="array" ref="D352">IFERROR(IF(INDEX('1 - BaseSafra'!D:D,MATCH(E$349,'1 - BaseSafra'!D:D,0)+ROW(A1))&lt;&gt;"",IF(INDEX('1 - BaseSafra'!D:D,MATCH(E$349,'1 - BaseSafra'!D:D,0)+ROW(A1))&lt;&gt;E$349,INDEX('1 - BaseSafra'!D:D,MATCH(E$349,'1 - BaseSafra'!D:D,0)+ROW(A1)),""),""),"")</f>
        <v>Área Plantada</v>
      </c>
      <c r="E352" s="728">
        <f>SUM(E353:E354)</f>
        <v>0</v>
      </c>
      <c r="F352" s="728">
        <f>SUM(F353:F354)</f>
        <v>0</v>
      </c>
      <c r="G352" s="728">
        <f>SUM(G353:G354)</f>
        <v>0</v>
      </c>
      <c r="H352" s="728">
        <f>SUM(H353:H354)</f>
        <v>0</v>
      </c>
      <c r="I352" s="728">
        <f>SUM(I353:I354)</f>
        <v>0</v>
      </c>
      <c r="J352" s="1511"/>
      <c r="K352" s="221"/>
    </row>
    <row r="353" spans="2:11" s="215" customFormat="1" ht="28.05" customHeight="1" x14ac:dyDescent="0.25">
      <c r="B353" s="219"/>
      <c r="C353" s="1506"/>
      <c r="D353" s="657" t="str" cm="1">
        <f t="array" ref="D353">IFERROR(IF(INDEX('1 - BaseSafra'!D:D,MATCH(E$349,'1 - BaseSafra'!D:D,0)+ROW(A2))&lt;&gt;"",IF(INDEX('1 - BaseSafra'!D:D,MATCH(E$349,'1 - BaseSafra'!D:D,0)+ROW(A2))&lt;&gt;E$349,INDEX('1 - BaseSafra'!D:D,MATCH(E$349,'1 - BaseSafra'!D:D,0)+ROW(A2)),""),""),"")</f>
        <v>Área Própria</v>
      </c>
      <c r="E353" s="164"/>
      <c r="F353" s="164"/>
      <c r="G353" s="164"/>
      <c r="H353" s="164"/>
      <c r="I353" s="164"/>
      <c r="J353" s="1511"/>
      <c r="K353" s="221"/>
    </row>
    <row r="354" spans="2:11" s="215" customFormat="1" ht="28.05" customHeight="1" x14ac:dyDescent="0.25">
      <c r="B354" s="219"/>
      <c r="C354" s="1506"/>
      <c r="D354" s="657" t="str" cm="1">
        <f t="array" ref="D354">IFERROR(IF(INDEX('1 - BaseSafra'!D:D,MATCH(E$349,'1 - BaseSafra'!D:D,0)+ROW(A3))&lt;&gt;"",IF(INDEX('1 - BaseSafra'!D:D,MATCH(E$349,'1 - BaseSafra'!D:D,0)+ROW(A3))&lt;&gt;E$349,INDEX('1 - BaseSafra'!D:D,MATCH(E$349,'1 - BaseSafra'!D:D,0)+ROW(A3)),""),""),"")</f>
        <v>Área Arrendada</v>
      </c>
      <c r="E354" s="164"/>
      <c r="F354" s="164"/>
      <c r="G354" s="164"/>
      <c r="H354" s="164"/>
      <c r="I354" s="164"/>
      <c r="J354" s="1511"/>
      <c r="K354" s="221"/>
    </row>
    <row r="355" spans="2:11" s="215" customFormat="1" ht="28.05" customHeight="1" x14ac:dyDescent="0.25">
      <c r="B355" s="219"/>
      <c r="C355" s="1506"/>
      <c r="D355" s="657" t="str" cm="1">
        <f t="array" ref="D355">IFERROR(IF(INDEX('1 - BaseSafra'!D:D,MATCH(E$349,'1 - BaseSafra'!D:D,0)+ROW(A4))&lt;&gt;"",IF(INDEX('1 - BaseSafra'!D:D,MATCH(E$349,'1 - BaseSafra'!D:D,0)+ROW(A4))&lt;&gt;E$349,INDEX('1 - BaseSafra'!D:D,MATCH(E$349,'1 - BaseSafra'!D:D,0)+ROW(A4)),""),""),"")</f>
        <v>Rendimento</v>
      </c>
      <c r="E355" s="164"/>
      <c r="F355" s="164"/>
      <c r="G355" s="118"/>
      <c r="H355" s="164"/>
      <c r="I355" s="164"/>
      <c r="J355" s="1511"/>
      <c r="K355" s="221"/>
    </row>
    <row r="356" spans="2:11" s="215" customFormat="1" ht="28.05" customHeight="1" x14ac:dyDescent="0.25">
      <c r="B356" s="219"/>
      <c r="C356" s="1506"/>
      <c r="D356" s="657" t="str" cm="1">
        <f t="array" ref="D356">IFERROR(IF(INDEX('1 - BaseSafra'!D:D,MATCH(E$349,'1 - BaseSafra'!D:D,0)+ROW(A5))&lt;&gt;"",IF(INDEX('1 - BaseSafra'!D:D,MATCH(E$349,'1 - BaseSafra'!D:D,0)+ROW(A5))&lt;&gt;E$349,INDEX('1 - BaseSafra'!D:D,MATCH(E$349,'1 - BaseSafra'!D:D,0)+ROW(A5)),""),""),"")</f>
        <v>Produção</v>
      </c>
      <c r="E356" s="729">
        <f>E355*E352</f>
        <v>0</v>
      </c>
      <c r="F356" s="729">
        <f>F355*F352</f>
        <v>0</v>
      </c>
      <c r="G356" s="729">
        <f>G355*G352</f>
        <v>0</v>
      </c>
      <c r="H356" s="729">
        <f>H355*H352</f>
        <v>0</v>
      </c>
      <c r="I356" s="729">
        <f>I355*I352</f>
        <v>0</v>
      </c>
      <c r="J356" s="1511"/>
      <c r="K356" s="221"/>
    </row>
    <row r="357" spans="2:11" s="215" customFormat="1" ht="28.05" customHeight="1" x14ac:dyDescent="0.25">
      <c r="B357" s="219"/>
      <c r="C357" s="1506"/>
      <c r="D357" s="657" t="str" cm="1">
        <f t="array" ref="D357">IFERROR(IF(INDEX('1 - BaseSafra'!D:D,MATCH(E$349,'1 - BaseSafra'!D:D,0)+ROW(A6))&lt;&gt;"",IF(INDEX('1 - BaseSafra'!D:D,MATCH(E$349,'1 - BaseSafra'!D:D,0)+ROW(A6))&lt;&gt;E$349,INDEX('1 - BaseSafra'!D:D,MATCH(E$349,'1 - BaseSafra'!D:D,0)+ROW(A6)),""),""),"")</f>
        <v>Preço médio</v>
      </c>
      <c r="E357" s="166"/>
      <c r="F357" s="166"/>
      <c r="G357" s="166"/>
      <c r="H357" s="166"/>
      <c r="I357" s="166"/>
      <c r="J357" s="1511"/>
      <c r="K357" s="221"/>
    </row>
    <row r="358" spans="2:11" s="215" customFormat="1" ht="28.05" customHeight="1" x14ac:dyDescent="0.25">
      <c r="B358" s="219"/>
      <c r="C358" s="1506"/>
      <c r="D358" s="657" t="str" cm="1">
        <f t="array" ref="D358">IFERROR(IF(INDEX('1 - BaseSafra'!D:D,MATCH(E$349,'1 - BaseSafra'!D:D,0)+ROW(A7))&lt;&gt;"",IF(INDEX('1 - BaseSafra'!D:D,MATCH(E$349,'1 - BaseSafra'!D:D,0)+ROW(A7))&lt;&gt;E$349,INDEX('1 - BaseSafra'!D:D,MATCH(E$349,'1 - BaseSafra'!D:D,0)+ROW(A7)),""),""),"")</f>
        <v>Custos de Insumos + Fretes + Colheita (valor / unidade)</v>
      </c>
      <c r="E358" s="166"/>
      <c r="F358" s="166"/>
      <c r="G358" s="166"/>
      <c r="H358" s="166"/>
      <c r="I358" s="166"/>
      <c r="J358" s="1511"/>
      <c r="K358" s="221"/>
    </row>
    <row r="359" spans="2:11" s="215" customFormat="1" ht="28.05" customHeight="1" x14ac:dyDescent="0.25">
      <c r="B359" s="219"/>
      <c r="C359" s="1506"/>
      <c r="D359" s="657" t="str" cm="1">
        <f t="array" ref="D359">IFERROR(IF(INDEX('1 - BaseSafra'!D:D,MATCH(E$349,'1 - BaseSafra'!D:D,0)+ROW(A8))&lt;&gt;"",IF(INDEX('1 - BaseSafra'!D:D,MATCH(E$349,'1 - BaseSafra'!D:D,0)+ROW(A8))&lt;&gt;E$349,INDEX('1 - BaseSafra'!D:D,MATCH(E$349,'1 - BaseSafra'!D:D,0)+ROW(A8)),""),""),"")</f>
        <v>Arrendamentos (base)</v>
      </c>
      <c r="E359" s="169"/>
      <c r="F359" s="169"/>
      <c r="G359" s="169"/>
      <c r="H359" s="169"/>
      <c r="I359" s="169"/>
      <c r="J359" s="1511"/>
      <c r="K359" s="221"/>
    </row>
    <row r="360" spans="2:11" s="215" customFormat="1" ht="28.05" customHeight="1" x14ac:dyDescent="0.25">
      <c r="B360" s="219"/>
      <c r="C360" s="1506"/>
      <c r="D360" s="657" t="str" cm="1">
        <f t="array" ref="D360">IFERROR(IF(INDEX('1 - BaseSafra'!D:D,MATCH(E$349,'1 - BaseSafra'!D:D,0)+ROW(A9))&lt;&gt;"",IF(INDEX('1 - BaseSafra'!D:D,MATCH(E$349,'1 - BaseSafra'!D:D,0)+ROW(A9))&lt;&gt;E$349,INDEX('1 - BaseSafra'!D:D,MATCH(E$349,'1 - BaseSafra'!D:D,0)+ROW(A9)),""),""),"")</f>
        <v>Custo Arrendamento (R$)</v>
      </c>
      <c r="E360" s="731">
        <f>(E359*E354)*E357</f>
        <v>0</v>
      </c>
      <c r="F360" s="731">
        <f>(F359*F354)*F357</f>
        <v>0</v>
      </c>
      <c r="G360" s="731">
        <f>(G359*G354)*G357</f>
        <v>0</v>
      </c>
      <c r="H360" s="731">
        <f>(H359*H354)*H357</f>
        <v>0</v>
      </c>
      <c r="I360" s="731">
        <f>(I359*I354)*I357</f>
        <v>0</v>
      </c>
      <c r="J360" s="1511"/>
      <c r="K360" s="221"/>
    </row>
    <row r="361" spans="2:11" s="215" customFormat="1" ht="28.05" customHeight="1" x14ac:dyDescent="0.25">
      <c r="B361" s="219"/>
      <c r="C361" s="1506"/>
      <c r="D361" s="657" t="str" cm="1">
        <f t="array" ref="D361">IFERROR(IF(INDEX('1 - BaseSafra'!D:D,MATCH(E$349,'1 - BaseSafra'!D:D,0)+ROW(A10))&lt;&gt;"",IF(INDEX('1 - BaseSafra'!D:D,MATCH(E$349,'1 - BaseSafra'!D:D,0)+ROW(A10))&lt;&gt;E$349,INDEX('1 - BaseSafra'!D:D,MATCH(E$349,'1 - BaseSafra'!D:D,0)+ROW(A10)),""),""),"")</f>
        <v>Receita Total</v>
      </c>
      <c r="E361" s="731">
        <f>E356*E357</f>
        <v>0</v>
      </c>
      <c r="F361" s="731">
        <f>F356*F357</f>
        <v>0</v>
      </c>
      <c r="G361" s="731">
        <f>G356*G357</f>
        <v>0</v>
      </c>
      <c r="H361" s="731">
        <f>H356*H357</f>
        <v>0</v>
      </c>
      <c r="I361" s="731">
        <f>I356*I357</f>
        <v>0</v>
      </c>
      <c r="J361" s="1511"/>
      <c r="K361" s="221"/>
    </row>
    <row r="362" spans="2:11" s="215" customFormat="1" ht="28.05" customHeight="1" x14ac:dyDescent="0.25">
      <c r="B362" s="219"/>
      <c r="C362" s="1506"/>
      <c r="D362" s="657" t="str" cm="1">
        <f t="array" ref="D362">IFERROR(IF(INDEX('1 - BaseSafra'!D:D,MATCH(E$349,'1 - BaseSafra'!D:D,0)+ROW(A11))&lt;&gt;"",IF(INDEX('1 - BaseSafra'!D:D,MATCH(E$349,'1 - BaseSafra'!D:D,0)+ROW(A11))&lt;&gt;E$349,INDEX('1 - BaseSafra'!D:D,MATCH(E$349,'1 - BaseSafra'!D:D,0)+ROW(A11)),""),""),"")</f>
        <v>Custos de Insumos + Fretes + Colheita (Total)</v>
      </c>
      <c r="E362" s="732">
        <f>E358*E352</f>
        <v>0</v>
      </c>
      <c r="F362" s="732">
        <f>F358*F352</f>
        <v>0</v>
      </c>
      <c r="G362" s="732">
        <f>G358*G352</f>
        <v>0</v>
      </c>
      <c r="H362" s="732">
        <f>H358*H352</f>
        <v>0</v>
      </c>
      <c r="I362" s="732">
        <f>I358*I352</f>
        <v>0</v>
      </c>
      <c r="J362" s="1511"/>
      <c r="K362" s="221"/>
    </row>
    <row r="363" spans="2:11" s="215" customFormat="1" ht="28.05" customHeight="1" x14ac:dyDescent="0.25">
      <c r="B363" s="219"/>
      <c r="C363" s="1506"/>
      <c r="D363" s="657" t="str" cm="1">
        <f t="array" ref="D363">IFERROR(IF(INDEX('1 - BaseSafra'!D:D,MATCH(E$349,'1 - BaseSafra'!D:D,0)+ROW(A12))&lt;&gt;"",IF(INDEX('1 - BaseSafra'!D:D,MATCH(E$349,'1 - BaseSafra'!D:D,0)+ROW(A12))&lt;&gt;E$349,INDEX('1 - BaseSafra'!D:D,MATCH(E$349,'1 - BaseSafra'!D:D,0)+ROW(A12)),""),""),"")</f>
        <v>Resultado Bruto</v>
      </c>
      <c r="E363" s="731">
        <f>E361-E362-E360</f>
        <v>0</v>
      </c>
      <c r="F363" s="731">
        <f>F361-F362-F360</f>
        <v>0</v>
      </c>
      <c r="G363" s="731">
        <f>G361-G362-G360</f>
        <v>0</v>
      </c>
      <c r="H363" s="731">
        <f>H361-H362-H360</f>
        <v>0</v>
      </c>
      <c r="I363" s="731">
        <f>I361-I362-I360</f>
        <v>0</v>
      </c>
      <c r="J363" s="1511"/>
      <c r="K363" s="221"/>
    </row>
    <row r="364" spans="2:11" s="215" customFormat="1" ht="28.05" customHeight="1" x14ac:dyDescent="0.25">
      <c r="B364" s="219"/>
      <c r="C364" s="1506"/>
      <c r="D364" s="657" t="str" cm="1">
        <f t="array" ref="D364">IFERROR(IF(INDEX('1 - BaseSafra'!D:D,MATCH(E$349,'1 - BaseSafra'!D:D,0)+ROW(A13))&lt;&gt;"",IF(INDEX('1 - BaseSafra'!D:D,MATCH(E$349,'1 - BaseSafra'!D:D,0)+ROW(A13))&lt;&gt;E$349,INDEX('1 - BaseSafra'!D:D,MATCH(E$349,'1 - BaseSafra'!D:D,0)+ROW(A13)),""),""),"")</f>
        <v>Margem Bruta</v>
      </c>
      <c r="E364" s="729">
        <f>IFERROR(E363/E361,0)</f>
        <v>0</v>
      </c>
      <c r="F364" s="729">
        <f>IFERROR(F363/F361,0)</f>
        <v>0</v>
      </c>
      <c r="G364" s="729">
        <f>IFERROR(G363/G361,0)</f>
        <v>0</v>
      </c>
      <c r="H364" s="731">
        <f>IFERROR(H363/H361,0)</f>
        <v>0</v>
      </c>
      <c r="I364" s="731">
        <f>IFERROR(I363/I361,0)</f>
        <v>0</v>
      </c>
      <c r="J364" s="1511"/>
      <c r="K364" s="221"/>
    </row>
    <row r="365" spans="2:11" s="215" customFormat="1" ht="28.05" customHeight="1" x14ac:dyDescent="0.25">
      <c r="B365" s="219"/>
      <c r="C365" s="1506"/>
      <c r="D365" s="657" t="str" cm="1">
        <f t="array" ref="D365">IFERROR(IF(INDEX('1 - BaseSafra'!D:D,MATCH(E$349,'1 - BaseSafra'!D:D,0)+ROW(A14))&lt;&gt;"",IF(INDEX('1 - BaseSafra'!D:D,MATCH(E$349,'1 - BaseSafra'!D:D,0)+ROW(A14))&lt;&gt;E$349,INDEX('1 - BaseSafra'!D:D,MATCH(E$349,'1 - BaseSafra'!D:D,0)+ROW(A14)),""),""),"")</f>
        <v/>
      </c>
      <c r="E365" s="164"/>
      <c r="F365" s="164"/>
      <c r="G365" s="164"/>
      <c r="H365" s="169"/>
      <c r="I365" s="169"/>
      <c r="J365" s="1511"/>
      <c r="K365" s="221"/>
    </row>
    <row r="366" spans="2:11" s="215" customFormat="1" ht="28.05" customHeight="1" x14ac:dyDescent="0.25">
      <c r="B366" s="219"/>
      <c r="C366" s="1506"/>
      <c r="D366" s="657" t="str" cm="1">
        <f t="array" ref="D366">IFERROR(IF(INDEX('1 - BaseSafra'!D:D,MATCH(E$349,'1 - BaseSafra'!D:D,0)+ROW(A15))&lt;&gt;"",IF(INDEX('1 - BaseSafra'!D:D,MATCH(E$349,'1 - BaseSafra'!D:D,0)+ROW(A15))&lt;&gt;E$349,INDEX('1 - BaseSafra'!D:D,MATCH(E$349,'1 - BaseSafra'!D:D,0)+ROW(A15)),""),""),"")</f>
        <v/>
      </c>
      <c r="E366" s="164"/>
      <c r="F366" s="164"/>
      <c r="G366" s="164"/>
      <c r="H366" s="169"/>
      <c r="I366" s="169"/>
      <c r="J366" s="1511"/>
      <c r="K366" s="221"/>
    </row>
    <row r="367" spans="2:11" s="215" customFormat="1" ht="28.05" customHeight="1" x14ac:dyDescent="0.25">
      <c r="B367" s="219"/>
      <c r="C367" s="1506"/>
      <c r="D367" s="657" t="str" cm="1">
        <f t="array" ref="D367">IFERROR(IF(INDEX('1 - BaseSafra'!D:D,MATCH(E$349,'1 - BaseSafra'!D:D,0)+ROW(A16))&lt;&gt;"",IF(INDEX('1 - BaseSafra'!D:D,MATCH(E$349,'1 - BaseSafra'!D:D,0)+ROW(A16))&lt;&gt;E$349,INDEX('1 - BaseSafra'!D:D,MATCH(E$349,'1 - BaseSafra'!D:D,0)+ROW(A16)),""),""),"")</f>
        <v/>
      </c>
      <c r="E367" s="164"/>
      <c r="F367" s="164"/>
      <c r="G367" s="164"/>
      <c r="H367" s="169"/>
      <c r="I367" s="169"/>
      <c r="J367" s="1511"/>
      <c r="K367" s="221"/>
    </row>
    <row r="368" spans="2:11" s="215" customFormat="1" ht="28.05" customHeight="1" x14ac:dyDescent="0.25">
      <c r="B368" s="219"/>
      <c r="C368" s="1506"/>
      <c r="D368" s="657" t="str" cm="1">
        <f t="array" ref="D368">IFERROR(IF(INDEX('1 - BaseSafra'!D:D,MATCH(E$349,'1 - BaseSafra'!D:D,0)+ROW(A17))&lt;&gt;"",IF(INDEX('1 - BaseSafra'!D:D,MATCH(E$349,'1 - BaseSafra'!D:D,0)+ROW(A17))&lt;&gt;E$349,INDEX('1 - BaseSafra'!D:D,MATCH(E$349,'1 - BaseSafra'!D:D,0)+ROW(A17)),""),""),"")</f>
        <v/>
      </c>
      <c r="E368" s="164"/>
      <c r="F368" s="164"/>
      <c r="G368" s="164"/>
      <c r="H368" s="773"/>
      <c r="I368" s="773"/>
      <c r="J368" s="1511"/>
      <c r="K368" s="221"/>
    </row>
    <row r="369" spans="2:11" s="215" customFormat="1" ht="28.05" customHeight="1" x14ac:dyDescent="0.25">
      <c r="B369" s="219"/>
      <c r="C369" s="1506"/>
      <c r="D369" s="657" t="str" cm="1">
        <f t="array" ref="D369">IFERROR(IF(INDEX('1 - BaseSafra'!D:D,MATCH(E$349,'1 - BaseSafra'!D:D,0)+ROW(A18))&lt;&gt;"",IF(INDEX('1 - BaseSafra'!D:D,MATCH(E$349,'1 - BaseSafra'!D:D,0)+ROW(A18))&lt;&gt;E$349,INDEX('1 - BaseSafra'!D:D,MATCH(E$349,'1 - BaseSafra'!D:D,0)+ROW(A18)),""),""),"")</f>
        <v/>
      </c>
      <c r="E369" s="164"/>
      <c r="F369" s="164"/>
      <c r="G369" s="164"/>
      <c r="H369" s="773"/>
      <c r="I369" s="773"/>
      <c r="J369" s="1511"/>
      <c r="K369" s="221"/>
    </row>
    <row r="370" spans="2:11" s="215" customFormat="1" ht="28.05" customHeight="1" x14ac:dyDescent="0.25">
      <c r="B370" s="219"/>
      <c r="C370" s="1506"/>
      <c r="D370" s="657" t="str" cm="1">
        <f t="array" ref="D370">IFERROR(IF(INDEX('1 - BaseSafra'!D:D,MATCH(E$349,'1 - BaseSafra'!D:D,0)+ROW(A19))&lt;&gt;"",IF(INDEX('1 - BaseSafra'!D:D,MATCH(E$349,'1 - BaseSafra'!D:D,0)+ROW(A19))&lt;&gt;E$349,INDEX('1 - BaseSafra'!D:D,MATCH(E$349,'1 - BaseSafra'!D:D,0)+ROW(A19)),""),""),"")</f>
        <v/>
      </c>
      <c r="E370" s="164"/>
      <c r="F370" s="164"/>
      <c r="G370" s="164"/>
      <c r="H370" s="773"/>
      <c r="I370" s="773"/>
      <c r="J370" s="1511"/>
      <c r="K370" s="221"/>
    </row>
    <row r="371" spans="2:11" s="215" customFormat="1" ht="28.05" customHeight="1" x14ac:dyDescent="0.25">
      <c r="B371" s="219"/>
      <c r="C371" s="1506"/>
      <c r="D371" s="657" t="str" cm="1">
        <f t="array" ref="D371">IFERROR(IF(INDEX('1 - BaseSafra'!D:D,MATCH(E$349,'1 - BaseSafra'!D:D,0)+ROW(A20))&lt;&gt;"",IF(INDEX('1 - BaseSafra'!D:D,MATCH(E$349,'1 - BaseSafra'!D:D,0)+ROW(A20))&lt;&gt;E$349,INDEX('1 - BaseSafra'!D:D,MATCH(E$349,'1 - BaseSafra'!D:D,0)+ROW(A20)),""),""),"")</f>
        <v/>
      </c>
      <c r="E371" s="164"/>
      <c r="F371" s="164"/>
      <c r="G371" s="164"/>
      <c r="H371" s="773"/>
      <c r="I371" s="773"/>
      <c r="J371" s="1511"/>
      <c r="K371" s="221"/>
    </row>
    <row r="372" spans="2:11" s="215" customFormat="1" ht="28.05" customHeight="1" x14ac:dyDescent="0.25">
      <c r="B372" s="219"/>
      <c r="C372" s="1507"/>
      <c r="D372" s="790" t="str" cm="1">
        <f t="array" ref="D372">IFERROR(IF(INDEX('1 - BaseSafra'!D:D,MATCH(E$349,'1 - BaseSafra'!D:D,0)+ROW(A21))&lt;&gt;"",IF(INDEX('1 - BaseSafra'!D:D,MATCH(E$349,'1 - BaseSafra'!D:D,0)+ROW(A21))&lt;&gt;E$349,INDEX('1 - BaseSafra'!D:D,MATCH(E$349,'1 - BaseSafra'!D:D,0)+ROW(A21)),""),""),"")</f>
        <v/>
      </c>
      <c r="E372" s="179"/>
      <c r="F372" s="179"/>
      <c r="G372" s="179"/>
      <c r="H372" s="774"/>
      <c r="I372" s="774"/>
      <c r="J372" s="1512"/>
      <c r="K372" s="221"/>
    </row>
    <row r="373" spans="2:11" ht="18" customHeight="1" x14ac:dyDescent="0.25">
      <c r="B373" s="3"/>
      <c r="D373" s="150"/>
      <c r="E373" s="150"/>
      <c r="F373" s="150"/>
      <c r="G373" s="150"/>
      <c r="H373" s="150"/>
      <c r="I373" s="150"/>
      <c r="J373" s="150"/>
      <c r="K373" s="10"/>
    </row>
    <row r="374" spans="2:11" s="215" customFormat="1" ht="37.200000000000003" customHeight="1" x14ac:dyDescent="0.25">
      <c r="B374" s="219"/>
      <c r="C374" s="1505">
        <v>14</v>
      </c>
      <c r="D374" s="626" t="s">
        <v>225</v>
      </c>
      <c r="E374" s="1325"/>
      <c r="F374" s="1326"/>
      <c r="G374" s="1326"/>
      <c r="H374" s="1326"/>
      <c r="I374" s="1326"/>
      <c r="J374" s="765" t="s">
        <v>143</v>
      </c>
      <c r="K374" s="221"/>
    </row>
    <row r="375" spans="2:11" s="215" customFormat="1" ht="19.8" customHeight="1" x14ac:dyDescent="0.25">
      <c r="B375" s="219"/>
      <c r="C375" s="1506"/>
      <c r="D375" s="627" t="s">
        <v>984</v>
      </c>
      <c r="E375" s="1084" t="str">
        <f>E350</f>
        <v>23/24</v>
      </c>
      <c r="F375" s="1084" t="str">
        <f t="shared" ref="F375:I375" si="15">F350</f>
        <v>24/25</v>
      </c>
      <c r="G375" s="1084" t="str">
        <f t="shared" si="15"/>
        <v>25/26</v>
      </c>
      <c r="H375" s="1084" t="str">
        <f t="shared" si="15"/>
        <v>26/27</v>
      </c>
      <c r="I375" s="1084" t="str">
        <f t="shared" si="15"/>
        <v>27/28</v>
      </c>
      <c r="J375" s="787"/>
      <c r="K375" s="221"/>
    </row>
    <row r="376" spans="2:11" s="215" customFormat="1" ht="19.8" customHeight="1" x14ac:dyDescent="0.25">
      <c r="B376" s="219"/>
      <c r="C376" s="1506"/>
      <c r="D376" s="711" t="s">
        <v>227</v>
      </c>
      <c r="E376" s="204" t="s">
        <v>990</v>
      </c>
      <c r="F376" s="204" t="s">
        <v>987</v>
      </c>
      <c r="G376" s="204" t="s">
        <v>985</v>
      </c>
      <c r="H376" s="204" t="s">
        <v>986</v>
      </c>
      <c r="I376" s="204" t="s">
        <v>986</v>
      </c>
      <c r="J376" s="787"/>
      <c r="K376" s="221"/>
    </row>
    <row r="377" spans="2:11" s="215" customFormat="1" ht="28.05" customHeight="1" x14ac:dyDescent="0.25">
      <c r="B377" s="219"/>
      <c r="C377" s="1506"/>
      <c r="D377" s="657" t="str" cm="1">
        <f t="array" ref="D377">IFERROR(IF(INDEX('1 - BaseSafra'!D:D,MATCH(E$374,'1 - BaseSafra'!D:D,0)+ROW(A1))&lt;&gt;"",IF(INDEX('1 - BaseSafra'!D:D,MATCH(E$374,'1 - BaseSafra'!D:D,0)+ROW(A1))&lt;&gt;E$374,INDEX('1 - BaseSafra'!D:D,MATCH(E$374,'1 - BaseSafra'!D:D,0)+ROW(A1)),""),""),"")</f>
        <v/>
      </c>
      <c r="E377" s="728">
        <f>SUM(E378:E379)</f>
        <v>0</v>
      </c>
      <c r="F377" s="728">
        <f>SUM(F378:F379)</f>
        <v>0</v>
      </c>
      <c r="G377" s="728">
        <f>SUM(G378:G379)</f>
        <v>0</v>
      </c>
      <c r="H377" s="728">
        <f>SUM(H378:H379)</f>
        <v>0</v>
      </c>
      <c r="I377" s="728">
        <f>SUM(I378:I379)</f>
        <v>0</v>
      </c>
      <c r="J377" s="1511"/>
      <c r="K377" s="221"/>
    </row>
    <row r="378" spans="2:11" s="215" customFormat="1" ht="28.05" customHeight="1" x14ac:dyDescent="0.25">
      <c r="B378" s="219"/>
      <c r="C378" s="1506"/>
      <c r="D378" s="657" t="str" cm="1">
        <f t="array" ref="D378">IFERROR(IF(INDEX('1 - BaseSafra'!D:D,MATCH(E$374,'1 - BaseSafra'!D:D,0)+ROW(A2))&lt;&gt;"",IF(INDEX('1 - BaseSafra'!D:D,MATCH(E$374,'1 - BaseSafra'!D:D,0)+ROW(A2))&lt;&gt;E$374,INDEX('1 - BaseSafra'!D:D,MATCH(E$374,'1 - BaseSafra'!D:D,0)+ROW(A2)),""),""),"")</f>
        <v/>
      </c>
      <c r="E378" s="164"/>
      <c r="F378" s="164"/>
      <c r="G378" s="164"/>
      <c r="H378" s="164"/>
      <c r="I378" s="164"/>
      <c r="J378" s="1511"/>
      <c r="K378" s="221"/>
    </row>
    <row r="379" spans="2:11" s="215" customFormat="1" ht="28.05" customHeight="1" x14ac:dyDescent="0.25">
      <c r="B379" s="219"/>
      <c r="C379" s="1506"/>
      <c r="D379" s="657" t="str" cm="1">
        <f t="array" ref="D379">IFERROR(IF(INDEX('1 - BaseSafra'!D:D,MATCH(E$374,'1 - BaseSafra'!D:D,0)+ROW(A3))&lt;&gt;"",IF(INDEX('1 - BaseSafra'!D:D,MATCH(E$374,'1 - BaseSafra'!D:D,0)+ROW(A3))&lt;&gt;E$374,INDEX('1 - BaseSafra'!D:D,MATCH(E$374,'1 - BaseSafra'!D:D,0)+ROW(A3)),""),""),"")</f>
        <v/>
      </c>
      <c r="E379" s="164"/>
      <c r="F379" s="164"/>
      <c r="G379" s="164"/>
      <c r="H379" s="164"/>
      <c r="I379" s="164"/>
      <c r="J379" s="1511"/>
      <c r="K379" s="221"/>
    </row>
    <row r="380" spans="2:11" s="215" customFormat="1" ht="28.05" customHeight="1" x14ac:dyDescent="0.25">
      <c r="B380" s="219"/>
      <c r="C380" s="1506"/>
      <c r="D380" s="657" t="str" cm="1">
        <f t="array" ref="D380">IFERROR(IF(INDEX('1 - BaseSafra'!D:D,MATCH(E$374,'1 - BaseSafra'!D:D,0)+ROW(A4))&lt;&gt;"",IF(INDEX('1 - BaseSafra'!D:D,MATCH(E$374,'1 - BaseSafra'!D:D,0)+ROW(A4))&lt;&gt;E$374,INDEX('1 - BaseSafra'!D:D,MATCH(E$374,'1 - BaseSafra'!D:D,0)+ROW(A4)),""),""),"")</f>
        <v/>
      </c>
      <c r="E380" s="164"/>
      <c r="F380" s="164"/>
      <c r="G380" s="118"/>
      <c r="H380" s="164"/>
      <c r="I380" s="164"/>
      <c r="J380" s="1511"/>
      <c r="K380" s="221"/>
    </row>
    <row r="381" spans="2:11" s="215" customFormat="1" ht="28.05" customHeight="1" x14ac:dyDescent="0.25">
      <c r="B381" s="219"/>
      <c r="C381" s="1506"/>
      <c r="D381" s="657" t="str" cm="1">
        <f t="array" ref="D381">IFERROR(IF(INDEX('1 - BaseSafra'!D:D,MATCH(E$374,'1 - BaseSafra'!D:D,0)+ROW(A5))&lt;&gt;"",IF(INDEX('1 - BaseSafra'!D:D,MATCH(E$374,'1 - BaseSafra'!D:D,0)+ROW(A5))&lt;&gt;E$374,INDEX('1 - BaseSafra'!D:D,MATCH(E$374,'1 - BaseSafra'!D:D,0)+ROW(A5)),""),""),"")</f>
        <v/>
      </c>
      <c r="E381" s="164"/>
      <c r="F381" s="164"/>
      <c r="G381" s="164"/>
      <c r="H381" s="164"/>
      <c r="I381" s="164"/>
      <c r="J381" s="1511"/>
      <c r="K381" s="221"/>
    </row>
    <row r="382" spans="2:11" s="215" customFormat="1" ht="28.05" customHeight="1" x14ac:dyDescent="0.25">
      <c r="B382" s="219"/>
      <c r="C382" s="1506"/>
      <c r="D382" s="657" t="str" cm="1">
        <f t="array" ref="D382">IFERROR(IF(INDEX('1 - BaseSafra'!D:D,MATCH(E$374,'1 - BaseSafra'!D:D,0)+ROW(A6))&lt;&gt;"",IF(INDEX('1 - BaseSafra'!D:D,MATCH(E$374,'1 - BaseSafra'!D:D,0)+ROW(A6))&lt;&gt;E$374,INDEX('1 - BaseSafra'!D:D,MATCH(E$374,'1 - BaseSafra'!D:D,0)+ROW(A6)),""),""),"")</f>
        <v/>
      </c>
      <c r="E382" s="166"/>
      <c r="F382" s="166"/>
      <c r="G382" s="166"/>
      <c r="H382" s="166"/>
      <c r="I382" s="166"/>
      <c r="J382" s="1511"/>
      <c r="K382" s="221"/>
    </row>
    <row r="383" spans="2:11" s="215" customFormat="1" ht="28.05" customHeight="1" x14ac:dyDescent="0.25">
      <c r="B383" s="219"/>
      <c r="C383" s="1506"/>
      <c r="D383" s="657" t="str" cm="1">
        <f t="array" ref="D383">IFERROR(IF(INDEX('1 - BaseSafra'!D:D,MATCH(E$374,'1 - BaseSafra'!D:D,0)+ROW(A7))&lt;&gt;"",IF(INDEX('1 - BaseSafra'!D:D,MATCH(E$374,'1 - BaseSafra'!D:D,0)+ROW(A7))&lt;&gt;E$374,INDEX('1 - BaseSafra'!D:D,MATCH(E$374,'1 - BaseSafra'!D:D,0)+ROW(A7)),""),""),"")</f>
        <v/>
      </c>
      <c r="E383" s="730">
        <f>E381*E377</f>
        <v>0</v>
      </c>
      <c r="F383" s="730">
        <f>F381*F377</f>
        <v>0</v>
      </c>
      <c r="G383" s="730">
        <f>G381*G377</f>
        <v>0</v>
      </c>
      <c r="H383" s="730">
        <f>H381*H377</f>
        <v>0</v>
      </c>
      <c r="I383" s="730">
        <f>I381*I377</f>
        <v>0</v>
      </c>
      <c r="J383" s="1511"/>
      <c r="K383" s="221"/>
    </row>
    <row r="384" spans="2:11" s="215" customFormat="1" ht="28.05" customHeight="1" x14ac:dyDescent="0.25">
      <c r="B384" s="219"/>
      <c r="C384" s="1506"/>
      <c r="D384" s="657" t="str" cm="1">
        <f t="array" ref="D384">IFERROR(IF(INDEX('1 - BaseSafra'!D:D,MATCH(E$374,'1 - BaseSafra'!D:D,0)+ROW(A8))&lt;&gt;"",IF(INDEX('1 - BaseSafra'!D:D,MATCH(E$374,'1 - BaseSafra'!D:D,0)+ROW(A8))&lt;&gt;E$374,INDEX('1 - BaseSafra'!D:D,MATCH(E$374,'1 - BaseSafra'!D:D,0)+ROW(A8)),""),""),"")</f>
        <v/>
      </c>
      <c r="E384" s="169"/>
      <c r="F384" s="169"/>
      <c r="G384" s="169"/>
      <c r="H384" s="169"/>
      <c r="I384" s="169"/>
      <c r="J384" s="1511"/>
      <c r="K384" s="221"/>
    </row>
    <row r="385" spans="2:11" s="215" customFormat="1" ht="28.05" customHeight="1" x14ac:dyDescent="0.25">
      <c r="B385" s="219"/>
      <c r="C385" s="1506"/>
      <c r="D385" s="657" t="str" cm="1">
        <f t="array" ref="D385">IFERROR(IF(INDEX('1 - BaseSafra'!D:D,MATCH(E$374,'1 - BaseSafra'!D:D,0)+ROW(A9))&lt;&gt;"",IF(INDEX('1 - BaseSafra'!D:D,MATCH(E$374,'1 - BaseSafra'!D:D,0)+ROW(A9))&lt;&gt;E$374,INDEX('1 - BaseSafra'!D:D,MATCH(E$374,'1 - BaseSafra'!D:D,0)+ROW(A9)),""),""),"")</f>
        <v/>
      </c>
      <c r="E385" s="169"/>
      <c r="F385" s="169"/>
      <c r="G385" s="169"/>
      <c r="H385" s="169"/>
      <c r="I385" s="169"/>
      <c r="J385" s="1511"/>
      <c r="K385" s="221"/>
    </row>
    <row r="386" spans="2:11" s="215" customFormat="1" ht="28.05" customHeight="1" x14ac:dyDescent="0.25">
      <c r="B386" s="219"/>
      <c r="C386" s="1506"/>
      <c r="D386" s="657" t="str" cm="1">
        <f t="array" ref="D386">IFERROR(IF(INDEX('1 - BaseSafra'!D:D,MATCH(E$374,'1 - BaseSafra'!D:D,0)+ROW(A10))&lt;&gt;"",IF(INDEX('1 - BaseSafra'!D:D,MATCH(E$374,'1 - BaseSafra'!D:D,0)+ROW(A10))&lt;&gt;E$374,INDEX('1 - BaseSafra'!D:D,MATCH(E$374,'1 - BaseSafra'!D:D,0)+ROW(A10)),""),""),"")</f>
        <v/>
      </c>
      <c r="E386" s="169"/>
      <c r="F386" s="169"/>
      <c r="G386" s="169"/>
      <c r="H386" s="169"/>
      <c r="I386" s="169"/>
      <c r="J386" s="1511"/>
      <c r="K386" s="221"/>
    </row>
    <row r="387" spans="2:11" s="215" customFormat="1" ht="28.05" customHeight="1" x14ac:dyDescent="0.25">
      <c r="B387" s="219"/>
      <c r="C387" s="1506"/>
      <c r="D387" s="657" t="str" cm="1">
        <f t="array" ref="D387">IFERROR(IF(INDEX('1 - BaseSafra'!D:D,MATCH(E$374,'1 - BaseSafra'!D:D,0)+ROW(A11))&lt;&gt;"",IF(INDEX('1 - BaseSafra'!D:D,MATCH(E$374,'1 - BaseSafra'!D:D,0)+ROW(A11))&lt;&gt;E$374,INDEX('1 - BaseSafra'!D:D,MATCH(E$374,'1 - BaseSafra'!D:D,0)+ROW(A11)),""),""),"")</f>
        <v/>
      </c>
      <c r="E387" s="726"/>
      <c r="F387" s="726"/>
      <c r="G387" s="726"/>
      <c r="H387" s="726"/>
      <c r="I387" s="726"/>
      <c r="J387" s="1511"/>
      <c r="K387" s="221"/>
    </row>
    <row r="388" spans="2:11" s="215" customFormat="1" ht="28.05" customHeight="1" x14ac:dyDescent="0.25">
      <c r="B388" s="219"/>
      <c r="C388" s="1506"/>
      <c r="D388" s="657" t="str" cm="1">
        <f t="array" ref="D388">IFERROR(IF(INDEX('1 - BaseSafra'!D:D,MATCH(E$374,'1 - BaseSafra'!D:D,0)+ROW(A12))&lt;&gt;"",IF(INDEX('1 - BaseSafra'!D:D,MATCH(E$374,'1 - BaseSafra'!D:D,0)+ROW(A12))&lt;&gt;E$374,INDEX('1 - BaseSafra'!D:D,MATCH(E$374,'1 - BaseSafra'!D:D,0)+ROW(A12)),""),""),"")</f>
        <v/>
      </c>
      <c r="E388" s="169"/>
      <c r="F388" s="169"/>
      <c r="G388" s="169"/>
      <c r="H388" s="169"/>
      <c r="I388" s="169"/>
      <c r="J388" s="1511"/>
      <c r="K388" s="221"/>
    </row>
    <row r="389" spans="2:11" s="215" customFormat="1" ht="28.05" customHeight="1" x14ac:dyDescent="0.25">
      <c r="B389" s="219"/>
      <c r="C389" s="1506"/>
      <c r="D389" s="657" t="str" cm="1">
        <f t="array" ref="D389">IFERROR(IF(INDEX('1 - BaseSafra'!D:D,MATCH(E$374,'1 - BaseSafra'!D:D,0)+ROW(A13))&lt;&gt;"",IF(INDEX('1 - BaseSafra'!D:D,MATCH(E$374,'1 - BaseSafra'!D:D,0)+ROW(A13))&lt;&gt;E$374,INDEX('1 - BaseSafra'!D:D,MATCH(E$374,'1 - BaseSafra'!D:D,0)+ROW(A13)),""),""),"")</f>
        <v/>
      </c>
      <c r="E389" s="164"/>
      <c r="F389" s="164"/>
      <c r="G389" s="164"/>
      <c r="H389" s="169"/>
      <c r="I389" s="169"/>
      <c r="J389" s="1511"/>
      <c r="K389" s="221"/>
    </row>
    <row r="390" spans="2:11" s="215" customFormat="1" ht="28.05" customHeight="1" x14ac:dyDescent="0.25">
      <c r="B390" s="219"/>
      <c r="C390" s="1506"/>
      <c r="D390" s="657" t="str" cm="1">
        <f t="array" ref="D390">IFERROR(IF(INDEX('1 - BaseSafra'!D:D,MATCH(E$374,'1 - BaseSafra'!D:D,0)+ROW(A14))&lt;&gt;"",IF(INDEX('1 - BaseSafra'!D:D,MATCH(E$374,'1 - BaseSafra'!D:D,0)+ROW(A14))&lt;&gt;E$374,INDEX('1 - BaseSafra'!D:D,MATCH(E$374,'1 - BaseSafra'!D:D,0)+ROW(A14)),""),""),"")</f>
        <v/>
      </c>
      <c r="E390" s="164"/>
      <c r="F390" s="164"/>
      <c r="G390" s="164"/>
      <c r="H390" s="169"/>
      <c r="I390" s="169"/>
      <c r="J390" s="1511"/>
      <c r="K390" s="221"/>
    </row>
    <row r="391" spans="2:11" s="215" customFormat="1" ht="28.05" customHeight="1" x14ac:dyDescent="0.25">
      <c r="B391" s="219"/>
      <c r="C391" s="1506"/>
      <c r="D391" s="657" t="str" cm="1">
        <f t="array" ref="D391">IFERROR(IF(INDEX('1 - BaseSafra'!D:D,MATCH(E$374,'1 - BaseSafra'!D:D,0)+ROW(A15))&lt;&gt;"",IF(INDEX('1 - BaseSafra'!D:D,MATCH(E$374,'1 - BaseSafra'!D:D,0)+ROW(A15))&lt;&gt;E$374,INDEX('1 - BaseSafra'!D:D,MATCH(E$374,'1 - BaseSafra'!D:D,0)+ROW(A15)),""),""),"")</f>
        <v/>
      </c>
      <c r="E391" s="729">
        <f>E384*E383</f>
        <v>0</v>
      </c>
      <c r="F391" s="729">
        <f>F384*F383</f>
        <v>0</v>
      </c>
      <c r="G391" s="729">
        <f>G384*G383</f>
        <v>0</v>
      </c>
      <c r="H391" s="731">
        <f>H384*H383</f>
        <v>0</v>
      </c>
      <c r="I391" s="731">
        <f>I384*I383</f>
        <v>0</v>
      </c>
      <c r="J391" s="1511"/>
      <c r="K391" s="221"/>
    </row>
    <row r="392" spans="2:11" s="215" customFormat="1" ht="28.05" customHeight="1" x14ac:dyDescent="0.25">
      <c r="B392" s="219"/>
      <c r="C392" s="1506"/>
      <c r="D392" s="657" t="str" cm="1">
        <f t="array" ref="D392">IFERROR(IF(INDEX('1 - BaseSafra'!D:D,MATCH(E$374,'1 - BaseSafra'!D:D,0)+ROW(A16))&lt;&gt;"",IF(INDEX('1 - BaseSafra'!D:D,MATCH(E$374,'1 - BaseSafra'!D:D,0)+ROW(A16))&lt;&gt;E$374,INDEX('1 - BaseSafra'!D:D,MATCH(E$374,'1 - BaseSafra'!D:D,0)+ROW(A16)),""),""),"")</f>
        <v/>
      </c>
      <c r="E392" s="729">
        <f>(E387*E377)+(E388*E383)+(E385*E386)+E380</f>
        <v>0</v>
      </c>
      <c r="F392" s="729">
        <f>(F387*F377)+(F388*F383)+(F385*F386)+F380</f>
        <v>0</v>
      </c>
      <c r="G392" s="729">
        <f>(G387*G377)+(G388*G383)+(G385*G386)+G380</f>
        <v>0</v>
      </c>
      <c r="H392" s="731">
        <f>(H387*H377)+(H388*H383)+(H385*H386)+H380</f>
        <v>0</v>
      </c>
      <c r="I392" s="731">
        <f>(I387*I377)+(I388*I383)+(I385*I386)+I380</f>
        <v>0</v>
      </c>
      <c r="J392" s="1511"/>
      <c r="K392" s="221"/>
    </row>
    <row r="393" spans="2:11" s="215" customFormat="1" ht="28.05" customHeight="1" x14ac:dyDescent="0.25">
      <c r="B393" s="219"/>
      <c r="C393" s="1506"/>
      <c r="D393" s="657" t="str" cm="1">
        <f t="array" ref="D393">IFERROR(IF(INDEX('1 - BaseSafra'!D:D,MATCH(E$374,'1 - BaseSafra'!D:D,0)+ROW(A17))&lt;&gt;"",IF(INDEX('1 - BaseSafra'!D:D,MATCH(E$374,'1 - BaseSafra'!D:D,0)+ROW(A17))&lt;&gt;E$374,INDEX('1 - BaseSafra'!D:D,MATCH(E$374,'1 - BaseSafra'!D:D,0)+ROW(A17)),""),""),"")</f>
        <v/>
      </c>
      <c r="E393" s="729">
        <f>E391-E392</f>
        <v>0</v>
      </c>
      <c r="F393" s="729">
        <f>F391-F392</f>
        <v>0</v>
      </c>
      <c r="G393" s="729">
        <f>G391-G392</f>
        <v>0</v>
      </c>
      <c r="H393" s="731">
        <f>H391-H392</f>
        <v>0</v>
      </c>
      <c r="I393" s="731">
        <f>I391-I392</f>
        <v>0</v>
      </c>
      <c r="J393" s="1511"/>
      <c r="K393" s="221"/>
    </row>
    <row r="394" spans="2:11" s="215" customFormat="1" ht="28.05" customHeight="1" x14ac:dyDescent="0.25">
      <c r="B394" s="219"/>
      <c r="C394" s="1506"/>
      <c r="D394" s="657" t="str" cm="1">
        <f t="array" ref="D394">IFERROR(IF(INDEX('1 - BaseSafra'!D:D,MATCH(E$374,'1 - BaseSafra'!D:D,0)+ROW(A18))&lt;&gt;"",IF(INDEX('1 - BaseSafra'!D:D,MATCH(E$374,'1 - BaseSafra'!D:D,0)+ROW(A18))&lt;&gt;E$374,INDEX('1 - BaseSafra'!D:D,MATCH(E$374,'1 - BaseSafra'!D:D,0)+ROW(A18)),""),""),"")</f>
        <v/>
      </c>
      <c r="E394" s="729">
        <f>IFERROR(E393/E391,0)</f>
        <v>0</v>
      </c>
      <c r="F394" s="729">
        <f>IFERROR(F393/F391,0)</f>
        <v>0</v>
      </c>
      <c r="G394" s="729">
        <f>IFERROR(G393/G391,0)</f>
        <v>0</v>
      </c>
      <c r="H394" s="731">
        <f>IFERROR(H393/H391,0)</f>
        <v>0</v>
      </c>
      <c r="I394" s="731">
        <f>IFERROR(I393/I391,0)</f>
        <v>0</v>
      </c>
      <c r="J394" s="1511"/>
      <c r="K394" s="221"/>
    </row>
    <row r="395" spans="2:11" s="215" customFormat="1" ht="28.05" customHeight="1" x14ac:dyDescent="0.25">
      <c r="B395" s="219"/>
      <c r="C395" s="1506"/>
      <c r="D395" s="657" t="str" cm="1">
        <f t="array" ref="D395">IFERROR(IF(INDEX('1 - BaseSafra'!D:D,MATCH(E$374,'1 - BaseSafra'!D:D,0)+ROW(A19))&lt;&gt;"",IF(INDEX('1 - BaseSafra'!D:D,MATCH(E$374,'1 - BaseSafra'!D:D,0)+ROW(A19))&lt;&gt;E$374,INDEX('1 - BaseSafra'!D:D,MATCH(E$374,'1 - BaseSafra'!D:D,0)+ROW(A19)),""),""),"")</f>
        <v/>
      </c>
      <c r="E395" s="164"/>
      <c r="F395" s="164"/>
      <c r="G395" s="164"/>
      <c r="H395" s="767"/>
      <c r="I395" s="767"/>
      <c r="J395" s="1511"/>
      <c r="K395" s="221"/>
    </row>
    <row r="396" spans="2:11" s="215" customFormat="1" ht="28.05" customHeight="1" x14ac:dyDescent="0.25">
      <c r="B396" s="219"/>
      <c r="C396" s="1506"/>
      <c r="D396" s="657" t="str" cm="1">
        <f t="array" ref="D396">IFERROR(IF(INDEX('1 - BaseSafra'!D:D,MATCH(E$374,'1 - BaseSafra'!D:D,0)+ROW(A20))&lt;&gt;"",IF(INDEX('1 - BaseSafra'!D:D,MATCH(E$374,'1 - BaseSafra'!D:D,0)+ROW(A20))&lt;&gt;E$374,INDEX('1 - BaseSafra'!D:D,MATCH(E$374,'1 - BaseSafra'!D:D,0)+ROW(A20)),""),""),"")</f>
        <v/>
      </c>
      <c r="E396" s="164"/>
      <c r="F396" s="164"/>
      <c r="G396" s="164"/>
      <c r="H396" s="767"/>
      <c r="I396" s="767"/>
      <c r="J396" s="1511"/>
      <c r="K396" s="221"/>
    </row>
    <row r="397" spans="2:11" s="215" customFormat="1" ht="28.05" customHeight="1" x14ac:dyDescent="0.25">
      <c r="B397" s="219"/>
      <c r="C397" s="1507"/>
      <c r="D397" s="790" t="str" cm="1">
        <f t="array" ref="D397">IFERROR(IF(INDEX('1 - BaseSafra'!D:D,MATCH(E$374,'1 - BaseSafra'!D:D,0)+ROW(A21))&lt;&gt;"",IF(INDEX('1 - BaseSafra'!D:D,MATCH(E$374,'1 - BaseSafra'!D:D,0)+ROW(A21))&lt;&gt;E$374,INDEX('1 - BaseSafra'!D:D,MATCH(E$374,'1 - BaseSafra'!D:D,0)+ROW(A21)),""),""),"")</f>
        <v/>
      </c>
      <c r="E397" s="179"/>
      <c r="F397" s="179"/>
      <c r="G397" s="179"/>
      <c r="H397" s="727"/>
      <c r="I397" s="727"/>
      <c r="J397" s="1512"/>
      <c r="K397" s="221"/>
    </row>
    <row r="398" spans="2:11" ht="18" customHeight="1" x14ac:dyDescent="0.25">
      <c r="B398" s="3"/>
      <c r="D398" s="150"/>
      <c r="E398" s="150"/>
      <c r="F398" s="150"/>
      <c r="G398" s="150"/>
      <c r="H398" s="150"/>
      <c r="I398" s="150"/>
      <c r="J398" s="150"/>
      <c r="K398" s="10"/>
    </row>
    <row r="399" spans="2:11" s="215" customFormat="1" ht="37.799999999999997" customHeight="1" x14ac:dyDescent="0.25">
      <c r="B399" s="219"/>
      <c r="C399" s="1505">
        <v>15</v>
      </c>
      <c r="D399" s="626" t="s">
        <v>225</v>
      </c>
      <c r="E399" s="1325"/>
      <c r="F399" s="1326"/>
      <c r="G399" s="1326"/>
      <c r="H399" s="1326"/>
      <c r="I399" s="1326"/>
      <c r="J399" s="765" t="s">
        <v>143</v>
      </c>
      <c r="K399" s="221"/>
    </row>
    <row r="400" spans="2:11" s="215" customFormat="1" ht="19.8" customHeight="1" x14ac:dyDescent="0.25">
      <c r="B400" s="219"/>
      <c r="C400" s="1506"/>
      <c r="D400" s="627" t="s">
        <v>984</v>
      </c>
      <c r="E400" s="1084" t="str">
        <f>E375</f>
        <v>23/24</v>
      </c>
      <c r="F400" s="1084" t="str">
        <f t="shared" ref="F400:I400" si="16">F375</f>
        <v>24/25</v>
      </c>
      <c r="G400" s="1084" t="str">
        <f t="shared" si="16"/>
        <v>25/26</v>
      </c>
      <c r="H400" s="1084" t="str">
        <f t="shared" si="16"/>
        <v>26/27</v>
      </c>
      <c r="I400" s="1084" t="str">
        <f t="shared" si="16"/>
        <v>27/28</v>
      </c>
      <c r="J400" s="787"/>
      <c r="K400" s="221"/>
    </row>
    <row r="401" spans="2:11" s="215" customFormat="1" ht="18" customHeight="1" x14ac:dyDescent="0.25">
      <c r="B401" s="219"/>
      <c r="C401" s="1506"/>
      <c r="D401" s="711" t="s">
        <v>227</v>
      </c>
      <c r="E401" s="204" t="s">
        <v>990</v>
      </c>
      <c r="F401" s="204" t="s">
        <v>987</v>
      </c>
      <c r="G401" s="204" t="s">
        <v>985</v>
      </c>
      <c r="H401" s="204" t="s">
        <v>986</v>
      </c>
      <c r="I401" s="204" t="s">
        <v>986</v>
      </c>
      <c r="J401" s="1511"/>
      <c r="K401" s="221"/>
    </row>
    <row r="402" spans="2:11" s="215" customFormat="1" ht="28.05" customHeight="1" x14ac:dyDescent="0.25">
      <c r="B402" s="219"/>
      <c r="C402" s="1506"/>
      <c r="D402" s="657" t="str" cm="1">
        <f t="array" ref="D402">IFERROR(IF(INDEX('1 - BaseSafra'!D:D,MATCH(E$399,'1 - BaseSafra'!D:D,0)+ROW(A1))&lt;&gt;"",IF(INDEX('1 - BaseSafra'!D:D,MATCH(E$399,'1 - BaseSafra'!D:D,0)+ROW(A1))&lt;&gt;E$399,INDEX('1 - BaseSafra'!D:D,MATCH(E$399,'1 - BaseSafra'!D:D,0)+ROW(A1)),""),""),"")</f>
        <v/>
      </c>
      <c r="E402" s="728">
        <f>SUM(E403:E404)</f>
        <v>0</v>
      </c>
      <c r="F402" s="728">
        <f>SUM(F403:F404)</f>
        <v>0</v>
      </c>
      <c r="G402" s="728">
        <f>SUM(G403:G404)</f>
        <v>0</v>
      </c>
      <c r="H402" s="728">
        <f>SUM(H403:H404)</f>
        <v>0</v>
      </c>
      <c r="I402" s="728">
        <f>SUM(I403:I404)</f>
        <v>0</v>
      </c>
      <c r="J402" s="1511"/>
      <c r="K402" s="221"/>
    </row>
    <row r="403" spans="2:11" s="215" customFormat="1" ht="28.05" customHeight="1" x14ac:dyDescent="0.25">
      <c r="B403" s="219"/>
      <c r="C403" s="1506"/>
      <c r="D403" s="657" t="str" cm="1">
        <f t="array" ref="D403">IFERROR(IF(INDEX('1 - BaseSafra'!D:D,MATCH(E$399,'1 - BaseSafra'!D:D,0)+ROW(A2))&lt;&gt;"",IF(INDEX('1 - BaseSafra'!D:D,MATCH(E$399,'1 - BaseSafra'!D:D,0)+ROW(A2))&lt;&gt;E$399,INDEX('1 - BaseSafra'!D:D,MATCH(E$399,'1 - BaseSafra'!D:D,0)+ROW(A2)),""),""),"")</f>
        <v/>
      </c>
      <c r="E403" s="164"/>
      <c r="F403" s="164"/>
      <c r="G403" s="164"/>
      <c r="H403" s="164"/>
      <c r="I403" s="164"/>
      <c r="J403" s="1511"/>
      <c r="K403" s="221"/>
    </row>
    <row r="404" spans="2:11" s="215" customFormat="1" ht="28.05" customHeight="1" x14ac:dyDescent="0.25">
      <c r="B404" s="219"/>
      <c r="C404" s="1506"/>
      <c r="D404" s="657" t="str" cm="1">
        <f t="array" ref="D404">IFERROR(IF(INDEX('1 - BaseSafra'!D:D,MATCH(E$399,'1 - BaseSafra'!D:D,0)+ROW(A3))&lt;&gt;"",IF(INDEX('1 - BaseSafra'!D:D,MATCH(E$399,'1 - BaseSafra'!D:D,0)+ROW(A3))&lt;&gt;E$399,INDEX('1 - BaseSafra'!D:D,MATCH(E$399,'1 - BaseSafra'!D:D,0)+ROW(A3)),""),""),"")</f>
        <v/>
      </c>
      <c r="E404" s="164"/>
      <c r="F404" s="164"/>
      <c r="G404" s="164"/>
      <c r="H404" s="164"/>
      <c r="I404" s="164"/>
      <c r="J404" s="1511"/>
      <c r="K404" s="221"/>
    </row>
    <row r="405" spans="2:11" s="215" customFormat="1" ht="28.05" customHeight="1" x14ac:dyDescent="0.25">
      <c r="B405" s="219"/>
      <c r="C405" s="1506"/>
      <c r="D405" s="657" t="str" cm="1">
        <f t="array" ref="D405">IFERROR(IF(INDEX('1 - BaseSafra'!D:D,MATCH(E$399,'1 - BaseSafra'!D:D,0)+ROW(A4))&lt;&gt;"",IF(INDEX('1 - BaseSafra'!D:D,MATCH(E$399,'1 - BaseSafra'!D:D,0)+ROW(A4))&lt;&gt;E$399,INDEX('1 - BaseSafra'!D:D,MATCH(E$399,'1 - BaseSafra'!D:D,0)+ROW(A4)),""),""),"")</f>
        <v/>
      </c>
      <c r="E405" s="164"/>
      <c r="F405" s="164"/>
      <c r="G405" s="118"/>
      <c r="H405" s="164"/>
      <c r="I405" s="164"/>
      <c r="J405" s="1511"/>
      <c r="K405" s="221"/>
    </row>
    <row r="406" spans="2:11" s="215" customFormat="1" ht="28.05" customHeight="1" x14ac:dyDescent="0.25">
      <c r="B406" s="219"/>
      <c r="C406" s="1506"/>
      <c r="D406" s="657" t="str" cm="1">
        <f t="array" ref="D406">IFERROR(IF(INDEX('1 - BaseSafra'!D:D,MATCH(E$399,'1 - BaseSafra'!D:D,0)+ROW(A5))&lt;&gt;"",IF(INDEX('1 - BaseSafra'!D:D,MATCH(E$399,'1 - BaseSafra'!D:D,0)+ROW(A5))&lt;&gt;E$399,INDEX('1 - BaseSafra'!D:D,MATCH(E$399,'1 - BaseSafra'!D:D,0)+ROW(A5)),""),""),"")</f>
        <v/>
      </c>
      <c r="E406" s="729">
        <f>E405*E402</f>
        <v>0</v>
      </c>
      <c r="F406" s="729">
        <f>F405*F402</f>
        <v>0</v>
      </c>
      <c r="G406" s="729">
        <f>G405*G402</f>
        <v>0</v>
      </c>
      <c r="H406" s="729">
        <f>H405*H402</f>
        <v>0</v>
      </c>
      <c r="I406" s="729">
        <f>I405*I402</f>
        <v>0</v>
      </c>
      <c r="J406" s="1511"/>
      <c r="K406" s="221"/>
    </row>
    <row r="407" spans="2:11" s="215" customFormat="1" ht="28.05" customHeight="1" x14ac:dyDescent="0.25">
      <c r="B407" s="219"/>
      <c r="C407" s="1506"/>
      <c r="D407" s="657" t="str" cm="1">
        <f t="array" ref="D407">IFERROR(IF(INDEX('1 - BaseSafra'!D:D,MATCH(E$399,'1 - BaseSafra'!D:D,0)+ROW(A6))&lt;&gt;"",IF(INDEX('1 - BaseSafra'!D:D,MATCH(E$399,'1 - BaseSafra'!D:D,0)+ROW(A6))&lt;&gt;E$399,INDEX('1 - BaseSafra'!D:D,MATCH(E$399,'1 - BaseSafra'!D:D,0)+ROW(A6)),""),""),"")</f>
        <v/>
      </c>
      <c r="E407" s="166"/>
      <c r="F407" s="166"/>
      <c r="G407" s="166"/>
      <c r="H407" s="166"/>
      <c r="I407" s="166"/>
      <c r="J407" s="1511"/>
      <c r="K407" s="221"/>
    </row>
    <row r="408" spans="2:11" s="215" customFormat="1" ht="28.05" customHeight="1" x14ac:dyDescent="0.25">
      <c r="B408" s="219"/>
      <c r="C408" s="1506"/>
      <c r="D408" s="657" t="str" cm="1">
        <f t="array" ref="D408">IFERROR(IF(INDEX('1 - BaseSafra'!D:D,MATCH(E$399,'1 - BaseSafra'!D:D,0)+ROW(A7))&lt;&gt;"",IF(INDEX('1 - BaseSafra'!D:D,MATCH(E$399,'1 - BaseSafra'!D:D,0)+ROW(A7))&lt;&gt;E$399,INDEX('1 - BaseSafra'!D:D,MATCH(E$399,'1 - BaseSafra'!D:D,0)+ROW(A7)),""),""),"")</f>
        <v/>
      </c>
      <c r="E408" s="166"/>
      <c r="F408" s="166"/>
      <c r="G408" s="166"/>
      <c r="H408" s="166"/>
      <c r="I408" s="166"/>
      <c r="J408" s="1511"/>
      <c r="K408" s="221"/>
    </row>
    <row r="409" spans="2:11" s="215" customFormat="1" ht="28.05" customHeight="1" x14ac:dyDescent="0.25">
      <c r="B409" s="219"/>
      <c r="C409" s="1506"/>
      <c r="D409" s="657" t="str" cm="1">
        <f t="array" ref="D409">IFERROR(IF(INDEX('1 - BaseSafra'!D:D,MATCH(E$399,'1 - BaseSafra'!D:D,0)+ROW(A8))&lt;&gt;"",IF(INDEX('1 - BaseSafra'!D:D,MATCH(E$399,'1 - BaseSafra'!D:D,0)+ROW(A8))&lt;&gt;E$399,INDEX('1 - BaseSafra'!D:D,MATCH(E$399,'1 - BaseSafra'!D:D,0)+ROW(A8)),""),""),"")</f>
        <v/>
      </c>
      <c r="E409" s="169"/>
      <c r="F409" s="169"/>
      <c r="G409" s="169"/>
      <c r="H409" s="169"/>
      <c r="I409" s="169"/>
      <c r="J409" s="1511"/>
      <c r="K409" s="221"/>
    </row>
    <row r="410" spans="2:11" s="215" customFormat="1" ht="28.05" customHeight="1" x14ac:dyDescent="0.25">
      <c r="B410" s="219"/>
      <c r="C410" s="1506"/>
      <c r="D410" s="657" t="str" cm="1">
        <f t="array" ref="D410">IFERROR(IF(INDEX('1 - BaseSafra'!D:D,MATCH(E$399,'1 - BaseSafra'!D:D,0)+ROW(A9))&lt;&gt;"",IF(INDEX('1 - BaseSafra'!D:D,MATCH(E$399,'1 - BaseSafra'!D:D,0)+ROW(A9))&lt;&gt;E$399,INDEX('1 - BaseSafra'!D:D,MATCH(E$399,'1 - BaseSafra'!D:D,0)+ROW(A9)),""),""),"")</f>
        <v/>
      </c>
      <c r="E410" s="731">
        <f>(E409*E404)*E407</f>
        <v>0</v>
      </c>
      <c r="F410" s="731">
        <f>(F409*F404)*F407</f>
        <v>0</v>
      </c>
      <c r="G410" s="731">
        <f>(G409*G404)*G407</f>
        <v>0</v>
      </c>
      <c r="H410" s="731">
        <f>(H409*H404)*H407</f>
        <v>0</v>
      </c>
      <c r="I410" s="731">
        <f>(I409*I404)*I407</f>
        <v>0</v>
      </c>
      <c r="J410" s="1511"/>
      <c r="K410" s="221"/>
    </row>
    <row r="411" spans="2:11" s="215" customFormat="1" ht="28.05" customHeight="1" x14ac:dyDescent="0.25">
      <c r="B411" s="219"/>
      <c r="C411" s="1506"/>
      <c r="D411" s="657" t="str" cm="1">
        <f t="array" ref="D411">IFERROR(IF(INDEX('1 - BaseSafra'!D:D,MATCH(E$399,'1 - BaseSafra'!D:D,0)+ROW(A10))&lt;&gt;"",IF(INDEX('1 - BaseSafra'!D:D,MATCH(E$399,'1 - BaseSafra'!D:D,0)+ROW(A10))&lt;&gt;E$399,INDEX('1 - BaseSafra'!D:D,MATCH(E$399,'1 - BaseSafra'!D:D,0)+ROW(A10)),""),""),"")</f>
        <v/>
      </c>
      <c r="E411" s="731">
        <f>E406*E407</f>
        <v>0</v>
      </c>
      <c r="F411" s="731">
        <f>F406*F407</f>
        <v>0</v>
      </c>
      <c r="G411" s="731">
        <f>G406*G407</f>
        <v>0</v>
      </c>
      <c r="H411" s="731">
        <f>H406*H407</f>
        <v>0</v>
      </c>
      <c r="I411" s="731">
        <f>I406*I407</f>
        <v>0</v>
      </c>
      <c r="J411" s="1511"/>
      <c r="K411" s="221"/>
    </row>
    <row r="412" spans="2:11" s="215" customFormat="1" ht="28.05" customHeight="1" x14ac:dyDescent="0.25">
      <c r="B412" s="219"/>
      <c r="C412" s="1506"/>
      <c r="D412" s="657" t="str" cm="1">
        <f t="array" ref="D412">IFERROR(IF(INDEX('1 - BaseSafra'!D:D,MATCH(E$399,'1 - BaseSafra'!D:D,0)+ROW(A11))&lt;&gt;"",IF(INDEX('1 - BaseSafra'!D:D,MATCH(E$399,'1 - BaseSafra'!D:D,0)+ROW(A11))&lt;&gt;E$399,INDEX('1 - BaseSafra'!D:D,MATCH(E$399,'1 - BaseSafra'!D:D,0)+ROW(A11)),""),""),"")</f>
        <v/>
      </c>
      <c r="E412" s="732">
        <f>E408*E402</f>
        <v>0</v>
      </c>
      <c r="F412" s="732">
        <f>F408*F402</f>
        <v>0</v>
      </c>
      <c r="G412" s="732">
        <f>G408*G402</f>
        <v>0</v>
      </c>
      <c r="H412" s="732">
        <f>H408*H402</f>
        <v>0</v>
      </c>
      <c r="I412" s="732">
        <f>I408*I402</f>
        <v>0</v>
      </c>
      <c r="J412" s="1511"/>
      <c r="K412" s="221"/>
    </row>
    <row r="413" spans="2:11" s="215" customFormat="1" ht="28.05" customHeight="1" x14ac:dyDescent="0.25">
      <c r="B413" s="219"/>
      <c r="C413" s="1506"/>
      <c r="D413" s="657" t="str" cm="1">
        <f t="array" ref="D413">IFERROR(IF(INDEX('1 - BaseSafra'!D:D,MATCH(E$399,'1 - BaseSafra'!D:D,0)+ROW(A12))&lt;&gt;"",IF(INDEX('1 - BaseSafra'!D:D,MATCH(E$399,'1 - BaseSafra'!D:D,0)+ROW(A12))&lt;&gt;E$399,INDEX('1 - BaseSafra'!D:D,MATCH(E$399,'1 - BaseSafra'!D:D,0)+ROW(A12)),""),""),"")</f>
        <v/>
      </c>
      <c r="E413" s="731">
        <f>E411-E412</f>
        <v>0</v>
      </c>
      <c r="F413" s="731">
        <f>F411-F412</f>
        <v>0</v>
      </c>
      <c r="G413" s="731">
        <f>G411-G412</f>
        <v>0</v>
      </c>
      <c r="H413" s="731">
        <f>H411-H412</f>
        <v>0</v>
      </c>
      <c r="I413" s="731">
        <f>I411-I412</f>
        <v>0</v>
      </c>
      <c r="J413" s="1511"/>
      <c r="K413" s="221"/>
    </row>
    <row r="414" spans="2:11" s="215" customFormat="1" ht="28.05" customHeight="1" x14ac:dyDescent="0.25">
      <c r="B414" s="219"/>
      <c r="C414" s="1506"/>
      <c r="D414" s="657" t="str" cm="1">
        <f t="array" ref="D414">IFERROR(IF(INDEX('1 - BaseSafra'!D:D,MATCH(E$399,'1 - BaseSafra'!D:D,0)+ROW(A13))&lt;&gt;"",IF(INDEX('1 - BaseSafra'!D:D,MATCH(E$399,'1 - BaseSafra'!D:D,0)+ROW(A13))&lt;&gt;E$399,INDEX('1 - BaseSafra'!D:D,MATCH(E$399,'1 - BaseSafra'!D:D,0)+ROW(A13)),""),""),"")</f>
        <v/>
      </c>
      <c r="E414" s="729">
        <f>IFERROR(E413/E411,0)</f>
        <v>0</v>
      </c>
      <c r="F414" s="729">
        <f>IFERROR(F413/F411,0)</f>
        <v>0</v>
      </c>
      <c r="G414" s="729">
        <f>IFERROR(G413/G411,0)</f>
        <v>0</v>
      </c>
      <c r="H414" s="731">
        <f>IFERROR(H413/H411,0)</f>
        <v>0</v>
      </c>
      <c r="I414" s="731">
        <f>IFERROR(I413/I411,0)</f>
        <v>0</v>
      </c>
      <c r="J414" s="1511"/>
      <c r="K414" s="221"/>
    </row>
    <row r="415" spans="2:11" s="215" customFormat="1" ht="28.05" customHeight="1" x14ac:dyDescent="0.25">
      <c r="B415" s="219"/>
      <c r="C415" s="1506"/>
      <c r="D415" s="657" t="str" cm="1">
        <f t="array" ref="D415">IFERROR(IF(INDEX('1 - BaseSafra'!D:D,MATCH(E$399,'1 - BaseSafra'!D:D,0)+ROW(A14))&lt;&gt;"",IF(INDEX('1 - BaseSafra'!D:D,MATCH(E$399,'1 - BaseSafra'!D:D,0)+ROW(A14))&lt;&gt;E$399,INDEX('1 - BaseSafra'!D:D,MATCH(E$399,'1 - BaseSafra'!D:D,0)+ROW(A14)),""),""),"")</f>
        <v/>
      </c>
      <c r="E415" s="164"/>
      <c r="F415" s="164"/>
      <c r="G415" s="164"/>
      <c r="H415" s="169"/>
      <c r="I415" s="169"/>
      <c r="J415" s="1511"/>
      <c r="K415" s="221"/>
    </row>
    <row r="416" spans="2:11" s="215" customFormat="1" ht="28.05" customHeight="1" x14ac:dyDescent="0.25">
      <c r="B416" s="219"/>
      <c r="C416" s="1506"/>
      <c r="D416" s="657" t="str" cm="1">
        <f t="array" ref="D416">IFERROR(IF(INDEX('1 - BaseSafra'!D:D,MATCH(E$399,'1 - BaseSafra'!D:D,0)+ROW(A15))&lt;&gt;"",IF(INDEX('1 - BaseSafra'!D:D,MATCH(E$399,'1 - BaseSafra'!D:D,0)+ROW(A15))&lt;&gt;E$399,INDEX('1 - BaseSafra'!D:D,MATCH(E$399,'1 - BaseSafra'!D:D,0)+ROW(A15)),""),""),"")</f>
        <v/>
      </c>
      <c r="E416" s="164"/>
      <c r="F416" s="164"/>
      <c r="G416" s="164"/>
      <c r="H416" s="169"/>
      <c r="I416" s="169"/>
      <c r="J416" s="1511"/>
      <c r="K416" s="221"/>
    </row>
    <row r="417" spans="2:11" s="215" customFormat="1" ht="28.05" customHeight="1" x14ac:dyDescent="0.25">
      <c r="B417" s="219"/>
      <c r="C417" s="1506"/>
      <c r="D417" s="657" t="str" cm="1">
        <f t="array" ref="D417">IFERROR(IF(INDEX('1 - BaseSafra'!D:D,MATCH(E$399,'1 - BaseSafra'!D:D,0)+ROW(A16))&lt;&gt;"",IF(INDEX('1 - BaseSafra'!D:D,MATCH(E$399,'1 - BaseSafra'!D:D,0)+ROW(A16))&lt;&gt;E$399,INDEX('1 - BaseSafra'!D:D,MATCH(E$399,'1 - BaseSafra'!D:D,0)+ROW(A16)),""),""),"")</f>
        <v/>
      </c>
      <c r="E417" s="164"/>
      <c r="F417" s="164"/>
      <c r="G417" s="164"/>
      <c r="H417" s="169"/>
      <c r="I417" s="169"/>
      <c r="J417" s="1511"/>
      <c r="K417" s="221"/>
    </row>
    <row r="418" spans="2:11" s="215" customFormat="1" ht="28.05" customHeight="1" x14ac:dyDescent="0.25">
      <c r="B418" s="219"/>
      <c r="C418" s="1506"/>
      <c r="D418" s="657" t="str" cm="1">
        <f t="array" ref="D418">IFERROR(IF(INDEX('1 - BaseSafra'!D:D,MATCH(E$399,'1 - BaseSafra'!D:D,0)+ROW(A17))&lt;&gt;"",IF(INDEX('1 - BaseSafra'!D:D,MATCH(E$399,'1 - BaseSafra'!D:D,0)+ROW(A17))&lt;&gt;E$399,INDEX('1 - BaseSafra'!D:D,MATCH(E$399,'1 - BaseSafra'!D:D,0)+ROW(A17)),""),""),"")</f>
        <v/>
      </c>
      <c r="E418" s="164"/>
      <c r="F418" s="164"/>
      <c r="G418" s="164"/>
      <c r="H418" s="773"/>
      <c r="I418" s="773"/>
      <c r="J418" s="1511"/>
      <c r="K418" s="221"/>
    </row>
    <row r="419" spans="2:11" s="215" customFormat="1" ht="28.05" customHeight="1" x14ac:dyDescent="0.25">
      <c r="B419" s="219"/>
      <c r="C419" s="1506"/>
      <c r="D419" s="657" t="str" cm="1">
        <f t="array" ref="D419">IFERROR(IF(INDEX('1 - BaseSafra'!D:D,MATCH(E$399,'1 - BaseSafra'!D:D,0)+ROW(A18))&lt;&gt;"",IF(INDEX('1 - BaseSafra'!D:D,MATCH(E$399,'1 - BaseSafra'!D:D,0)+ROW(A18))&lt;&gt;E$399,INDEX('1 - BaseSafra'!D:D,MATCH(E$399,'1 - BaseSafra'!D:D,0)+ROW(A18)),""),""),"")</f>
        <v/>
      </c>
      <c r="E419" s="164"/>
      <c r="F419" s="164"/>
      <c r="G419" s="164"/>
      <c r="H419" s="773"/>
      <c r="I419" s="773"/>
      <c r="J419" s="1511"/>
      <c r="K419" s="221"/>
    </row>
    <row r="420" spans="2:11" s="215" customFormat="1" ht="28.05" customHeight="1" x14ac:dyDescent="0.25">
      <c r="B420" s="219"/>
      <c r="C420" s="1506"/>
      <c r="D420" s="657" t="str" cm="1">
        <f t="array" ref="D420">IFERROR(IF(INDEX('1 - BaseSafra'!D:D,MATCH(E$399,'1 - BaseSafra'!D:D,0)+ROW(A19))&lt;&gt;"",IF(INDEX('1 - BaseSafra'!D:D,MATCH(E$399,'1 - BaseSafra'!D:D,0)+ROW(A19))&lt;&gt;E$399,INDEX('1 - BaseSafra'!D:D,MATCH(E$399,'1 - BaseSafra'!D:D,0)+ROW(A19)),""),""),"")</f>
        <v/>
      </c>
      <c r="E420" s="164"/>
      <c r="F420" s="164"/>
      <c r="G420" s="164"/>
      <c r="H420" s="773"/>
      <c r="I420" s="773"/>
      <c r="J420" s="1511"/>
      <c r="K420" s="221"/>
    </row>
    <row r="421" spans="2:11" s="215" customFormat="1" ht="28.05" customHeight="1" x14ac:dyDescent="0.25">
      <c r="B421" s="219"/>
      <c r="C421" s="1506"/>
      <c r="D421" s="657" t="str" cm="1">
        <f t="array" ref="D421">IFERROR(IF(INDEX('1 - BaseSafra'!D:D,MATCH(E$399,'1 - BaseSafra'!D:D,0)+ROW(A20))&lt;&gt;"",IF(INDEX('1 - BaseSafra'!D:D,MATCH(E$399,'1 - BaseSafra'!D:D,0)+ROW(A20))&lt;&gt;E$399,INDEX('1 - BaseSafra'!D:D,MATCH(E$399,'1 - BaseSafra'!D:D,0)+ROW(A20)),""),""),"")</f>
        <v/>
      </c>
      <c r="E421" s="164"/>
      <c r="F421" s="164"/>
      <c r="G421" s="164"/>
      <c r="H421" s="773"/>
      <c r="I421" s="773"/>
      <c r="J421" s="1511"/>
      <c r="K421" s="221"/>
    </row>
    <row r="422" spans="2:11" s="215" customFormat="1" ht="28.05" customHeight="1" x14ac:dyDescent="0.25">
      <c r="B422" s="219"/>
      <c r="C422" s="1507"/>
      <c r="D422" s="790" t="str" cm="1">
        <f t="array" ref="D422">IFERROR(IF(INDEX('1 - BaseSafra'!D:D,MATCH(E$399,'1 - BaseSafra'!D:D,0)+ROW(A21))&lt;&gt;"",IF(INDEX('1 - BaseSafra'!D:D,MATCH(E$399,'1 - BaseSafra'!D:D,0)+ROW(A21))&lt;&gt;E$399,INDEX('1 - BaseSafra'!D:D,MATCH(E$399,'1 - BaseSafra'!D:D,0)+ROW(A21)),""),""),"")</f>
        <v/>
      </c>
      <c r="E422" s="179"/>
      <c r="F422" s="179"/>
      <c r="G422" s="179"/>
      <c r="H422" s="727"/>
      <c r="I422" s="727"/>
      <c r="J422" s="1512"/>
      <c r="K422" s="221"/>
    </row>
    <row r="423" spans="2:11" ht="18" customHeight="1" x14ac:dyDescent="0.25">
      <c r="B423" s="3"/>
      <c r="D423" s="150"/>
      <c r="E423" s="150"/>
      <c r="F423" s="150"/>
      <c r="G423" s="150"/>
      <c r="H423" s="150"/>
      <c r="I423" s="150"/>
      <c r="J423" s="150"/>
      <c r="K423" s="10"/>
    </row>
    <row r="424" spans="2:11" s="215" customFormat="1" ht="41.4" customHeight="1" x14ac:dyDescent="0.25">
      <c r="B424" s="219"/>
      <c r="C424" s="1505">
        <v>16</v>
      </c>
      <c r="D424" s="626" t="s">
        <v>225</v>
      </c>
      <c r="E424" s="1325"/>
      <c r="F424" s="1326"/>
      <c r="G424" s="1326"/>
      <c r="H424" s="1326"/>
      <c r="I424" s="1326"/>
      <c r="J424" s="765" t="s">
        <v>143</v>
      </c>
      <c r="K424" s="221"/>
    </row>
    <row r="425" spans="2:11" s="215" customFormat="1" ht="19.8" customHeight="1" x14ac:dyDescent="0.25">
      <c r="B425" s="219"/>
      <c r="C425" s="1506"/>
      <c r="D425" s="627" t="s">
        <v>984</v>
      </c>
      <c r="E425" s="1084" t="str">
        <f>E400</f>
        <v>23/24</v>
      </c>
      <c r="F425" s="1084" t="str">
        <f t="shared" ref="F425:I425" si="17">F400</f>
        <v>24/25</v>
      </c>
      <c r="G425" s="1084" t="str">
        <f t="shared" si="17"/>
        <v>25/26</v>
      </c>
      <c r="H425" s="1084" t="str">
        <f t="shared" si="17"/>
        <v>26/27</v>
      </c>
      <c r="I425" s="1084" t="str">
        <f t="shared" si="17"/>
        <v>27/28</v>
      </c>
      <c r="J425" s="787"/>
      <c r="K425" s="221"/>
    </row>
    <row r="426" spans="2:11" s="215" customFormat="1" ht="19.8" customHeight="1" x14ac:dyDescent="0.25">
      <c r="B426" s="219"/>
      <c r="C426" s="1506"/>
      <c r="D426" s="711" t="s">
        <v>227</v>
      </c>
      <c r="E426" s="204" t="s">
        <v>990</v>
      </c>
      <c r="F426" s="204" t="s">
        <v>987</v>
      </c>
      <c r="G426" s="204" t="s">
        <v>985</v>
      </c>
      <c r="H426" s="204" t="s">
        <v>986</v>
      </c>
      <c r="I426" s="204" t="s">
        <v>986</v>
      </c>
      <c r="J426" s="787"/>
      <c r="K426" s="221"/>
    </row>
    <row r="427" spans="2:11" s="215" customFormat="1" ht="28.05" customHeight="1" x14ac:dyDescent="0.25">
      <c r="B427" s="219"/>
      <c r="C427" s="1506"/>
      <c r="D427" s="657" t="str" cm="1">
        <f t="array" ref="D427">IFERROR(IF(INDEX('1 - BaseSafra'!D:D,MATCH(E$424,'1 - BaseSafra'!D:D,0)+ROW(A1))&lt;&gt;"",IF(INDEX('1 - BaseSafra'!D:D,MATCH(E$424,'1 - BaseSafra'!D:D,0)+ROW(A1))&lt;&gt;E$424,INDEX('1 - BaseSafra'!D:D,MATCH(E$424,'1 - BaseSafra'!D:D,0)+ROW(A1)),""),""),"")</f>
        <v/>
      </c>
      <c r="E427" s="728">
        <f>SUM(E428:E429)</f>
        <v>0</v>
      </c>
      <c r="F427" s="728">
        <f>SUM(F428:F429)</f>
        <v>0</v>
      </c>
      <c r="G427" s="728">
        <f>SUM(G428:G429)</f>
        <v>0</v>
      </c>
      <c r="H427" s="728">
        <f>SUM(H428:H429)</f>
        <v>0</v>
      </c>
      <c r="I427" s="728">
        <f>SUM(I428:I429)</f>
        <v>0</v>
      </c>
      <c r="J427" s="1511"/>
      <c r="K427" s="221"/>
    </row>
    <row r="428" spans="2:11" s="215" customFormat="1" ht="28.05" customHeight="1" x14ac:dyDescent="0.25">
      <c r="B428" s="219"/>
      <c r="C428" s="1506"/>
      <c r="D428" s="657" t="str" cm="1">
        <f t="array" ref="D428">IFERROR(IF(INDEX('1 - BaseSafra'!D:D,MATCH(E$424,'1 - BaseSafra'!D:D,0)+ROW(A2))&lt;&gt;"",IF(INDEX('1 - BaseSafra'!D:D,MATCH(E$424,'1 - BaseSafra'!D:D,0)+ROW(A2))&lt;&gt;E$424,INDEX('1 - BaseSafra'!D:D,MATCH(E$424,'1 - BaseSafra'!D:D,0)+ROW(A2)),""),""),"")</f>
        <v/>
      </c>
      <c r="E428" s="164"/>
      <c r="F428" s="164"/>
      <c r="G428" s="164"/>
      <c r="H428" s="164"/>
      <c r="I428" s="164"/>
      <c r="J428" s="1511"/>
      <c r="K428" s="221"/>
    </row>
    <row r="429" spans="2:11" s="215" customFormat="1" ht="28.05" customHeight="1" x14ac:dyDescent="0.25">
      <c r="B429" s="219"/>
      <c r="C429" s="1506"/>
      <c r="D429" s="657" t="str" cm="1">
        <f t="array" ref="D429">IFERROR(IF(INDEX('1 - BaseSafra'!D:D,MATCH(E$424,'1 - BaseSafra'!D:D,0)+ROW(A3))&lt;&gt;"",IF(INDEX('1 - BaseSafra'!D:D,MATCH(E$424,'1 - BaseSafra'!D:D,0)+ROW(A3))&lt;&gt;E$424,INDEX('1 - BaseSafra'!D:D,MATCH(E$424,'1 - BaseSafra'!D:D,0)+ROW(A3)),""),""),"")</f>
        <v/>
      </c>
      <c r="E429" s="164"/>
      <c r="F429" s="164"/>
      <c r="G429" s="164"/>
      <c r="H429" s="164"/>
      <c r="I429" s="164"/>
      <c r="J429" s="1511"/>
      <c r="K429" s="221"/>
    </row>
    <row r="430" spans="2:11" s="215" customFormat="1" ht="28.05" customHeight="1" x14ac:dyDescent="0.25">
      <c r="B430" s="219"/>
      <c r="C430" s="1506"/>
      <c r="D430" s="657" t="str" cm="1">
        <f t="array" ref="D430">IFERROR(IF(INDEX('1 - BaseSafra'!D:D,MATCH(E$424,'1 - BaseSafra'!D:D,0)+ROW(A4))&lt;&gt;"",IF(INDEX('1 - BaseSafra'!D:D,MATCH(E$424,'1 - BaseSafra'!D:D,0)+ROW(A4))&lt;&gt;E$424,INDEX('1 - BaseSafra'!D:D,MATCH(E$424,'1 - BaseSafra'!D:D,0)+ROW(A4)),""),""),"")</f>
        <v/>
      </c>
      <c r="E430" s="164"/>
      <c r="F430" s="164"/>
      <c r="G430" s="118"/>
      <c r="H430" s="164"/>
      <c r="I430" s="164"/>
      <c r="J430" s="1511"/>
      <c r="K430" s="221"/>
    </row>
    <row r="431" spans="2:11" s="215" customFormat="1" ht="28.05" customHeight="1" x14ac:dyDescent="0.25">
      <c r="B431" s="219"/>
      <c r="C431" s="1506"/>
      <c r="D431" s="657" t="str" cm="1">
        <f t="array" ref="D431">IFERROR(IF(INDEX('1 - BaseSafra'!D:D,MATCH(E$424,'1 - BaseSafra'!D:D,0)+ROW(A5))&lt;&gt;"",IF(INDEX('1 - BaseSafra'!D:D,MATCH(E$424,'1 - BaseSafra'!D:D,0)+ROW(A5))&lt;&gt;E$424,INDEX('1 - BaseSafra'!D:D,MATCH(E$424,'1 - BaseSafra'!D:D,0)+ROW(A5)),""),""),"")</f>
        <v/>
      </c>
      <c r="E431" s="164"/>
      <c r="F431" s="164"/>
      <c r="G431" s="164"/>
      <c r="H431" s="164"/>
      <c r="I431" s="164"/>
      <c r="J431" s="1511"/>
      <c r="K431" s="221"/>
    </row>
    <row r="432" spans="2:11" s="215" customFormat="1" ht="28.05" customHeight="1" x14ac:dyDescent="0.25">
      <c r="B432" s="219"/>
      <c r="C432" s="1506"/>
      <c r="D432" s="657" t="str" cm="1">
        <f t="array" ref="D432">IFERROR(IF(INDEX('1 - BaseSafra'!D:D,MATCH(E$424,'1 - BaseSafra'!D:D,0)+ROW(A6))&lt;&gt;"",IF(INDEX('1 - BaseSafra'!D:D,MATCH(E$424,'1 - BaseSafra'!D:D,0)+ROW(A6))&lt;&gt;E$424,INDEX('1 - BaseSafra'!D:D,MATCH(E$424,'1 - BaseSafra'!D:D,0)+ROW(A6)),""),""),"")</f>
        <v/>
      </c>
      <c r="E432" s="166"/>
      <c r="F432" s="166"/>
      <c r="G432" s="166"/>
      <c r="H432" s="166"/>
      <c r="I432" s="166"/>
      <c r="J432" s="1511"/>
      <c r="K432" s="221"/>
    </row>
    <row r="433" spans="2:11" s="215" customFormat="1" ht="28.05" customHeight="1" x14ac:dyDescent="0.25">
      <c r="B433" s="219"/>
      <c r="C433" s="1506"/>
      <c r="D433" s="657" t="str" cm="1">
        <f t="array" ref="D433">IFERROR(IF(INDEX('1 - BaseSafra'!D:D,MATCH(E$424,'1 - BaseSafra'!D:D,0)+ROW(A7))&lt;&gt;"",IF(INDEX('1 - BaseSafra'!D:D,MATCH(E$424,'1 - BaseSafra'!D:D,0)+ROW(A7))&lt;&gt;E$424,INDEX('1 - BaseSafra'!D:D,MATCH(E$424,'1 - BaseSafra'!D:D,0)+ROW(A7)),""),""),"")</f>
        <v/>
      </c>
      <c r="E433" s="730">
        <f>E431*E427</f>
        <v>0</v>
      </c>
      <c r="F433" s="730">
        <f>F431*F427</f>
        <v>0</v>
      </c>
      <c r="G433" s="730">
        <f>G431*G427</f>
        <v>0</v>
      </c>
      <c r="H433" s="730">
        <f>H431*H427</f>
        <v>0</v>
      </c>
      <c r="I433" s="730">
        <f>I431*I427</f>
        <v>0</v>
      </c>
      <c r="J433" s="1511"/>
      <c r="K433" s="221"/>
    </row>
    <row r="434" spans="2:11" s="215" customFormat="1" ht="28.05" customHeight="1" x14ac:dyDescent="0.25">
      <c r="B434" s="219"/>
      <c r="C434" s="1506"/>
      <c r="D434" s="657" t="str" cm="1">
        <f t="array" ref="D434">IFERROR(IF(INDEX('1 - BaseSafra'!D:D,MATCH(E$424,'1 - BaseSafra'!D:D,0)+ROW(A8))&lt;&gt;"",IF(INDEX('1 - BaseSafra'!D:D,MATCH(E$424,'1 - BaseSafra'!D:D,0)+ROW(A8))&lt;&gt;E$424,INDEX('1 - BaseSafra'!D:D,MATCH(E$424,'1 - BaseSafra'!D:D,0)+ROW(A8)),""),""),"")</f>
        <v/>
      </c>
      <c r="E434" s="169"/>
      <c r="F434" s="169"/>
      <c r="G434" s="169"/>
      <c r="H434" s="169"/>
      <c r="I434" s="169"/>
      <c r="J434" s="1511"/>
      <c r="K434" s="221"/>
    </row>
    <row r="435" spans="2:11" s="215" customFormat="1" ht="28.05" customHeight="1" x14ac:dyDescent="0.25">
      <c r="B435" s="219"/>
      <c r="C435" s="1506"/>
      <c r="D435" s="657" t="str" cm="1">
        <f t="array" ref="D435">IFERROR(IF(INDEX('1 - BaseSafra'!D:D,MATCH(E$424,'1 - BaseSafra'!D:D,0)+ROW(A9))&lt;&gt;"",IF(INDEX('1 - BaseSafra'!D:D,MATCH(E$424,'1 - BaseSafra'!D:D,0)+ROW(A9))&lt;&gt;E$424,INDEX('1 - BaseSafra'!D:D,MATCH(E$424,'1 - BaseSafra'!D:D,0)+ROW(A9)),""),""),"")</f>
        <v/>
      </c>
      <c r="E435" s="169"/>
      <c r="F435" s="169"/>
      <c r="G435" s="169"/>
      <c r="H435" s="169"/>
      <c r="I435" s="169"/>
      <c r="J435" s="1511"/>
      <c r="K435" s="221"/>
    </row>
    <row r="436" spans="2:11" s="215" customFormat="1" ht="28.05" customHeight="1" x14ac:dyDescent="0.25">
      <c r="B436" s="219"/>
      <c r="C436" s="1506"/>
      <c r="D436" s="657" t="str" cm="1">
        <f t="array" ref="D436">IFERROR(IF(INDEX('1 - BaseSafra'!D:D,MATCH(E$424,'1 - BaseSafra'!D:D,0)+ROW(A10))&lt;&gt;"",IF(INDEX('1 - BaseSafra'!D:D,MATCH(E$424,'1 - BaseSafra'!D:D,0)+ROW(A10))&lt;&gt;E$424,INDEX('1 - BaseSafra'!D:D,MATCH(E$424,'1 - BaseSafra'!D:D,0)+ROW(A10)),""),""),"")</f>
        <v/>
      </c>
      <c r="E436" s="169"/>
      <c r="F436" s="169"/>
      <c r="G436" s="169"/>
      <c r="H436" s="169"/>
      <c r="I436" s="169"/>
      <c r="J436" s="1511"/>
      <c r="K436" s="221"/>
    </row>
    <row r="437" spans="2:11" s="215" customFormat="1" ht="28.05" customHeight="1" x14ac:dyDescent="0.25">
      <c r="B437" s="219"/>
      <c r="C437" s="1506"/>
      <c r="D437" s="657" t="str" cm="1">
        <f t="array" ref="D437">IFERROR(IF(INDEX('1 - BaseSafra'!D:D,MATCH(E$424,'1 - BaseSafra'!D:D,0)+ROW(A11))&lt;&gt;"",IF(INDEX('1 - BaseSafra'!D:D,MATCH(E$424,'1 - BaseSafra'!D:D,0)+ROW(A11))&lt;&gt;E$424,INDEX('1 - BaseSafra'!D:D,MATCH(E$424,'1 - BaseSafra'!D:D,0)+ROW(A11)),""),""),"")</f>
        <v/>
      </c>
      <c r="E437" s="726"/>
      <c r="F437" s="726"/>
      <c r="G437" s="726"/>
      <c r="H437" s="726"/>
      <c r="I437" s="726"/>
      <c r="J437" s="1511"/>
      <c r="K437" s="221"/>
    </row>
    <row r="438" spans="2:11" s="215" customFormat="1" ht="28.05" customHeight="1" x14ac:dyDescent="0.25">
      <c r="B438" s="219"/>
      <c r="C438" s="1506"/>
      <c r="D438" s="657" t="str" cm="1">
        <f t="array" ref="D438">IFERROR(IF(INDEX('1 - BaseSafra'!D:D,MATCH(E$424,'1 - BaseSafra'!D:D,0)+ROW(A12))&lt;&gt;"",IF(INDEX('1 - BaseSafra'!D:D,MATCH(E$424,'1 - BaseSafra'!D:D,0)+ROW(A12))&lt;&gt;E$424,INDEX('1 - BaseSafra'!D:D,MATCH(E$424,'1 - BaseSafra'!D:D,0)+ROW(A12)),""),""),"")</f>
        <v/>
      </c>
      <c r="E438" s="169"/>
      <c r="F438" s="169"/>
      <c r="G438" s="169"/>
      <c r="H438" s="169"/>
      <c r="I438" s="169"/>
      <c r="J438" s="1511"/>
      <c r="K438" s="221"/>
    </row>
    <row r="439" spans="2:11" s="215" customFormat="1" ht="28.05" customHeight="1" x14ac:dyDescent="0.25">
      <c r="B439" s="219"/>
      <c r="C439" s="1506"/>
      <c r="D439" s="657" t="str" cm="1">
        <f t="array" ref="D439">IFERROR(IF(INDEX('1 - BaseSafra'!D:D,MATCH(E$424,'1 - BaseSafra'!D:D,0)+ROW(A13))&lt;&gt;"",IF(INDEX('1 - BaseSafra'!D:D,MATCH(E$424,'1 - BaseSafra'!D:D,0)+ROW(A13))&lt;&gt;E$424,INDEX('1 - BaseSafra'!D:D,MATCH(E$424,'1 - BaseSafra'!D:D,0)+ROW(A13)),""),""),"")</f>
        <v/>
      </c>
      <c r="E439" s="164"/>
      <c r="F439" s="164"/>
      <c r="G439" s="164"/>
      <c r="H439" s="169"/>
      <c r="I439" s="169"/>
      <c r="J439" s="1511"/>
      <c r="K439" s="221"/>
    </row>
    <row r="440" spans="2:11" s="215" customFormat="1" ht="28.05" customHeight="1" x14ac:dyDescent="0.25">
      <c r="B440" s="219"/>
      <c r="C440" s="1506"/>
      <c r="D440" s="657" t="str" cm="1">
        <f t="array" ref="D440">IFERROR(IF(INDEX('1 - BaseSafra'!D:D,MATCH(E$424,'1 - BaseSafra'!D:D,0)+ROW(A14))&lt;&gt;"",IF(INDEX('1 - BaseSafra'!D:D,MATCH(E$424,'1 - BaseSafra'!D:D,0)+ROW(A14))&lt;&gt;E$424,INDEX('1 - BaseSafra'!D:D,MATCH(E$424,'1 - BaseSafra'!D:D,0)+ROW(A14)),""),""),"")</f>
        <v/>
      </c>
      <c r="E440" s="164"/>
      <c r="F440" s="164"/>
      <c r="G440" s="164"/>
      <c r="H440" s="169"/>
      <c r="I440" s="169"/>
      <c r="J440" s="1511"/>
      <c r="K440" s="221"/>
    </row>
    <row r="441" spans="2:11" s="215" customFormat="1" ht="28.05" customHeight="1" x14ac:dyDescent="0.25">
      <c r="B441" s="219"/>
      <c r="C441" s="1506"/>
      <c r="D441" s="657" t="str" cm="1">
        <f t="array" ref="D441">IFERROR(IF(INDEX('1 - BaseSafra'!D:D,MATCH(E$424,'1 - BaseSafra'!D:D,0)+ROW(A15))&lt;&gt;"",IF(INDEX('1 - BaseSafra'!D:D,MATCH(E$424,'1 - BaseSafra'!D:D,0)+ROW(A15))&lt;&gt;E$424,INDEX('1 - BaseSafra'!D:D,MATCH(E$424,'1 - BaseSafra'!D:D,0)+ROW(A15)),""),""),"")</f>
        <v/>
      </c>
      <c r="E441" s="729">
        <f>E434*E433</f>
        <v>0</v>
      </c>
      <c r="F441" s="729">
        <f>F434*F433</f>
        <v>0</v>
      </c>
      <c r="G441" s="729">
        <f>G434*G433</f>
        <v>0</v>
      </c>
      <c r="H441" s="731">
        <f>H434*H433</f>
        <v>0</v>
      </c>
      <c r="I441" s="731">
        <f>I434*I433</f>
        <v>0</v>
      </c>
      <c r="J441" s="1511"/>
      <c r="K441" s="221"/>
    </row>
    <row r="442" spans="2:11" s="215" customFormat="1" ht="28.05" customHeight="1" x14ac:dyDescent="0.25">
      <c r="B442" s="219"/>
      <c r="C442" s="1506"/>
      <c r="D442" s="657" t="str" cm="1">
        <f t="array" ref="D442">IFERROR(IF(INDEX('1 - BaseSafra'!D:D,MATCH(E$424,'1 - BaseSafra'!D:D,0)+ROW(A16))&lt;&gt;"",IF(INDEX('1 - BaseSafra'!D:D,MATCH(E$424,'1 - BaseSafra'!D:D,0)+ROW(A16))&lt;&gt;E$424,INDEX('1 - BaseSafra'!D:D,MATCH(E$424,'1 - BaseSafra'!D:D,0)+ROW(A16)),""),""),"")</f>
        <v/>
      </c>
      <c r="E442" s="729">
        <f>(E437*E427)+(E438*E433)+(E435*E436)+E430</f>
        <v>0</v>
      </c>
      <c r="F442" s="729">
        <f>(F437*F427)+(F438*F433)+(F435*F436)+F430</f>
        <v>0</v>
      </c>
      <c r="G442" s="729">
        <f>(G437*G427)+(G438*G433)+(G435*G436)+G430</f>
        <v>0</v>
      </c>
      <c r="H442" s="731">
        <f>(H437*H427)+(H438*H433)+(H435*H436)+H430</f>
        <v>0</v>
      </c>
      <c r="I442" s="731">
        <f>(I437*I427)+(I438*I433)+(I435*I436)+I430</f>
        <v>0</v>
      </c>
      <c r="J442" s="1511"/>
      <c r="K442" s="221"/>
    </row>
    <row r="443" spans="2:11" s="215" customFormat="1" ht="28.05" customHeight="1" x14ac:dyDescent="0.25">
      <c r="B443" s="219"/>
      <c r="C443" s="1506"/>
      <c r="D443" s="657" t="str" cm="1">
        <f t="array" ref="D443">IFERROR(IF(INDEX('1 - BaseSafra'!D:D,MATCH(E$424,'1 - BaseSafra'!D:D,0)+ROW(A17))&lt;&gt;"",IF(INDEX('1 - BaseSafra'!D:D,MATCH(E$424,'1 - BaseSafra'!D:D,0)+ROW(A17))&lt;&gt;E$424,INDEX('1 - BaseSafra'!D:D,MATCH(E$424,'1 - BaseSafra'!D:D,0)+ROW(A17)),""),""),"")</f>
        <v/>
      </c>
      <c r="E443" s="729">
        <f>E441-E442</f>
        <v>0</v>
      </c>
      <c r="F443" s="729">
        <f>F441-F442</f>
        <v>0</v>
      </c>
      <c r="G443" s="729">
        <f>G441-G442</f>
        <v>0</v>
      </c>
      <c r="H443" s="731">
        <f>H441-H442</f>
        <v>0</v>
      </c>
      <c r="I443" s="731">
        <f>I441-I442</f>
        <v>0</v>
      </c>
      <c r="J443" s="1511"/>
      <c r="K443" s="221"/>
    </row>
    <row r="444" spans="2:11" s="215" customFormat="1" ht="28.05" customHeight="1" x14ac:dyDescent="0.25">
      <c r="B444" s="219"/>
      <c r="C444" s="1506"/>
      <c r="D444" s="657" t="str" cm="1">
        <f t="array" ref="D444">IFERROR(IF(INDEX('1 - BaseSafra'!D:D,MATCH(E$424,'1 - BaseSafra'!D:D,0)+ROW(A18))&lt;&gt;"",IF(INDEX('1 - BaseSafra'!D:D,MATCH(E$424,'1 - BaseSafra'!D:D,0)+ROW(A18))&lt;&gt;E$424,INDEX('1 - BaseSafra'!D:D,MATCH(E$424,'1 - BaseSafra'!D:D,0)+ROW(A18)),""),""),"")</f>
        <v/>
      </c>
      <c r="E444" s="729">
        <f>IFERROR(E443/E441,0)</f>
        <v>0</v>
      </c>
      <c r="F444" s="729">
        <f>IFERROR(F443/F441,0)</f>
        <v>0</v>
      </c>
      <c r="G444" s="729">
        <f>IFERROR(G443/G441,0)</f>
        <v>0</v>
      </c>
      <c r="H444" s="731">
        <f>IFERROR(H443/H441,0)</f>
        <v>0</v>
      </c>
      <c r="I444" s="731">
        <f>IFERROR(I443/I441,0)</f>
        <v>0</v>
      </c>
      <c r="J444" s="1511"/>
      <c r="K444" s="221"/>
    </row>
    <row r="445" spans="2:11" s="215" customFormat="1" ht="28.05" customHeight="1" x14ac:dyDescent="0.25">
      <c r="B445" s="219"/>
      <c r="C445" s="1506"/>
      <c r="D445" s="657" t="str" cm="1">
        <f t="array" ref="D445">IFERROR(IF(INDEX('1 - BaseSafra'!D:D,MATCH(E$424,'1 - BaseSafra'!D:D,0)+ROW(A19))&lt;&gt;"",IF(INDEX('1 - BaseSafra'!D:D,MATCH(E$424,'1 - BaseSafra'!D:D,0)+ROW(A19))&lt;&gt;E$424,INDEX('1 - BaseSafra'!D:D,MATCH(E$424,'1 - BaseSafra'!D:D,0)+ROW(A19)),""),""),"")</f>
        <v/>
      </c>
      <c r="E445" s="164"/>
      <c r="F445" s="164"/>
      <c r="G445" s="164"/>
      <c r="H445" s="767"/>
      <c r="I445" s="767"/>
      <c r="J445" s="1511"/>
      <c r="K445" s="221"/>
    </row>
    <row r="446" spans="2:11" s="215" customFormat="1" ht="28.05" customHeight="1" x14ac:dyDescent="0.25">
      <c r="B446" s="219"/>
      <c r="C446" s="1506"/>
      <c r="D446" s="657" t="str" cm="1">
        <f t="array" ref="D446">IFERROR(IF(INDEX('1 - BaseSafra'!D:D,MATCH(E$424,'1 - BaseSafra'!D:D,0)+ROW(A20))&lt;&gt;"",IF(INDEX('1 - BaseSafra'!D:D,MATCH(E$424,'1 - BaseSafra'!D:D,0)+ROW(A20))&lt;&gt;E$424,INDEX('1 - BaseSafra'!D:D,MATCH(E$424,'1 - BaseSafra'!D:D,0)+ROW(A20)),""),""),"")</f>
        <v/>
      </c>
      <c r="E446" s="164"/>
      <c r="F446" s="164"/>
      <c r="G446" s="164"/>
      <c r="H446" s="767"/>
      <c r="I446" s="767"/>
      <c r="J446" s="1511"/>
      <c r="K446" s="221"/>
    </row>
    <row r="447" spans="2:11" s="215" customFormat="1" ht="28.05" customHeight="1" x14ac:dyDescent="0.25">
      <c r="B447" s="219"/>
      <c r="C447" s="1507"/>
      <c r="D447" s="790" t="str" cm="1">
        <f t="array" ref="D447">IFERROR(IF(INDEX('1 - BaseSafra'!D:D,MATCH(E$424,'1 - BaseSafra'!D:D,0)+ROW(A21))&lt;&gt;"",IF(INDEX('1 - BaseSafra'!D:D,MATCH(E$424,'1 - BaseSafra'!D:D,0)+ROW(A21))&lt;&gt;E$424,INDEX('1 - BaseSafra'!D:D,MATCH(E$424,'1 - BaseSafra'!D:D,0)+ROW(A21)),""),""),"")</f>
        <v/>
      </c>
      <c r="E447" s="179"/>
      <c r="F447" s="179"/>
      <c r="G447" s="179"/>
      <c r="H447" s="727"/>
      <c r="I447" s="727"/>
      <c r="J447" s="1512"/>
      <c r="K447" s="221"/>
    </row>
    <row r="448" spans="2:11" ht="18" customHeight="1" x14ac:dyDescent="0.25">
      <c r="B448" s="3"/>
      <c r="D448" s="150"/>
      <c r="E448" s="150"/>
      <c r="F448" s="150"/>
      <c r="G448" s="150"/>
      <c r="H448" s="150"/>
      <c r="I448" s="150"/>
      <c r="J448" s="150"/>
      <c r="K448" s="10"/>
    </row>
    <row r="449" spans="2:11" s="215" customFormat="1" ht="37.799999999999997" customHeight="1" x14ac:dyDescent="0.25">
      <c r="B449" s="219"/>
      <c r="C449" s="1505">
        <v>17</v>
      </c>
      <c r="D449" s="626" t="s">
        <v>225</v>
      </c>
      <c r="E449" s="1325"/>
      <c r="F449" s="1326"/>
      <c r="G449" s="1326"/>
      <c r="H449" s="1326"/>
      <c r="I449" s="1326"/>
      <c r="J449" s="765" t="s">
        <v>143</v>
      </c>
      <c r="K449" s="221"/>
    </row>
    <row r="450" spans="2:11" s="215" customFormat="1" ht="19.8" customHeight="1" x14ac:dyDescent="0.25">
      <c r="B450" s="219"/>
      <c r="C450" s="1506"/>
      <c r="D450" s="627" t="s">
        <v>984</v>
      </c>
      <c r="E450" s="1084" t="str">
        <f>E425</f>
        <v>23/24</v>
      </c>
      <c r="F450" s="1084" t="str">
        <f t="shared" ref="F450:I450" si="18">F425</f>
        <v>24/25</v>
      </c>
      <c r="G450" s="1084" t="str">
        <f t="shared" si="18"/>
        <v>25/26</v>
      </c>
      <c r="H450" s="1084" t="str">
        <f t="shared" si="18"/>
        <v>26/27</v>
      </c>
      <c r="I450" s="1084" t="str">
        <f t="shared" si="18"/>
        <v>27/28</v>
      </c>
      <c r="J450" s="787"/>
      <c r="K450" s="221"/>
    </row>
    <row r="451" spans="2:11" s="215" customFormat="1" ht="19.8" customHeight="1" x14ac:dyDescent="0.25">
      <c r="B451" s="219"/>
      <c r="C451" s="1506"/>
      <c r="D451" s="711" t="s">
        <v>227</v>
      </c>
      <c r="E451" s="204" t="s">
        <v>990</v>
      </c>
      <c r="F451" s="204" t="s">
        <v>987</v>
      </c>
      <c r="G451" s="204" t="s">
        <v>985</v>
      </c>
      <c r="H451" s="204" t="s">
        <v>986</v>
      </c>
      <c r="I451" s="204" t="s">
        <v>986</v>
      </c>
      <c r="J451" s="787"/>
      <c r="K451" s="221"/>
    </row>
    <row r="452" spans="2:11" s="215" customFormat="1" ht="28.05" customHeight="1" x14ac:dyDescent="0.25">
      <c r="B452" s="219"/>
      <c r="C452" s="1506"/>
      <c r="D452" s="657" t="str" cm="1">
        <f t="array" ref="D452">IFERROR(IF(INDEX('1 - BaseSafra'!D:D,MATCH(E$449,'1 - BaseSafra'!D:D,0)+ROW(A1))&lt;&gt;"",IF(INDEX('1 - BaseSafra'!D:D,MATCH(E$449,'1 - BaseSafra'!D:D,0)+ROW(A1))&lt;&gt;E$449,INDEX('1 - BaseSafra'!D:D,MATCH(E$449,'1 - BaseSafra'!D:D,0)+ROW(A1)),""),""),"")</f>
        <v/>
      </c>
      <c r="E452" s="728">
        <f>SUM(E453:E454)</f>
        <v>0</v>
      </c>
      <c r="F452" s="728">
        <f>SUM(F453:F454)</f>
        <v>0</v>
      </c>
      <c r="G452" s="728">
        <f>SUM(G453:G454)</f>
        <v>0</v>
      </c>
      <c r="H452" s="728">
        <f>SUM(H453:H454)</f>
        <v>0</v>
      </c>
      <c r="I452" s="728">
        <f>SUM(I453:I454)</f>
        <v>0</v>
      </c>
      <c r="J452" s="1511"/>
      <c r="K452" s="221"/>
    </row>
    <row r="453" spans="2:11" s="215" customFormat="1" ht="28.05" customHeight="1" x14ac:dyDescent="0.25">
      <c r="B453" s="219"/>
      <c r="C453" s="1506"/>
      <c r="D453" s="657" t="str" cm="1">
        <f t="array" ref="D453">IFERROR(IF(INDEX('1 - BaseSafra'!D:D,MATCH(E$449,'1 - BaseSafra'!D:D,0)+ROW(A2))&lt;&gt;"",IF(INDEX('1 - BaseSafra'!D:D,MATCH(E$449,'1 - BaseSafra'!D:D,0)+ROW(A2))&lt;&gt;E$449,INDEX('1 - BaseSafra'!D:D,MATCH(E$449,'1 - BaseSafra'!D:D,0)+ROW(A2)),""),""),"")</f>
        <v/>
      </c>
      <c r="E453" s="164"/>
      <c r="F453" s="164"/>
      <c r="G453" s="164"/>
      <c r="H453" s="164"/>
      <c r="I453" s="164"/>
      <c r="J453" s="1511"/>
      <c r="K453" s="221"/>
    </row>
    <row r="454" spans="2:11" s="215" customFormat="1" ht="28.05" customHeight="1" x14ac:dyDescent="0.25">
      <c r="B454" s="219"/>
      <c r="C454" s="1506"/>
      <c r="D454" s="657" t="str" cm="1">
        <f t="array" ref="D454">IFERROR(IF(INDEX('1 - BaseSafra'!D:D,MATCH(E$449,'1 - BaseSafra'!D:D,0)+ROW(A3))&lt;&gt;"",IF(INDEX('1 - BaseSafra'!D:D,MATCH(E$449,'1 - BaseSafra'!D:D,0)+ROW(A3))&lt;&gt;E$449,INDEX('1 - BaseSafra'!D:D,MATCH(E$449,'1 - BaseSafra'!D:D,0)+ROW(A3)),""),""),"")</f>
        <v/>
      </c>
      <c r="E454" s="164"/>
      <c r="F454" s="164"/>
      <c r="G454" s="164"/>
      <c r="H454" s="164"/>
      <c r="I454" s="164"/>
      <c r="J454" s="1511"/>
      <c r="K454" s="221"/>
    </row>
    <row r="455" spans="2:11" s="215" customFormat="1" ht="28.05" customHeight="1" x14ac:dyDescent="0.25">
      <c r="B455" s="219"/>
      <c r="C455" s="1506"/>
      <c r="D455" s="657" t="str" cm="1">
        <f t="array" ref="D455">IFERROR(IF(INDEX('1 - BaseSafra'!D:D,MATCH(E$449,'1 - BaseSafra'!D:D,0)+ROW(A4))&lt;&gt;"",IF(INDEX('1 - BaseSafra'!D:D,MATCH(E$449,'1 - BaseSafra'!D:D,0)+ROW(A4))&lt;&gt;E$449,INDEX('1 - BaseSafra'!D:D,MATCH(E$449,'1 - BaseSafra'!D:D,0)+ROW(A4)),""),""),"")</f>
        <v/>
      </c>
      <c r="E455" s="164"/>
      <c r="F455" s="164"/>
      <c r="G455" s="118"/>
      <c r="H455" s="164"/>
      <c r="I455" s="164"/>
      <c r="J455" s="1511"/>
      <c r="K455" s="221"/>
    </row>
    <row r="456" spans="2:11" s="215" customFormat="1" ht="28.05" customHeight="1" x14ac:dyDescent="0.25">
      <c r="B456" s="219"/>
      <c r="C456" s="1506"/>
      <c r="D456" s="657" t="str" cm="1">
        <f t="array" ref="D456">IFERROR(IF(INDEX('1 - BaseSafra'!D:D,MATCH(E$449,'1 - BaseSafra'!D:D,0)+ROW(A5))&lt;&gt;"",IF(INDEX('1 - BaseSafra'!D:D,MATCH(E$449,'1 - BaseSafra'!D:D,0)+ROW(A5))&lt;&gt;E$449,INDEX('1 - BaseSafra'!D:D,MATCH(E$449,'1 - BaseSafra'!D:D,0)+ROW(A5)),""),""),"")</f>
        <v/>
      </c>
      <c r="E456" s="729">
        <f>E455*E452</f>
        <v>0</v>
      </c>
      <c r="F456" s="729">
        <f>F455*F452</f>
        <v>0</v>
      </c>
      <c r="G456" s="729">
        <f>G455*G452</f>
        <v>0</v>
      </c>
      <c r="H456" s="729">
        <f>H455*H452</f>
        <v>0</v>
      </c>
      <c r="I456" s="729">
        <f>I455*I452</f>
        <v>0</v>
      </c>
      <c r="J456" s="1511"/>
      <c r="K456" s="221"/>
    </row>
    <row r="457" spans="2:11" s="215" customFormat="1" ht="28.05" customHeight="1" x14ac:dyDescent="0.25">
      <c r="B457" s="219"/>
      <c r="C457" s="1506"/>
      <c r="D457" s="657" t="str" cm="1">
        <f t="array" ref="D457">IFERROR(IF(INDEX('1 - BaseSafra'!D:D,MATCH(E$449,'1 - BaseSafra'!D:D,0)+ROW(A6))&lt;&gt;"",IF(INDEX('1 - BaseSafra'!D:D,MATCH(E$449,'1 - BaseSafra'!D:D,0)+ROW(A6))&lt;&gt;E$449,INDEX('1 - BaseSafra'!D:D,MATCH(E$449,'1 - BaseSafra'!D:D,0)+ROW(A6)),""),""),"")</f>
        <v/>
      </c>
      <c r="E457" s="166"/>
      <c r="F457" s="166"/>
      <c r="G457" s="166"/>
      <c r="H457" s="166"/>
      <c r="I457" s="166"/>
      <c r="J457" s="1511"/>
      <c r="K457" s="221"/>
    </row>
    <row r="458" spans="2:11" s="215" customFormat="1" ht="28.05" customHeight="1" x14ac:dyDescent="0.25">
      <c r="B458" s="219"/>
      <c r="C458" s="1506"/>
      <c r="D458" s="657" t="str" cm="1">
        <f t="array" ref="D458">IFERROR(IF(INDEX('1 - BaseSafra'!D:D,MATCH(E$449,'1 - BaseSafra'!D:D,0)+ROW(A7))&lt;&gt;"",IF(INDEX('1 - BaseSafra'!D:D,MATCH(E$449,'1 - BaseSafra'!D:D,0)+ROW(A7))&lt;&gt;E$449,INDEX('1 - BaseSafra'!D:D,MATCH(E$449,'1 - BaseSafra'!D:D,0)+ROW(A7)),""),""),"")</f>
        <v/>
      </c>
      <c r="E458" s="166"/>
      <c r="F458" s="166"/>
      <c r="G458" s="166"/>
      <c r="H458" s="166"/>
      <c r="I458" s="166"/>
      <c r="J458" s="1511"/>
      <c r="K458" s="221"/>
    </row>
    <row r="459" spans="2:11" s="215" customFormat="1" ht="28.05" customHeight="1" x14ac:dyDescent="0.25">
      <c r="B459" s="219"/>
      <c r="C459" s="1506"/>
      <c r="D459" s="657" t="str" cm="1">
        <f t="array" ref="D459">IFERROR(IF(INDEX('1 - BaseSafra'!D:D,MATCH(E$449,'1 - BaseSafra'!D:D,0)+ROW(A8))&lt;&gt;"",IF(INDEX('1 - BaseSafra'!D:D,MATCH(E$449,'1 - BaseSafra'!D:D,0)+ROW(A8))&lt;&gt;E$449,INDEX('1 - BaseSafra'!D:D,MATCH(E$449,'1 - BaseSafra'!D:D,0)+ROW(A8)),""),""),"")</f>
        <v/>
      </c>
      <c r="E459" s="169"/>
      <c r="F459" s="169"/>
      <c r="G459" s="169"/>
      <c r="H459" s="169"/>
      <c r="I459" s="169"/>
      <c r="J459" s="1511"/>
      <c r="K459" s="221"/>
    </row>
    <row r="460" spans="2:11" s="215" customFormat="1" ht="28.05" customHeight="1" x14ac:dyDescent="0.25">
      <c r="B460" s="219"/>
      <c r="C460" s="1506"/>
      <c r="D460" s="657" t="str" cm="1">
        <f t="array" ref="D460">IFERROR(IF(INDEX('1 - BaseSafra'!D:D,MATCH(E$449,'1 - BaseSafra'!D:D,0)+ROW(A9))&lt;&gt;"",IF(INDEX('1 - BaseSafra'!D:D,MATCH(E$449,'1 - BaseSafra'!D:D,0)+ROW(A9))&lt;&gt;E$449,INDEX('1 - BaseSafra'!D:D,MATCH(E$449,'1 - BaseSafra'!D:D,0)+ROW(A9)),""),""),"")</f>
        <v/>
      </c>
      <c r="E460" s="731">
        <f>(E459*E454)*E457</f>
        <v>0</v>
      </c>
      <c r="F460" s="731">
        <f>(F459*F454)*F457</f>
        <v>0</v>
      </c>
      <c r="G460" s="731">
        <f>(G459*G454)*G457</f>
        <v>0</v>
      </c>
      <c r="H460" s="731">
        <f>(H459*H454)*H457</f>
        <v>0</v>
      </c>
      <c r="I460" s="731">
        <f>(I459*I454)*I457</f>
        <v>0</v>
      </c>
      <c r="J460" s="1511"/>
      <c r="K460" s="221"/>
    </row>
    <row r="461" spans="2:11" s="215" customFormat="1" ht="28.05" customHeight="1" x14ac:dyDescent="0.25">
      <c r="B461" s="219"/>
      <c r="C461" s="1506"/>
      <c r="D461" s="657" t="str" cm="1">
        <f t="array" ref="D461">IFERROR(IF(INDEX('1 - BaseSafra'!D:D,MATCH(E$449,'1 - BaseSafra'!D:D,0)+ROW(A10))&lt;&gt;"",IF(INDEX('1 - BaseSafra'!D:D,MATCH(E$449,'1 - BaseSafra'!D:D,0)+ROW(A10))&lt;&gt;E$449,INDEX('1 - BaseSafra'!D:D,MATCH(E$449,'1 - BaseSafra'!D:D,0)+ROW(A10)),""),""),"")</f>
        <v/>
      </c>
      <c r="E461" s="731">
        <f>E456*E457</f>
        <v>0</v>
      </c>
      <c r="F461" s="731">
        <f>F456*F457</f>
        <v>0</v>
      </c>
      <c r="G461" s="731">
        <f>G456*G457</f>
        <v>0</v>
      </c>
      <c r="H461" s="731">
        <f>H456*H457</f>
        <v>0</v>
      </c>
      <c r="I461" s="731">
        <f>I456*I457</f>
        <v>0</v>
      </c>
      <c r="J461" s="1511"/>
      <c r="K461" s="221"/>
    </row>
    <row r="462" spans="2:11" s="215" customFormat="1" ht="28.05" customHeight="1" x14ac:dyDescent="0.25">
      <c r="B462" s="219"/>
      <c r="C462" s="1506"/>
      <c r="D462" s="657" t="str" cm="1">
        <f t="array" ref="D462">IFERROR(IF(INDEX('1 - BaseSafra'!D:D,MATCH(E$449,'1 - BaseSafra'!D:D,0)+ROW(A11))&lt;&gt;"",IF(INDEX('1 - BaseSafra'!D:D,MATCH(E$449,'1 - BaseSafra'!D:D,0)+ROW(A11))&lt;&gt;E$449,INDEX('1 - BaseSafra'!D:D,MATCH(E$449,'1 - BaseSafra'!D:D,0)+ROW(A11)),""),""),"")</f>
        <v/>
      </c>
      <c r="E462" s="732">
        <f>E458*E452</f>
        <v>0</v>
      </c>
      <c r="F462" s="732">
        <f>F458*F452</f>
        <v>0</v>
      </c>
      <c r="G462" s="732">
        <f>G458*G452</f>
        <v>0</v>
      </c>
      <c r="H462" s="732">
        <f>H458*H452</f>
        <v>0</v>
      </c>
      <c r="I462" s="732">
        <f>I458*I452</f>
        <v>0</v>
      </c>
      <c r="J462" s="1511"/>
      <c r="K462" s="221"/>
    </row>
    <row r="463" spans="2:11" s="215" customFormat="1" ht="28.05" customHeight="1" x14ac:dyDescent="0.25">
      <c r="B463" s="219"/>
      <c r="C463" s="1506"/>
      <c r="D463" s="657" t="str" cm="1">
        <f t="array" ref="D463">IFERROR(IF(INDEX('1 - BaseSafra'!D:D,MATCH(E$449,'1 - BaseSafra'!D:D,0)+ROW(A12))&lt;&gt;"",IF(INDEX('1 - BaseSafra'!D:D,MATCH(E$449,'1 - BaseSafra'!D:D,0)+ROW(A12))&lt;&gt;E$449,INDEX('1 - BaseSafra'!D:D,MATCH(E$449,'1 - BaseSafra'!D:D,0)+ROW(A12)),""),""),"")</f>
        <v/>
      </c>
      <c r="E463" s="731">
        <f>E461-E462</f>
        <v>0</v>
      </c>
      <c r="F463" s="731">
        <f>F461-F462</f>
        <v>0</v>
      </c>
      <c r="G463" s="731">
        <f>G461-G462</f>
        <v>0</v>
      </c>
      <c r="H463" s="731">
        <f>H461-H462</f>
        <v>0</v>
      </c>
      <c r="I463" s="731">
        <f>I461-I462</f>
        <v>0</v>
      </c>
      <c r="J463" s="1511"/>
      <c r="K463" s="221"/>
    </row>
    <row r="464" spans="2:11" s="215" customFormat="1" ht="28.05" customHeight="1" x14ac:dyDescent="0.25">
      <c r="B464" s="219"/>
      <c r="C464" s="1506"/>
      <c r="D464" s="657" t="str" cm="1">
        <f t="array" ref="D464">IFERROR(IF(INDEX('1 - BaseSafra'!D:D,MATCH(E$449,'1 - BaseSafra'!D:D,0)+ROW(A13))&lt;&gt;"",IF(INDEX('1 - BaseSafra'!D:D,MATCH(E$449,'1 - BaseSafra'!D:D,0)+ROW(A13))&lt;&gt;E$449,INDEX('1 - BaseSafra'!D:D,MATCH(E$449,'1 - BaseSafra'!D:D,0)+ROW(A13)),""),""),"")</f>
        <v/>
      </c>
      <c r="E464" s="729">
        <f>IFERROR(E463/E461,0)</f>
        <v>0</v>
      </c>
      <c r="F464" s="729">
        <f>IFERROR(F463/F461,0)</f>
        <v>0</v>
      </c>
      <c r="G464" s="729">
        <f>IFERROR(G463/G461,0)</f>
        <v>0</v>
      </c>
      <c r="H464" s="731">
        <f>IFERROR(H463/H461,0)</f>
        <v>0</v>
      </c>
      <c r="I464" s="731">
        <f>IFERROR(I463/I461,0)</f>
        <v>0</v>
      </c>
      <c r="J464" s="1511"/>
      <c r="K464" s="221"/>
    </row>
    <row r="465" spans="2:11" s="215" customFormat="1" ht="28.05" customHeight="1" x14ac:dyDescent="0.25">
      <c r="B465" s="219"/>
      <c r="C465" s="1506"/>
      <c r="D465" s="657" t="str" cm="1">
        <f t="array" ref="D465">IFERROR(IF(INDEX('1 - BaseSafra'!D:D,MATCH(E$449,'1 - BaseSafra'!D:D,0)+ROW(A14))&lt;&gt;"",IF(INDEX('1 - BaseSafra'!D:D,MATCH(E$449,'1 - BaseSafra'!D:D,0)+ROW(A14))&lt;&gt;E$449,INDEX('1 - BaseSafra'!D:D,MATCH(E$449,'1 - BaseSafra'!D:D,0)+ROW(A14)),""),""),"")</f>
        <v/>
      </c>
      <c r="E465" s="164"/>
      <c r="F465" s="164"/>
      <c r="G465" s="164"/>
      <c r="H465" s="169"/>
      <c r="I465" s="169"/>
      <c r="J465" s="1511"/>
      <c r="K465" s="221"/>
    </row>
    <row r="466" spans="2:11" s="215" customFormat="1" ht="28.05" customHeight="1" x14ac:dyDescent="0.25">
      <c r="B466" s="219"/>
      <c r="C466" s="1506"/>
      <c r="D466" s="657" t="str" cm="1">
        <f t="array" ref="D466">IFERROR(IF(INDEX('1 - BaseSafra'!D:D,MATCH(E$449,'1 - BaseSafra'!D:D,0)+ROW(A15))&lt;&gt;"",IF(INDEX('1 - BaseSafra'!D:D,MATCH(E$449,'1 - BaseSafra'!D:D,0)+ROW(A15))&lt;&gt;E$449,INDEX('1 - BaseSafra'!D:D,MATCH(E$449,'1 - BaseSafra'!D:D,0)+ROW(A15)),""),""),"")</f>
        <v/>
      </c>
      <c r="E466" s="164"/>
      <c r="F466" s="164"/>
      <c r="G466" s="164"/>
      <c r="H466" s="169"/>
      <c r="I466" s="169"/>
      <c r="J466" s="1511"/>
      <c r="K466" s="221"/>
    </row>
    <row r="467" spans="2:11" s="215" customFormat="1" ht="28.05" customHeight="1" x14ac:dyDescent="0.25">
      <c r="B467" s="219"/>
      <c r="C467" s="1506"/>
      <c r="D467" s="657" t="str" cm="1">
        <f t="array" ref="D467">IFERROR(IF(INDEX('1 - BaseSafra'!D:D,MATCH(E$449,'1 - BaseSafra'!D:D,0)+ROW(A16))&lt;&gt;"",IF(INDEX('1 - BaseSafra'!D:D,MATCH(E$449,'1 - BaseSafra'!D:D,0)+ROW(A16))&lt;&gt;E$449,INDEX('1 - BaseSafra'!D:D,MATCH(E$449,'1 - BaseSafra'!D:D,0)+ROW(A16)),""),""),"")</f>
        <v/>
      </c>
      <c r="E467" s="164"/>
      <c r="F467" s="164"/>
      <c r="G467" s="164"/>
      <c r="H467" s="169"/>
      <c r="I467" s="169"/>
      <c r="J467" s="1511"/>
      <c r="K467" s="221"/>
    </row>
    <row r="468" spans="2:11" s="215" customFormat="1" ht="28.05" customHeight="1" x14ac:dyDescent="0.25">
      <c r="B468" s="219"/>
      <c r="C468" s="1506"/>
      <c r="D468" s="657" t="str" cm="1">
        <f t="array" ref="D468">IFERROR(IF(INDEX('1 - BaseSafra'!D:D,MATCH(E$449,'1 - BaseSafra'!D:D,0)+ROW(A17))&lt;&gt;"",IF(INDEX('1 - BaseSafra'!D:D,MATCH(E$449,'1 - BaseSafra'!D:D,0)+ROW(A17))&lt;&gt;E$449,INDEX('1 - BaseSafra'!D:D,MATCH(E$449,'1 - BaseSafra'!D:D,0)+ROW(A17)),""),""),"")</f>
        <v/>
      </c>
      <c r="E468" s="164"/>
      <c r="F468" s="164"/>
      <c r="G468" s="164"/>
      <c r="H468" s="767"/>
      <c r="I468" s="767"/>
      <c r="J468" s="1511"/>
      <c r="K468" s="221"/>
    </row>
    <row r="469" spans="2:11" s="215" customFormat="1" ht="28.05" customHeight="1" x14ac:dyDescent="0.25">
      <c r="B469" s="219"/>
      <c r="C469" s="1506"/>
      <c r="D469" s="657" t="str" cm="1">
        <f t="array" ref="D469">IFERROR(IF(INDEX('1 - BaseSafra'!D:D,MATCH(E$449,'1 - BaseSafra'!D:D,0)+ROW(A18))&lt;&gt;"",IF(INDEX('1 - BaseSafra'!D:D,MATCH(E$449,'1 - BaseSafra'!D:D,0)+ROW(A18))&lt;&gt;E$449,INDEX('1 - BaseSafra'!D:D,MATCH(E$449,'1 - BaseSafra'!D:D,0)+ROW(A18)),""),""),"")</f>
        <v/>
      </c>
      <c r="E469" s="164"/>
      <c r="F469" s="164"/>
      <c r="G469" s="164"/>
      <c r="H469" s="767"/>
      <c r="I469" s="767"/>
      <c r="J469" s="1511"/>
      <c r="K469" s="221"/>
    </row>
    <row r="470" spans="2:11" s="215" customFormat="1" ht="28.05" customHeight="1" x14ac:dyDescent="0.25">
      <c r="B470" s="219"/>
      <c r="C470" s="1506"/>
      <c r="D470" s="657" t="str" cm="1">
        <f t="array" ref="D470">IFERROR(IF(INDEX('1 - BaseSafra'!D:D,MATCH(E$449,'1 - BaseSafra'!D:D,0)+ROW(A19))&lt;&gt;"",IF(INDEX('1 - BaseSafra'!D:D,MATCH(E$449,'1 - BaseSafra'!D:D,0)+ROW(A19))&lt;&gt;E$449,INDEX('1 - BaseSafra'!D:D,MATCH(E$449,'1 - BaseSafra'!D:D,0)+ROW(A19)),""),""),"")</f>
        <v/>
      </c>
      <c r="E470" s="164"/>
      <c r="F470" s="164"/>
      <c r="G470" s="164"/>
      <c r="H470" s="767"/>
      <c r="I470" s="767"/>
      <c r="J470" s="1511"/>
      <c r="K470" s="221"/>
    </row>
    <row r="471" spans="2:11" s="215" customFormat="1" ht="28.05" customHeight="1" x14ac:dyDescent="0.25">
      <c r="B471" s="219"/>
      <c r="C471" s="1506"/>
      <c r="D471" s="657" t="str" cm="1">
        <f t="array" ref="D471">IFERROR(IF(INDEX('1 - BaseSafra'!D:D,MATCH(E$449,'1 - BaseSafra'!D:D,0)+ROW(A20))&lt;&gt;"",IF(INDEX('1 - BaseSafra'!D:D,MATCH(E$449,'1 - BaseSafra'!D:D,0)+ROW(A20))&lt;&gt;E$449,INDEX('1 - BaseSafra'!D:D,MATCH(E$449,'1 - BaseSafra'!D:D,0)+ROW(A20)),""),""),"")</f>
        <v/>
      </c>
      <c r="E471" s="164"/>
      <c r="F471" s="164"/>
      <c r="G471" s="164"/>
      <c r="H471" s="767"/>
      <c r="I471" s="767"/>
      <c r="J471" s="1511"/>
      <c r="K471" s="221"/>
    </row>
    <row r="472" spans="2:11" s="215" customFormat="1" ht="28.05" customHeight="1" x14ac:dyDescent="0.25">
      <c r="B472" s="219"/>
      <c r="C472" s="1507"/>
      <c r="D472" s="790" t="str" cm="1">
        <f t="array" ref="D472">IFERROR(IF(INDEX('1 - BaseSafra'!D:D,MATCH(E$449,'1 - BaseSafra'!D:D,0)+ROW(A21))&lt;&gt;"",IF(INDEX('1 - BaseSafra'!D:D,MATCH(E$449,'1 - BaseSafra'!D:D,0)+ROW(A21))&lt;&gt;E$449,INDEX('1 - BaseSafra'!D:D,MATCH(E$449,'1 - BaseSafra'!D:D,0)+ROW(A21)),""),""),"")</f>
        <v/>
      </c>
      <c r="E472" s="179"/>
      <c r="F472" s="179"/>
      <c r="G472" s="179"/>
      <c r="H472" s="727"/>
      <c r="I472" s="727"/>
      <c r="J472" s="1512"/>
      <c r="K472" s="221"/>
    </row>
    <row r="473" spans="2:11" ht="18" customHeight="1" x14ac:dyDescent="0.25">
      <c r="B473" s="3"/>
      <c r="D473" s="150"/>
      <c r="E473" s="150"/>
      <c r="F473" s="150"/>
      <c r="G473" s="150"/>
      <c r="H473" s="150"/>
      <c r="I473" s="150"/>
      <c r="J473" s="150"/>
      <c r="K473" s="10"/>
    </row>
    <row r="474" spans="2:11" s="215" customFormat="1" ht="40.200000000000003" customHeight="1" x14ac:dyDescent="0.25">
      <c r="B474" s="219"/>
      <c r="C474" s="1505">
        <v>18</v>
      </c>
      <c r="D474" s="626" t="s">
        <v>225</v>
      </c>
      <c r="E474" s="1325"/>
      <c r="F474" s="1326"/>
      <c r="G474" s="1326"/>
      <c r="H474" s="1326"/>
      <c r="I474" s="1326"/>
      <c r="J474" s="765" t="s">
        <v>143</v>
      </c>
      <c r="K474" s="221"/>
    </row>
    <row r="475" spans="2:11" s="215" customFormat="1" ht="19.8" customHeight="1" x14ac:dyDescent="0.25">
      <c r="B475" s="219"/>
      <c r="C475" s="1506"/>
      <c r="D475" s="627" t="s">
        <v>984</v>
      </c>
      <c r="E475" s="1084" t="str">
        <f>E450</f>
        <v>23/24</v>
      </c>
      <c r="F475" s="1084" t="str">
        <f t="shared" ref="F475:I475" si="19">F450</f>
        <v>24/25</v>
      </c>
      <c r="G475" s="1084" t="str">
        <f t="shared" si="19"/>
        <v>25/26</v>
      </c>
      <c r="H475" s="1084" t="str">
        <f t="shared" si="19"/>
        <v>26/27</v>
      </c>
      <c r="I475" s="1084" t="str">
        <f t="shared" si="19"/>
        <v>27/28</v>
      </c>
      <c r="J475" s="787"/>
      <c r="K475" s="221"/>
    </row>
    <row r="476" spans="2:11" s="215" customFormat="1" ht="19.8" customHeight="1" x14ac:dyDescent="0.25">
      <c r="B476" s="219"/>
      <c r="C476" s="1506"/>
      <c r="D476" s="711" t="s">
        <v>227</v>
      </c>
      <c r="E476" s="204" t="s">
        <v>990</v>
      </c>
      <c r="F476" s="204" t="s">
        <v>987</v>
      </c>
      <c r="G476" s="204" t="s">
        <v>985</v>
      </c>
      <c r="H476" s="204" t="s">
        <v>986</v>
      </c>
      <c r="I476" s="204" t="s">
        <v>986</v>
      </c>
      <c r="J476" s="787"/>
      <c r="K476" s="221"/>
    </row>
    <row r="477" spans="2:11" s="215" customFormat="1" ht="28.05" customHeight="1" x14ac:dyDescent="0.25">
      <c r="B477" s="219"/>
      <c r="C477" s="1506"/>
      <c r="D477" s="657" t="str" cm="1">
        <f t="array" ref="D477">IFERROR(IF(INDEX('1 - BaseSafra'!D:D,MATCH(E$474,'1 - BaseSafra'!D:D,0)+ROW(A1))&lt;&gt;"",IF(INDEX('1 - BaseSafra'!D:D,MATCH(E$474,'1 - BaseSafra'!D:D,0)+ROW(A1))&lt;&gt;E$474,INDEX('1 - BaseSafra'!D:D,MATCH(E$474,'1 - BaseSafra'!D:D,0)+ROW(A1)),""),""),"")</f>
        <v/>
      </c>
      <c r="E477" s="728">
        <f>SUM(E478:E479)</f>
        <v>0</v>
      </c>
      <c r="F477" s="728">
        <f>SUM(F478:F479)</f>
        <v>0</v>
      </c>
      <c r="G477" s="728">
        <f>SUM(G478:G479)</f>
        <v>0</v>
      </c>
      <c r="H477" s="728">
        <f>SUM(H478:H479)</f>
        <v>0</v>
      </c>
      <c r="I477" s="728">
        <f>SUM(I478:I479)</f>
        <v>0</v>
      </c>
      <c r="J477" s="1511"/>
      <c r="K477" s="221"/>
    </row>
    <row r="478" spans="2:11" s="215" customFormat="1" ht="28.05" customHeight="1" x14ac:dyDescent="0.25">
      <c r="B478" s="219"/>
      <c r="C478" s="1506"/>
      <c r="D478" s="657" t="str" cm="1">
        <f t="array" ref="D478">IFERROR(IF(INDEX('1 - BaseSafra'!D:D,MATCH(E$474,'1 - BaseSafra'!D:D,0)+ROW(A2))&lt;&gt;"",IF(INDEX('1 - BaseSafra'!D:D,MATCH(E$474,'1 - BaseSafra'!D:D,0)+ROW(A2))&lt;&gt;E$474,INDEX('1 - BaseSafra'!D:D,MATCH(E$474,'1 - BaseSafra'!D:D,0)+ROW(A2)),""),""),"")</f>
        <v/>
      </c>
      <c r="E478" s="164"/>
      <c r="F478" s="164"/>
      <c r="G478" s="164"/>
      <c r="H478" s="164"/>
      <c r="I478" s="164"/>
      <c r="J478" s="1511"/>
      <c r="K478" s="221"/>
    </row>
    <row r="479" spans="2:11" s="215" customFormat="1" ht="28.05" customHeight="1" x14ac:dyDescent="0.25">
      <c r="B479" s="219"/>
      <c r="C479" s="1506"/>
      <c r="D479" s="657" t="str" cm="1">
        <f t="array" ref="D479">IFERROR(IF(INDEX('1 - BaseSafra'!D:D,MATCH(E$474,'1 - BaseSafra'!D:D,0)+ROW(A3))&lt;&gt;"",IF(INDEX('1 - BaseSafra'!D:D,MATCH(E$474,'1 - BaseSafra'!D:D,0)+ROW(A3))&lt;&gt;E$474,INDEX('1 - BaseSafra'!D:D,MATCH(E$474,'1 - BaseSafra'!D:D,0)+ROW(A3)),""),""),"")</f>
        <v/>
      </c>
      <c r="E479" s="164"/>
      <c r="F479" s="164"/>
      <c r="G479" s="164"/>
      <c r="H479" s="164"/>
      <c r="I479" s="164"/>
      <c r="J479" s="1511"/>
      <c r="K479" s="221"/>
    </row>
    <row r="480" spans="2:11" s="215" customFormat="1" ht="28.05" customHeight="1" x14ac:dyDescent="0.25">
      <c r="B480" s="219"/>
      <c r="C480" s="1506"/>
      <c r="D480" s="657" t="str" cm="1">
        <f t="array" ref="D480">IFERROR(IF(INDEX('1 - BaseSafra'!D:D,MATCH(E$474,'1 - BaseSafra'!D:D,0)+ROW(A4))&lt;&gt;"",IF(INDEX('1 - BaseSafra'!D:D,MATCH(E$474,'1 - BaseSafra'!D:D,0)+ROW(A4))&lt;&gt;E$474,INDEX('1 - BaseSafra'!D:D,MATCH(E$474,'1 - BaseSafra'!D:D,0)+ROW(A4)),""),""),"")</f>
        <v/>
      </c>
      <c r="E480" s="164"/>
      <c r="F480" s="164"/>
      <c r="G480" s="118"/>
      <c r="H480" s="164"/>
      <c r="I480" s="164"/>
      <c r="J480" s="1511"/>
      <c r="K480" s="221"/>
    </row>
    <row r="481" spans="2:11" s="215" customFormat="1" ht="28.05" customHeight="1" x14ac:dyDescent="0.25">
      <c r="B481" s="219"/>
      <c r="C481" s="1506"/>
      <c r="D481" s="657" t="str" cm="1">
        <f t="array" ref="D481">IFERROR(IF(INDEX('1 - BaseSafra'!D:D,MATCH(E$474,'1 - BaseSafra'!D:D,0)+ROW(A5))&lt;&gt;"",IF(INDEX('1 - BaseSafra'!D:D,MATCH(E$474,'1 - BaseSafra'!D:D,0)+ROW(A5))&lt;&gt;E$474,INDEX('1 - BaseSafra'!D:D,MATCH(E$474,'1 - BaseSafra'!D:D,0)+ROW(A5)),""),""),"")</f>
        <v/>
      </c>
      <c r="E481" s="729">
        <f>E480*E477</f>
        <v>0</v>
      </c>
      <c r="F481" s="729">
        <f>F480*F477</f>
        <v>0</v>
      </c>
      <c r="G481" s="729">
        <f>G480*G477</f>
        <v>0</v>
      </c>
      <c r="H481" s="729">
        <f>H480*H477</f>
        <v>0</v>
      </c>
      <c r="I481" s="729">
        <f>I480*I477</f>
        <v>0</v>
      </c>
      <c r="J481" s="1511"/>
      <c r="K481" s="221"/>
    </row>
    <row r="482" spans="2:11" s="215" customFormat="1" ht="28.05" customHeight="1" x14ac:dyDescent="0.25">
      <c r="B482" s="219"/>
      <c r="C482" s="1506"/>
      <c r="D482" s="657" t="str" cm="1">
        <f t="array" ref="D482">IFERROR(IF(INDEX('1 - BaseSafra'!D:D,MATCH(E$474,'1 - BaseSafra'!D:D,0)+ROW(A6))&lt;&gt;"",IF(INDEX('1 - BaseSafra'!D:D,MATCH(E$474,'1 - BaseSafra'!D:D,0)+ROW(A6))&lt;&gt;E$474,INDEX('1 - BaseSafra'!D:D,MATCH(E$474,'1 - BaseSafra'!D:D,0)+ROW(A6)),""),""),"")</f>
        <v/>
      </c>
      <c r="E482" s="166"/>
      <c r="F482" s="166"/>
      <c r="G482" s="166"/>
      <c r="H482" s="166"/>
      <c r="I482" s="166"/>
      <c r="J482" s="1511"/>
      <c r="K482" s="221"/>
    </row>
    <row r="483" spans="2:11" s="215" customFormat="1" ht="28.05" customHeight="1" x14ac:dyDescent="0.25">
      <c r="B483" s="219"/>
      <c r="C483" s="1506"/>
      <c r="D483" s="657" t="str" cm="1">
        <f t="array" ref="D483">IFERROR(IF(INDEX('1 - BaseSafra'!D:D,MATCH(E$474,'1 - BaseSafra'!D:D,0)+ROW(A7))&lt;&gt;"",IF(INDEX('1 - BaseSafra'!D:D,MATCH(E$474,'1 - BaseSafra'!D:D,0)+ROW(A7))&lt;&gt;E$474,INDEX('1 - BaseSafra'!D:D,MATCH(E$474,'1 - BaseSafra'!D:D,0)+ROW(A7)),""),""),"")</f>
        <v/>
      </c>
      <c r="E483" s="166"/>
      <c r="F483" s="166"/>
      <c r="G483" s="166"/>
      <c r="H483" s="166"/>
      <c r="I483" s="166"/>
      <c r="J483" s="1511"/>
      <c r="K483" s="221"/>
    </row>
    <row r="484" spans="2:11" s="215" customFormat="1" ht="28.05" customHeight="1" x14ac:dyDescent="0.25">
      <c r="B484" s="219"/>
      <c r="C484" s="1506"/>
      <c r="D484" s="657" t="str" cm="1">
        <f t="array" ref="D484">IFERROR(IF(INDEX('1 - BaseSafra'!D:D,MATCH(E$474,'1 - BaseSafra'!D:D,0)+ROW(A8))&lt;&gt;"",IF(INDEX('1 - BaseSafra'!D:D,MATCH(E$474,'1 - BaseSafra'!D:D,0)+ROW(A8))&lt;&gt;E$474,INDEX('1 - BaseSafra'!D:D,MATCH(E$474,'1 - BaseSafra'!D:D,0)+ROW(A8)),""),""),"")</f>
        <v/>
      </c>
      <c r="E484" s="169"/>
      <c r="F484" s="169"/>
      <c r="G484" s="169"/>
      <c r="H484" s="169"/>
      <c r="I484" s="169"/>
      <c r="J484" s="1511"/>
      <c r="K484" s="221"/>
    </row>
    <row r="485" spans="2:11" s="215" customFormat="1" ht="28.05" customHeight="1" x14ac:dyDescent="0.25">
      <c r="B485" s="219"/>
      <c r="C485" s="1506"/>
      <c r="D485" s="657" t="str" cm="1">
        <f t="array" ref="D485">IFERROR(IF(INDEX('1 - BaseSafra'!D:D,MATCH(E$474,'1 - BaseSafra'!D:D,0)+ROW(A9))&lt;&gt;"",IF(INDEX('1 - BaseSafra'!D:D,MATCH(E$474,'1 - BaseSafra'!D:D,0)+ROW(A9))&lt;&gt;E$474,INDEX('1 - BaseSafra'!D:D,MATCH(E$474,'1 - BaseSafra'!D:D,0)+ROW(A9)),""),""),"")</f>
        <v/>
      </c>
      <c r="E485" s="731">
        <f>(E484*E479)*E482</f>
        <v>0</v>
      </c>
      <c r="F485" s="731">
        <f>(F484*F479)*F482</f>
        <v>0</v>
      </c>
      <c r="G485" s="731">
        <f>(G484*G479)*G482</f>
        <v>0</v>
      </c>
      <c r="H485" s="731">
        <f>(H484*H479)*H482</f>
        <v>0</v>
      </c>
      <c r="I485" s="731">
        <f>(I484*I479)*I482</f>
        <v>0</v>
      </c>
      <c r="J485" s="1511"/>
      <c r="K485" s="221"/>
    </row>
    <row r="486" spans="2:11" s="215" customFormat="1" ht="28.05" customHeight="1" x14ac:dyDescent="0.25">
      <c r="B486" s="219"/>
      <c r="C486" s="1506"/>
      <c r="D486" s="657" t="str" cm="1">
        <f t="array" ref="D486">IFERROR(IF(INDEX('1 - BaseSafra'!D:D,MATCH(E$474,'1 - BaseSafra'!D:D,0)+ROW(A10))&lt;&gt;"",IF(INDEX('1 - BaseSafra'!D:D,MATCH(E$474,'1 - BaseSafra'!D:D,0)+ROW(A10))&lt;&gt;E$474,INDEX('1 - BaseSafra'!D:D,MATCH(E$474,'1 - BaseSafra'!D:D,0)+ROW(A10)),""),""),"")</f>
        <v/>
      </c>
      <c r="E486" s="731">
        <f>E481*E482</f>
        <v>0</v>
      </c>
      <c r="F486" s="731">
        <f>F481*F482</f>
        <v>0</v>
      </c>
      <c r="G486" s="731">
        <f>G481*G482</f>
        <v>0</v>
      </c>
      <c r="H486" s="731">
        <f>H481*H482</f>
        <v>0</v>
      </c>
      <c r="I486" s="731">
        <f>I481*I482</f>
        <v>0</v>
      </c>
      <c r="J486" s="1511"/>
      <c r="K486" s="221"/>
    </row>
    <row r="487" spans="2:11" s="215" customFormat="1" ht="28.05" customHeight="1" x14ac:dyDescent="0.25">
      <c r="B487" s="219"/>
      <c r="C487" s="1506"/>
      <c r="D487" s="657" t="str" cm="1">
        <f t="array" ref="D487">IFERROR(IF(INDEX('1 - BaseSafra'!D:D,MATCH(E$474,'1 - BaseSafra'!D:D,0)+ROW(A11))&lt;&gt;"",IF(INDEX('1 - BaseSafra'!D:D,MATCH(E$474,'1 - BaseSafra'!D:D,0)+ROW(A11))&lt;&gt;E$474,INDEX('1 - BaseSafra'!D:D,MATCH(E$474,'1 - BaseSafra'!D:D,0)+ROW(A11)),""),""),"")</f>
        <v/>
      </c>
      <c r="E487" s="732">
        <f>E483*E477</f>
        <v>0</v>
      </c>
      <c r="F487" s="732">
        <f>F483*F477</f>
        <v>0</v>
      </c>
      <c r="G487" s="732">
        <f>G483*G477</f>
        <v>0</v>
      </c>
      <c r="H487" s="732">
        <f>H483*H477</f>
        <v>0</v>
      </c>
      <c r="I487" s="732">
        <f>I483*I477</f>
        <v>0</v>
      </c>
      <c r="J487" s="1511"/>
      <c r="K487" s="221"/>
    </row>
    <row r="488" spans="2:11" s="215" customFormat="1" ht="28.05" customHeight="1" x14ac:dyDescent="0.25">
      <c r="B488" s="219"/>
      <c r="C488" s="1506"/>
      <c r="D488" s="657" t="str" cm="1">
        <f t="array" ref="D488">IFERROR(IF(INDEX('1 - BaseSafra'!D:D,MATCH(E$474,'1 - BaseSafra'!D:D,0)+ROW(A12))&lt;&gt;"",IF(INDEX('1 - BaseSafra'!D:D,MATCH(E$474,'1 - BaseSafra'!D:D,0)+ROW(A12))&lt;&gt;E$474,INDEX('1 - BaseSafra'!D:D,MATCH(E$474,'1 - BaseSafra'!D:D,0)+ROW(A12)),""),""),"")</f>
        <v/>
      </c>
      <c r="E488" s="731">
        <f>E486-E487</f>
        <v>0</v>
      </c>
      <c r="F488" s="731">
        <f>F486-F487</f>
        <v>0</v>
      </c>
      <c r="G488" s="731">
        <f>G486-G487</f>
        <v>0</v>
      </c>
      <c r="H488" s="731">
        <f>H486-H487</f>
        <v>0</v>
      </c>
      <c r="I488" s="731">
        <f>I486-I487</f>
        <v>0</v>
      </c>
      <c r="J488" s="1511"/>
      <c r="K488" s="221"/>
    </row>
    <row r="489" spans="2:11" s="215" customFormat="1" ht="28.05" customHeight="1" x14ac:dyDescent="0.25">
      <c r="B489" s="219"/>
      <c r="C489" s="1506"/>
      <c r="D489" s="657" t="str" cm="1">
        <f t="array" ref="D489">IFERROR(IF(INDEX('1 - BaseSafra'!D:D,MATCH(E$474,'1 - BaseSafra'!D:D,0)+ROW(A13))&lt;&gt;"",IF(INDEX('1 - BaseSafra'!D:D,MATCH(E$474,'1 - BaseSafra'!D:D,0)+ROW(A13))&lt;&gt;E$474,INDEX('1 - BaseSafra'!D:D,MATCH(E$474,'1 - BaseSafra'!D:D,0)+ROW(A13)),""),""),"")</f>
        <v/>
      </c>
      <c r="E489" s="729">
        <f>IFERROR(E488/E486,0)</f>
        <v>0</v>
      </c>
      <c r="F489" s="729">
        <f>IFERROR(F488/F486,0)</f>
        <v>0</v>
      </c>
      <c r="G489" s="729">
        <f>IFERROR(G488/G486,0)</f>
        <v>0</v>
      </c>
      <c r="H489" s="731">
        <f>IFERROR(H488/H486,0)</f>
        <v>0</v>
      </c>
      <c r="I489" s="731">
        <f>IFERROR(I488/I486,0)</f>
        <v>0</v>
      </c>
      <c r="J489" s="1511"/>
      <c r="K489" s="221"/>
    </row>
    <row r="490" spans="2:11" s="215" customFormat="1" ht="28.05" customHeight="1" x14ac:dyDescent="0.25">
      <c r="B490" s="219"/>
      <c r="C490" s="1506"/>
      <c r="D490" s="657" t="str" cm="1">
        <f t="array" ref="D490">IFERROR(IF(INDEX('1 - BaseSafra'!D:D,MATCH(E$474,'1 - BaseSafra'!D:D,0)+ROW(A14))&lt;&gt;"",IF(INDEX('1 - BaseSafra'!D:D,MATCH(E$474,'1 - BaseSafra'!D:D,0)+ROW(A14))&lt;&gt;E$474,INDEX('1 - BaseSafra'!D:D,MATCH(E$474,'1 - BaseSafra'!D:D,0)+ROW(A14)),""),""),"")</f>
        <v/>
      </c>
      <c r="E490" s="164"/>
      <c r="F490" s="164"/>
      <c r="G490" s="164"/>
      <c r="H490" s="169"/>
      <c r="I490" s="169"/>
      <c r="J490" s="1511"/>
      <c r="K490" s="221"/>
    </row>
    <row r="491" spans="2:11" s="215" customFormat="1" ht="28.05" customHeight="1" x14ac:dyDescent="0.25">
      <c r="B491" s="219"/>
      <c r="C491" s="1506"/>
      <c r="D491" s="657" t="str" cm="1">
        <f t="array" ref="D491">IFERROR(IF(INDEX('1 - BaseSafra'!D:D,MATCH(E$474,'1 - BaseSafra'!D:D,0)+ROW(A15))&lt;&gt;"",IF(INDEX('1 - BaseSafra'!D:D,MATCH(E$474,'1 - BaseSafra'!D:D,0)+ROW(A15))&lt;&gt;E$474,INDEX('1 - BaseSafra'!D:D,MATCH(E$474,'1 - BaseSafra'!D:D,0)+ROW(A15)),""),""),"")</f>
        <v/>
      </c>
      <c r="E491" s="164"/>
      <c r="F491" s="164"/>
      <c r="G491" s="164"/>
      <c r="H491" s="169"/>
      <c r="I491" s="169"/>
      <c r="J491" s="1511"/>
      <c r="K491" s="221"/>
    </row>
    <row r="492" spans="2:11" s="215" customFormat="1" ht="28.05" customHeight="1" x14ac:dyDescent="0.25">
      <c r="B492" s="219"/>
      <c r="C492" s="1506"/>
      <c r="D492" s="657" t="str" cm="1">
        <f t="array" ref="D492">IFERROR(IF(INDEX('1 - BaseSafra'!D:D,MATCH(E$474,'1 - BaseSafra'!D:D,0)+ROW(A16))&lt;&gt;"",IF(INDEX('1 - BaseSafra'!D:D,MATCH(E$474,'1 - BaseSafra'!D:D,0)+ROW(A16))&lt;&gt;E$474,INDEX('1 - BaseSafra'!D:D,MATCH(E$474,'1 - BaseSafra'!D:D,0)+ROW(A16)),""),""),"")</f>
        <v/>
      </c>
      <c r="E492" s="164"/>
      <c r="F492" s="164"/>
      <c r="G492" s="164"/>
      <c r="H492" s="169"/>
      <c r="I492" s="169"/>
      <c r="J492" s="1511"/>
      <c r="K492" s="221"/>
    </row>
    <row r="493" spans="2:11" s="215" customFormat="1" ht="28.05" customHeight="1" x14ac:dyDescent="0.25">
      <c r="B493" s="219"/>
      <c r="C493" s="1506"/>
      <c r="D493" s="657" t="str" cm="1">
        <f t="array" ref="D493">IFERROR(IF(INDEX('1 - BaseSafra'!D:D,MATCH(E$474,'1 - BaseSafra'!D:D,0)+ROW(A17))&lt;&gt;"",IF(INDEX('1 - BaseSafra'!D:D,MATCH(E$474,'1 - BaseSafra'!D:D,0)+ROW(A17))&lt;&gt;E$474,INDEX('1 - BaseSafra'!D:D,MATCH(E$474,'1 - BaseSafra'!D:D,0)+ROW(A17)),""),""),"")</f>
        <v/>
      </c>
      <c r="E493" s="164"/>
      <c r="F493" s="164"/>
      <c r="G493" s="164"/>
      <c r="H493" s="767"/>
      <c r="I493" s="767"/>
      <c r="J493" s="1511"/>
      <c r="K493" s="221"/>
    </row>
    <row r="494" spans="2:11" s="215" customFormat="1" ht="28.05" customHeight="1" x14ac:dyDescent="0.25">
      <c r="B494" s="219"/>
      <c r="C494" s="1506"/>
      <c r="D494" s="657" t="str" cm="1">
        <f t="array" ref="D494">IFERROR(IF(INDEX('1 - BaseSafra'!D:D,MATCH(E$474,'1 - BaseSafra'!D:D,0)+ROW(A18))&lt;&gt;"",IF(INDEX('1 - BaseSafra'!D:D,MATCH(E$474,'1 - BaseSafra'!D:D,0)+ROW(A18))&lt;&gt;E$474,INDEX('1 - BaseSafra'!D:D,MATCH(E$474,'1 - BaseSafra'!D:D,0)+ROW(A18)),""),""),"")</f>
        <v/>
      </c>
      <c r="E494" s="164"/>
      <c r="F494" s="164"/>
      <c r="G494" s="164"/>
      <c r="H494" s="767"/>
      <c r="I494" s="767"/>
      <c r="J494" s="1511"/>
      <c r="K494" s="221"/>
    </row>
    <row r="495" spans="2:11" s="215" customFormat="1" ht="28.05" customHeight="1" x14ac:dyDescent="0.25">
      <c r="B495" s="219"/>
      <c r="C495" s="1506"/>
      <c r="D495" s="657" t="str" cm="1">
        <f t="array" ref="D495">IFERROR(IF(INDEX('1 - BaseSafra'!D:D,MATCH(E$474,'1 - BaseSafra'!D:D,0)+ROW(A19))&lt;&gt;"",IF(INDEX('1 - BaseSafra'!D:D,MATCH(E$474,'1 - BaseSafra'!D:D,0)+ROW(A19))&lt;&gt;E$474,INDEX('1 - BaseSafra'!D:D,MATCH(E$474,'1 - BaseSafra'!D:D,0)+ROW(A19)),""),""),"")</f>
        <v/>
      </c>
      <c r="E495" s="164"/>
      <c r="F495" s="164"/>
      <c r="G495" s="164"/>
      <c r="H495" s="767"/>
      <c r="I495" s="767"/>
      <c r="J495" s="1511"/>
      <c r="K495" s="221"/>
    </row>
    <row r="496" spans="2:11" s="215" customFormat="1" ht="28.05" customHeight="1" x14ac:dyDescent="0.25">
      <c r="B496" s="219"/>
      <c r="C496" s="1506"/>
      <c r="D496" s="657" t="str" cm="1">
        <f t="array" ref="D496">IFERROR(IF(INDEX('1 - BaseSafra'!D:D,MATCH(E$474,'1 - BaseSafra'!D:D,0)+ROW(A20))&lt;&gt;"",IF(INDEX('1 - BaseSafra'!D:D,MATCH(E$474,'1 - BaseSafra'!D:D,0)+ROW(A20))&lt;&gt;E$474,INDEX('1 - BaseSafra'!D:D,MATCH(E$474,'1 - BaseSafra'!D:D,0)+ROW(A20)),""),""),"")</f>
        <v/>
      </c>
      <c r="E496" s="164"/>
      <c r="F496" s="164"/>
      <c r="G496" s="164"/>
      <c r="H496" s="767"/>
      <c r="I496" s="767"/>
      <c r="J496" s="1511"/>
      <c r="K496" s="221"/>
    </row>
    <row r="497" spans="2:11" s="215" customFormat="1" ht="28.05" customHeight="1" x14ac:dyDescent="0.25">
      <c r="B497" s="219"/>
      <c r="C497" s="1507"/>
      <c r="D497" s="790" t="str" cm="1">
        <f t="array" ref="D497">IFERROR(IF(INDEX('1 - BaseSafra'!D:D,MATCH(E$474,'1 - BaseSafra'!D:D,0)+ROW(A21))&lt;&gt;"",IF(INDEX('1 - BaseSafra'!D:D,MATCH(E$474,'1 - BaseSafra'!D:D,0)+ROW(A21))&lt;&gt;E$474,INDEX('1 - BaseSafra'!D:D,MATCH(E$474,'1 - BaseSafra'!D:D,0)+ROW(A21)),""),""),"")</f>
        <v/>
      </c>
      <c r="E497" s="179"/>
      <c r="F497" s="179"/>
      <c r="G497" s="179"/>
      <c r="H497" s="727"/>
      <c r="I497" s="727"/>
      <c r="J497" s="1512"/>
      <c r="K497" s="221"/>
    </row>
    <row r="498" spans="2:11" ht="18" customHeight="1" x14ac:dyDescent="0.25">
      <c r="B498" s="3"/>
      <c r="D498" s="150"/>
      <c r="E498" s="150"/>
      <c r="F498" s="150"/>
      <c r="G498" s="150"/>
      <c r="H498" s="150"/>
      <c r="I498" s="150"/>
      <c r="J498" s="150"/>
      <c r="K498" s="10"/>
    </row>
    <row r="499" spans="2:11" s="215" customFormat="1" ht="40.200000000000003" customHeight="1" x14ac:dyDescent="0.25">
      <c r="B499" s="219"/>
      <c r="C499" s="1505">
        <v>19</v>
      </c>
      <c r="D499" s="626" t="s">
        <v>225</v>
      </c>
      <c r="E499" s="1325"/>
      <c r="F499" s="1326"/>
      <c r="G499" s="1326"/>
      <c r="H499" s="1326"/>
      <c r="I499" s="1326"/>
      <c r="J499" s="765" t="s">
        <v>143</v>
      </c>
      <c r="K499" s="221"/>
    </row>
    <row r="500" spans="2:11" s="215" customFormat="1" ht="19.8" customHeight="1" x14ac:dyDescent="0.25">
      <c r="B500" s="219"/>
      <c r="C500" s="1506"/>
      <c r="D500" s="627" t="s">
        <v>984</v>
      </c>
      <c r="E500" s="1084" t="str">
        <f>E475</f>
        <v>23/24</v>
      </c>
      <c r="F500" s="1084" t="str">
        <f t="shared" ref="F500:I500" si="20">F475</f>
        <v>24/25</v>
      </c>
      <c r="G500" s="1084" t="str">
        <f t="shared" si="20"/>
        <v>25/26</v>
      </c>
      <c r="H500" s="1084" t="str">
        <f t="shared" si="20"/>
        <v>26/27</v>
      </c>
      <c r="I500" s="1084" t="str">
        <f t="shared" si="20"/>
        <v>27/28</v>
      </c>
      <c r="J500" s="787"/>
      <c r="K500" s="221"/>
    </row>
    <row r="501" spans="2:11" s="215" customFormat="1" ht="19.8" customHeight="1" x14ac:dyDescent="0.25">
      <c r="B501" s="219"/>
      <c r="C501" s="1506"/>
      <c r="D501" s="711" t="s">
        <v>227</v>
      </c>
      <c r="E501" s="204" t="s">
        <v>990</v>
      </c>
      <c r="F501" s="204" t="s">
        <v>987</v>
      </c>
      <c r="G501" s="204" t="s">
        <v>985</v>
      </c>
      <c r="H501" s="204" t="s">
        <v>986</v>
      </c>
      <c r="I501" s="204" t="s">
        <v>986</v>
      </c>
      <c r="J501" s="787"/>
      <c r="K501" s="221"/>
    </row>
    <row r="502" spans="2:11" s="215" customFormat="1" ht="28.05" customHeight="1" x14ac:dyDescent="0.25">
      <c r="B502" s="219"/>
      <c r="C502" s="1506"/>
      <c r="D502" s="657" t="str" cm="1">
        <f t="array" ref="D502">IFERROR(IF(INDEX('1 - BaseSafra'!D:D,MATCH(E$499,'1 - BaseSafra'!D:D,0)+ROW(A1))&lt;&gt;"",IF(INDEX('1 - BaseSafra'!D:D,MATCH(E$499,'1 - BaseSafra'!D:D,0)+ROW(A1))&lt;&gt;E$499,INDEX('1 - BaseSafra'!D:D,MATCH(E$499,'1 - BaseSafra'!D:D,0)+ROW(A1)),""),""),"")</f>
        <v/>
      </c>
      <c r="E502" s="728">
        <f>SUM(E503:E504)</f>
        <v>0</v>
      </c>
      <c r="F502" s="728">
        <f>SUM(F503:F504)</f>
        <v>0</v>
      </c>
      <c r="G502" s="728">
        <f>SUM(G503:G504)</f>
        <v>0</v>
      </c>
      <c r="H502" s="728">
        <f>SUM(H503:H504)</f>
        <v>0</v>
      </c>
      <c r="I502" s="728">
        <f>SUM(I503:I504)</f>
        <v>0</v>
      </c>
      <c r="J502" s="1511"/>
      <c r="K502" s="221"/>
    </row>
    <row r="503" spans="2:11" s="215" customFormat="1" ht="28.05" customHeight="1" x14ac:dyDescent="0.25">
      <c r="B503" s="219"/>
      <c r="C503" s="1506"/>
      <c r="D503" s="657" t="str" cm="1">
        <f t="array" ref="D503">IFERROR(IF(INDEX('1 - BaseSafra'!D:D,MATCH(E$499,'1 - BaseSafra'!D:D,0)+ROW(A2))&lt;&gt;"",IF(INDEX('1 - BaseSafra'!D:D,MATCH(E$499,'1 - BaseSafra'!D:D,0)+ROW(A2))&lt;&gt;E$499,INDEX('1 - BaseSafra'!D:D,MATCH(E$499,'1 - BaseSafra'!D:D,0)+ROW(A2)),""),""),"")</f>
        <v/>
      </c>
      <c r="E503" s="164"/>
      <c r="F503" s="164"/>
      <c r="G503" s="164"/>
      <c r="H503" s="164"/>
      <c r="I503" s="164"/>
      <c r="J503" s="1511"/>
      <c r="K503" s="221"/>
    </row>
    <row r="504" spans="2:11" s="215" customFormat="1" ht="28.05" customHeight="1" x14ac:dyDescent="0.25">
      <c r="B504" s="219"/>
      <c r="C504" s="1506"/>
      <c r="D504" s="657" t="str" cm="1">
        <f t="array" ref="D504">IFERROR(IF(INDEX('1 - BaseSafra'!D:D,MATCH(E$499,'1 - BaseSafra'!D:D,0)+ROW(A3))&lt;&gt;"",IF(INDEX('1 - BaseSafra'!D:D,MATCH(E$499,'1 - BaseSafra'!D:D,0)+ROW(A3))&lt;&gt;E$499,INDEX('1 - BaseSafra'!D:D,MATCH(E$499,'1 - BaseSafra'!D:D,0)+ROW(A3)),""),""),"")</f>
        <v/>
      </c>
      <c r="E504" s="164"/>
      <c r="F504" s="164"/>
      <c r="G504" s="164"/>
      <c r="H504" s="164"/>
      <c r="I504" s="164"/>
      <c r="J504" s="1511"/>
      <c r="K504" s="221"/>
    </row>
    <row r="505" spans="2:11" s="215" customFormat="1" ht="28.05" customHeight="1" x14ac:dyDescent="0.25">
      <c r="B505" s="219"/>
      <c r="C505" s="1506"/>
      <c r="D505" s="657" t="str" cm="1">
        <f t="array" ref="D505">IFERROR(IF(INDEX('1 - BaseSafra'!D:D,MATCH(E$499,'1 - BaseSafra'!D:D,0)+ROW(A4))&lt;&gt;"",IF(INDEX('1 - BaseSafra'!D:D,MATCH(E$499,'1 - BaseSafra'!D:D,0)+ROW(A4))&lt;&gt;E$499,INDEX('1 - BaseSafra'!D:D,MATCH(E$499,'1 - BaseSafra'!D:D,0)+ROW(A4)),""),""),"")</f>
        <v/>
      </c>
      <c r="E505" s="164"/>
      <c r="F505" s="164"/>
      <c r="G505" s="118"/>
      <c r="H505" s="164"/>
      <c r="I505" s="164"/>
      <c r="J505" s="1511"/>
      <c r="K505" s="221"/>
    </row>
    <row r="506" spans="2:11" s="215" customFormat="1" ht="28.05" customHeight="1" x14ac:dyDescent="0.25">
      <c r="B506" s="219"/>
      <c r="C506" s="1506"/>
      <c r="D506" s="657" t="str" cm="1">
        <f t="array" ref="D506">IFERROR(IF(INDEX('1 - BaseSafra'!D:D,MATCH(E$499,'1 - BaseSafra'!D:D,0)+ROW(A5))&lt;&gt;"",IF(INDEX('1 - BaseSafra'!D:D,MATCH(E$499,'1 - BaseSafra'!D:D,0)+ROW(A5))&lt;&gt;E$499,INDEX('1 - BaseSafra'!D:D,MATCH(E$499,'1 - BaseSafra'!D:D,0)+ROW(A5)),""),""),"")</f>
        <v/>
      </c>
      <c r="E506" s="729">
        <f>E505*E502</f>
        <v>0</v>
      </c>
      <c r="F506" s="729">
        <f>F505*F502</f>
        <v>0</v>
      </c>
      <c r="G506" s="729">
        <f>G505*G502</f>
        <v>0</v>
      </c>
      <c r="H506" s="729">
        <f>H505*H502</f>
        <v>0</v>
      </c>
      <c r="I506" s="729">
        <f>I505*I502</f>
        <v>0</v>
      </c>
      <c r="J506" s="1511"/>
      <c r="K506" s="221"/>
    </row>
    <row r="507" spans="2:11" s="215" customFormat="1" ht="28.05" customHeight="1" x14ac:dyDescent="0.25">
      <c r="B507" s="219"/>
      <c r="C507" s="1506"/>
      <c r="D507" s="657" t="str" cm="1">
        <f t="array" ref="D507">IFERROR(IF(INDEX('1 - BaseSafra'!D:D,MATCH(E$499,'1 - BaseSafra'!D:D,0)+ROW(A6))&lt;&gt;"",IF(INDEX('1 - BaseSafra'!D:D,MATCH(E$499,'1 - BaseSafra'!D:D,0)+ROW(A6))&lt;&gt;E$499,INDEX('1 - BaseSafra'!D:D,MATCH(E$499,'1 - BaseSafra'!D:D,0)+ROW(A6)),""),""),"")</f>
        <v/>
      </c>
      <c r="E507" s="166"/>
      <c r="F507" s="166"/>
      <c r="G507" s="166"/>
      <c r="H507" s="166"/>
      <c r="I507" s="166"/>
      <c r="J507" s="1511"/>
      <c r="K507" s="221"/>
    </row>
    <row r="508" spans="2:11" s="215" customFormat="1" ht="28.05" customHeight="1" x14ac:dyDescent="0.25">
      <c r="B508" s="219"/>
      <c r="C508" s="1506"/>
      <c r="D508" s="657" t="str" cm="1">
        <f t="array" ref="D508">IFERROR(IF(INDEX('1 - BaseSafra'!D:D,MATCH(E$499,'1 - BaseSafra'!D:D,0)+ROW(A7))&lt;&gt;"",IF(INDEX('1 - BaseSafra'!D:D,MATCH(E$499,'1 - BaseSafra'!D:D,0)+ROW(A7))&lt;&gt;E$499,INDEX('1 - BaseSafra'!D:D,MATCH(E$499,'1 - BaseSafra'!D:D,0)+ROW(A7)),""),""),"")</f>
        <v/>
      </c>
      <c r="E508" s="166"/>
      <c r="F508" s="166"/>
      <c r="G508" s="166"/>
      <c r="H508" s="166"/>
      <c r="I508" s="166"/>
      <c r="J508" s="1511"/>
      <c r="K508" s="221"/>
    </row>
    <row r="509" spans="2:11" s="215" customFormat="1" ht="28.05" customHeight="1" x14ac:dyDescent="0.25">
      <c r="B509" s="219"/>
      <c r="C509" s="1506"/>
      <c r="D509" s="657" t="str" cm="1">
        <f t="array" ref="D509">IFERROR(IF(INDEX('1 - BaseSafra'!D:D,MATCH(E$499,'1 - BaseSafra'!D:D,0)+ROW(A8))&lt;&gt;"",IF(INDEX('1 - BaseSafra'!D:D,MATCH(E$499,'1 - BaseSafra'!D:D,0)+ROW(A8))&lt;&gt;E$499,INDEX('1 - BaseSafra'!D:D,MATCH(E$499,'1 - BaseSafra'!D:D,0)+ROW(A8)),""),""),"")</f>
        <v/>
      </c>
      <c r="E509" s="169"/>
      <c r="F509" s="169"/>
      <c r="G509" s="169"/>
      <c r="H509" s="169"/>
      <c r="I509" s="169"/>
      <c r="J509" s="1511"/>
      <c r="K509" s="221"/>
    </row>
    <row r="510" spans="2:11" s="215" customFormat="1" ht="28.05" customHeight="1" x14ac:dyDescent="0.25">
      <c r="B510" s="219"/>
      <c r="C510" s="1506"/>
      <c r="D510" s="657" t="str" cm="1">
        <f t="array" ref="D510">IFERROR(IF(INDEX('1 - BaseSafra'!D:D,MATCH(E$499,'1 - BaseSafra'!D:D,0)+ROW(A9))&lt;&gt;"",IF(INDEX('1 - BaseSafra'!D:D,MATCH(E$499,'1 - BaseSafra'!D:D,0)+ROW(A9))&lt;&gt;E$499,INDEX('1 - BaseSafra'!D:D,MATCH(E$499,'1 - BaseSafra'!D:D,0)+ROW(A9)),""),""),"")</f>
        <v/>
      </c>
      <c r="E510" s="731">
        <f>(E509*E504)*E507</f>
        <v>0</v>
      </c>
      <c r="F510" s="731">
        <f>(F509*F504)*F507</f>
        <v>0</v>
      </c>
      <c r="G510" s="731">
        <f>(G509*G504)*G507</f>
        <v>0</v>
      </c>
      <c r="H510" s="731">
        <f>(H509*H504)*H507</f>
        <v>0</v>
      </c>
      <c r="I510" s="731">
        <f>(I509*I504)*I507</f>
        <v>0</v>
      </c>
      <c r="J510" s="1511"/>
      <c r="K510" s="221"/>
    </row>
    <row r="511" spans="2:11" s="215" customFormat="1" ht="28.05" customHeight="1" x14ac:dyDescent="0.25">
      <c r="B511" s="219"/>
      <c r="C511" s="1506"/>
      <c r="D511" s="657" t="str" cm="1">
        <f t="array" ref="D511">IFERROR(IF(INDEX('1 - BaseSafra'!D:D,MATCH(E$499,'1 - BaseSafra'!D:D,0)+ROW(A10))&lt;&gt;"",IF(INDEX('1 - BaseSafra'!D:D,MATCH(E$499,'1 - BaseSafra'!D:D,0)+ROW(A10))&lt;&gt;E$499,INDEX('1 - BaseSafra'!D:D,MATCH(E$499,'1 - BaseSafra'!D:D,0)+ROW(A10)),""),""),"")</f>
        <v/>
      </c>
      <c r="E511" s="731">
        <f>E506*E507</f>
        <v>0</v>
      </c>
      <c r="F511" s="731">
        <f>F506*F507</f>
        <v>0</v>
      </c>
      <c r="G511" s="731">
        <f>G506*G507</f>
        <v>0</v>
      </c>
      <c r="H511" s="731">
        <f>H506*H507</f>
        <v>0</v>
      </c>
      <c r="I511" s="731">
        <f>I506*I507</f>
        <v>0</v>
      </c>
      <c r="J511" s="1511"/>
      <c r="K511" s="221"/>
    </row>
    <row r="512" spans="2:11" s="215" customFormat="1" ht="28.05" customHeight="1" x14ac:dyDescent="0.25">
      <c r="B512" s="219"/>
      <c r="C512" s="1506"/>
      <c r="D512" s="657" t="str" cm="1">
        <f t="array" ref="D512">IFERROR(IF(INDEX('1 - BaseSafra'!D:D,MATCH(E$499,'1 - BaseSafra'!D:D,0)+ROW(A11))&lt;&gt;"",IF(INDEX('1 - BaseSafra'!D:D,MATCH(E$499,'1 - BaseSafra'!D:D,0)+ROW(A11))&lt;&gt;E$499,INDEX('1 - BaseSafra'!D:D,MATCH(E$499,'1 - BaseSafra'!D:D,0)+ROW(A11)),""),""),"")</f>
        <v/>
      </c>
      <c r="E512" s="732">
        <f>E508*E502</f>
        <v>0</v>
      </c>
      <c r="F512" s="732">
        <f>F508*F502</f>
        <v>0</v>
      </c>
      <c r="G512" s="732">
        <f>G508*G502</f>
        <v>0</v>
      </c>
      <c r="H512" s="732">
        <f>H508*H502</f>
        <v>0</v>
      </c>
      <c r="I512" s="732">
        <f>I508*I502</f>
        <v>0</v>
      </c>
      <c r="J512" s="1511"/>
      <c r="K512" s="221"/>
    </row>
    <row r="513" spans="2:11" s="215" customFormat="1" ht="28.05" customHeight="1" x14ac:dyDescent="0.25">
      <c r="B513" s="219"/>
      <c r="C513" s="1506"/>
      <c r="D513" s="657" t="str" cm="1">
        <f t="array" ref="D513">IFERROR(IF(INDEX('1 - BaseSafra'!D:D,MATCH(E$499,'1 - BaseSafra'!D:D,0)+ROW(A12))&lt;&gt;"",IF(INDEX('1 - BaseSafra'!D:D,MATCH(E$499,'1 - BaseSafra'!D:D,0)+ROW(A12))&lt;&gt;E$499,INDEX('1 - BaseSafra'!D:D,MATCH(E$499,'1 - BaseSafra'!D:D,0)+ROW(A12)),""),""),"")</f>
        <v/>
      </c>
      <c r="E513" s="731">
        <f>E511-E512</f>
        <v>0</v>
      </c>
      <c r="F513" s="731">
        <f>F511-F512</f>
        <v>0</v>
      </c>
      <c r="G513" s="731">
        <f>G511-G512</f>
        <v>0</v>
      </c>
      <c r="H513" s="731">
        <f>H511-H512</f>
        <v>0</v>
      </c>
      <c r="I513" s="731">
        <f>I511-I512</f>
        <v>0</v>
      </c>
      <c r="J513" s="1511"/>
      <c r="K513" s="221"/>
    </row>
    <row r="514" spans="2:11" s="215" customFormat="1" ht="28.05" customHeight="1" x14ac:dyDescent="0.25">
      <c r="B514" s="219"/>
      <c r="C514" s="1506"/>
      <c r="D514" s="657" t="str" cm="1">
        <f t="array" ref="D514">IFERROR(IF(INDEX('1 - BaseSafra'!D:D,MATCH(E$499,'1 - BaseSafra'!D:D,0)+ROW(A13))&lt;&gt;"",IF(INDEX('1 - BaseSafra'!D:D,MATCH(E$499,'1 - BaseSafra'!D:D,0)+ROW(A13))&lt;&gt;E$499,INDEX('1 - BaseSafra'!D:D,MATCH(E$499,'1 - BaseSafra'!D:D,0)+ROW(A13)),""),""),"")</f>
        <v/>
      </c>
      <c r="E514" s="729">
        <f>IFERROR(E513/E511,0)</f>
        <v>0</v>
      </c>
      <c r="F514" s="729">
        <f>IFERROR(F513/F511,0)</f>
        <v>0</v>
      </c>
      <c r="G514" s="729">
        <f>IFERROR(G513/G511,0)</f>
        <v>0</v>
      </c>
      <c r="H514" s="731">
        <f>IFERROR(H513/H511,0)</f>
        <v>0</v>
      </c>
      <c r="I514" s="731">
        <f>IFERROR(I513/I511,0)</f>
        <v>0</v>
      </c>
      <c r="J514" s="1511"/>
      <c r="K514" s="221"/>
    </row>
    <row r="515" spans="2:11" s="215" customFormat="1" ht="28.05" customHeight="1" x14ac:dyDescent="0.25">
      <c r="B515" s="219"/>
      <c r="C515" s="1506"/>
      <c r="D515" s="657" t="str" cm="1">
        <f t="array" ref="D515">IFERROR(IF(INDEX('1 - BaseSafra'!D:D,MATCH(E$499,'1 - BaseSafra'!D:D,0)+ROW(A14))&lt;&gt;"",IF(INDEX('1 - BaseSafra'!D:D,MATCH(E$499,'1 - BaseSafra'!D:D,0)+ROW(A14))&lt;&gt;E$499,INDEX('1 - BaseSafra'!D:D,MATCH(E$499,'1 - BaseSafra'!D:D,0)+ROW(A14)),""),""),"")</f>
        <v/>
      </c>
      <c r="E515" s="164"/>
      <c r="F515" s="164"/>
      <c r="G515" s="164"/>
      <c r="H515" s="169"/>
      <c r="I515" s="169"/>
      <c r="J515" s="1511"/>
      <c r="K515" s="221"/>
    </row>
    <row r="516" spans="2:11" s="215" customFormat="1" ht="28.05" customHeight="1" x14ac:dyDescent="0.25">
      <c r="B516" s="219"/>
      <c r="C516" s="1506"/>
      <c r="D516" s="657" t="str" cm="1">
        <f t="array" ref="D516">IFERROR(IF(INDEX('1 - BaseSafra'!D:D,MATCH(E$499,'1 - BaseSafra'!D:D,0)+ROW(A15))&lt;&gt;"",IF(INDEX('1 - BaseSafra'!D:D,MATCH(E$499,'1 - BaseSafra'!D:D,0)+ROW(A15))&lt;&gt;E$499,INDEX('1 - BaseSafra'!D:D,MATCH(E$499,'1 - BaseSafra'!D:D,0)+ROW(A15)),""),""),"")</f>
        <v/>
      </c>
      <c r="E516" s="164"/>
      <c r="F516" s="164"/>
      <c r="G516" s="164"/>
      <c r="H516" s="169"/>
      <c r="I516" s="169"/>
      <c r="J516" s="1511"/>
      <c r="K516" s="221"/>
    </row>
    <row r="517" spans="2:11" s="215" customFormat="1" ht="28.05" customHeight="1" x14ac:dyDescent="0.25">
      <c r="B517" s="219"/>
      <c r="C517" s="1506"/>
      <c r="D517" s="657" t="str" cm="1">
        <f t="array" ref="D517">IFERROR(IF(INDEX('1 - BaseSafra'!D:D,MATCH(E$499,'1 - BaseSafra'!D:D,0)+ROW(A16))&lt;&gt;"",IF(INDEX('1 - BaseSafra'!D:D,MATCH(E$499,'1 - BaseSafra'!D:D,0)+ROW(A16))&lt;&gt;E$499,INDEX('1 - BaseSafra'!D:D,MATCH(E$499,'1 - BaseSafra'!D:D,0)+ROW(A16)),""),""),"")</f>
        <v/>
      </c>
      <c r="E517" s="164"/>
      <c r="F517" s="164"/>
      <c r="G517" s="164"/>
      <c r="H517" s="169"/>
      <c r="I517" s="169"/>
      <c r="J517" s="1511"/>
      <c r="K517" s="221"/>
    </row>
    <row r="518" spans="2:11" s="215" customFormat="1" ht="28.05" customHeight="1" x14ac:dyDescent="0.25">
      <c r="B518" s="219"/>
      <c r="C518" s="1506"/>
      <c r="D518" s="657" t="str" cm="1">
        <f t="array" ref="D518">IFERROR(IF(INDEX('1 - BaseSafra'!D:D,MATCH(E$499,'1 - BaseSafra'!D:D,0)+ROW(A17))&lt;&gt;"",IF(INDEX('1 - BaseSafra'!D:D,MATCH(E$499,'1 - BaseSafra'!D:D,0)+ROW(A17))&lt;&gt;E$499,INDEX('1 - BaseSafra'!D:D,MATCH(E$499,'1 - BaseSafra'!D:D,0)+ROW(A17)),""),""),"")</f>
        <v/>
      </c>
      <c r="E518" s="729">
        <f>SUM(E519:E520)</f>
        <v>0</v>
      </c>
      <c r="F518" s="729">
        <f>SUM(F519:F520)</f>
        <v>0</v>
      </c>
      <c r="G518" s="729">
        <f>SUM(G519:G520)</f>
        <v>0</v>
      </c>
      <c r="H518" s="769">
        <f>SUM(H519:H520)</f>
        <v>0</v>
      </c>
      <c r="I518" s="769">
        <f>SUM(I519:I520)</f>
        <v>0</v>
      </c>
      <c r="J518" s="1511"/>
      <c r="K518" s="221"/>
    </row>
    <row r="519" spans="2:11" s="215" customFormat="1" ht="28.05" customHeight="1" x14ac:dyDescent="0.25">
      <c r="B519" s="219"/>
      <c r="C519" s="1506"/>
      <c r="D519" s="657" t="str" cm="1">
        <f t="array" ref="D519">IFERROR(IF(INDEX('1 - BaseSafra'!D:D,MATCH(E$499,'1 - BaseSafra'!D:D,0)+ROW(A18))&lt;&gt;"",IF(INDEX('1 - BaseSafra'!D:D,MATCH(E$499,'1 - BaseSafra'!D:D,0)+ROW(A18))&lt;&gt;E$499,INDEX('1 - BaseSafra'!D:D,MATCH(E$499,'1 - BaseSafra'!D:D,0)+ROW(A18)),""),""),"")</f>
        <v/>
      </c>
      <c r="E519" s="164"/>
      <c r="F519" s="164"/>
      <c r="G519" s="164"/>
      <c r="H519" s="767"/>
      <c r="I519" s="767"/>
      <c r="J519" s="1511"/>
      <c r="K519" s="221"/>
    </row>
    <row r="520" spans="2:11" s="215" customFormat="1" ht="28.05" customHeight="1" x14ac:dyDescent="0.25">
      <c r="B520" s="219"/>
      <c r="C520" s="1506"/>
      <c r="D520" s="657" t="str" cm="1">
        <f t="array" ref="D520">IFERROR(IF(INDEX('1 - BaseSafra'!D:D,MATCH(E$499,'1 - BaseSafra'!D:D,0)+ROW(A19))&lt;&gt;"",IF(INDEX('1 - BaseSafra'!D:D,MATCH(E$499,'1 - BaseSafra'!D:D,0)+ROW(A19))&lt;&gt;E$499,INDEX('1 - BaseSafra'!D:D,MATCH(E$499,'1 - BaseSafra'!D:D,0)+ROW(A19)),""),""),"")</f>
        <v/>
      </c>
      <c r="E520" s="164"/>
      <c r="F520" s="164"/>
      <c r="G520" s="164"/>
      <c r="H520" s="767"/>
      <c r="I520" s="767"/>
      <c r="J520" s="1511"/>
      <c r="K520" s="221"/>
    </row>
    <row r="521" spans="2:11" s="215" customFormat="1" ht="28.05" customHeight="1" x14ac:dyDescent="0.25">
      <c r="B521" s="219"/>
      <c r="C521" s="1506"/>
      <c r="D521" s="657" t="str" cm="1">
        <f t="array" ref="D521">IFERROR(IF(INDEX('1 - BaseSafra'!D:D,MATCH(E$499,'1 - BaseSafra'!D:D,0)+ROW(A20))&lt;&gt;"",IF(INDEX('1 - BaseSafra'!D:D,MATCH(E$499,'1 - BaseSafra'!D:D,0)+ROW(A20))&lt;&gt;E$499,INDEX('1 - BaseSafra'!D:D,MATCH(E$499,'1 - BaseSafra'!D:D,0)+ROW(A20)),""),""),"")</f>
        <v/>
      </c>
      <c r="E521" s="164"/>
      <c r="F521" s="164"/>
      <c r="G521" s="164"/>
      <c r="H521" s="767"/>
      <c r="I521" s="767"/>
      <c r="J521" s="1511"/>
      <c r="K521" s="221"/>
    </row>
    <row r="522" spans="2:11" s="215" customFormat="1" ht="28.05" customHeight="1" x14ac:dyDescent="0.25">
      <c r="B522" s="219"/>
      <c r="C522" s="1507"/>
      <c r="D522" s="790" t="str" cm="1">
        <f t="array" ref="D522">IFERROR(IF(INDEX('1 - BaseSafra'!D:D,MATCH(E$499,'1 - BaseSafra'!D:D,0)+ROW(A21))&lt;&gt;"",IF(INDEX('1 - BaseSafra'!D:D,MATCH(E$499,'1 - BaseSafra'!D:D,0)+ROW(A21))&lt;&gt;E$499,INDEX('1 - BaseSafra'!D:D,MATCH(E$499,'1 - BaseSafra'!D:D,0)+ROW(A21)),""),""),"")</f>
        <v/>
      </c>
      <c r="E522" s="771">
        <f>E521*E518</f>
        <v>0</v>
      </c>
      <c r="F522" s="771">
        <f>F521*F518</f>
        <v>0</v>
      </c>
      <c r="G522" s="771">
        <f>G521*G518</f>
        <v>0</v>
      </c>
      <c r="H522" s="772">
        <f>H521*H518</f>
        <v>0</v>
      </c>
      <c r="I522" s="772">
        <f>I521*I518</f>
        <v>0</v>
      </c>
      <c r="J522" s="1512"/>
      <c r="K522" s="221"/>
    </row>
    <row r="523" spans="2:11" ht="18" customHeight="1" x14ac:dyDescent="0.25">
      <c r="B523" s="3"/>
      <c r="D523" s="150"/>
      <c r="E523" s="150"/>
      <c r="F523" s="150"/>
      <c r="G523" s="150"/>
      <c r="H523" s="150"/>
      <c r="I523" s="150"/>
      <c r="J523" s="150"/>
      <c r="K523" s="10"/>
    </row>
    <row r="524" spans="2:11" s="215" customFormat="1" ht="38.4" customHeight="1" x14ac:dyDescent="0.25">
      <c r="B524" s="219"/>
      <c r="C524" s="1505">
        <v>20</v>
      </c>
      <c r="D524" s="626" t="s">
        <v>225</v>
      </c>
      <c r="E524" s="1325"/>
      <c r="F524" s="1326"/>
      <c r="G524" s="1326"/>
      <c r="H524" s="1326"/>
      <c r="I524" s="1326"/>
      <c r="J524" s="765" t="s">
        <v>143</v>
      </c>
      <c r="K524" s="221"/>
    </row>
    <row r="525" spans="2:11" s="215" customFormat="1" ht="19.8" customHeight="1" x14ac:dyDescent="0.25">
      <c r="B525" s="219"/>
      <c r="C525" s="1506"/>
      <c r="D525" s="627" t="s">
        <v>984</v>
      </c>
      <c r="E525" s="1084" t="str">
        <f>E500</f>
        <v>23/24</v>
      </c>
      <c r="F525" s="1084" t="str">
        <f t="shared" ref="F525:I525" si="21">F500</f>
        <v>24/25</v>
      </c>
      <c r="G525" s="1084" t="str">
        <f t="shared" si="21"/>
        <v>25/26</v>
      </c>
      <c r="H525" s="1084" t="str">
        <f t="shared" si="21"/>
        <v>26/27</v>
      </c>
      <c r="I525" s="1084" t="str">
        <f t="shared" si="21"/>
        <v>27/28</v>
      </c>
      <c r="J525" s="787"/>
      <c r="K525" s="221"/>
    </row>
    <row r="526" spans="2:11" s="215" customFormat="1" ht="19.8" customHeight="1" x14ac:dyDescent="0.25">
      <c r="B526" s="219"/>
      <c r="C526" s="1506"/>
      <c r="D526" s="711" t="s">
        <v>227</v>
      </c>
      <c r="E526" s="204" t="s">
        <v>990</v>
      </c>
      <c r="F526" s="204" t="s">
        <v>987</v>
      </c>
      <c r="G526" s="204" t="s">
        <v>985</v>
      </c>
      <c r="H526" s="204" t="s">
        <v>986</v>
      </c>
      <c r="I526" s="204" t="s">
        <v>986</v>
      </c>
      <c r="J526" s="787"/>
      <c r="K526" s="221"/>
    </row>
    <row r="527" spans="2:11" s="215" customFormat="1" ht="28.05" customHeight="1" x14ac:dyDescent="0.25">
      <c r="B527" s="219"/>
      <c r="C527" s="1506"/>
      <c r="D527" s="657" t="str" cm="1">
        <f t="array" ref="D527">IFERROR(IF(INDEX('1 - BaseSafra'!D:D,MATCH(E$524,'1 - BaseSafra'!D:D,0)+ROW(A1))&lt;&gt;"",IF(INDEX('1 - BaseSafra'!D:D,MATCH(E$524,'1 - BaseSafra'!D:D,0)+ROW(A1))&lt;&gt;E$524,INDEX('1 - BaseSafra'!D:D,MATCH(E$524,'1 - BaseSafra'!D:D,0)+ROW(A1)),""),""),"")</f>
        <v/>
      </c>
      <c r="E527" s="728">
        <f>SUM(E528:E529)</f>
        <v>0</v>
      </c>
      <c r="F527" s="728">
        <f>SUM(F528:F529)</f>
        <v>0</v>
      </c>
      <c r="G527" s="728">
        <f>SUM(G528:G529)</f>
        <v>0</v>
      </c>
      <c r="H527" s="728">
        <f>SUM(H528:H529)</f>
        <v>0</v>
      </c>
      <c r="I527" s="728">
        <f>SUM(I528:I529)</f>
        <v>0</v>
      </c>
      <c r="J527" s="1511"/>
      <c r="K527" s="221"/>
    </row>
    <row r="528" spans="2:11" s="215" customFormat="1" ht="28.05" customHeight="1" x14ac:dyDescent="0.25">
      <c r="B528" s="219"/>
      <c r="C528" s="1506"/>
      <c r="D528" s="657" t="str" cm="1">
        <f t="array" ref="D528">IFERROR(IF(INDEX('1 - BaseSafra'!D:D,MATCH(E$524,'1 - BaseSafra'!D:D,0)+ROW(A2))&lt;&gt;"",IF(INDEX('1 - BaseSafra'!D:D,MATCH(E$524,'1 - BaseSafra'!D:D,0)+ROW(A2))&lt;&gt;E$524,INDEX('1 - BaseSafra'!D:D,MATCH(E$524,'1 - BaseSafra'!D:D,0)+ROW(A2)),""),""),"")</f>
        <v/>
      </c>
      <c r="E528" s="164"/>
      <c r="F528" s="164"/>
      <c r="G528" s="164"/>
      <c r="H528" s="164"/>
      <c r="I528" s="164"/>
      <c r="J528" s="1511"/>
      <c r="K528" s="221"/>
    </row>
    <row r="529" spans="2:11" s="215" customFormat="1" ht="28.05" customHeight="1" x14ac:dyDescent="0.25">
      <c r="B529" s="219"/>
      <c r="C529" s="1506"/>
      <c r="D529" s="657" t="str" cm="1">
        <f t="array" ref="D529">IFERROR(IF(INDEX('1 - BaseSafra'!D:D,MATCH(E$524,'1 - BaseSafra'!D:D,0)+ROW(A3))&lt;&gt;"",IF(INDEX('1 - BaseSafra'!D:D,MATCH(E$524,'1 - BaseSafra'!D:D,0)+ROW(A3))&lt;&gt;E$524,INDEX('1 - BaseSafra'!D:D,MATCH(E$524,'1 - BaseSafra'!D:D,0)+ROW(A3)),""),""),"")</f>
        <v/>
      </c>
      <c r="E529" s="164"/>
      <c r="F529" s="164"/>
      <c r="G529" s="164"/>
      <c r="H529" s="164"/>
      <c r="I529" s="164"/>
      <c r="J529" s="1511"/>
      <c r="K529" s="221"/>
    </row>
    <row r="530" spans="2:11" s="215" customFormat="1" ht="28.05" customHeight="1" x14ac:dyDescent="0.25">
      <c r="B530" s="219"/>
      <c r="C530" s="1506"/>
      <c r="D530" s="657" t="str" cm="1">
        <f t="array" ref="D530">IFERROR(IF(INDEX('1 - BaseSafra'!D:D,MATCH(E$524,'1 - BaseSafra'!D:D,0)+ROW(A4))&lt;&gt;"",IF(INDEX('1 - BaseSafra'!D:D,MATCH(E$524,'1 - BaseSafra'!D:D,0)+ROW(A4))&lt;&gt;E$524,INDEX('1 - BaseSafra'!D:D,MATCH(E$524,'1 - BaseSafra'!D:D,0)+ROW(A4)),""),""),"")</f>
        <v/>
      </c>
      <c r="E530" s="164"/>
      <c r="F530" s="164"/>
      <c r="G530" s="118"/>
      <c r="H530" s="164"/>
      <c r="I530" s="164"/>
      <c r="J530" s="1511"/>
      <c r="K530" s="221"/>
    </row>
    <row r="531" spans="2:11" s="215" customFormat="1" ht="28.05" customHeight="1" x14ac:dyDescent="0.25">
      <c r="B531" s="219"/>
      <c r="C531" s="1506"/>
      <c r="D531" s="657" t="str" cm="1">
        <f t="array" ref="D531">IFERROR(IF(INDEX('1 - BaseSafra'!D:D,MATCH(E$524,'1 - BaseSafra'!D:D,0)+ROW(A5))&lt;&gt;"",IF(INDEX('1 - BaseSafra'!D:D,MATCH(E$524,'1 - BaseSafra'!D:D,0)+ROW(A5))&lt;&gt;E$524,INDEX('1 - BaseSafra'!D:D,MATCH(E$524,'1 - BaseSafra'!D:D,0)+ROW(A5)),""),""),"")</f>
        <v/>
      </c>
      <c r="E531" s="729">
        <f>E530*E527</f>
        <v>0</v>
      </c>
      <c r="F531" s="729">
        <f>F530*F527</f>
        <v>0</v>
      </c>
      <c r="G531" s="729">
        <f>G530*G527</f>
        <v>0</v>
      </c>
      <c r="H531" s="729">
        <f>H530*H527</f>
        <v>0</v>
      </c>
      <c r="I531" s="729">
        <f>I530*I527</f>
        <v>0</v>
      </c>
      <c r="J531" s="1511"/>
      <c r="K531" s="221"/>
    </row>
    <row r="532" spans="2:11" s="215" customFormat="1" ht="28.05" customHeight="1" x14ac:dyDescent="0.25">
      <c r="B532" s="219"/>
      <c r="C532" s="1506"/>
      <c r="D532" s="657" t="str" cm="1">
        <f t="array" ref="D532">IFERROR(IF(INDEX('1 - BaseSafra'!D:D,MATCH(E$524,'1 - BaseSafra'!D:D,0)+ROW(A6))&lt;&gt;"",IF(INDEX('1 - BaseSafra'!D:D,MATCH(E$524,'1 - BaseSafra'!D:D,0)+ROW(A6))&lt;&gt;E$524,INDEX('1 - BaseSafra'!D:D,MATCH(E$524,'1 - BaseSafra'!D:D,0)+ROW(A6)),""),""),"")</f>
        <v/>
      </c>
      <c r="E532" s="166"/>
      <c r="F532" s="166"/>
      <c r="G532" s="166"/>
      <c r="H532" s="166"/>
      <c r="I532" s="166"/>
      <c r="J532" s="1511"/>
      <c r="K532" s="221"/>
    </row>
    <row r="533" spans="2:11" s="215" customFormat="1" ht="28.05" customHeight="1" x14ac:dyDescent="0.25">
      <c r="B533" s="219"/>
      <c r="C533" s="1506"/>
      <c r="D533" s="657" t="str" cm="1">
        <f t="array" ref="D533">IFERROR(IF(INDEX('1 - BaseSafra'!D:D,MATCH(E$524,'1 - BaseSafra'!D:D,0)+ROW(A7))&lt;&gt;"",IF(INDEX('1 - BaseSafra'!D:D,MATCH(E$524,'1 - BaseSafra'!D:D,0)+ROW(A7))&lt;&gt;E$524,INDEX('1 - BaseSafra'!D:D,MATCH(E$524,'1 - BaseSafra'!D:D,0)+ROW(A7)),""),""),"")</f>
        <v/>
      </c>
      <c r="E533" s="166"/>
      <c r="F533" s="166"/>
      <c r="G533" s="166"/>
      <c r="H533" s="166"/>
      <c r="I533" s="166"/>
      <c r="J533" s="1511"/>
      <c r="K533" s="221"/>
    </row>
    <row r="534" spans="2:11" s="215" customFormat="1" ht="28.05" customHeight="1" x14ac:dyDescent="0.25">
      <c r="B534" s="219"/>
      <c r="C534" s="1506"/>
      <c r="D534" s="657" t="str" cm="1">
        <f t="array" ref="D534">IFERROR(IF(INDEX('1 - BaseSafra'!D:D,MATCH(E$524,'1 - BaseSafra'!D:D,0)+ROW(A8))&lt;&gt;"",IF(INDEX('1 - BaseSafra'!D:D,MATCH(E$524,'1 - BaseSafra'!D:D,0)+ROW(A8))&lt;&gt;E$524,INDEX('1 - BaseSafra'!D:D,MATCH(E$524,'1 - BaseSafra'!D:D,0)+ROW(A8)),""),""),"")</f>
        <v/>
      </c>
      <c r="E534" s="169"/>
      <c r="F534" s="169"/>
      <c r="G534" s="169"/>
      <c r="H534" s="169"/>
      <c r="I534" s="169"/>
      <c r="J534" s="1511"/>
      <c r="K534" s="221"/>
    </row>
    <row r="535" spans="2:11" s="215" customFormat="1" ht="28.05" customHeight="1" x14ac:dyDescent="0.25">
      <c r="B535" s="219"/>
      <c r="C535" s="1506"/>
      <c r="D535" s="657" t="str" cm="1">
        <f t="array" ref="D535">IFERROR(IF(INDEX('1 - BaseSafra'!D:D,MATCH(E$524,'1 - BaseSafra'!D:D,0)+ROW(A9))&lt;&gt;"",IF(INDEX('1 - BaseSafra'!D:D,MATCH(E$524,'1 - BaseSafra'!D:D,0)+ROW(A9))&lt;&gt;E$524,INDEX('1 - BaseSafra'!D:D,MATCH(E$524,'1 - BaseSafra'!D:D,0)+ROW(A9)),""),""),"")</f>
        <v/>
      </c>
      <c r="E535" s="731">
        <f>(E534*E529)*E532</f>
        <v>0</v>
      </c>
      <c r="F535" s="731">
        <f>(F534*F529)*F532</f>
        <v>0</v>
      </c>
      <c r="G535" s="731">
        <f>(G534*G529)*G532</f>
        <v>0</v>
      </c>
      <c r="H535" s="731">
        <f>(H534*H529)*H532</f>
        <v>0</v>
      </c>
      <c r="I535" s="731">
        <f>(I534*I529)*I532</f>
        <v>0</v>
      </c>
      <c r="J535" s="1511"/>
      <c r="K535" s="221"/>
    </row>
    <row r="536" spans="2:11" s="215" customFormat="1" ht="28.05" customHeight="1" x14ac:dyDescent="0.25">
      <c r="B536" s="219"/>
      <c r="C536" s="1506"/>
      <c r="D536" s="657" t="str" cm="1">
        <f t="array" ref="D536">IFERROR(IF(INDEX('1 - BaseSafra'!D:D,MATCH(E$524,'1 - BaseSafra'!D:D,0)+ROW(A10))&lt;&gt;"",IF(INDEX('1 - BaseSafra'!D:D,MATCH(E$524,'1 - BaseSafra'!D:D,0)+ROW(A10))&lt;&gt;E$524,INDEX('1 - BaseSafra'!D:D,MATCH(E$524,'1 - BaseSafra'!D:D,0)+ROW(A10)),""),""),"")</f>
        <v/>
      </c>
      <c r="E536" s="731">
        <f>E531*E532</f>
        <v>0</v>
      </c>
      <c r="F536" s="731">
        <f>F531*F532</f>
        <v>0</v>
      </c>
      <c r="G536" s="731">
        <f>G531*G532</f>
        <v>0</v>
      </c>
      <c r="H536" s="731">
        <f>H531*H532</f>
        <v>0</v>
      </c>
      <c r="I536" s="731">
        <f>I531*I532</f>
        <v>0</v>
      </c>
      <c r="J536" s="1511"/>
      <c r="K536" s="221"/>
    </row>
    <row r="537" spans="2:11" s="215" customFormat="1" ht="28.05" customHeight="1" x14ac:dyDescent="0.25">
      <c r="B537" s="219"/>
      <c r="C537" s="1506"/>
      <c r="D537" s="657" t="str" cm="1">
        <f t="array" ref="D537">IFERROR(IF(INDEX('1 - BaseSafra'!D:D,MATCH(E$524,'1 - BaseSafra'!D:D,0)+ROW(A11))&lt;&gt;"",IF(INDEX('1 - BaseSafra'!D:D,MATCH(E$524,'1 - BaseSafra'!D:D,0)+ROW(A11))&lt;&gt;E$524,INDEX('1 - BaseSafra'!D:D,MATCH(E$524,'1 - BaseSafra'!D:D,0)+ROW(A11)),""),""),"")</f>
        <v/>
      </c>
      <c r="E537" s="732">
        <f>E533*E527</f>
        <v>0</v>
      </c>
      <c r="F537" s="732">
        <f>F533*F527</f>
        <v>0</v>
      </c>
      <c r="G537" s="732">
        <f>G533*G527</f>
        <v>0</v>
      </c>
      <c r="H537" s="732">
        <f>H533*H527</f>
        <v>0</v>
      </c>
      <c r="I537" s="732">
        <f>I533*I527</f>
        <v>0</v>
      </c>
      <c r="J537" s="1511"/>
      <c r="K537" s="221"/>
    </row>
    <row r="538" spans="2:11" s="215" customFormat="1" ht="28.05" customHeight="1" x14ac:dyDescent="0.25">
      <c r="B538" s="219"/>
      <c r="C538" s="1506"/>
      <c r="D538" s="657" t="str" cm="1">
        <f t="array" ref="D538">IFERROR(IF(INDEX('1 - BaseSafra'!D:D,MATCH(E$524,'1 - BaseSafra'!D:D,0)+ROW(A12))&lt;&gt;"",IF(INDEX('1 - BaseSafra'!D:D,MATCH(E$524,'1 - BaseSafra'!D:D,0)+ROW(A12))&lt;&gt;E$524,INDEX('1 - BaseSafra'!D:D,MATCH(E$524,'1 - BaseSafra'!D:D,0)+ROW(A12)),""),""),"")</f>
        <v/>
      </c>
      <c r="E538" s="731">
        <f>E536-E537</f>
        <v>0</v>
      </c>
      <c r="F538" s="731">
        <f>F536-F537</f>
        <v>0</v>
      </c>
      <c r="G538" s="731">
        <f>G536-G537</f>
        <v>0</v>
      </c>
      <c r="H538" s="731">
        <f>H536-H537</f>
        <v>0</v>
      </c>
      <c r="I538" s="731">
        <f>I536-I537</f>
        <v>0</v>
      </c>
      <c r="J538" s="1511"/>
      <c r="K538" s="221"/>
    </row>
    <row r="539" spans="2:11" s="215" customFormat="1" ht="28.05" customHeight="1" x14ac:dyDescent="0.25">
      <c r="B539" s="219"/>
      <c r="C539" s="1506"/>
      <c r="D539" s="657" t="str" cm="1">
        <f t="array" ref="D539">IFERROR(IF(INDEX('1 - BaseSafra'!D:D,MATCH(E$524,'1 - BaseSafra'!D:D,0)+ROW(A13))&lt;&gt;"",IF(INDEX('1 - BaseSafra'!D:D,MATCH(E$524,'1 - BaseSafra'!D:D,0)+ROW(A13))&lt;&gt;E$524,INDEX('1 - BaseSafra'!D:D,MATCH(E$524,'1 - BaseSafra'!D:D,0)+ROW(A13)),""),""),"")</f>
        <v/>
      </c>
      <c r="E539" s="729">
        <f>IFERROR(E538/E536,0)</f>
        <v>0</v>
      </c>
      <c r="F539" s="729">
        <f>IFERROR(F538/F536,0)</f>
        <v>0</v>
      </c>
      <c r="G539" s="729">
        <f>IFERROR(G538/G536,0)</f>
        <v>0</v>
      </c>
      <c r="H539" s="731">
        <f>IFERROR(H538/H536,0)</f>
        <v>0</v>
      </c>
      <c r="I539" s="731">
        <f>IFERROR(I538/I536,0)</f>
        <v>0</v>
      </c>
      <c r="J539" s="1511"/>
      <c r="K539" s="221"/>
    </row>
    <row r="540" spans="2:11" s="215" customFormat="1" ht="28.05" customHeight="1" x14ac:dyDescent="0.25">
      <c r="B540" s="219"/>
      <c r="C540" s="1506"/>
      <c r="D540" s="657" t="str" cm="1">
        <f t="array" ref="D540">IFERROR(IF(INDEX('1 - BaseSafra'!D:D,MATCH(E$524,'1 - BaseSafra'!D:D,0)+ROW(A14))&lt;&gt;"",IF(INDEX('1 - BaseSafra'!D:D,MATCH(E$524,'1 - BaseSafra'!D:D,0)+ROW(A14))&lt;&gt;E$524,INDEX('1 - BaseSafra'!D:D,MATCH(E$524,'1 - BaseSafra'!D:D,0)+ROW(A14)),""),""),"")</f>
        <v/>
      </c>
      <c r="E540" s="164"/>
      <c r="F540" s="164"/>
      <c r="G540" s="164"/>
      <c r="H540" s="169"/>
      <c r="I540" s="169"/>
      <c r="J540" s="1511"/>
      <c r="K540" s="221"/>
    </row>
    <row r="541" spans="2:11" s="215" customFormat="1" ht="28.05" customHeight="1" x14ac:dyDescent="0.25">
      <c r="B541" s="219"/>
      <c r="C541" s="1506"/>
      <c r="D541" s="657" t="str" cm="1">
        <f t="array" ref="D541">IFERROR(IF(INDEX('1 - BaseSafra'!D:D,MATCH(E$524,'1 - BaseSafra'!D:D,0)+ROW(A15))&lt;&gt;"",IF(INDEX('1 - BaseSafra'!D:D,MATCH(E$524,'1 - BaseSafra'!D:D,0)+ROW(A15))&lt;&gt;E$524,INDEX('1 - BaseSafra'!D:D,MATCH(E$524,'1 - BaseSafra'!D:D,0)+ROW(A15)),""),""),"")</f>
        <v/>
      </c>
      <c r="E541" s="164"/>
      <c r="F541" s="164"/>
      <c r="G541" s="164"/>
      <c r="H541" s="169"/>
      <c r="I541" s="169"/>
      <c r="J541" s="1511"/>
      <c r="K541" s="221"/>
    </row>
    <row r="542" spans="2:11" s="215" customFormat="1" ht="28.05" customHeight="1" x14ac:dyDescent="0.25">
      <c r="B542" s="219"/>
      <c r="C542" s="1506"/>
      <c r="D542" s="657" t="str" cm="1">
        <f t="array" ref="D542">IFERROR(IF(INDEX('1 - BaseSafra'!D:D,MATCH(E$524,'1 - BaseSafra'!D:D,0)+ROW(A16))&lt;&gt;"",IF(INDEX('1 - BaseSafra'!D:D,MATCH(E$524,'1 - BaseSafra'!D:D,0)+ROW(A16))&lt;&gt;E$524,INDEX('1 - BaseSafra'!D:D,MATCH(E$524,'1 - BaseSafra'!D:D,0)+ROW(A16)),""),""),"")</f>
        <v/>
      </c>
      <c r="E542" s="164"/>
      <c r="F542" s="164"/>
      <c r="G542" s="164"/>
      <c r="H542" s="169"/>
      <c r="I542" s="169"/>
      <c r="J542" s="1511"/>
      <c r="K542" s="221"/>
    </row>
    <row r="543" spans="2:11" s="215" customFormat="1" ht="28.05" customHeight="1" x14ac:dyDescent="0.25">
      <c r="B543" s="219"/>
      <c r="C543" s="1506"/>
      <c r="D543" s="657" t="str" cm="1">
        <f t="array" ref="D543">IFERROR(IF(INDEX('1 - BaseSafra'!D:D,MATCH(E$524,'1 - BaseSafra'!D:D,0)+ROW(A17))&lt;&gt;"",IF(INDEX('1 - BaseSafra'!D:D,MATCH(E$524,'1 - BaseSafra'!D:D,0)+ROW(A17))&lt;&gt;E$524,INDEX('1 - BaseSafra'!D:D,MATCH(E$524,'1 - BaseSafra'!D:D,0)+ROW(A17)),""),""),"")</f>
        <v/>
      </c>
      <c r="E543" s="164"/>
      <c r="F543" s="164"/>
      <c r="G543" s="164"/>
      <c r="H543" s="767"/>
      <c r="I543" s="767"/>
      <c r="J543" s="1511"/>
      <c r="K543" s="221"/>
    </row>
    <row r="544" spans="2:11" s="215" customFormat="1" ht="28.05" customHeight="1" x14ac:dyDescent="0.25">
      <c r="B544" s="219"/>
      <c r="C544" s="1506"/>
      <c r="D544" s="657" t="str" cm="1">
        <f t="array" ref="D544">IFERROR(IF(INDEX('1 - BaseSafra'!D:D,MATCH(E$524,'1 - BaseSafra'!D:D,0)+ROW(A18))&lt;&gt;"",IF(INDEX('1 - BaseSafra'!D:D,MATCH(E$524,'1 - BaseSafra'!D:D,0)+ROW(A18))&lt;&gt;E$524,INDEX('1 - BaseSafra'!D:D,MATCH(E$524,'1 - BaseSafra'!D:D,0)+ROW(A18)),""),""),"")</f>
        <v/>
      </c>
      <c r="E544" s="164"/>
      <c r="F544" s="164"/>
      <c r="G544" s="164"/>
      <c r="H544" s="767"/>
      <c r="I544" s="767"/>
      <c r="J544" s="1511"/>
      <c r="K544" s="221"/>
    </row>
    <row r="545" spans="2:11" s="215" customFormat="1" ht="28.05" customHeight="1" x14ac:dyDescent="0.25">
      <c r="B545" s="219"/>
      <c r="C545" s="1506"/>
      <c r="D545" s="657" t="str" cm="1">
        <f t="array" ref="D545">IFERROR(IF(INDEX('1 - BaseSafra'!D:D,MATCH(E$524,'1 - BaseSafra'!D:D,0)+ROW(A19))&lt;&gt;"",IF(INDEX('1 - BaseSafra'!D:D,MATCH(E$524,'1 - BaseSafra'!D:D,0)+ROW(A19))&lt;&gt;E$524,INDEX('1 - BaseSafra'!D:D,MATCH(E$524,'1 - BaseSafra'!D:D,0)+ROW(A19)),""),""),"")</f>
        <v/>
      </c>
      <c r="E545" s="164"/>
      <c r="F545" s="164"/>
      <c r="G545" s="164"/>
      <c r="H545" s="767"/>
      <c r="I545" s="767"/>
      <c r="J545" s="1511"/>
      <c r="K545" s="221"/>
    </row>
    <row r="546" spans="2:11" s="215" customFormat="1" ht="28.05" customHeight="1" x14ac:dyDescent="0.25">
      <c r="B546" s="219"/>
      <c r="C546" s="1506"/>
      <c r="D546" s="657" t="str" cm="1">
        <f t="array" ref="D546">IFERROR(IF(INDEX('1 - BaseSafra'!D:D,MATCH(E$524,'1 - BaseSafra'!D:D,0)+ROW(A20))&lt;&gt;"",IF(INDEX('1 - BaseSafra'!D:D,MATCH(E$524,'1 - BaseSafra'!D:D,0)+ROW(A20))&lt;&gt;E$524,INDEX('1 - BaseSafra'!D:D,MATCH(E$524,'1 - BaseSafra'!D:D,0)+ROW(A20)),""),""),"")</f>
        <v/>
      </c>
      <c r="E546" s="164"/>
      <c r="F546" s="164"/>
      <c r="G546" s="164"/>
      <c r="H546" s="767"/>
      <c r="I546" s="767"/>
      <c r="J546" s="1511"/>
      <c r="K546" s="221"/>
    </row>
    <row r="547" spans="2:11" s="215" customFormat="1" ht="28.05" customHeight="1" x14ac:dyDescent="0.25">
      <c r="B547" s="219"/>
      <c r="C547" s="1507"/>
      <c r="D547" s="790" t="str" cm="1">
        <f t="array" ref="D547">IFERROR(IF(INDEX('1 - BaseSafra'!D:D,MATCH(E$524,'1 - BaseSafra'!D:D,0)+ROW(A21))&lt;&gt;"",IF(INDEX('1 - BaseSafra'!D:D,MATCH(E$524,'1 - BaseSafra'!D:D,0)+ROW(A21))&lt;&gt;E$524,INDEX('1 - BaseSafra'!D:D,MATCH(E$524,'1 - BaseSafra'!D:D,0)+ROW(A21)),""),""),"")</f>
        <v/>
      </c>
      <c r="E547" s="179"/>
      <c r="F547" s="179"/>
      <c r="G547" s="179"/>
      <c r="H547" s="727"/>
      <c r="I547" s="727"/>
      <c r="J547" s="1512"/>
      <c r="K547" s="221"/>
    </row>
    <row r="548" spans="2:11" ht="18" customHeight="1" x14ac:dyDescent="0.25">
      <c r="B548" s="3"/>
      <c r="D548" s="150"/>
      <c r="E548" s="150"/>
      <c r="F548" s="150"/>
      <c r="G548" s="150"/>
      <c r="H548" s="150"/>
      <c r="I548" s="150"/>
      <c r="J548" s="150"/>
      <c r="K548" s="10"/>
    </row>
    <row r="549" spans="2:11" s="215" customFormat="1" ht="36" customHeight="1" x14ac:dyDescent="0.25">
      <c r="B549" s="219"/>
      <c r="C549" s="1505">
        <v>21</v>
      </c>
      <c r="D549" s="626" t="s">
        <v>225</v>
      </c>
      <c r="E549" s="1325"/>
      <c r="F549" s="1326"/>
      <c r="G549" s="1326"/>
      <c r="H549" s="1326"/>
      <c r="I549" s="1326"/>
      <c r="J549" s="765" t="s">
        <v>143</v>
      </c>
      <c r="K549" s="221"/>
    </row>
    <row r="550" spans="2:11" s="215" customFormat="1" ht="19.8" customHeight="1" x14ac:dyDescent="0.25">
      <c r="B550" s="219"/>
      <c r="C550" s="1506"/>
      <c r="D550" s="627" t="s">
        <v>984</v>
      </c>
      <c r="E550" s="1084" t="str">
        <f>E525</f>
        <v>23/24</v>
      </c>
      <c r="F550" s="1084" t="str">
        <f t="shared" ref="F550:I550" si="22">F525</f>
        <v>24/25</v>
      </c>
      <c r="G550" s="1084" t="str">
        <f t="shared" si="22"/>
        <v>25/26</v>
      </c>
      <c r="H550" s="1084" t="str">
        <f t="shared" si="22"/>
        <v>26/27</v>
      </c>
      <c r="I550" s="1084" t="str">
        <f t="shared" si="22"/>
        <v>27/28</v>
      </c>
      <c r="J550" s="787"/>
      <c r="K550" s="221"/>
    </row>
    <row r="551" spans="2:11" s="215" customFormat="1" ht="19.8" customHeight="1" x14ac:dyDescent="0.25">
      <c r="B551" s="219"/>
      <c r="C551" s="1506"/>
      <c r="D551" s="711" t="s">
        <v>227</v>
      </c>
      <c r="E551" s="204" t="s">
        <v>990</v>
      </c>
      <c r="F551" s="204" t="s">
        <v>987</v>
      </c>
      <c r="G551" s="204" t="s">
        <v>985</v>
      </c>
      <c r="H551" s="204" t="s">
        <v>986</v>
      </c>
      <c r="I551" s="204" t="s">
        <v>986</v>
      </c>
      <c r="J551" s="787"/>
      <c r="K551" s="221"/>
    </row>
    <row r="552" spans="2:11" s="215" customFormat="1" ht="28.05" customHeight="1" x14ac:dyDescent="0.25">
      <c r="B552" s="219"/>
      <c r="C552" s="1506"/>
      <c r="D552" s="657" t="str" cm="1">
        <f t="array" ref="D552">IFERROR(IF(INDEX('1 - BaseSafra'!D:D,MATCH(E$549,'1 - BaseSafra'!D:D,0)+ROW(A1))&lt;&gt;"",IF(INDEX('1 - BaseSafra'!D:D,MATCH(E$49,'1 - BaseSafra'!D:D,0)+ROW(A1))&lt;&gt;E$549,INDEX('1 - BaseSafra'!D:D,MATCH(E$549,'1 - BaseSafra'!D:D,0)+ROW(A1)),""),""),"")</f>
        <v/>
      </c>
      <c r="E552" s="728">
        <f>SUM(E553:E554)</f>
        <v>0</v>
      </c>
      <c r="F552" s="728">
        <f>SUM(F553:F554)</f>
        <v>0</v>
      </c>
      <c r="G552" s="728">
        <f>SUM(G553:G554)</f>
        <v>0</v>
      </c>
      <c r="H552" s="728">
        <f>SUM(H553:H554)</f>
        <v>0</v>
      </c>
      <c r="I552" s="728">
        <f>SUM(I553:I554)</f>
        <v>0</v>
      </c>
      <c r="J552" s="1511"/>
      <c r="K552" s="221"/>
    </row>
    <row r="553" spans="2:11" s="215" customFormat="1" ht="28.05" customHeight="1" x14ac:dyDescent="0.25">
      <c r="B553" s="219"/>
      <c r="C553" s="1506"/>
      <c r="D553" s="657" t="str" cm="1">
        <f t="array" ref="D553">IFERROR(IF(INDEX('1 - BaseSafra'!D:D,MATCH(E$549,'1 - BaseSafra'!D:D,0)+ROW(A2))&lt;&gt;"",IF(INDEX('1 - BaseSafra'!D:D,MATCH(E$49,'1 - BaseSafra'!D:D,0)+ROW(A2))&lt;&gt;E$549,INDEX('1 - BaseSafra'!D:D,MATCH(E$549,'1 - BaseSafra'!D:D,0)+ROW(A2)),""),""),"")</f>
        <v/>
      </c>
      <c r="E553" s="164"/>
      <c r="F553" s="164"/>
      <c r="G553" s="164"/>
      <c r="H553" s="164"/>
      <c r="I553" s="164"/>
      <c r="J553" s="1511"/>
      <c r="K553" s="221"/>
    </row>
    <row r="554" spans="2:11" s="215" customFormat="1" ht="28.05" customHeight="1" x14ac:dyDescent="0.25">
      <c r="B554" s="219"/>
      <c r="C554" s="1506"/>
      <c r="D554" s="657" t="str" cm="1">
        <f t="array" ref="D554">IFERROR(IF(INDEX('1 - BaseSafra'!D:D,MATCH(E$549,'1 - BaseSafra'!D:D,0)+ROW(A3))&lt;&gt;"",IF(INDEX('1 - BaseSafra'!D:D,MATCH(E$49,'1 - BaseSafra'!D:D,0)+ROW(A3))&lt;&gt;E$549,INDEX('1 - BaseSafra'!D:D,MATCH(E$549,'1 - BaseSafra'!D:D,0)+ROW(A3)),""),""),"")</f>
        <v/>
      </c>
      <c r="E554" s="164"/>
      <c r="F554" s="164"/>
      <c r="G554" s="164"/>
      <c r="H554" s="770"/>
      <c r="I554" s="164"/>
      <c r="J554" s="1511"/>
      <c r="K554" s="221"/>
    </row>
    <row r="555" spans="2:11" s="215" customFormat="1" ht="28.05" customHeight="1" x14ac:dyDescent="0.25">
      <c r="B555" s="219"/>
      <c r="C555" s="1506"/>
      <c r="D555" s="657" t="str" cm="1">
        <f t="array" ref="D555">IFERROR(IF(INDEX('1 - BaseSafra'!D:D,MATCH(E$549,'1 - BaseSafra'!D:D,0)+ROW(A4))&lt;&gt;"",IF(INDEX('1 - BaseSafra'!D:D,MATCH(E$49,'1 - BaseSafra'!D:D,0)+ROW(A4))&lt;&gt;E$549,INDEX('1 - BaseSafra'!D:D,MATCH(E$549,'1 - BaseSafra'!D:D,0)+ROW(A4)),""),""),"")</f>
        <v/>
      </c>
      <c r="E555" s="164"/>
      <c r="F555" s="164"/>
      <c r="G555" s="118"/>
      <c r="H555" s="770"/>
      <c r="I555" s="164"/>
      <c r="J555" s="1511"/>
      <c r="K555" s="221"/>
    </row>
    <row r="556" spans="2:11" s="215" customFormat="1" ht="28.05" customHeight="1" x14ac:dyDescent="0.25">
      <c r="B556" s="219"/>
      <c r="C556" s="1506"/>
      <c r="D556" s="657" t="str" cm="1">
        <f t="array" ref="D556">IFERROR(IF(INDEX('1 - BaseSafra'!D:D,MATCH(E$549,'1 - BaseSafra'!D:D,0)+ROW(A5))&lt;&gt;"",IF(INDEX('1 - BaseSafra'!D:D,MATCH(E$49,'1 - BaseSafra'!D:D,0)+ROW(A5))&lt;&gt;E$549,INDEX('1 - BaseSafra'!D:D,MATCH(E$549,'1 - BaseSafra'!D:D,0)+ROW(A5)),""),""),"")</f>
        <v/>
      </c>
      <c r="E556" s="729">
        <f>E555*E552</f>
        <v>0</v>
      </c>
      <c r="F556" s="729">
        <f>F555*F552</f>
        <v>0</v>
      </c>
      <c r="G556" s="729">
        <f>G555*G552</f>
        <v>0</v>
      </c>
      <c r="H556" s="729">
        <f>H555*H552</f>
        <v>0</v>
      </c>
      <c r="I556" s="729">
        <f>I555*I552</f>
        <v>0</v>
      </c>
      <c r="J556" s="1511"/>
      <c r="K556" s="221"/>
    </row>
    <row r="557" spans="2:11" s="215" customFormat="1" ht="28.05" customHeight="1" x14ac:dyDescent="0.25">
      <c r="B557" s="219"/>
      <c r="C557" s="1506"/>
      <c r="D557" s="657" t="str" cm="1">
        <f t="array" ref="D557">IFERROR(IF(INDEX('1 - BaseSafra'!D:D,MATCH(E$549,'1 - BaseSafra'!D:D,0)+ROW(A6))&lt;&gt;"",IF(INDEX('1 - BaseSafra'!D:D,MATCH(E$49,'1 - BaseSafra'!D:D,0)+ROW(A6))&lt;&gt;E$549,INDEX('1 - BaseSafra'!D:D,MATCH(E$549,'1 - BaseSafra'!D:D,0)+ROW(A6)),""),""),"")</f>
        <v/>
      </c>
      <c r="E557" s="166"/>
      <c r="F557" s="166"/>
      <c r="G557" s="166"/>
      <c r="H557" s="166"/>
      <c r="I557" s="166"/>
      <c r="J557" s="1511"/>
      <c r="K557" s="221"/>
    </row>
    <row r="558" spans="2:11" s="215" customFormat="1" ht="28.05" customHeight="1" x14ac:dyDescent="0.25">
      <c r="B558" s="219"/>
      <c r="C558" s="1506"/>
      <c r="D558" s="657" t="str" cm="1">
        <f t="array" ref="D558">IFERROR(IF(INDEX('1 - BaseSafra'!D:D,MATCH(E$549,'1 - BaseSafra'!D:D,0)+ROW(A7))&lt;&gt;"",IF(INDEX('1 - BaseSafra'!D:D,MATCH(E$49,'1 - BaseSafra'!D:D,0)+ROW(A7))&lt;&gt;E$549,INDEX('1 - BaseSafra'!D:D,MATCH(E$549,'1 - BaseSafra'!D:D,0)+ROW(A7)),""),""),"")</f>
        <v/>
      </c>
      <c r="E558" s="166"/>
      <c r="F558" s="166"/>
      <c r="G558" s="166"/>
      <c r="H558" s="166"/>
      <c r="I558" s="166"/>
      <c r="J558" s="1511"/>
      <c r="K558" s="221"/>
    </row>
    <row r="559" spans="2:11" s="215" customFormat="1" ht="28.05" customHeight="1" x14ac:dyDescent="0.25">
      <c r="B559" s="219"/>
      <c r="C559" s="1506"/>
      <c r="D559" s="657" t="str" cm="1">
        <f t="array" ref="D559">IFERROR(IF(INDEX('1 - BaseSafra'!D:D,MATCH(E$549,'1 - BaseSafra'!D:D,0)+ROW(A8))&lt;&gt;"",IF(INDEX('1 - BaseSafra'!D:D,MATCH(E$49,'1 - BaseSafra'!D:D,0)+ROW(A8))&lt;&gt;E$549,INDEX('1 - BaseSafra'!D:D,MATCH(E$549,'1 - BaseSafra'!D:D,0)+ROW(A8)),""),""),"")</f>
        <v/>
      </c>
      <c r="E559" s="169"/>
      <c r="F559" s="169"/>
      <c r="G559" s="169"/>
      <c r="H559" s="169"/>
      <c r="I559" s="169"/>
      <c r="J559" s="1511"/>
      <c r="K559" s="221"/>
    </row>
    <row r="560" spans="2:11" s="215" customFormat="1" ht="28.05" customHeight="1" x14ac:dyDescent="0.25">
      <c r="B560" s="219"/>
      <c r="C560" s="1506"/>
      <c r="D560" s="657" t="str" cm="1">
        <f t="array" ref="D560">IFERROR(IF(INDEX('1 - BaseSafra'!D:D,MATCH(E$549,'1 - BaseSafra'!D:D,0)+ROW(A9))&lt;&gt;"",IF(INDEX('1 - BaseSafra'!D:D,MATCH(E$49,'1 - BaseSafra'!D:D,0)+ROW(A9))&lt;&gt;E$549,INDEX('1 - BaseSafra'!D:D,MATCH(E$549,'1 - BaseSafra'!D:D,0)+ROW(A9)),""),""),"")</f>
        <v/>
      </c>
      <c r="E560" s="731">
        <f>(E559*E554)*E557</f>
        <v>0</v>
      </c>
      <c r="F560" s="731">
        <f>(F559*F554)*F557</f>
        <v>0</v>
      </c>
      <c r="G560" s="731">
        <f>(G559*G554)*G557</f>
        <v>0</v>
      </c>
      <c r="H560" s="731">
        <f>(H559*H554)*H557</f>
        <v>0</v>
      </c>
      <c r="I560" s="731">
        <f>(I559*I554)*I557</f>
        <v>0</v>
      </c>
      <c r="J560" s="1511"/>
      <c r="K560" s="221"/>
    </row>
    <row r="561" spans="2:11" s="215" customFormat="1" ht="28.05" customHeight="1" x14ac:dyDescent="0.25">
      <c r="B561" s="219"/>
      <c r="C561" s="1506"/>
      <c r="D561" s="657" t="str" cm="1">
        <f t="array" ref="D561">IFERROR(IF(INDEX('1 - BaseSafra'!D:D,MATCH(E$549,'1 - BaseSafra'!D:D,0)+ROW(A10))&lt;&gt;"",IF(INDEX('1 - BaseSafra'!D:D,MATCH(E$49,'1 - BaseSafra'!D:D,0)+ROW(A10))&lt;&gt;E$549,INDEX('1 - BaseSafra'!D:D,MATCH(E$549,'1 - BaseSafra'!D:D,0)+ROW(A10)),""),""),"")</f>
        <v/>
      </c>
      <c r="E561" s="731">
        <f>E556*E557</f>
        <v>0</v>
      </c>
      <c r="F561" s="731">
        <f>F556*F557</f>
        <v>0</v>
      </c>
      <c r="G561" s="731">
        <f>G556*G557</f>
        <v>0</v>
      </c>
      <c r="H561" s="731">
        <f>H556*H557</f>
        <v>0</v>
      </c>
      <c r="I561" s="731">
        <f>I556*I557</f>
        <v>0</v>
      </c>
      <c r="J561" s="1511"/>
      <c r="K561" s="221"/>
    </row>
    <row r="562" spans="2:11" s="215" customFormat="1" ht="28.05" customHeight="1" x14ac:dyDescent="0.25">
      <c r="B562" s="219"/>
      <c r="C562" s="1506"/>
      <c r="D562" s="657" t="str" cm="1">
        <f t="array" ref="D562">IFERROR(IF(INDEX('1 - BaseSafra'!D:D,MATCH(E$549,'1 - BaseSafra'!D:D,0)+ROW(A11))&lt;&gt;"",IF(INDEX('1 - BaseSafra'!D:D,MATCH(E$49,'1 - BaseSafra'!D:D,0)+ROW(A11))&lt;&gt;E$549,INDEX('1 - BaseSafra'!D:D,MATCH(E$549,'1 - BaseSafra'!D:D,0)+ROW(A11)),""),""),"")</f>
        <v/>
      </c>
      <c r="E562" s="732">
        <f>E558*E552</f>
        <v>0</v>
      </c>
      <c r="F562" s="732">
        <f>F558*F552</f>
        <v>0</v>
      </c>
      <c r="G562" s="732">
        <f>G558*G552</f>
        <v>0</v>
      </c>
      <c r="H562" s="732">
        <f>H558*H552</f>
        <v>0</v>
      </c>
      <c r="I562" s="732">
        <f>I558*I552</f>
        <v>0</v>
      </c>
      <c r="J562" s="1511"/>
      <c r="K562" s="221"/>
    </row>
    <row r="563" spans="2:11" s="215" customFormat="1" ht="28.05" customHeight="1" x14ac:dyDescent="0.25">
      <c r="B563" s="219"/>
      <c r="C563" s="1506"/>
      <c r="D563" s="657" t="str" cm="1">
        <f t="array" ref="D563">IFERROR(IF(INDEX('1 - BaseSafra'!D:D,MATCH(E$549,'1 - BaseSafra'!D:D,0)+ROW(A12))&lt;&gt;"",IF(INDEX('1 - BaseSafra'!D:D,MATCH(E$49,'1 - BaseSafra'!D:D,0)+ROW(A12))&lt;&gt;E$549,INDEX('1 - BaseSafra'!D:D,MATCH(E$549,'1 - BaseSafra'!D:D,0)+ROW(A12)),""),""),"")</f>
        <v/>
      </c>
      <c r="E563" s="731">
        <f>E561-E562</f>
        <v>0</v>
      </c>
      <c r="F563" s="731">
        <f>F561-F562</f>
        <v>0</v>
      </c>
      <c r="G563" s="731">
        <f>G561-G562</f>
        <v>0</v>
      </c>
      <c r="H563" s="731">
        <f>H561-H562</f>
        <v>0</v>
      </c>
      <c r="I563" s="731">
        <f>I561-I562</f>
        <v>0</v>
      </c>
      <c r="J563" s="1511"/>
      <c r="K563" s="221"/>
    </row>
    <row r="564" spans="2:11" s="215" customFormat="1" ht="28.05" customHeight="1" x14ac:dyDescent="0.25">
      <c r="B564" s="219"/>
      <c r="C564" s="1506"/>
      <c r="D564" s="657" t="str" cm="1">
        <f t="array" ref="D564">IFERROR(IF(INDEX('1 - BaseSafra'!D:D,MATCH(E$549,'1 - BaseSafra'!D:D,0)+ROW(A13))&lt;&gt;"",IF(INDEX('1 - BaseSafra'!D:D,MATCH(E$49,'1 - BaseSafra'!D:D,0)+ROW(A13))&lt;&gt;E$549,INDEX('1 - BaseSafra'!D:D,MATCH(E$549,'1 - BaseSafra'!D:D,0)+ROW(A13)),""),""),"")</f>
        <v/>
      </c>
      <c r="E564" s="729">
        <f>IFERROR(E563/E561,0)</f>
        <v>0</v>
      </c>
      <c r="F564" s="729">
        <f>IFERROR(F563/F561,0)</f>
        <v>0</v>
      </c>
      <c r="G564" s="729">
        <f>IFERROR(G563/G561,0)</f>
        <v>0</v>
      </c>
      <c r="H564" s="731">
        <f>IFERROR(H563/H561,0)</f>
        <v>0</v>
      </c>
      <c r="I564" s="731">
        <f>IFERROR(I563/I561,0)</f>
        <v>0</v>
      </c>
      <c r="J564" s="1511"/>
      <c r="K564" s="221"/>
    </row>
    <row r="565" spans="2:11" s="215" customFormat="1" ht="28.05" customHeight="1" x14ac:dyDescent="0.25">
      <c r="B565" s="219"/>
      <c r="C565" s="1506"/>
      <c r="D565" s="657" t="str" cm="1">
        <f t="array" ref="D565">IFERROR(IF(INDEX('1 - BaseSafra'!D:D,MATCH(E$549,'1 - BaseSafra'!D:D,0)+ROW(A14))&lt;&gt;"",IF(INDEX('1 - BaseSafra'!D:D,MATCH(E$49,'1 - BaseSafra'!D:D,0)+ROW(A14))&lt;&gt;E$549,INDEX('1 - BaseSafra'!D:D,MATCH(E$549,'1 - BaseSafra'!D:D,0)+ROW(A14)),""),""),"")</f>
        <v/>
      </c>
      <c r="E565" s="164"/>
      <c r="F565" s="164"/>
      <c r="G565" s="164"/>
      <c r="H565" s="169"/>
      <c r="I565" s="169"/>
      <c r="J565" s="1511"/>
      <c r="K565" s="221"/>
    </row>
    <row r="566" spans="2:11" s="215" customFormat="1" ht="28.05" customHeight="1" x14ac:dyDescent="0.25">
      <c r="B566" s="219"/>
      <c r="C566" s="1506"/>
      <c r="D566" s="657" t="str" cm="1">
        <f t="array" ref="D566">IFERROR(IF(INDEX('1 - BaseSafra'!D:D,MATCH(E$549,'1 - BaseSafra'!D:D,0)+ROW(A15))&lt;&gt;"",IF(INDEX('1 - BaseSafra'!D:D,MATCH(E$49,'1 - BaseSafra'!D:D,0)+ROW(A15))&lt;&gt;E$549,INDEX('1 - BaseSafra'!D:D,MATCH(E$549,'1 - BaseSafra'!D:D,0)+ROW(A15)),""),""),"")</f>
        <v/>
      </c>
      <c r="E566" s="164"/>
      <c r="F566" s="164"/>
      <c r="G566" s="164"/>
      <c r="H566" s="169"/>
      <c r="I566" s="169"/>
      <c r="J566" s="1511"/>
      <c r="K566" s="221"/>
    </row>
    <row r="567" spans="2:11" s="215" customFormat="1" ht="28.05" customHeight="1" x14ac:dyDescent="0.25">
      <c r="B567" s="219"/>
      <c r="C567" s="1506"/>
      <c r="D567" s="657" t="str" cm="1">
        <f t="array" ref="D567">IFERROR(IF(INDEX('1 - BaseSafra'!D:D,MATCH(E$549,'1 - BaseSafra'!D:D,0)+ROW(A16))&lt;&gt;"",IF(INDEX('1 - BaseSafra'!D:D,MATCH(E$49,'1 - BaseSafra'!D:D,0)+ROW(A16))&lt;&gt;E$549,INDEX('1 - BaseSafra'!D:D,MATCH(E$549,'1 - BaseSafra'!D:D,0)+ROW(A16)),""),""),"")</f>
        <v/>
      </c>
      <c r="E567" s="164"/>
      <c r="F567" s="164"/>
      <c r="G567" s="164"/>
      <c r="H567" s="169"/>
      <c r="I567" s="169"/>
      <c r="J567" s="1511"/>
      <c r="K567" s="221"/>
    </row>
    <row r="568" spans="2:11" s="215" customFormat="1" ht="28.05" customHeight="1" x14ac:dyDescent="0.25">
      <c r="B568" s="219"/>
      <c r="C568" s="1506"/>
      <c r="D568" s="657" t="str" cm="1">
        <f t="array" ref="D568">IFERROR(IF(INDEX('1 - BaseSafra'!D:D,MATCH(E$549,'1 - BaseSafra'!D:D,0)+ROW(A17))&lt;&gt;"",IF(INDEX('1 - BaseSafra'!D:D,MATCH(E$49,'1 - BaseSafra'!D:D,0)+ROW(A17))&lt;&gt;E$549,INDEX('1 - BaseSafra'!D:D,MATCH(E$549,'1 - BaseSafra'!D:D,0)+ROW(A17)),""),""),"")</f>
        <v/>
      </c>
      <c r="E568" s="164"/>
      <c r="F568" s="164"/>
      <c r="G568" s="164"/>
      <c r="H568" s="767"/>
      <c r="I568" s="767"/>
      <c r="J568" s="1511"/>
      <c r="K568" s="221"/>
    </row>
    <row r="569" spans="2:11" s="215" customFormat="1" ht="28.05" customHeight="1" x14ac:dyDescent="0.25">
      <c r="B569" s="219"/>
      <c r="C569" s="1506"/>
      <c r="D569" s="657" t="str" cm="1">
        <f t="array" ref="D569">IFERROR(IF(INDEX('1 - BaseSafra'!D:D,MATCH(E$549,'1 - BaseSafra'!D:D,0)+ROW(A18))&lt;&gt;"",IF(INDEX('1 - BaseSafra'!D:D,MATCH(E$49,'1 - BaseSafra'!D:D,0)+ROW(A18))&lt;&gt;E$549,INDEX('1 - BaseSafra'!D:D,MATCH(E$549,'1 - BaseSafra'!D:D,0)+ROW(A18)),""),""),"")</f>
        <v/>
      </c>
      <c r="E569" s="164"/>
      <c r="F569" s="164"/>
      <c r="G569" s="164"/>
      <c r="H569" s="767"/>
      <c r="I569" s="767"/>
      <c r="J569" s="1511"/>
      <c r="K569" s="221"/>
    </row>
    <row r="570" spans="2:11" s="215" customFormat="1" ht="28.05" customHeight="1" x14ac:dyDescent="0.25">
      <c r="B570" s="219"/>
      <c r="C570" s="1506"/>
      <c r="D570" s="657" t="str" cm="1">
        <f t="array" ref="D570">IFERROR(IF(INDEX('1 - BaseSafra'!D:D,MATCH(E$549,'1 - BaseSafra'!D:D,0)+ROW(A19))&lt;&gt;"",IF(INDEX('1 - BaseSafra'!D:D,MATCH(E$49,'1 - BaseSafra'!D:D,0)+ROW(A19))&lt;&gt;E$549,INDEX('1 - BaseSafra'!D:D,MATCH(E$549,'1 - BaseSafra'!D:D,0)+ROW(A19)),""),""),"")</f>
        <v/>
      </c>
      <c r="E570" s="164"/>
      <c r="F570" s="164"/>
      <c r="G570" s="164"/>
      <c r="H570" s="767"/>
      <c r="I570" s="767"/>
      <c r="J570" s="1511"/>
      <c r="K570" s="221"/>
    </row>
    <row r="571" spans="2:11" s="215" customFormat="1" ht="28.05" customHeight="1" x14ac:dyDescent="0.25">
      <c r="B571" s="219"/>
      <c r="C571" s="1506"/>
      <c r="D571" s="657" t="str" cm="1">
        <f t="array" ref="D571">IFERROR(IF(INDEX('1 - BaseSafra'!D:D,MATCH(E$549,'1 - BaseSafra'!D:D,0)+ROW(A20))&lt;&gt;"",IF(INDEX('1 - BaseSafra'!D:D,MATCH(E$49,'1 - BaseSafra'!D:D,0)+ROW(A20))&lt;&gt;E$549,INDEX('1 - BaseSafra'!D:D,MATCH(E$549,'1 - BaseSafra'!D:D,0)+ROW(A20)),""),""),"")</f>
        <v/>
      </c>
      <c r="E571" s="164"/>
      <c r="F571" s="164"/>
      <c r="G571" s="164"/>
      <c r="H571" s="767"/>
      <c r="I571" s="767"/>
      <c r="J571" s="1511"/>
      <c r="K571" s="221"/>
    </row>
    <row r="572" spans="2:11" s="215" customFormat="1" ht="28.05" customHeight="1" x14ac:dyDescent="0.25">
      <c r="B572" s="219"/>
      <c r="C572" s="1507"/>
      <c r="D572" s="790" t="str" cm="1">
        <f t="array" ref="D572">IFERROR(IF(INDEX('1 - BaseSafra'!D:D,MATCH(E$549,'1 - BaseSafra'!D:D,0)+ROW(A21))&lt;&gt;"",IF(INDEX('1 - BaseSafra'!D:D,MATCH(E$49,'1 - BaseSafra'!D:D,0)+ROW(A21))&lt;&gt;E$549,INDEX('1 - BaseSafra'!D:D,MATCH(E$549,'1 - BaseSafra'!D:D,0)+ROW(A21)),""),""),"")</f>
        <v/>
      </c>
      <c r="E572" s="179"/>
      <c r="F572" s="179"/>
      <c r="G572" s="179"/>
      <c r="H572" s="727"/>
      <c r="I572" s="727"/>
      <c r="J572" s="1512"/>
      <c r="K572" s="221"/>
    </row>
    <row r="573" spans="2:11" ht="18" customHeight="1" x14ac:dyDescent="0.25">
      <c r="B573" s="3"/>
      <c r="D573" s="150"/>
      <c r="E573" s="150"/>
      <c r="F573" s="150"/>
      <c r="G573" s="150"/>
      <c r="H573" s="150"/>
      <c r="I573" s="150"/>
      <c r="J573" s="150"/>
      <c r="K573" s="10"/>
    </row>
    <row r="574" spans="2:11" s="215" customFormat="1" ht="36.6" customHeight="1" x14ac:dyDescent="0.25">
      <c r="B574" s="219"/>
      <c r="C574" s="1505">
        <v>22</v>
      </c>
      <c r="D574" s="626" t="s">
        <v>225</v>
      </c>
      <c r="E574" s="1325"/>
      <c r="F574" s="1326"/>
      <c r="G574" s="1326"/>
      <c r="H574" s="1326"/>
      <c r="I574" s="1326"/>
      <c r="J574" s="765" t="s">
        <v>143</v>
      </c>
      <c r="K574" s="221"/>
    </row>
    <row r="575" spans="2:11" s="215" customFormat="1" ht="19.8" customHeight="1" x14ac:dyDescent="0.25">
      <c r="B575" s="219"/>
      <c r="C575" s="1506"/>
      <c r="D575" s="627" t="s">
        <v>984</v>
      </c>
      <c r="E575" s="1084" t="str">
        <f>E550</f>
        <v>23/24</v>
      </c>
      <c r="F575" s="1084" t="str">
        <f t="shared" ref="F575:I575" si="23">F550</f>
        <v>24/25</v>
      </c>
      <c r="G575" s="1084" t="str">
        <f t="shared" si="23"/>
        <v>25/26</v>
      </c>
      <c r="H575" s="1084" t="str">
        <f t="shared" si="23"/>
        <v>26/27</v>
      </c>
      <c r="I575" s="1084" t="str">
        <f t="shared" si="23"/>
        <v>27/28</v>
      </c>
      <c r="J575" s="787"/>
      <c r="K575" s="221"/>
    </row>
    <row r="576" spans="2:11" s="215" customFormat="1" ht="19.8" customHeight="1" x14ac:dyDescent="0.25">
      <c r="B576" s="219"/>
      <c r="C576" s="1506"/>
      <c r="D576" s="711" t="s">
        <v>227</v>
      </c>
      <c r="E576" s="204" t="s">
        <v>990</v>
      </c>
      <c r="F576" s="204" t="s">
        <v>987</v>
      </c>
      <c r="G576" s="204" t="s">
        <v>985</v>
      </c>
      <c r="H576" s="204" t="s">
        <v>986</v>
      </c>
      <c r="I576" s="204" t="s">
        <v>986</v>
      </c>
      <c r="J576" s="787"/>
      <c r="K576" s="221"/>
    </row>
    <row r="577" spans="2:11" s="215" customFormat="1" ht="28.05" customHeight="1" x14ac:dyDescent="0.25">
      <c r="B577" s="219"/>
      <c r="C577" s="1506"/>
      <c r="D577" s="657" t="str" cm="1">
        <f t="array" ref="D577">IFERROR(IF(INDEX('1 - BaseSafra'!D:D,MATCH(E$574,'1 - BaseSafra'!D:D,0)+ROW(A1))&lt;&gt;"",IF(INDEX('1 - BaseSafra'!D:D,MATCH(E$574,'1 - BaseSafra'!D:D,0)+ROW(A1))&lt;&gt;E$574,INDEX('1 - BaseSafra'!D:D,MATCH(E$574,'1 - BaseSafra'!D:D,0)+ROW(A1)),""),""),"")</f>
        <v/>
      </c>
      <c r="E577" s="766"/>
      <c r="F577" s="766"/>
      <c r="G577" s="766"/>
      <c r="H577" s="766"/>
      <c r="I577" s="766"/>
      <c r="J577" s="1511"/>
      <c r="K577" s="221"/>
    </row>
    <row r="578" spans="2:11" s="215" customFormat="1" ht="28.05" customHeight="1" x14ac:dyDescent="0.25">
      <c r="B578" s="219"/>
      <c r="C578" s="1506"/>
      <c r="D578" s="657" t="str" cm="1">
        <f t="array" ref="D578">IFERROR(IF(INDEX('1 - BaseSafra'!D:D,MATCH(E$574,'1 - BaseSafra'!D:D,0)+ROW(A2))&lt;&gt;"",IF(INDEX('1 - BaseSafra'!D:D,MATCH(E$574,'1 - BaseSafra'!D:D,0)+ROW(A2))&lt;&gt;E$574,INDEX('1 - BaseSafra'!D:D,MATCH(E$574,'1 - BaseSafra'!D:D,0)+ROW(A2)),""),""),"")</f>
        <v/>
      </c>
      <c r="E578" s="164"/>
      <c r="F578" s="164"/>
      <c r="G578" s="164"/>
      <c r="H578" s="164"/>
      <c r="I578" s="164"/>
      <c r="J578" s="1511"/>
      <c r="K578" s="221"/>
    </row>
    <row r="579" spans="2:11" s="215" customFormat="1" ht="28.05" customHeight="1" x14ac:dyDescent="0.25">
      <c r="B579" s="219"/>
      <c r="C579" s="1506"/>
      <c r="D579" s="657" t="str" cm="1">
        <f t="array" ref="D579">IFERROR(IF(INDEX('1 - BaseSafra'!D:D,MATCH(E$574,'1 - BaseSafra'!D:D,0)+ROW(A3))&lt;&gt;"",IF(INDEX('1 - BaseSafra'!D:D,MATCH(E$574,'1 - BaseSafra'!D:D,0)+ROW(A3))&lt;&gt;E$574,INDEX('1 - BaseSafra'!D:D,MATCH(E$574,'1 - BaseSafra'!D:D,0)+ROW(A3)),""),""),"")</f>
        <v/>
      </c>
      <c r="E579" s="729">
        <f>E578*365</f>
        <v>0</v>
      </c>
      <c r="F579" s="729">
        <f>F578*365</f>
        <v>0</v>
      </c>
      <c r="G579" s="729">
        <f>G578*365</f>
        <v>0</v>
      </c>
      <c r="H579" s="729">
        <f>H578*365</f>
        <v>0</v>
      </c>
      <c r="I579" s="729">
        <f>I578*365</f>
        <v>0</v>
      </c>
      <c r="J579" s="1511"/>
      <c r="K579" s="221"/>
    </row>
    <row r="580" spans="2:11" s="215" customFormat="1" ht="28.05" customHeight="1" x14ac:dyDescent="0.25">
      <c r="B580" s="219"/>
      <c r="C580" s="1506"/>
      <c r="D580" s="657" t="str" cm="1">
        <f t="array" ref="D580">IFERROR(IF(INDEX('1 - BaseSafra'!D:D,MATCH(E$574,'1 - BaseSafra'!D:D,0)+ROW(A4))&lt;&gt;"",IF(INDEX('1 - BaseSafra'!D:D,MATCH(E$574,'1 - BaseSafra'!D:D,0)+ROW(A4))&lt;&gt;E$574,INDEX('1 - BaseSafra'!D:D,MATCH(E$574,'1 - BaseSafra'!D:D,0)+ROW(A4)),""),""),"")</f>
        <v/>
      </c>
      <c r="E580" s="729">
        <f>E579*E577</f>
        <v>0</v>
      </c>
      <c r="F580" s="729">
        <f>F579*F577</f>
        <v>0</v>
      </c>
      <c r="G580" s="792">
        <f>G579*G577</f>
        <v>0</v>
      </c>
      <c r="H580" s="729">
        <f>H579*H577</f>
        <v>0</v>
      </c>
      <c r="I580" s="729">
        <f>I579*I577</f>
        <v>0</v>
      </c>
      <c r="J580" s="1511"/>
      <c r="K580" s="221"/>
    </row>
    <row r="581" spans="2:11" s="215" customFormat="1" ht="28.05" customHeight="1" x14ac:dyDescent="0.25">
      <c r="B581" s="219"/>
      <c r="C581" s="1506"/>
      <c r="D581" s="657" t="str" cm="1">
        <f t="array" ref="D581">IFERROR(IF(INDEX('1 - BaseSafra'!D:D,MATCH(E$574,'1 - BaseSafra'!D:D,0)+ROW(A5))&lt;&gt;"",IF(INDEX('1 - BaseSafra'!D:D,MATCH(E$574,'1 - BaseSafra'!D:D,0)+ROW(A5))&lt;&gt;E$574,INDEX('1 - BaseSafra'!D:D,MATCH(E$574,'1 - BaseSafra'!D:D,0)+ROW(A5)),""),""),"")</f>
        <v/>
      </c>
      <c r="E581" s="164"/>
      <c r="F581" s="164"/>
      <c r="G581" s="164"/>
      <c r="H581" s="164"/>
      <c r="I581" s="164"/>
      <c r="J581" s="1511"/>
      <c r="K581" s="221"/>
    </row>
    <row r="582" spans="2:11" s="215" customFormat="1" ht="28.05" customHeight="1" x14ac:dyDescent="0.25">
      <c r="B582" s="219"/>
      <c r="C582" s="1506"/>
      <c r="D582" s="657" t="str" cm="1">
        <f t="array" ref="D582">IFERROR(IF(INDEX('1 - BaseSafra'!D:D,MATCH(E$574,'1 - BaseSafra'!D:D,0)+ROW(A6))&lt;&gt;"",IF(INDEX('1 - BaseSafra'!D:D,MATCH(E$574,'1 - BaseSafra'!D:D,0)+ROW(A6))&lt;&gt;E$574,INDEX('1 - BaseSafra'!D:D,MATCH(E$574,'1 - BaseSafra'!D:D,0)+ROW(A6)),""),""),"")</f>
        <v/>
      </c>
      <c r="E582" s="166"/>
      <c r="F582" s="166"/>
      <c r="G582" s="166"/>
      <c r="H582" s="166"/>
      <c r="I582" s="166"/>
      <c r="J582" s="1511"/>
      <c r="K582" s="221"/>
    </row>
    <row r="583" spans="2:11" s="215" customFormat="1" ht="28.05" customHeight="1" x14ac:dyDescent="0.25">
      <c r="B583" s="219"/>
      <c r="C583" s="1506"/>
      <c r="D583" s="657" t="str" cm="1">
        <f t="array" ref="D583">IFERROR(IF(INDEX('1 - BaseSafra'!D:D,MATCH(E$574,'1 - BaseSafra'!D:D,0)+ROW(A7))&lt;&gt;"",IF(INDEX('1 - BaseSafra'!D:D,MATCH(E$574,'1 - BaseSafra'!D:D,0)+ROW(A7))&lt;&gt;E$574,INDEX('1 - BaseSafra'!D:D,MATCH(E$574,'1 - BaseSafra'!D:D,0)+ROW(A7)),""),""),"")</f>
        <v/>
      </c>
      <c r="E583" s="730">
        <f>E581*E580+E584</f>
        <v>0</v>
      </c>
      <c r="F583" s="730">
        <f>F581*F580+F584</f>
        <v>0</v>
      </c>
      <c r="G583" s="730">
        <f>G581*G580+G584</f>
        <v>0</v>
      </c>
      <c r="H583" s="730">
        <f>H581*H580+H584</f>
        <v>0</v>
      </c>
      <c r="I583" s="730">
        <f>I581*I580+I584</f>
        <v>0</v>
      </c>
      <c r="J583" s="1511"/>
      <c r="K583" s="221"/>
    </row>
    <row r="584" spans="2:11" s="215" customFormat="1" ht="28.05" customHeight="1" x14ac:dyDescent="0.25">
      <c r="B584" s="219"/>
      <c r="C584" s="1506"/>
      <c r="D584" s="657" t="str" cm="1">
        <f t="array" ref="D584">IFERROR(IF(INDEX('1 - BaseSafra'!D:D,MATCH(E$574,'1 - BaseSafra'!D:D,0)+ROW(A8))&lt;&gt;"",IF(INDEX('1 - BaseSafra'!D:D,MATCH(E$574,'1 - BaseSafra'!D:D,0)+ROW(A8))&lt;&gt;E$574,INDEX('1 - BaseSafra'!D:D,MATCH(E$574,'1 - BaseSafra'!D:D,0)+ROW(A8)),""),""),"")</f>
        <v/>
      </c>
      <c r="E584" s="169"/>
      <c r="F584" s="169"/>
      <c r="G584" s="169"/>
      <c r="H584" s="169"/>
      <c r="I584" s="169"/>
      <c r="J584" s="1511"/>
      <c r="K584" s="221"/>
    </row>
    <row r="585" spans="2:11" s="215" customFormat="1" ht="28.05" customHeight="1" x14ac:dyDescent="0.25">
      <c r="B585" s="219"/>
      <c r="C585" s="1506"/>
      <c r="D585" s="657" t="str" cm="1">
        <f t="array" ref="D585">IFERROR(IF(INDEX('1 - BaseSafra'!D:D,MATCH(E$574,'1 - BaseSafra'!D:D,0)+ROW(A9))&lt;&gt;"",IF(INDEX('1 - BaseSafra'!D:D,MATCH(E$574,'1 - BaseSafra'!D:D,0)+ROW(A9))&lt;&gt;E$574,INDEX('1 - BaseSafra'!D:D,MATCH(E$574,'1 - BaseSafra'!D:D,0)+ROW(A9)),""),""),"")</f>
        <v/>
      </c>
      <c r="E585" s="731">
        <f>E582*E580</f>
        <v>0</v>
      </c>
      <c r="F585" s="731">
        <f>F582*F580</f>
        <v>0</v>
      </c>
      <c r="G585" s="731">
        <f>G582*G580</f>
        <v>0</v>
      </c>
      <c r="H585" s="731">
        <f>H582*H580</f>
        <v>0</v>
      </c>
      <c r="I585" s="731">
        <f>I582*I580</f>
        <v>0</v>
      </c>
      <c r="J585" s="1511"/>
      <c r="K585" s="221"/>
    </row>
    <row r="586" spans="2:11" s="215" customFormat="1" ht="28.05" customHeight="1" x14ac:dyDescent="0.25">
      <c r="B586" s="219"/>
      <c r="C586" s="1506"/>
      <c r="D586" s="657" t="str" cm="1">
        <f t="array" ref="D586">IFERROR(IF(INDEX('1 - BaseSafra'!D:D,MATCH(E$574,'1 - BaseSafra'!D:D,0)+ROW(A10))&lt;&gt;"",IF(INDEX('1 - BaseSafra'!D:D,MATCH(E$574,'1 - BaseSafra'!D:D,0)+ROW(A10))&lt;&gt;E$574,INDEX('1 - BaseSafra'!D:D,MATCH(E$574,'1 - BaseSafra'!D:D,0)+ROW(A10)),""),""),"")</f>
        <v/>
      </c>
      <c r="E586" s="731">
        <f>E583-E585</f>
        <v>0</v>
      </c>
      <c r="F586" s="731">
        <f>F583-F585</f>
        <v>0</v>
      </c>
      <c r="G586" s="731">
        <f>G583-G585</f>
        <v>0</v>
      </c>
      <c r="H586" s="731">
        <f>H583-H585</f>
        <v>0</v>
      </c>
      <c r="I586" s="731">
        <f>I583-I585</f>
        <v>0</v>
      </c>
      <c r="J586" s="1511"/>
      <c r="K586" s="221"/>
    </row>
    <row r="587" spans="2:11" s="215" customFormat="1" ht="28.05" customHeight="1" x14ac:dyDescent="0.25">
      <c r="B587" s="219"/>
      <c r="C587" s="1506"/>
      <c r="D587" s="657" t="str" cm="1">
        <f t="array" ref="D587">IFERROR(IF(INDEX('1 - BaseSafra'!D:D,MATCH(E$574,'1 - BaseSafra'!D:D,0)+ROW(A11))&lt;&gt;"",IF(INDEX('1 - BaseSafra'!D:D,MATCH(E$574,'1 - BaseSafra'!D:D,0)+ROW(A11))&lt;&gt;E$574,INDEX('1 - BaseSafra'!D:D,MATCH(E$574,'1 - BaseSafra'!D:D,0)+ROW(A11)),""),""),"")</f>
        <v/>
      </c>
      <c r="E587" s="732">
        <f>IFERROR(E586/E583,0)</f>
        <v>0</v>
      </c>
      <c r="F587" s="732">
        <f>IFERROR(F586/F583,0)</f>
        <v>0</v>
      </c>
      <c r="G587" s="732">
        <f>IFERROR(G586/G583,0)</f>
        <v>0</v>
      </c>
      <c r="H587" s="732">
        <f>IFERROR(H586/H583,0)</f>
        <v>0</v>
      </c>
      <c r="I587" s="732">
        <f>IFERROR(I586/I583,0)</f>
        <v>0</v>
      </c>
      <c r="J587" s="1511"/>
      <c r="K587" s="221"/>
    </row>
    <row r="588" spans="2:11" s="215" customFormat="1" ht="28.05" customHeight="1" x14ac:dyDescent="0.25">
      <c r="B588" s="219"/>
      <c r="C588" s="1506"/>
      <c r="D588" s="657" t="str" cm="1">
        <f t="array" ref="D588">IFERROR(IF(INDEX('1 - BaseSafra'!D:D,MATCH(E$574,'1 - BaseSafra'!D:D,0)+ROW(A12))&lt;&gt;"",IF(INDEX('1 - BaseSafra'!D:D,MATCH(E$574,'1 - BaseSafra'!D:D,0)+ROW(A12))&lt;&gt;E$574,INDEX('1 - BaseSafra'!D:D,MATCH(E$574,'1 - BaseSafra'!D:D,0)+ROW(A12)),""),""),"")</f>
        <v/>
      </c>
      <c r="E588" s="169"/>
      <c r="F588" s="169"/>
      <c r="G588" s="169"/>
      <c r="H588" s="768"/>
      <c r="I588" s="768"/>
      <c r="J588" s="1511"/>
      <c r="K588" s="221"/>
    </row>
    <row r="589" spans="2:11" s="215" customFormat="1" ht="28.05" customHeight="1" x14ac:dyDescent="0.25">
      <c r="B589" s="219"/>
      <c r="C589" s="1506"/>
      <c r="D589" s="657" t="str" cm="1">
        <f t="array" ref="D589">IFERROR(IF(INDEX('1 - BaseSafra'!D:D,MATCH(E$574,'1 - BaseSafra'!D:D,0)+ROW(A13))&lt;&gt;"",IF(INDEX('1 - BaseSafra'!D:D,MATCH(E$574,'1 - BaseSafra'!D:D,0)+ROW(A13))&lt;&gt;E$574,INDEX('1 - BaseSafra'!D:D,MATCH(E$574,'1 - BaseSafra'!D:D,0)+ROW(A13)),""),""),"")</f>
        <v/>
      </c>
      <c r="E589" s="164"/>
      <c r="F589" s="164"/>
      <c r="G589" s="164"/>
      <c r="H589" s="169"/>
      <c r="I589" s="169"/>
      <c r="J589" s="1511"/>
      <c r="K589" s="221"/>
    </row>
    <row r="590" spans="2:11" s="215" customFormat="1" ht="28.05" customHeight="1" x14ac:dyDescent="0.25">
      <c r="B590" s="219"/>
      <c r="C590" s="1506"/>
      <c r="D590" s="657" t="str" cm="1">
        <f t="array" ref="D590">IFERROR(IF(INDEX('1 - BaseSafra'!D:D,MATCH(E$574,'1 - BaseSafra'!D:D,0)+ROW(A14))&lt;&gt;"",IF(INDEX('1 - BaseSafra'!D:D,MATCH(E$574,'1 - BaseSafra'!D:D,0)+ROW(A14))&lt;&gt;E$574,INDEX('1 - BaseSafra'!D:D,MATCH(E$574,'1 - BaseSafra'!D:D,0)+ROW(A14)),""),""),"")</f>
        <v/>
      </c>
      <c r="E590" s="164"/>
      <c r="F590" s="164"/>
      <c r="G590" s="164"/>
      <c r="H590" s="169"/>
      <c r="I590" s="169"/>
      <c r="J590" s="1511"/>
      <c r="K590" s="221"/>
    </row>
    <row r="591" spans="2:11" s="215" customFormat="1" ht="28.05" customHeight="1" x14ac:dyDescent="0.25">
      <c r="B591" s="219"/>
      <c r="C591" s="1506"/>
      <c r="D591" s="657" t="str" cm="1">
        <f t="array" ref="D591">IFERROR(IF(INDEX('1 - BaseSafra'!D:D,MATCH(E$574,'1 - BaseSafra'!D:D,0)+ROW(A15))&lt;&gt;"",IF(INDEX('1 - BaseSafra'!D:D,MATCH(E$574,'1 - BaseSafra'!D:D,0)+ROW(A15))&lt;&gt;E$574,INDEX('1 - BaseSafra'!D:D,MATCH(E$574,'1 - BaseSafra'!D:D,0)+ROW(A15)),""),""),"")</f>
        <v/>
      </c>
      <c r="E591" s="164"/>
      <c r="F591" s="164"/>
      <c r="G591" s="164"/>
      <c r="H591" s="169"/>
      <c r="I591" s="169"/>
      <c r="J591" s="1511"/>
      <c r="K591" s="221"/>
    </row>
    <row r="592" spans="2:11" s="215" customFormat="1" ht="28.05" customHeight="1" x14ac:dyDescent="0.25">
      <c r="B592" s="219"/>
      <c r="C592" s="1506"/>
      <c r="D592" s="657" t="str" cm="1">
        <f t="array" ref="D592">IFERROR(IF(INDEX('1 - BaseSafra'!D:D,MATCH(E$574,'1 - BaseSafra'!D:D,0)+ROW(A16))&lt;&gt;"",IF(INDEX('1 - BaseSafra'!D:D,MATCH(E$574,'1 - BaseSafra'!D:D,0)+ROW(A16))&lt;&gt;E$574,INDEX('1 - BaseSafra'!D:D,MATCH(E$574,'1 - BaseSafra'!D:D,0)+ROW(A16)),""),""),"")</f>
        <v/>
      </c>
      <c r="E592" s="164"/>
      <c r="F592" s="164"/>
      <c r="G592" s="164"/>
      <c r="H592" s="169"/>
      <c r="I592" s="169"/>
      <c r="J592" s="1511"/>
      <c r="K592" s="221"/>
    </row>
    <row r="593" spans="2:11" s="215" customFormat="1" ht="28.05" customHeight="1" x14ac:dyDescent="0.25">
      <c r="B593" s="219"/>
      <c r="C593" s="1506"/>
      <c r="D593" s="657" t="str" cm="1">
        <f t="array" ref="D593">IFERROR(IF(INDEX('1 - BaseSafra'!D:D,MATCH(E$574,'1 - BaseSafra'!D:D,0)+ROW(A17))&lt;&gt;"",IF(INDEX('1 - BaseSafra'!D:D,MATCH(E$574,'1 - BaseSafra'!D:D,0)+ROW(A17))&lt;&gt;E$574,INDEX('1 - BaseSafra'!D:D,MATCH(E$574,'1 - BaseSafra'!D:D,0)+ROW(A17)),""),""),"")</f>
        <v/>
      </c>
      <c r="E593" s="164"/>
      <c r="F593" s="164"/>
      <c r="G593" s="164"/>
      <c r="H593" s="767"/>
      <c r="I593" s="767"/>
      <c r="J593" s="1511"/>
      <c r="K593" s="221"/>
    </row>
    <row r="594" spans="2:11" s="215" customFormat="1" ht="28.05" customHeight="1" x14ac:dyDescent="0.25">
      <c r="B594" s="219"/>
      <c r="C594" s="1506"/>
      <c r="D594" s="657" t="str" cm="1">
        <f t="array" ref="D594">IFERROR(IF(INDEX('1 - BaseSafra'!D:D,MATCH(E$574,'1 - BaseSafra'!D:D,0)+ROW(A18))&lt;&gt;"",IF(INDEX('1 - BaseSafra'!D:D,MATCH(E$574,'1 - BaseSafra'!D:D,0)+ROW(A18))&lt;&gt;E$574,INDEX('1 - BaseSafra'!D:D,MATCH(E$574,'1 - BaseSafra'!D:D,0)+ROW(A18)),""),""),"")</f>
        <v/>
      </c>
      <c r="E594" s="164"/>
      <c r="F594" s="164"/>
      <c r="G594" s="164"/>
      <c r="H594" s="767"/>
      <c r="I594" s="767"/>
      <c r="J594" s="1511"/>
      <c r="K594" s="221"/>
    </row>
    <row r="595" spans="2:11" s="215" customFormat="1" ht="28.05" customHeight="1" x14ac:dyDescent="0.25">
      <c r="B595" s="219"/>
      <c r="C595" s="1506"/>
      <c r="D595" s="657" t="str" cm="1">
        <f t="array" ref="D595">IFERROR(IF(INDEX('1 - BaseSafra'!D:D,MATCH(E$574,'1 - BaseSafra'!D:D,0)+ROW(A19))&lt;&gt;"",IF(INDEX('1 - BaseSafra'!D:D,MATCH(E$574,'1 - BaseSafra'!D:D,0)+ROW(A19))&lt;&gt;E$574,INDEX('1 - BaseSafra'!D:D,MATCH(E$574,'1 - BaseSafra'!D:D,0)+ROW(A19)),""),""),"")</f>
        <v/>
      </c>
      <c r="E595" s="164"/>
      <c r="F595" s="164"/>
      <c r="G595" s="164"/>
      <c r="H595" s="767"/>
      <c r="I595" s="767"/>
      <c r="J595" s="1511"/>
      <c r="K595" s="221"/>
    </row>
    <row r="596" spans="2:11" s="215" customFormat="1" ht="28.05" customHeight="1" x14ac:dyDescent="0.25">
      <c r="B596" s="219"/>
      <c r="C596" s="1506"/>
      <c r="D596" s="657" t="str" cm="1">
        <f t="array" ref="D596">IFERROR(IF(INDEX('1 - BaseSafra'!D:D,MATCH(E$574,'1 - BaseSafra'!D:D,0)+ROW(A20))&lt;&gt;"",IF(INDEX('1 - BaseSafra'!D:D,MATCH(E$574,'1 - BaseSafra'!D:D,0)+ROW(A20))&lt;&gt;E$574,INDEX('1 - BaseSafra'!D:D,MATCH(E$574,'1 - BaseSafra'!D:D,0)+ROW(A20)),""),""),"")</f>
        <v/>
      </c>
      <c r="E596" s="164"/>
      <c r="F596" s="164"/>
      <c r="G596" s="164"/>
      <c r="H596" s="767"/>
      <c r="I596" s="767"/>
      <c r="J596" s="1511"/>
      <c r="K596" s="221"/>
    </row>
    <row r="597" spans="2:11" s="215" customFormat="1" ht="28.05" customHeight="1" x14ac:dyDescent="0.25">
      <c r="B597" s="219"/>
      <c r="C597" s="1507"/>
      <c r="D597" s="790" t="str" cm="1">
        <f t="array" ref="D597">IFERROR(IF(INDEX('1 - BaseSafra'!D:D,MATCH(E$574,'1 - BaseSafra'!D:D,0)+ROW(A21))&lt;&gt;"",IF(INDEX('1 - BaseSafra'!D:D,MATCH(E$574,'1 - BaseSafra'!D:D,0)+ROW(A21))&lt;&gt;E$574,INDEX('1 - BaseSafra'!D:D,MATCH(E$574,'1 - BaseSafra'!D:D,0)+ROW(A21)),""),""),"")</f>
        <v/>
      </c>
      <c r="E597" s="179"/>
      <c r="F597" s="179"/>
      <c r="G597" s="179"/>
      <c r="H597" s="727"/>
      <c r="I597" s="727"/>
      <c r="J597" s="1512"/>
      <c r="K597" s="221"/>
    </row>
    <row r="598" spans="2:11" ht="18" customHeight="1" x14ac:dyDescent="0.25">
      <c r="B598" s="3"/>
      <c r="D598" s="150"/>
      <c r="E598" s="150"/>
      <c r="F598" s="150"/>
      <c r="G598" s="150"/>
      <c r="H598" s="150"/>
      <c r="I598" s="150"/>
      <c r="J598" s="150"/>
      <c r="K598" s="10"/>
    </row>
    <row r="599" spans="2:11" s="215" customFormat="1" ht="39.6" customHeight="1" x14ac:dyDescent="0.25">
      <c r="B599" s="219"/>
      <c r="C599" s="1505">
        <v>23</v>
      </c>
      <c r="D599" s="626" t="s">
        <v>225</v>
      </c>
      <c r="E599" s="1325"/>
      <c r="F599" s="1326"/>
      <c r="G599" s="1326"/>
      <c r="H599" s="1326"/>
      <c r="I599" s="1326"/>
      <c r="J599" s="765" t="s">
        <v>143</v>
      </c>
      <c r="K599" s="221"/>
    </row>
    <row r="600" spans="2:11" s="215" customFormat="1" ht="19.8" customHeight="1" x14ac:dyDescent="0.25">
      <c r="B600" s="219"/>
      <c r="C600" s="1506"/>
      <c r="D600" s="627" t="s">
        <v>984</v>
      </c>
      <c r="E600" s="1084" t="str">
        <f>E575</f>
        <v>23/24</v>
      </c>
      <c r="F600" s="1084" t="str">
        <f t="shared" ref="F600:I600" si="24">F575</f>
        <v>24/25</v>
      </c>
      <c r="G600" s="1084" t="str">
        <f t="shared" si="24"/>
        <v>25/26</v>
      </c>
      <c r="H600" s="1084" t="str">
        <f t="shared" si="24"/>
        <v>26/27</v>
      </c>
      <c r="I600" s="1084" t="str">
        <f t="shared" si="24"/>
        <v>27/28</v>
      </c>
      <c r="J600" s="787"/>
      <c r="K600" s="221"/>
    </row>
    <row r="601" spans="2:11" s="215" customFormat="1" ht="19.8" customHeight="1" x14ac:dyDescent="0.25">
      <c r="B601" s="219"/>
      <c r="C601" s="1506"/>
      <c r="D601" s="711" t="s">
        <v>227</v>
      </c>
      <c r="E601" s="204" t="s">
        <v>990</v>
      </c>
      <c r="F601" s="204" t="s">
        <v>987</v>
      </c>
      <c r="G601" s="204" t="s">
        <v>985</v>
      </c>
      <c r="H601" s="204" t="s">
        <v>986</v>
      </c>
      <c r="I601" s="204" t="s">
        <v>986</v>
      </c>
      <c r="J601" s="787"/>
      <c r="K601" s="221"/>
    </row>
    <row r="602" spans="2:11" s="215" customFormat="1" ht="28.05" customHeight="1" x14ac:dyDescent="0.25">
      <c r="B602" s="219"/>
      <c r="C602" s="1506"/>
      <c r="D602" s="657" t="str" cm="1">
        <f t="array" ref="D602">IFERROR(IF(INDEX('1 - BaseSafra'!D:D,MATCH(E$599,'1 - BaseSafra'!D:D,0)+ROW(A1))&lt;&gt;"",IF(INDEX('1 - BaseSafra'!D:D,MATCH(E$599,'1 - BaseSafra'!D:D,0)+ROW(A1))&lt;&gt;E$599,INDEX('1 - BaseSafra'!D:D,MATCH(E$599,'1 - BaseSafra'!D:D,0)+ROW(A1)),""),""),"")</f>
        <v/>
      </c>
      <c r="E602" s="728">
        <f>SUM(E603:E604)</f>
        <v>0</v>
      </c>
      <c r="F602" s="728">
        <f>SUM(F603:F604)</f>
        <v>0</v>
      </c>
      <c r="G602" s="728">
        <f>SUM(G603:G604)</f>
        <v>0</v>
      </c>
      <c r="H602" s="728">
        <f>SUM(H603:H604)</f>
        <v>0</v>
      </c>
      <c r="I602" s="728">
        <f>SUM(I603:I604)</f>
        <v>0</v>
      </c>
      <c r="J602" s="1511"/>
      <c r="K602" s="221"/>
    </row>
    <row r="603" spans="2:11" s="215" customFormat="1" ht="28.05" customHeight="1" x14ac:dyDescent="0.25">
      <c r="B603" s="219"/>
      <c r="C603" s="1506"/>
      <c r="D603" s="657" t="str" cm="1">
        <f t="array" ref="D603">IFERROR(IF(INDEX('1 - BaseSafra'!D:D,MATCH(E$599,'1 - BaseSafra'!D:D,0)+ROW(A2))&lt;&gt;"",IF(INDEX('1 - BaseSafra'!D:D,MATCH(E$599,'1 - BaseSafra'!D:D,0)+ROW(A2))&lt;&gt;E$599,INDEX('1 - BaseSafra'!D:D,MATCH(E$599,'1 - BaseSafra'!D:D,0)+ROW(A2)),""),""),"")</f>
        <v/>
      </c>
      <c r="E603" s="164"/>
      <c r="F603" s="164"/>
      <c r="G603" s="164"/>
      <c r="H603" s="164"/>
      <c r="I603" s="164"/>
      <c r="J603" s="1511"/>
      <c r="K603" s="221"/>
    </row>
    <row r="604" spans="2:11" s="215" customFormat="1" ht="28.05" customHeight="1" x14ac:dyDescent="0.25">
      <c r="B604" s="219"/>
      <c r="C604" s="1506"/>
      <c r="D604" s="657" t="str" cm="1">
        <f t="array" ref="D604">IFERROR(IF(INDEX('1 - BaseSafra'!D:D,MATCH(E$599,'1 - BaseSafra'!D:D,0)+ROW(A3))&lt;&gt;"",IF(INDEX('1 - BaseSafra'!D:D,MATCH(E$599,'1 - BaseSafra'!D:D,0)+ROW(A3))&lt;&gt;E$599,INDEX('1 - BaseSafra'!D:D,MATCH(E$599,'1 - BaseSafra'!D:D,0)+ROW(A3)),""),""),"")</f>
        <v/>
      </c>
      <c r="E604" s="164"/>
      <c r="F604" s="164"/>
      <c r="G604" s="164"/>
      <c r="H604" s="164"/>
      <c r="I604" s="164"/>
      <c r="J604" s="1511"/>
      <c r="K604" s="221"/>
    </row>
    <row r="605" spans="2:11" s="215" customFormat="1" ht="28.05" customHeight="1" x14ac:dyDescent="0.25">
      <c r="B605" s="219"/>
      <c r="C605" s="1506"/>
      <c r="D605" s="657" t="str" cm="1">
        <f t="array" ref="D605">IFERROR(IF(INDEX('1 - BaseSafra'!D:D,MATCH(E$599,'1 - BaseSafra'!D:D,0)+ROW(A4))&lt;&gt;"",IF(INDEX('1 - BaseSafra'!D:D,MATCH(E$599,'1 - BaseSafra'!D:D,0)+ROW(A4))&lt;&gt;E$599,INDEX('1 - BaseSafra'!D:D,MATCH(E$599,'1 - BaseSafra'!D:D,0)+ROW(A4)),""),""),"")</f>
        <v/>
      </c>
      <c r="E605" s="164"/>
      <c r="F605" s="164"/>
      <c r="G605" s="118"/>
      <c r="H605" s="164"/>
      <c r="I605" s="164"/>
      <c r="J605" s="1511"/>
      <c r="K605" s="221"/>
    </row>
    <row r="606" spans="2:11" s="215" customFormat="1" ht="28.05" customHeight="1" x14ac:dyDescent="0.25">
      <c r="B606" s="219"/>
      <c r="C606" s="1506"/>
      <c r="D606" s="657" t="str" cm="1">
        <f t="array" ref="D606">IFERROR(IF(INDEX('1 - BaseSafra'!D:D,MATCH(E$599,'1 - BaseSafra'!D:D,0)+ROW(A5))&lt;&gt;"",IF(INDEX('1 - BaseSafra'!D:D,MATCH(E$599,'1 - BaseSafra'!D:D,0)+ROW(A5))&lt;&gt;E$599,INDEX('1 - BaseSafra'!D:D,MATCH(E$599,'1 - BaseSafra'!D:D,0)+ROW(A5)),""),""),"")</f>
        <v/>
      </c>
      <c r="E606" s="729">
        <f>E605*E602</f>
        <v>0</v>
      </c>
      <c r="F606" s="729">
        <f>F605*F602</f>
        <v>0</v>
      </c>
      <c r="G606" s="729">
        <f>G605*G602</f>
        <v>0</v>
      </c>
      <c r="H606" s="729">
        <f>H605*H602</f>
        <v>0</v>
      </c>
      <c r="I606" s="729">
        <f>I605*I602</f>
        <v>0</v>
      </c>
      <c r="J606" s="1511"/>
      <c r="K606" s="221"/>
    </row>
    <row r="607" spans="2:11" s="215" customFormat="1" ht="28.05" customHeight="1" x14ac:dyDescent="0.25">
      <c r="B607" s="219"/>
      <c r="C607" s="1506"/>
      <c r="D607" s="657" t="str" cm="1">
        <f t="array" ref="D607">IFERROR(IF(INDEX('1 - BaseSafra'!D:D,MATCH(E$599,'1 - BaseSafra'!D:D,0)+ROW(A6))&lt;&gt;"",IF(INDEX('1 - BaseSafra'!D:D,MATCH(E$599,'1 - BaseSafra'!D:D,0)+ROW(A6))&lt;&gt;E$599,INDEX('1 - BaseSafra'!D:D,MATCH(E$599,'1 - BaseSafra'!D:D,0)+ROW(A6)),""),""),"")</f>
        <v/>
      </c>
      <c r="E607" s="166"/>
      <c r="F607" s="166"/>
      <c r="G607" s="166"/>
      <c r="H607" s="166"/>
      <c r="I607" s="166"/>
      <c r="J607" s="1511"/>
      <c r="K607" s="221"/>
    </row>
    <row r="608" spans="2:11" s="215" customFormat="1" ht="28.05" customHeight="1" x14ac:dyDescent="0.25">
      <c r="B608" s="219"/>
      <c r="C608" s="1506"/>
      <c r="D608" s="657" t="str" cm="1">
        <f t="array" ref="D608">IFERROR(IF(INDEX('1 - BaseSafra'!D:D,MATCH(E$599,'1 - BaseSafra'!D:D,0)+ROW(A7))&lt;&gt;"",IF(INDEX('1 - BaseSafra'!D:D,MATCH(E$599,'1 - BaseSafra'!D:D,0)+ROW(A7))&lt;&gt;E$599,INDEX('1 - BaseSafra'!D:D,MATCH(E$599,'1 - BaseSafra'!D:D,0)+ROW(A7)),""),""),"")</f>
        <v/>
      </c>
      <c r="E608" s="166"/>
      <c r="F608" s="166"/>
      <c r="G608" s="166"/>
      <c r="H608" s="166"/>
      <c r="I608" s="166"/>
      <c r="J608" s="1511"/>
      <c r="K608" s="221"/>
    </row>
    <row r="609" spans="2:11" s="215" customFormat="1" ht="28.05" customHeight="1" x14ac:dyDescent="0.25">
      <c r="B609" s="219"/>
      <c r="C609" s="1506"/>
      <c r="D609" s="657" t="str" cm="1">
        <f t="array" ref="D609">IFERROR(IF(INDEX('1 - BaseSafra'!D:D,MATCH(E$599,'1 - BaseSafra'!D:D,0)+ROW(A8))&lt;&gt;"",IF(INDEX('1 - BaseSafra'!D:D,MATCH(E$599,'1 - BaseSafra'!D:D,0)+ROW(A8))&lt;&gt;E$599,INDEX('1 - BaseSafra'!D:D,MATCH(E$599,'1 - BaseSafra'!D:D,0)+ROW(A8)),""),""),"")</f>
        <v/>
      </c>
      <c r="E609" s="169"/>
      <c r="F609" s="169"/>
      <c r="G609" s="169"/>
      <c r="H609" s="169"/>
      <c r="I609" s="169"/>
      <c r="J609" s="1511"/>
      <c r="K609" s="221"/>
    </row>
    <row r="610" spans="2:11" s="215" customFormat="1" ht="28.05" customHeight="1" x14ac:dyDescent="0.25">
      <c r="B610" s="219"/>
      <c r="C610" s="1506"/>
      <c r="D610" s="657" t="str" cm="1">
        <f t="array" ref="D610">IFERROR(IF(INDEX('1 - BaseSafra'!D:D,MATCH(E$599,'1 - BaseSafra'!D:D,0)+ROW(A9))&lt;&gt;"",IF(INDEX('1 - BaseSafra'!D:D,MATCH(E$599,'1 - BaseSafra'!D:D,0)+ROW(A9))&lt;&gt;E$599,INDEX('1 - BaseSafra'!D:D,MATCH(E$599,'1 - BaseSafra'!D:D,0)+ROW(A9)),""),""),"")</f>
        <v/>
      </c>
      <c r="E610" s="731">
        <f>(E609*E604)*E607</f>
        <v>0</v>
      </c>
      <c r="F610" s="731">
        <f>(F609*F604)*F607</f>
        <v>0</v>
      </c>
      <c r="G610" s="731">
        <f>(G609*G604)*G607</f>
        <v>0</v>
      </c>
      <c r="H610" s="731">
        <f>(H609*H604)*H607</f>
        <v>0</v>
      </c>
      <c r="I610" s="731">
        <f>(I609*I604)*I607</f>
        <v>0</v>
      </c>
      <c r="J610" s="1511"/>
      <c r="K610" s="221"/>
    </row>
    <row r="611" spans="2:11" s="215" customFormat="1" ht="28.05" customHeight="1" x14ac:dyDescent="0.25">
      <c r="B611" s="219"/>
      <c r="C611" s="1506"/>
      <c r="D611" s="657" t="str" cm="1">
        <f t="array" ref="D611">IFERROR(IF(INDEX('1 - BaseSafra'!D:D,MATCH(E$599,'1 - BaseSafra'!D:D,0)+ROW(A10))&lt;&gt;"",IF(INDEX('1 - BaseSafra'!D:D,MATCH(E$599,'1 - BaseSafra'!D:D,0)+ROW(A10))&lt;&gt;E$599,INDEX('1 - BaseSafra'!D:D,MATCH(E$599,'1 - BaseSafra'!D:D,0)+ROW(A10)),""),""),"")</f>
        <v/>
      </c>
      <c r="E611" s="731">
        <f>E606*E607</f>
        <v>0</v>
      </c>
      <c r="F611" s="731">
        <f>F606*F607</f>
        <v>0</v>
      </c>
      <c r="G611" s="731">
        <f>G606*G607</f>
        <v>0</v>
      </c>
      <c r="H611" s="731">
        <f>H606*H607</f>
        <v>0</v>
      </c>
      <c r="I611" s="731">
        <f>I606*I607</f>
        <v>0</v>
      </c>
      <c r="J611" s="1511"/>
      <c r="K611" s="221"/>
    </row>
    <row r="612" spans="2:11" s="215" customFormat="1" ht="28.05" customHeight="1" x14ac:dyDescent="0.25">
      <c r="B612" s="219"/>
      <c r="C612" s="1506"/>
      <c r="D612" s="657" t="str" cm="1">
        <f t="array" ref="D612">IFERROR(IF(INDEX('1 - BaseSafra'!D:D,MATCH(E$599,'1 - BaseSafra'!D:D,0)+ROW(A11))&lt;&gt;"",IF(INDEX('1 - BaseSafra'!D:D,MATCH(E$599,'1 - BaseSafra'!D:D,0)+ROW(A11))&lt;&gt;E$599,INDEX('1 - BaseSafra'!D:D,MATCH(E$599,'1 - BaseSafra'!D:D,0)+ROW(A11)),""),""),"")</f>
        <v/>
      </c>
      <c r="E612" s="732">
        <f>E608*E602</f>
        <v>0</v>
      </c>
      <c r="F612" s="732">
        <f>F608*F602</f>
        <v>0</v>
      </c>
      <c r="G612" s="732">
        <f>G608*G602</f>
        <v>0</v>
      </c>
      <c r="H612" s="732">
        <f>H608*H602</f>
        <v>0</v>
      </c>
      <c r="I612" s="732">
        <f>I608*I602</f>
        <v>0</v>
      </c>
      <c r="J612" s="1511"/>
      <c r="K612" s="221"/>
    </row>
    <row r="613" spans="2:11" s="215" customFormat="1" ht="28.05" customHeight="1" x14ac:dyDescent="0.25">
      <c r="B613" s="219"/>
      <c r="C613" s="1506"/>
      <c r="D613" s="657" t="str" cm="1">
        <f t="array" ref="D613">IFERROR(IF(INDEX('1 - BaseSafra'!D:D,MATCH(E$599,'1 - BaseSafra'!D:D,0)+ROW(A12))&lt;&gt;"",IF(INDEX('1 - BaseSafra'!D:D,MATCH(E$599,'1 - BaseSafra'!D:D,0)+ROW(A12))&lt;&gt;E$599,INDEX('1 - BaseSafra'!D:D,MATCH(E$599,'1 - BaseSafra'!D:D,0)+ROW(A12)),""),""),"")</f>
        <v/>
      </c>
      <c r="E613" s="731">
        <f>E611-E612</f>
        <v>0</v>
      </c>
      <c r="F613" s="731">
        <f>F611-F612</f>
        <v>0</v>
      </c>
      <c r="G613" s="731">
        <f>G611-G612</f>
        <v>0</v>
      </c>
      <c r="H613" s="731">
        <f>H611-H612</f>
        <v>0</v>
      </c>
      <c r="I613" s="731">
        <f>I611-I612</f>
        <v>0</v>
      </c>
      <c r="J613" s="1511"/>
      <c r="K613" s="221"/>
    </row>
    <row r="614" spans="2:11" s="215" customFormat="1" ht="28.05" customHeight="1" x14ac:dyDescent="0.25">
      <c r="B614" s="219"/>
      <c r="C614" s="1506"/>
      <c r="D614" s="657" t="str" cm="1">
        <f t="array" ref="D614">IFERROR(IF(INDEX('1 - BaseSafra'!D:D,MATCH(E$599,'1 - BaseSafra'!D:D,0)+ROW(A13))&lt;&gt;"",IF(INDEX('1 - BaseSafra'!D:D,MATCH(E$599,'1 - BaseSafra'!D:D,0)+ROW(A13))&lt;&gt;E$599,INDEX('1 - BaseSafra'!D:D,MATCH(E$599,'1 - BaseSafra'!D:D,0)+ROW(A13)),""),""),"")</f>
        <v/>
      </c>
      <c r="E614" s="729">
        <f>IFERROR(E613/E611,0)</f>
        <v>0</v>
      </c>
      <c r="F614" s="729">
        <f>IFERROR(F613/F611,0)</f>
        <v>0</v>
      </c>
      <c r="G614" s="729">
        <f>IFERROR(G613/G611,0)</f>
        <v>0</v>
      </c>
      <c r="H614" s="731">
        <f>IFERROR(H613/H611,0)</f>
        <v>0</v>
      </c>
      <c r="I614" s="731">
        <f>IFERROR(I613/I611,0)</f>
        <v>0</v>
      </c>
      <c r="J614" s="1511"/>
      <c r="K614" s="221"/>
    </row>
    <row r="615" spans="2:11" s="215" customFormat="1" ht="28.05" customHeight="1" x14ac:dyDescent="0.25">
      <c r="B615" s="219"/>
      <c r="C615" s="1506"/>
      <c r="D615" s="657" t="str" cm="1">
        <f t="array" ref="D615">IFERROR(IF(INDEX('1 - BaseSafra'!D:D,MATCH(E$599,'1 - BaseSafra'!D:D,0)+ROW(A14))&lt;&gt;"",IF(INDEX('1 - BaseSafra'!D:D,MATCH(E$599,'1 - BaseSafra'!D:D,0)+ROW(A14))&lt;&gt;E$599,INDEX('1 - BaseSafra'!D:D,MATCH(E$599,'1 - BaseSafra'!D:D,0)+ROW(A14)),""),""),"")</f>
        <v/>
      </c>
      <c r="E615" s="164"/>
      <c r="F615" s="164"/>
      <c r="G615" s="164"/>
      <c r="H615" s="169"/>
      <c r="I615" s="169"/>
      <c r="J615" s="1511"/>
      <c r="K615" s="221"/>
    </row>
    <row r="616" spans="2:11" s="215" customFormat="1" ht="28.05" customHeight="1" x14ac:dyDescent="0.25">
      <c r="B616" s="219"/>
      <c r="C616" s="1506"/>
      <c r="D616" s="657" t="str" cm="1">
        <f t="array" ref="D616">IFERROR(IF(INDEX('1 - BaseSafra'!D:D,MATCH(E$599,'1 - BaseSafra'!D:D,0)+ROW(A15))&lt;&gt;"",IF(INDEX('1 - BaseSafra'!D:D,MATCH(E$599,'1 - BaseSafra'!D:D,0)+ROW(A15))&lt;&gt;E$599,INDEX('1 - BaseSafra'!D:D,MATCH(E$599,'1 - BaseSafra'!D:D,0)+ROW(A15)),""),""),"")</f>
        <v/>
      </c>
      <c r="E616" s="164"/>
      <c r="F616" s="164"/>
      <c r="G616" s="164"/>
      <c r="H616" s="169"/>
      <c r="I616" s="169"/>
      <c r="J616" s="1511"/>
      <c r="K616" s="221"/>
    </row>
    <row r="617" spans="2:11" s="215" customFormat="1" ht="28.05" customHeight="1" x14ac:dyDescent="0.25">
      <c r="B617" s="219"/>
      <c r="C617" s="1506"/>
      <c r="D617" s="657" t="str" cm="1">
        <f t="array" ref="D617">IFERROR(IF(INDEX('1 - BaseSafra'!D:D,MATCH(E$599,'1 - BaseSafra'!D:D,0)+ROW(A16))&lt;&gt;"",IF(INDEX('1 - BaseSafra'!D:D,MATCH(E$599,'1 - BaseSafra'!D:D,0)+ROW(A16))&lt;&gt;E$599,INDEX('1 - BaseSafra'!D:D,MATCH(E$599,'1 - BaseSafra'!D:D,0)+ROW(A16)),""),""),"")</f>
        <v/>
      </c>
      <c r="E617" s="164"/>
      <c r="F617" s="164"/>
      <c r="G617" s="164"/>
      <c r="H617" s="169"/>
      <c r="I617" s="169"/>
      <c r="J617" s="1511"/>
      <c r="K617" s="221"/>
    </row>
    <row r="618" spans="2:11" s="215" customFormat="1" ht="28.05" customHeight="1" x14ac:dyDescent="0.25">
      <c r="B618" s="219"/>
      <c r="C618" s="1506"/>
      <c r="D618" s="657" t="str" cm="1">
        <f t="array" ref="D618">IFERROR(IF(INDEX('1 - BaseSafra'!D:D,MATCH(E$599,'1 - BaseSafra'!D:D,0)+ROW(A17))&lt;&gt;"",IF(INDEX('1 - BaseSafra'!D:D,MATCH(E$599,'1 - BaseSafra'!D:D,0)+ROW(A17))&lt;&gt;E$599,INDEX('1 - BaseSafra'!D:D,MATCH(E$599,'1 - BaseSafra'!D:D,0)+ROW(A17)),""),""),"")</f>
        <v/>
      </c>
      <c r="E618" s="164"/>
      <c r="F618" s="164"/>
      <c r="G618" s="164"/>
      <c r="H618" s="767"/>
      <c r="I618" s="767"/>
      <c r="J618" s="1511"/>
      <c r="K618" s="221"/>
    </row>
    <row r="619" spans="2:11" s="215" customFormat="1" ht="28.05" customHeight="1" x14ac:dyDescent="0.25">
      <c r="B619" s="219"/>
      <c r="C619" s="1506"/>
      <c r="D619" s="657" t="str" cm="1">
        <f t="array" ref="D619">IFERROR(IF(INDEX('1 - BaseSafra'!D:D,MATCH(E$599,'1 - BaseSafra'!D:D,0)+ROW(A18))&lt;&gt;"",IF(INDEX('1 - BaseSafra'!D:D,MATCH(E$599,'1 - BaseSafra'!D:D,0)+ROW(A18))&lt;&gt;E$599,INDEX('1 - BaseSafra'!D:D,MATCH(E$599,'1 - BaseSafra'!D:D,0)+ROW(A18)),""),""),"")</f>
        <v/>
      </c>
      <c r="E619" s="164"/>
      <c r="F619" s="164"/>
      <c r="G619" s="164"/>
      <c r="H619" s="767"/>
      <c r="I619" s="767"/>
      <c r="J619" s="1511"/>
      <c r="K619" s="221"/>
    </row>
    <row r="620" spans="2:11" s="215" customFormat="1" ht="28.05" customHeight="1" x14ac:dyDescent="0.25">
      <c r="B620" s="219"/>
      <c r="C620" s="1506"/>
      <c r="D620" s="657" t="str" cm="1">
        <f t="array" ref="D620">IFERROR(IF(INDEX('1 - BaseSafra'!D:D,MATCH(E$599,'1 - BaseSafra'!D:D,0)+ROW(A19))&lt;&gt;"",IF(INDEX('1 - BaseSafra'!D:D,MATCH(E$599,'1 - BaseSafra'!D:D,0)+ROW(A19))&lt;&gt;E$599,INDEX('1 - BaseSafra'!D:D,MATCH(E$599,'1 - BaseSafra'!D:D,0)+ROW(A19)),""),""),"")</f>
        <v/>
      </c>
      <c r="E620" s="164"/>
      <c r="F620" s="164"/>
      <c r="G620" s="164"/>
      <c r="H620" s="767"/>
      <c r="I620" s="767"/>
      <c r="J620" s="1511"/>
      <c r="K620" s="221"/>
    </row>
    <row r="621" spans="2:11" s="215" customFormat="1" ht="28.05" customHeight="1" x14ac:dyDescent="0.25">
      <c r="B621" s="219"/>
      <c r="C621" s="1506"/>
      <c r="D621" s="657" t="str" cm="1">
        <f t="array" ref="D621">IFERROR(IF(INDEX('1 - BaseSafra'!D:D,MATCH(E$599,'1 - BaseSafra'!D:D,0)+ROW(A20))&lt;&gt;"",IF(INDEX('1 - BaseSafra'!D:D,MATCH(E$599,'1 - BaseSafra'!D:D,0)+ROW(A20))&lt;&gt;E$599,INDEX('1 - BaseSafra'!D:D,MATCH(E$599,'1 - BaseSafra'!D:D,0)+ROW(A20)),""),""),"")</f>
        <v/>
      </c>
      <c r="E621" s="164"/>
      <c r="F621" s="164"/>
      <c r="G621" s="164"/>
      <c r="H621" s="767"/>
      <c r="I621" s="767"/>
      <c r="J621" s="1511"/>
      <c r="K621" s="221"/>
    </row>
    <row r="622" spans="2:11" s="215" customFormat="1" ht="28.05" customHeight="1" x14ac:dyDescent="0.25">
      <c r="B622" s="219"/>
      <c r="C622" s="1507"/>
      <c r="D622" s="790" t="str" cm="1">
        <f t="array" ref="D622">IFERROR(IF(INDEX('1 - BaseSafra'!D:D,MATCH(E$599,'1 - BaseSafra'!D:D,0)+ROW(A21))&lt;&gt;"",IF(INDEX('1 - BaseSafra'!D:D,MATCH(E$599,'1 - BaseSafra'!D:D,0)+ROW(A21))&lt;&gt;E$599,INDEX('1 - BaseSafra'!D:D,MATCH(E$599,'1 - BaseSafra'!D:D,0)+ROW(A21)),""),""),"")</f>
        <v/>
      </c>
      <c r="E622" s="179"/>
      <c r="F622" s="179"/>
      <c r="G622" s="179"/>
      <c r="H622" s="727"/>
      <c r="I622" s="727"/>
      <c r="J622" s="1512"/>
      <c r="K622" s="221"/>
    </row>
    <row r="623" spans="2:11" ht="18" customHeight="1" x14ac:dyDescent="0.25">
      <c r="B623" s="3"/>
      <c r="D623" s="150"/>
      <c r="E623" s="150"/>
      <c r="F623" s="150"/>
      <c r="G623" s="150"/>
      <c r="H623" s="150"/>
      <c r="I623" s="150"/>
      <c r="J623" s="150"/>
      <c r="K623" s="10"/>
    </row>
    <row r="624" spans="2:11" s="215" customFormat="1" ht="40.799999999999997" customHeight="1" x14ac:dyDescent="0.25">
      <c r="B624" s="219"/>
      <c r="C624" s="1505">
        <v>24</v>
      </c>
      <c r="D624" s="626" t="s">
        <v>225</v>
      </c>
      <c r="E624" s="1325"/>
      <c r="F624" s="1326"/>
      <c r="G624" s="1326"/>
      <c r="H624" s="1326"/>
      <c r="I624" s="1326"/>
      <c r="J624" s="765" t="s">
        <v>143</v>
      </c>
      <c r="K624" s="221"/>
    </row>
    <row r="625" spans="2:11" s="215" customFormat="1" ht="19.8" customHeight="1" x14ac:dyDescent="0.25">
      <c r="B625" s="219"/>
      <c r="C625" s="1506"/>
      <c r="D625" s="627" t="s">
        <v>984</v>
      </c>
      <c r="E625" s="1084" t="str">
        <f>E600</f>
        <v>23/24</v>
      </c>
      <c r="F625" s="1084" t="str">
        <f t="shared" ref="F625:I625" si="25">F600</f>
        <v>24/25</v>
      </c>
      <c r="G625" s="1084" t="str">
        <f t="shared" si="25"/>
        <v>25/26</v>
      </c>
      <c r="H625" s="1084" t="str">
        <f t="shared" si="25"/>
        <v>26/27</v>
      </c>
      <c r="I625" s="1084" t="str">
        <f t="shared" si="25"/>
        <v>27/28</v>
      </c>
      <c r="J625" s="787"/>
      <c r="K625" s="221"/>
    </row>
    <row r="626" spans="2:11" s="215" customFormat="1" ht="19.8" customHeight="1" x14ac:dyDescent="0.25">
      <c r="B626" s="219"/>
      <c r="C626" s="1506"/>
      <c r="D626" s="711" t="s">
        <v>227</v>
      </c>
      <c r="E626" s="204" t="s">
        <v>990</v>
      </c>
      <c r="F626" s="204" t="s">
        <v>987</v>
      </c>
      <c r="G626" s="204" t="s">
        <v>985</v>
      </c>
      <c r="H626" s="204" t="s">
        <v>986</v>
      </c>
      <c r="I626" s="204" t="s">
        <v>986</v>
      </c>
      <c r="J626" s="787"/>
      <c r="K626" s="221"/>
    </row>
    <row r="627" spans="2:11" s="215" customFormat="1" ht="28.05" customHeight="1" x14ac:dyDescent="0.25">
      <c r="B627" s="219"/>
      <c r="C627" s="1506"/>
      <c r="D627" s="657" t="str" cm="1">
        <f t="array" ref="D627">IFERROR(IF(INDEX('1 - BaseSafra'!D:D,MATCH(E$624,'1 - BaseSafra'!D:D,0)+ROW(A1))&lt;&gt;"",IF(INDEX('1 - BaseSafra'!D:D,MATCH(E$624,'1 - BaseSafra'!D:D,0)+ROW(A1))&lt;&gt;E$624,INDEX('1 - BaseSafra'!D:D,MATCH(E$624,'1 - BaseSafra'!D:D,0)+ROW(A1)),""),""),"")</f>
        <v/>
      </c>
      <c r="E627" s="728">
        <f>SUM(E628:E629)</f>
        <v>0</v>
      </c>
      <c r="F627" s="728">
        <f>SUM(F628:F629)</f>
        <v>0</v>
      </c>
      <c r="G627" s="728">
        <f>SUM(G628:G629)</f>
        <v>0</v>
      </c>
      <c r="H627" s="728">
        <f>SUM(H628:H629)</f>
        <v>0</v>
      </c>
      <c r="I627" s="728">
        <f>SUM(I628:I629)</f>
        <v>0</v>
      </c>
      <c r="J627" s="1511"/>
      <c r="K627" s="221"/>
    </row>
    <row r="628" spans="2:11" s="215" customFormat="1" ht="28.05" customHeight="1" x14ac:dyDescent="0.25">
      <c r="B628" s="219"/>
      <c r="C628" s="1506"/>
      <c r="D628" s="657" t="str" cm="1">
        <f t="array" ref="D628">IFERROR(IF(INDEX('1 - BaseSafra'!D:D,MATCH(E$624,'1 - BaseSafra'!D:D,0)+ROW(A2))&lt;&gt;"",IF(INDEX('1 - BaseSafra'!D:D,MATCH(E$624,'1 - BaseSafra'!D:D,0)+ROW(A2))&lt;&gt;E$624,INDEX('1 - BaseSafra'!D:D,MATCH(E$624,'1 - BaseSafra'!D:D,0)+ROW(A2)),""),""),"")</f>
        <v/>
      </c>
      <c r="E628" s="164"/>
      <c r="F628" s="164"/>
      <c r="G628" s="164"/>
      <c r="H628" s="164"/>
      <c r="I628" s="164"/>
      <c r="J628" s="1511"/>
      <c r="K628" s="221"/>
    </row>
    <row r="629" spans="2:11" s="215" customFormat="1" ht="28.05" customHeight="1" x14ac:dyDescent="0.25">
      <c r="B629" s="219"/>
      <c r="C629" s="1506"/>
      <c r="D629" s="657" t="str" cm="1">
        <f t="array" ref="D629">IFERROR(IF(INDEX('1 - BaseSafra'!D:D,MATCH(E$624,'1 - BaseSafra'!D:D,0)+ROW(A3))&lt;&gt;"",IF(INDEX('1 - BaseSafra'!D:D,MATCH(E$624,'1 - BaseSafra'!D:D,0)+ROW(A3))&lt;&gt;E$624,INDEX('1 - BaseSafra'!D:D,MATCH(E$624,'1 - BaseSafra'!D:D,0)+ROW(A3)),""),""),"")</f>
        <v/>
      </c>
      <c r="E629" s="164"/>
      <c r="F629" s="164"/>
      <c r="G629" s="164"/>
      <c r="H629" s="164"/>
      <c r="I629" s="164"/>
      <c r="J629" s="1511"/>
      <c r="K629" s="221"/>
    </row>
    <row r="630" spans="2:11" s="215" customFormat="1" ht="28.05" customHeight="1" x14ac:dyDescent="0.25">
      <c r="B630" s="219"/>
      <c r="C630" s="1506"/>
      <c r="D630" s="657" t="str" cm="1">
        <f t="array" ref="D630">IFERROR(IF(INDEX('1 - BaseSafra'!D:D,MATCH(E$624,'1 - BaseSafra'!D:D,0)+ROW(A4))&lt;&gt;"",IF(INDEX('1 - BaseSafra'!D:D,MATCH(E$624,'1 - BaseSafra'!D:D,0)+ROW(A4))&lt;&gt;E$624,INDEX('1 - BaseSafra'!D:D,MATCH(E$624,'1 - BaseSafra'!D:D,0)+ROW(A4)),""),""),"")</f>
        <v/>
      </c>
      <c r="E630" s="729">
        <f>E631+(E632*1000/15)</f>
        <v>0</v>
      </c>
      <c r="F630" s="729">
        <f>F631+(F632*1000/15)</f>
        <v>0</v>
      </c>
      <c r="G630" s="729">
        <f>G631+(G632*1000/15)</f>
        <v>0</v>
      </c>
      <c r="H630" s="729">
        <f>H631+(H632*1000/15)</f>
        <v>0</v>
      </c>
      <c r="I630" s="729">
        <f>I631+(I632*1000/15)</f>
        <v>0</v>
      </c>
      <c r="J630" s="1511"/>
      <c r="K630" s="221"/>
    </row>
    <row r="631" spans="2:11" s="215" customFormat="1" ht="28.05" customHeight="1" x14ac:dyDescent="0.25">
      <c r="B631" s="219"/>
      <c r="C631" s="1506"/>
      <c r="D631" s="657" t="str" cm="1">
        <f t="array" ref="D631">IFERROR(IF(INDEX('1 - BaseSafra'!D:D,MATCH(E$624,'1 - BaseSafra'!D:D,0)+ROW(A5))&lt;&gt;"",IF(INDEX('1 - BaseSafra'!D:D,MATCH(E$624,'1 - BaseSafra'!D:D,0)+ROW(A5))&lt;&gt;E$624,INDEX('1 - BaseSafra'!D:D,MATCH(E$624,'1 - BaseSafra'!D:D,0)+ROW(A5)),""),""),"")</f>
        <v/>
      </c>
      <c r="E631" s="164"/>
      <c r="F631" s="164"/>
      <c r="G631" s="164"/>
      <c r="H631" s="164"/>
      <c r="I631" s="164"/>
      <c r="J631" s="1511"/>
      <c r="K631" s="221"/>
    </row>
    <row r="632" spans="2:11" s="215" customFormat="1" ht="28.05" customHeight="1" x14ac:dyDescent="0.25">
      <c r="B632" s="219"/>
      <c r="C632" s="1506"/>
      <c r="D632" s="657" t="str" cm="1">
        <f t="array" ref="D632">IFERROR(IF(INDEX('1 - BaseSafra'!D:D,MATCH(E$624,'1 - BaseSafra'!D:D,0)+ROW(A6))&lt;&gt;"",IF(INDEX('1 - BaseSafra'!D:D,MATCH(E$624,'1 - BaseSafra'!D:D,0)+ROW(A6))&lt;&gt;E$624,INDEX('1 - BaseSafra'!D:D,MATCH(E$624,'1 - BaseSafra'!D:D,0)+ROW(A6)),""),""),"")</f>
        <v/>
      </c>
      <c r="E632" s="166"/>
      <c r="F632" s="166"/>
      <c r="G632" s="166"/>
      <c r="H632" s="166"/>
      <c r="I632" s="166"/>
      <c r="J632" s="1511"/>
      <c r="K632" s="221"/>
    </row>
    <row r="633" spans="2:11" s="215" customFormat="1" ht="28.05" customHeight="1" x14ac:dyDescent="0.25">
      <c r="B633" s="219"/>
      <c r="C633" s="1506"/>
      <c r="D633" s="657" t="str" cm="1">
        <f t="array" ref="D633">IFERROR(IF(INDEX('1 - BaseSafra'!D:D,MATCH(E$624,'1 - BaseSafra'!D:D,0)+ROW(A7))&lt;&gt;"",IF(INDEX('1 - BaseSafra'!D:D,MATCH(E$624,'1 - BaseSafra'!D:D,0)+ROW(A7))&lt;&gt;E$624,INDEX('1 - BaseSafra'!D:D,MATCH(E$624,'1 - BaseSafra'!D:D,0)+ROW(A7)),""),""),"")</f>
        <v/>
      </c>
      <c r="E633" s="730">
        <f>E630*E627</f>
        <v>0</v>
      </c>
      <c r="F633" s="730">
        <f>F630*F627</f>
        <v>0</v>
      </c>
      <c r="G633" s="730">
        <f>G630*G627</f>
        <v>0</v>
      </c>
      <c r="H633" s="730">
        <f>H630*H627</f>
        <v>0</v>
      </c>
      <c r="I633" s="730">
        <f>I630*I627</f>
        <v>0</v>
      </c>
      <c r="J633" s="1511"/>
      <c r="K633" s="221"/>
    </row>
    <row r="634" spans="2:11" s="215" customFormat="1" ht="28.05" customHeight="1" x14ac:dyDescent="0.25">
      <c r="B634" s="219"/>
      <c r="C634" s="1506"/>
      <c r="D634" s="657" t="str" cm="1">
        <f t="array" ref="D634">IFERROR(IF(INDEX('1 - BaseSafra'!D:D,MATCH(E$624,'1 - BaseSafra'!D:D,0)+ROW(A8))&lt;&gt;"",IF(INDEX('1 - BaseSafra'!D:D,MATCH(E$624,'1 - BaseSafra'!D:D,0)+ROW(A8))&lt;&gt;E$624,INDEX('1 - BaseSafra'!D:D,MATCH(E$624,'1 - BaseSafra'!D:D,0)+ROW(A8)),""),""),"")</f>
        <v/>
      </c>
      <c r="E634" s="731">
        <f>E631*E627</f>
        <v>0</v>
      </c>
      <c r="F634" s="731">
        <f>F631*F627</f>
        <v>0</v>
      </c>
      <c r="G634" s="731">
        <f>G631*G627</f>
        <v>0</v>
      </c>
      <c r="H634" s="731">
        <f>H631*H627</f>
        <v>0</v>
      </c>
      <c r="I634" s="731">
        <f>I631*I627</f>
        <v>0</v>
      </c>
      <c r="J634" s="1511"/>
      <c r="K634" s="221"/>
    </row>
    <row r="635" spans="2:11" s="215" customFormat="1" ht="28.05" customHeight="1" x14ac:dyDescent="0.25">
      <c r="B635" s="219"/>
      <c r="C635" s="1506"/>
      <c r="D635" s="657" t="str" cm="1">
        <f t="array" ref="D635">IFERROR(IF(INDEX('1 - BaseSafra'!D:D,MATCH(E$624,'1 - BaseSafra'!D:D,0)+ROW(A9))&lt;&gt;"",IF(INDEX('1 - BaseSafra'!D:D,MATCH(E$624,'1 - BaseSafra'!D:D,0)+ROW(A9))&lt;&gt;E$624,INDEX('1 - BaseSafra'!D:D,MATCH(E$624,'1 - BaseSafra'!D:D,0)+ROW(A9)),""),""),"")</f>
        <v/>
      </c>
      <c r="E635" s="731">
        <f>E632*E627</f>
        <v>0</v>
      </c>
      <c r="F635" s="731">
        <f>F632*F627</f>
        <v>0</v>
      </c>
      <c r="G635" s="731">
        <f>G632*G627</f>
        <v>0</v>
      </c>
      <c r="H635" s="731">
        <f>H632*H627</f>
        <v>0</v>
      </c>
      <c r="I635" s="731">
        <f>I632*I627</f>
        <v>0</v>
      </c>
      <c r="J635" s="1511"/>
      <c r="K635" s="221"/>
    </row>
    <row r="636" spans="2:11" s="215" customFormat="1" ht="28.05" customHeight="1" x14ac:dyDescent="0.25">
      <c r="B636" s="219"/>
      <c r="C636" s="1506"/>
      <c r="D636" s="657" t="str" cm="1">
        <f t="array" ref="D636">IFERROR(IF(INDEX('1 - BaseSafra'!D:D,MATCH(E$624,'1 - BaseSafra'!D:D,0)+ROW(A10))&lt;&gt;"",IF(INDEX('1 - BaseSafra'!D:D,MATCH(E$624,'1 - BaseSafra'!D:D,0)+ROW(A10))&lt;&gt;E$624,INDEX('1 - BaseSafra'!D:D,MATCH(E$624,'1 - BaseSafra'!D:D,0)+ROW(A10)),""),""),"")</f>
        <v/>
      </c>
      <c r="E636" s="169"/>
      <c r="F636" s="169"/>
      <c r="G636" s="169"/>
      <c r="H636" s="169"/>
      <c r="I636" s="169"/>
      <c r="J636" s="1511"/>
      <c r="K636" s="221"/>
    </row>
    <row r="637" spans="2:11" s="215" customFormat="1" ht="28.05" customHeight="1" x14ac:dyDescent="0.25">
      <c r="B637" s="219"/>
      <c r="C637" s="1506"/>
      <c r="D637" s="657" t="str" cm="1">
        <f t="array" ref="D637">IFERROR(IF(INDEX('1 - BaseSafra'!D:D,MATCH(E$624,'1 - BaseSafra'!D:D,0)+ROW(A11))&lt;&gt;"",IF(INDEX('1 - BaseSafra'!D:D,MATCH(E$624,'1 - BaseSafra'!D:D,0)+ROW(A11))&lt;&gt;E$624,INDEX('1 - BaseSafra'!D:D,MATCH(E$624,'1 - BaseSafra'!D:D,0)+ROW(A11)),""),""),"")</f>
        <v/>
      </c>
      <c r="E637" s="726"/>
      <c r="F637" s="726"/>
      <c r="G637" s="726"/>
      <c r="H637" s="726"/>
      <c r="I637" s="726"/>
      <c r="J637" s="1511"/>
      <c r="K637" s="221"/>
    </row>
    <row r="638" spans="2:11" s="215" customFormat="1" ht="28.05" customHeight="1" x14ac:dyDescent="0.25">
      <c r="B638" s="219"/>
      <c r="C638" s="1506"/>
      <c r="D638" s="657" t="str" cm="1">
        <f t="array" ref="D638">IFERROR(IF(INDEX('1 - BaseSafra'!D:D,MATCH(E$624,'1 - BaseSafra'!D:D,0)+ROW(A12))&lt;&gt;"",IF(INDEX('1 - BaseSafra'!D:D,MATCH(E$624,'1 - BaseSafra'!D:D,0)+ROW(A12))&lt;&gt;E$624,INDEX('1 - BaseSafra'!D:D,MATCH(E$624,'1 - BaseSafra'!D:D,0)+ROW(A12)),""),""),"")</f>
        <v/>
      </c>
      <c r="E638" s="169"/>
      <c r="F638" s="169"/>
      <c r="G638" s="169"/>
      <c r="H638" s="768"/>
      <c r="I638" s="768"/>
      <c r="J638" s="1511"/>
      <c r="K638" s="221"/>
    </row>
    <row r="639" spans="2:11" s="215" customFormat="1" ht="28.05" customHeight="1" x14ac:dyDescent="0.25">
      <c r="B639" s="219"/>
      <c r="C639" s="1506"/>
      <c r="D639" s="657" t="str" cm="1">
        <f t="array" ref="D639">IFERROR(IF(INDEX('1 - BaseSafra'!D:D,MATCH(E$624,'1 - BaseSafra'!D:D,0)+ROW(A13))&lt;&gt;"",IF(INDEX('1 - BaseSafra'!D:D,MATCH(E$624,'1 - BaseSafra'!D:D,0)+ROW(A13))&lt;&gt;E$624,INDEX('1 - BaseSafra'!D:D,MATCH(E$624,'1 - BaseSafra'!D:D,0)+ROW(A13)),""),""),"")</f>
        <v/>
      </c>
      <c r="E639" s="729">
        <f>(E634*E636)+(E635*E637)</f>
        <v>0</v>
      </c>
      <c r="F639" s="729">
        <f>(F634*F636)+(F635*F637)</f>
        <v>0</v>
      </c>
      <c r="G639" s="729">
        <f>(G634*G636)+(G635*G637)</f>
        <v>0</v>
      </c>
      <c r="H639" s="731">
        <f>(H634*H636)+(H635*H637)</f>
        <v>0</v>
      </c>
      <c r="I639" s="731">
        <f>(I634*I636)+(I635*I637)</f>
        <v>0</v>
      </c>
      <c r="J639" s="1511"/>
      <c r="K639" s="221"/>
    </row>
    <row r="640" spans="2:11" s="215" customFormat="1" ht="28.05" customHeight="1" x14ac:dyDescent="0.25">
      <c r="B640" s="219"/>
      <c r="C640" s="1506"/>
      <c r="D640" s="657" t="str" cm="1">
        <f t="array" ref="D640">IFERROR(IF(INDEX('1 - BaseSafra'!D:D,MATCH(E$624,'1 - BaseSafra'!D:D,0)+ROW(A14))&lt;&gt;"",IF(INDEX('1 - BaseSafra'!D:D,MATCH(E$624,'1 - BaseSafra'!D:D,0)+ROW(A14))&lt;&gt;E$624,INDEX('1 - BaseSafra'!D:D,MATCH(E$624,'1 - BaseSafra'!D:D,0)+ROW(A14)),""),""),"")</f>
        <v/>
      </c>
      <c r="E640" s="729">
        <f>E638*E627</f>
        <v>0</v>
      </c>
      <c r="F640" s="729">
        <f>F638*F627</f>
        <v>0</v>
      </c>
      <c r="G640" s="729">
        <f>G638*G627</f>
        <v>0</v>
      </c>
      <c r="H640" s="731">
        <f>H638*H627</f>
        <v>0</v>
      </c>
      <c r="I640" s="731">
        <f>I638*I627</f>
        <v>0</v>
      </c>
      <c r="J640" s="1511"/>
      <c r="K640" s="221"/>
    </row>
    <row r="641" spans="2:11" s="215" customFormat="1" ht="28.05" customHeight="1" x14ac:dyDescent="0.25">
      <c r="B641" s="219"/>
      <c r="C641" s="1506"/>
      <c r="D641" s="657" t="str" cm="1">
        <f t="array" ref="D641">IFERROR(IF(INDEX('1 - BaseSafra'!D:D,MATCH(E$624,'1 - BaseSafra'!D:D,0)+ROW(A15))&lt;&gt;"",IF(INDEX('1 - BaseSafra'!D:D,MATCH(E$624,'1 - BaseSafra'!D:D,0)+ROW(A15))&lt;&gt;E$624,INDEX('1 - BaseSafra'!D:D,MATCH(E$624,'1 - BaseSafra'!D:D,0)+ROW(A15)),""),""),"")</f>
        <v/>
      </c>
      <c r="E641" s="729">
        <f>E639-E640</f>
        <v>0</v>
      </c>
      <c r="F641" s="729">
        <f>F639-F640</f>
        <v>0</v>
      </c>
      <c r="G641" s="729">
        <f>G639-G640</f>
        <v>0</v>
      </c>
      <c r="H641" s="731">
        <f>H639-H640</f>
        <v>0</v>
      </c>
      <c r="I641" s="731">
        <f>I639-I640</f>
        <v>0</v>
      </c>
      <c r="J641" s="1511"/>
      <c r="K641" s="221"/>
    </row>
    <row r="642" spans="2:11" s="215" customFormat="1" ht="28.05" customHeight="1" x14ac:dyDescent="0.25">
      <c r="B642" s="219"/>
      <c r="C642" s="1506"/>
      <c r="D642" s="657" t="str" cm="1">
        <f t="array" ref="D642">IFERROR(IF(INDEX('1 - BaseSafra'!D:D,MATCH(E$624,'1 - BaseSafra'!D:D,0)+ROW(A16))&lt;&gt;"",IF(INDEX('1 - BaseSafra'!D:D,MATCH(E$624,'1 - BaseSafra'!D:D,0)+ROW(A16))&lt;&gt;E$624,INDEX('1 - BaseSafra'!D:D,MATCH(E$624,'1 - BaseSafra'!D:D,0)+ROW(A16)),""),""),"")</f>
        <v/>
      </c>
      <c r="E642" s="729">
        <f>IFERROR(E641/E639,0)</f>
        <v>0</v>
      </c>
      <c r="F642" s="729">
        <f>IFERROR(F641/F639,0)</f>
        <v>0</v>
      </c>
      <c r="G642" s="729">
        <f>IFERROR(G641/G639,0)</f>
        <v>0</v>
      </c>
      <c r="H642" s="731">
        <f>IFERROR(H641/H639,0)</f>
        <v>0</v>
      </c>
      <c r="I642" s="731">
        <f>IFERROR(I641/I639,0)</f>
        <v>0</v>
      </c>
      <c r="J642" s="1511"/>
      <c r="K642" s="221"/>
    </row>
    <row r="643" spans="2:11" s="215" customFormat="1" ht="28.05" customHeight="1" x14ac:dyDescent="0.25">
      <c r="B643" s="219"/>
      <c r="C643" s="1506"/>
      <c r="D643" s="657" t="str" cm="1">
        <f t="array" ref="D643">IFERROR(IF(INDEX('1 - BaseSafra'!D:D,MATCH(E$624,'1 - BaseSafra'!D:D,0)+ROW(A17))&lt;&gt;"",IF(INDEX('1 - BaseSafra'!D:D,MATCH(E$624,'1 - BaseSafra'!D:D,0)+ROW(A17))&lt;&gt;E$624,INDEX('1 - BaseSafra'!D:D,MATCH(E$624,'1 - BaseSafra'!D:D,0)+ROW(A17)),""),""),"")</f>
        <v/>
      </c>
      <c r="E643" s="164"/>
      <c r="F643" s="164"/>
      <c r="G643" s="164"/>
      <c r="H643" s="767"/>
      <c r="I643" s="767"/>
      <c r="J643" s="1511"/>
      <c r="K643" s="221"/>
    </row>
    <row r="644" spans="2:11" s="215" customFormat="1" ht="28.05" customHeight="1" x14ac:dyDescent="0.25">
      <c r="B644" s="219"/>
      <c r="C644" s="1506"/>
      <c r="D644" s="657" t="str" cm="1">
        <f t="array" ref="D644">IFERROR(IF(INDEX('1 - BaseSafra'!D:D,MATCH(E$624,'1 - BaseSafra'!D:D,0)+ROW(A18))&lt;&gt;"",IF(INDEX('1 - BaseSafra'!D:D,MATCH(E$624,'1 - BaseSafra'!D:D,0)+ROW(A18))&lt;&gt;E$624,INDEX('1 - BaseSafra'!D:D,MATCH(E$624,'1 - BaseSafra'!D:D,0)+ROW(A18)),""),""),"")</f>
        <v/>
      </c>
      <c r="E644" s="164"/>
      <c r="F644" s="164"/>
      <c r="G644" s="164"/>
      <c r="H644" s="767"/>
      <c r="I644" s="767"/>
      <c r="J644" s="1511"/>
      <c r="K644" s="221"/>
    </row>
    <row r="645" spans="2:11" s="215" customFormat="1" ht="28.05" customHeight="1" x14ac:dyDescent="0.25">
      <c r="B645" s="219"/>
      <c r="C645" s="1506"/>
      <c r="D645" s="657" t="str" cm="1">
        <f t="array" ref="D645">IFERROR(IF(INDEX('1 - BaseSafra'!D:D,MATCH(E$624,'1 - BaseSafra'!D:D,0)+ROW(A19))&lt;&gt;"",IF(INDEX('1 - BaseSafra'!D:D,MATCH(E$624,'1 - BaseSafra'!D:D,0)+ROW(A19))&lt;&gt;E$624,INDEX('1 - BaseSafra'!D:D,MATCH(E$624,'1 - BaseSafra'!D:D,0)+ROW(A19)),""),""),"")</f>
        <v/>
      </c>
      <c r="E645" s="164"/>
      <c r="F645" s="164"/>
      <c r="G645" s="164"/>
      <c r="H645" s="767"/>
      <c r="I645" s="767"/>
      <c r="J645" s="1511"/>
      <c r="K645" s="221"/>
    </row>
    <row r="646" spans="2:11" s="215" customFormat="1" ht="28.05" customHeight="1" x14ac:dyDescent="0.25">
      <c r="B646" s="219"/>
      <c r="C646" s="1506"/>
      <c r="D646" s="657" t="str" cm="1">
        <f t="array" ref="D646">IFERROR(IF(INDEX('1 - BaseSafra'!D:D,MATCH(E$624,'1 - BaseSafra'!D:D,0)+ROW(A20))&lt;&gt;"",IF(INDEX('1 - BaseSafra'!D:D,MATCH(E$624,'1 - BaseSafra'!D:D,0)+ROW(A20))&lt;&gt;E$624,INDEX('1 - BaseSafra'!D:D,MATCH(E$624,'1 - BaseSafra'!D:D,0)+ROW(A20)),""),""),"")</f>
        <v/>
      </c>
      <c r="E646" s="164"/>
      <c r="F646" s="164"/>
      <c r="G646" s="164"/>
      <c r="H646" s="767"/>
      <c r="I646" s="767"/>
      <c r="J646" s="1511"/>
      <c r="K646" s="221"/>
    </row>
    <row r="647" spans="2:11" s="215" customFormat="1" ht="28.05" customHeight="1" x14ac:dyDescent="0.25">
      <c r="B647" s="219"/>
      <c r="C647" s="1507"/>
      <c r="D647" s="790" t="str" cm="1">
        <f t="array" ref="D647">IFERROR(IF(INDEX('1 - BaseSafra'!D:D,MATCH(E$624,'1 - BaseSafra'!D:D,0)+ROW(A21))&lt;&gt;"",IF(INDEX('1 - BaseSafra'!D:D,MATCH(E$624,'1 - BaseSafra'!D:D,0)+ROW(A21))&lt;&gt;E$624,INDEX('1 - BaseSafra'!D:D,MATCH(E$624,'1 - BaseSafra'!D:D,0)+ROW(A21)),""),""),"")</f>
        <v/>
      </c>
      <c r="E647" s="179"/>
      <c r="F647" s="179"/>
      <c r="G647" s="179"/>
      <c r="H647" s="727"/>
      <c r="I647" s="727"/>
      <c r="J647" s="1512"/>
      <c r="K647" s="221"/>
    </row>
    <row r="648" spans="2:11" ht="18" customHeight="1" x14ac:dyDescent="0.25">
      <c r="B648" s="3"/>
      <c r="D648" s="150"/>
      <c r="E648" s="150"/>
      <c r="F648" s="150"/>
      <c r="G648" s="150"/>
      <c r="H648" s="150"/>
      <c r="I648" s="150"/>
      <c r="J648" s="150"/>
      <c r="K648" s="10"/>
    </row>
    <row r="649" spans="2:11" s="215" customFormat="1" ht="37.799999999999997" customHeight="1" x14ac:dyDescent="0.25">
      <c r="B649" s="219"/>
      <c r="C649" s="1505">
        <v>25</v>
      </c>
      <c r="D649" s="626" t="s">
        <v>225</v>
      </c>
      <c r="E649" s="1325"/>
      <c r="F649" s="1326"/>
      <c r="G649" s="1326"/>
      <c r="H649" s="1326"/>
      <c r="I649" s="1326"/>
      <c r="J649" s="765" t="s">
        <v>143</v>
      </c>
      <c r="K649" s="221"/>
    </row>
    <row r="650" spans="2:11" s="215" customFormat="1" ht="19.8" customHeight="1" x14ac:dyDescent="0.25">
      <c r="B650" s="219"/>
      <c r="C650" s="1506"/>
      <c r="D650" s="627" t="s">
        <v>984</v>
      </c>
      <c r="E650" s="1084" t="str">
        <f>E625</f>
        <v>23/24</v>
      </c>
      <c r="F650" s="1084" t="str">
        <f t="shared" ref="F650:I650" si="26">F625</f>
        <v>24/25</v>
      </c>
      <c r="G650" s="1084" t="str">
        <f t="shared" si="26"/>
        <v>25/26</v>
      </c>
      <c r="H650" s="1084" t="str">
        <f t="shared" si="26"/>
        <v>26/27</v>
      </c>
      <c r="I650" s="1084" t="str">
        <f t="shared" si="26"/>
        <v>27/28</v>
      </c>
      <c r="J650" s="787"/>
      <c r="K650" s="221"/>
    </row>
    <row r="651" spans="2:11" s="215" customFormat="1" ht="19.8" customHeight="1" x14ac:dyDescent="0.25">
      <c r="B651" s="219"/>
      <c r="C651" s="1506"/>
      <c r="D651" s="711" t="s">
        <v>227</v>
      </c>
      <c r="E651" s="204" t="s">
        <v>990</v>
      </c>
      <c r="F651" s="204" t="s">
        <v>987</v>
      </c>
      <c r="G651" s="204" t="s">
        <v>985</v>
      </c>
      <c r="H651" s="204" t="s">
        <v>986</v>
      </c>
      <c r="I651" s="204" t="s">
        <v>986</v>
      </c>
      <c r="J651" s="787"/>
      <c r="K651" s="221"/>
    </row>
    <row r="652" spans="2:11" s="215" customFormat="1" ht="28.05" customHeight="1" x14ac:dyDescent="0.25">
      <c r="B652" s="219"/>
      <c r="C652" s="1506"/>
      <c r="D652" s="657" t="str" cm="1">
        <f t="array" ref="D652">IFERROR(IF(INDEX('1 - BaseSafra'!D:D,MATCH(E$649,'1 - BaseSafra'!D:D,0)+ROW(A1))&lt;&gt;"",IF(INDEX('1 - BaseSafra'!D:D,MATCH(E$649,'1 - BaseSafra'!D:D,0)+ROW(A1))&lt;&gt;E$649,INDEX('1 - BaseSafra'!D:D,MATCH(E$649,'1 - BaseSafra'!D:D,0)+ROW(A1)),""),""),"")</f>
        <v/>
      </c>
      <c r="E652" s="728">
        <f>SUM(E653:E654)</f>
        <v>0</v>
      </c>
      <c r="F652" s="728">
        <f>SUM(F653:F654)</f>
        <v>0</v>
      </c>
      <c r="G652" s="728">
        <f>SUM(G653:G654)</f>
        <v>0</v>
      </c>
      <c r="H652" s="728">
        <f>SUM(H653:H654)</f>
        <v>0</v>
      </c>
      <c r="I652" s="728">
        <f>SUM(I653:I654)</f>
        <v>0</v>
      </c>
      <c r="J652" s="1511"/>
      <c r="K652" s="221"/>
    </row>
    <row r="653" spans="2:11" s="215" customFormat="1" ht="28.05" customHeight="1" x14ac:dyDescent="0.25">
      <c r="B653" s="219"/>
      <c r="C653" s="1506"/>
      <c r="D653" s="657" t="str" cm="1">
        <f t="array" ref="D653">IFERROR(IF(INDEX('1 - BaseSafra'!D:D,MATCH(E$649,'1 - BaseSafra'!D:D,0)+ROW(A2))&lt;&gt;"",IF(INDEX('1 - BaseSafra'!D:D,MATCH(E$649,'1 - BaseSafra'!D:D,0)+ROW(A2))&lt;&gt;E$649,INDEX('1 - BaseSafra'!D:D,MATCH(E$649,'1 - BaseSafra'!D:D,0)+ROW(A2)),""),""),"")</f>
        <v/>
      </c>
      <c r="E653" s="164"/>
      <c r="F653" s="164"/>
      <c r="G653" s="164"/>
      <c r="H653" s="164"/>
      <c r="I653" s="164"/>
      <c r="J653" s="1511"/>
      <c r="K653" s="221"/>
    </row>
    <row r="654" spans="2:11" s="215" customFormat="1" ht="28.05" customHeight="1" x14ac:dyDescent="0.25">
      <c r="B654" s="219"/>
      <c r="C654" s="1506"/>
      <c r="D654" s="657" t="str" cm="1">
        <f t="array" ref="D654">IFERROR(IF(INDEX('1 - BaseSafra'!D:D,MATCH(E$649,'1 - BaseSafra'!D:D,0)+ROW(A3))&lt;&gt;"",IF(INDEX('1 - BaseSafra'!D:D,MATCH(E$649,'1 - BaseSafra'!D:D,0)+ROW(A3))&lt;&gt;E$649,INDEX('1 - BaseSafra'!D:D,MATCH(E$649,'1 - BaseSafra'!D:D,0)+ROW(A3)),""),""),"")</f>
        <v/>
      </c>
      <c r="E654" s="164"/>
      <c r="F654" s="164"/>
      <c r="G654" s="164"/>
      <c r="H654" s="164"/>
      <c r="I654" s="164"/>
      <c r="J654" s="1511"/>
      <c r="K654" s="221"/>
    </row>
    <row r="655" spans="2:11" s="215" customFormat="1" ht="28.05" customHeight="1" x14ac:dyDescent="0.25">
      <c r="B655" s="219"/>
      <c r="C655" s="1506"/>
      <c r="D655" s="657" t="str" cm="1">
        <f t="array" ref="D655">IFERROR(IF(INDEX('1 - BaseSafra'!D:D,MATCH(E$649,'1 - BaseSafra'!D:D,0)+ROW(A4))&lt;&gt;"",IF(INDEX('1 - BaseSafra'!D:D,MATCH(E$649,'1 - BaseSafra'!D:D,0)+ROW(A4))&lt;&gt;E$649,INDEX('1 - BaseSafra'!D:D,MATCH(E$649,'1 - BaseSafra'!D:D,0)+ROW(A4)),""),""),"")</f>
        <v/>
      </c>
      <c r="E655" s="164"/>
      <c r="F655" s="164"/>
      <c r="G655" s="118"/>
      <c r="H655" s="164"/>
      <c r="I655" s="164"/>
      <c r="J655" s="1511"/>
      <c r="K655" s="221"/>
    </row>
    <row r="656" spans="2:11" s="215" customFormat="1" ht="28.05" customHeight="1" x14ac:dyDescent="0.25">
      <c r="B656" s="219"/>
      <c r="C656" s="1506"/>
      <c r="D656" s="657" t="str" cm="1">
        <f t="array" ref="D656">IFERROR(IF(INDEX('1 - BaseSafra'!D:D,MATCH(E$649,'1 - BaseSafra'!D:D,0)+ROW(A5))&lt;&gt;"",IF(INDEX('1 - BaseSafra'!D:D,MATCH(E$649,'1 - BaseSafra'!D:D,0)+ROW(A5))&lt;&gt;E$649,INDEX('1 - BaseSafra'!D:D,MATCH(E$649,'1 - BaseSafra'!D:D,0)+ROW(A5)),""),""),"")</f>
        <v/>
      </c>
      <c r="E656" s="729">
        <f>E655*E652</f>
        <v>0</v>
      </c>
      <c r="F656" s="729">
        <f>F655*F652</f>
        <v>0</v>
      </c>
      <c r="G656" s="729">
        <f>G655*G652</f>
        <v>0</v>
      </c>
      <c r="H656" s="729">
        <f>H655*H652</f>
        <v>0</v>
      </c>
      <c r="I656" s="729">
        <f>I655*I652</f>
        <v>0</v>
      </c>
      <c r="J656" s="1511"/>
      <c r="K656" s="221"/>
    </row>
    <row r="657" spans="2:11" s="215" customFormat="1" ht="28.05" customHeight="1" x14ac:dyDescent="0.25">
      <c r="B657" s="219"/>
      <c r="C657" s="1506"/>
      <c r="D657" s="657" t="str" cm="1">
        <f t="array" ref="D657">IFERROR(IF(INDEX('1 - BaseSafra'!D:D,MATCH(E$649,'1 - BaseSafra'!D:D,0)+ROW(A6))&lt;&gt;"",IF(INDEX('1 - BaseSafra'!D:D,MATCH(E$649,'1 - BaseSafra'!D:D,0)+ROW(A6))&lt;&gt;E$649,INDEX('1 - BaseSafra'!D:D,MATCH(E$649,'1 - BaseSafra'!D:D,0)+ROW(A6)),""),""),"")</f>
        <v/>
      </c>
      <c r="E657" s="166"/>
      <c r="F657" s="166"/>
      <c r="G657" s="166"/>
      <c r="H657" s="166"/>
      <c r="I657" s="166"/>
      <c r="J657" s="1511"/>
      <c r="K657" s="221"/>
    </row>
    <row r="658" spans="2:11" s="215" customFormat="1" ht="28.05" customHeight="1" x14ac:dyDescent="0.25">
      <c r="B658" s="219"/>
      <c r="C658" s="1506"/>
      <c r="D658" s="657" t="str" cm="1">
        <f t="array" ref="D658">IFERROR(IF(INDEX('1 - BaseSafra'!D:D,MATCH(E$649,'1 - BaseSafra'!D:D,0)+ROW(A7))&lt;&gt;"",IF(INDEX('1 - BaseSafra'!D:D,MATCH(E$649,'1 - BaseSafra'!D:D,0)+ROW(A7))&lt;&gt;E$649,INDEX('1 - BaseSafra'!D:D,MATCH(E$649,'1 - BaseSafra'!D:D,0)+ROW(A7)),""),""),"")</f>
        <v/>
      </c>
      <c r="E658" s="166"/>
      <c r="F658" s="166"/>
      <c r="G658" s="166"/>
      <c r="H658" s="166"/>
      <c r="I658" s="166"/>
      <c r="J658" s="1511"/>
      <c r="K658" s="221"/>
    </row>
    <row r="659" spans="2:11" s="215" customFormat="1" ht="28.05" customHeight="1" x14ac:dyDescent="0.25">
      <c r="B659" s="219"/>
      <c r="C659" s="1506"/>
      <c r="D659" s="657" t="str" cm="1">
        <f t="array" ref="D659">IFERROR(IF(INDEX('1 - BaseSafra'!D:D,MATCH(E$649,'1 - BaseSafra'!D:D,0)+ROW(A8))&lt;&gt;"",IF(INDEX('1 - BaseSafra'!D:D,MATCH(E$649,'1 - BaseSafra'!D:D,0)+ROW(A8))&lt;&gt;E$649,INDEX('1 - BaseSafra'!D:D,MATCH(E$649,'1 - BaseSafra'!D:D,0)+ROW(A8)),""),""),"")</f>
        <v/>
      </c>
      <c r="E659" s="169"/>
      <c r="F659" s="169"/>
      <c r="G659" s="169"/>
      <c r="H659" s="169"/>
      <c r="I659" s="169"/>
      <c r="J659" s="1511"/>
      <c r="K659" s="221"/>
    </row>
    <row r="660" spans="2:11" s="215" customFormat="1" ht="28.05" customHeight="1" x14ac:dyDescent="0.25">
      <c r="B660" s="219"/>
      <c r="C660" s="1506"/>
      <c r="D660" s="657" t="str" cm="1">
        <f t="array" ref="D660">IFERROR(IF(INDEX('1 - BaseSafra'!D:D,MATCH(E$649,'1 - BaseSafra'!D:D,0)+ROW(A9))&lt;&gt;"",IF(INDEX('1 - BaseSafra'!D:D,MATCH(E$649,'1 - BaseSafra'!D:D,0)+ROW(A9))&lt;&gt;E$649,INDEX('1 - BaseSafra'!D:D,MATCH(E$649,'1 - BaseSafra'!D:D,0)+ROW(A9)),""),""),"")</f>
        <v/>
      </c>
      <c r="E660" s="731">
        <f>(E659*E654)*E657</f>
        <v>0</v>
      </c>
      <c r="F660" s="731">
        <f>(F659*F654)*F657</f>
        <v>0</v>
      </c>
      <c r="G660" s="731">
        <f>(G659*G654)*G657</f>
        <v>0</v>
      </c>
      <c r="H660" s="731">
        <f>(H659*H654)*H657</f>
        <v>0</v>
      </c>
      <c r="I660" s="731">
        <f>(I659*I654)*I657</f>
        <v>0</v>
      </c>
      <c r="J660" s="1511"/>
      <c r="K660" s="221"/>
    </row>
    <row r="661" spans="2:11" s="215" customFormat="1" ht="28.05" customHeight="1" x14ac:dyDescent="0.25">
      <c r="B661" s="219"/>
      <c r="C661" s="1506"/>
      <c r="D661" s="657" t="str" cm="1">
        <f t="array" ref="D661">IFERROR(IF(INDEX('1 - BaseSafra'!D:D,MATCH(E$649,'1 - BaseSafra'!D:D,0)+ROW(A10))&lt;&gt;"",IF(INDEX('1 - BaseSafra'!D:D,MATCH(E$649,'1 - BaseSafra'!D:D,0)+ROW(A10))&lt;&gt;E$649,INDEX('1 - BaseSafra'!D:D,MATCH(E$649,'1 - BaseSafra'!D:D,0)+ROW(A10)),""),""),"")</f>
        <v/>
      </c>
      <c r="E661" s="731">
        <f>E656*E657</f>
        <v>0</v>
      </c>
      <c r="F661" s="731">
        <f>F656*F657</f>
        <v>0</v>
      </c>
      <c r="G661" s="731">
        <f>G656*G657</f>
        <v>0</v>
      </c>
      <c r="H661" s="731">
        <f>H656*H657</f>
        <v>0</v>
      </c>
      <c r="I661" s="731">
        <f>I656*I657</f>
        <v>0</v>
      </c>
      <c r="J661" s="1511"/>
      <c r="K661" s="221"/>
    </row>
    <row r="662" spans="2:11" s="215" customFormat="1" ht="28.05" customHeight="1" x14ac:dyDescent="0.25">
      <c r="B662" s="219"/>
      <c r="C662" s="1506"/>
      <c r="D662" s="657" t="str" cm="1">
        <f t="array" ref="D662">IFERROR(IF(INDEX('1 - BaseSafra'!D:D,MATCH(E$649,'1 - BaseSafra'!D:D,0)+ROW(A11))&lt;&gt;"",IF(INDEX('1 - BaseSafra'!D:D,MATCH(E$649,'1 - BaseSafra'!D:D,0)+ROW(A11))&lt;&gt;E$649,INDEX('1 - BaseSafra'!D:D,MATCH(E$649,'1 - BaseSafra'!D:D,0)+ROW(A11)),""),""),"")</f>
        <v/>
      </c>
      <c r="E662" s="732">
        <f>E658*E652</f>
        <v>0</v>
      </c>
      <c r="F662" s="732">
        <f>F658*F652</f>
        <v>0</v>
      </c>
      <c r="G662" s="732">
        <f>G658*G652</f>
        <v>0</v>
      </c>
      <c r="H662" s="732">
        <f>H658*H652</f>
        <v>0</v>
      </c>
      <c r="I662" s="732">
        <f>I658*I652</f>
        <v>0</v>
      </c>
      <c r="J662" s="1511"/>
      <c r="K662" s="221"/>
    </row>
    <row r="663" spans="2:11" s="215" customFormat="1" ht="28.05" customHeight="1" x14ac:dyDescent="0.25">
      <c r="B663" s="219"/>
      <c r="C663" s="1506"/>
      <c r="D663" s="657" t="str" cm="1">
        <f t="array" ref="D663">IFERROR(IF(INDEX('1 - BaseSafra'!D:D,MATCH(E$649,'1 - BaseSafra'!D:D,0)+ROW(A12))&lt;&gt;"",IF(INDEX('1 - BaseSafra'!D:D,MATCH(E$649,'1 - BaseSafra'!D:D,0)+ROW(A12))&lt;&gt;E$649,INDEX('1 - BaseSafra'!D:D,MATCH(E$649,'1 - BaseSafra'!D:D,0)+ROW(A12)),""),""),"")</f>
        <v/>
      </c>
      <c r="E663" s="731">
        <f>E661-E662</f>
        <v>0</v>
      </c>
      <c r="F663" s="731">
        <f>F661-F662</f>
        <v>0</v>
      </c>
      <c r="G663" s="731">
        <f>G661-G662</f>
        <v>0</v>
      </c>
      <c r="H663" s="731">
        <f>H661-H662</f>
        <v>0</v>
      </c>
      <c r="I663" s="731">
        <f>I661-I662</f>
        <v>0</v>
      </c>
      <c r="J663" s="1511"/>
      <c r="K663" s="221"/>
    </row>
    <row r="664" spans="2:11" s="215" customFormat="1" ht="28.05" customHeight="1" x14ac:dyDescent="0.25">
      <c r="B664" s="219"/>
      <c r="C664" s="1506"/>
      <c r="D664" s="657" t="str" cm="1">
        <f t="array" ref="D664">IFERROR(IF(INDEX('1 - BaseSafra'!D:D,MATCH(E$649,'1 - BaseSafra'!D:D,0)+ROW(A13))&lt;&gt;"",IF(INDEX('1 - BaseSafra'!D:D,MATCH(E$649,'1 - BaseSafra'!D:D,0)+ROW(A13))&lt;&gt;E$649,INDEX('1 - BaseSafra'!D:D,MATCH(E$649,'1 - BaseSafra'!D:D,0)+ROW(A13)),""),""),"")</f>
        <v/>
      </c>
      <c r="E664" s="729">
        <f>IFERROR(E663/E661,0)</f>
        <v>0</v>
      </c>
      <c r="F664" s="729">
        <f>IFERROR(F663/F661,0)</f>
        <v>0</v>
      </c>
      <c r="G664" s="729">
        <f>IFERROR(G663/G661,0)</f>
        <v>0</v>
      </c>
      <c r="H664" s="731">
        <f>IFERROR(H663/H661,0)</f>
        <v>0</v>
      </c>
      <c r="I664" s="731">
        <f>IFERROR(I663/I661,0)</f>
        <v>0</v>
      </c>
      <c r="J664" s="1511"/>
      <c r="K664" s="221"/>
    </row>
    <row r="665" spans="2:11" s="215" customFormat="1" ht="28.05" customHeight="1" x14ac:dyDescent="0.25">
      <c r="B665" s="219"/>
      <c r="C665" s="1506"/>
      <c r="D665" s="657" t="str" cm="1">
        <f t="array" ref="D665">IFERROR(IF(INDEX('1 - BaseSafra'!D:D,MATCH(E$649,'1 - BaseSafra'!D:D,0)+ROW(A14))&lt;&gt;"",IF(INDEX('1 - BaseSafra'!D:D,MATCH(E$649,'1 - BaseSafra'!D:D,0)+ROW(A14))&lt;&gt;E$649,INDEX('1 - BaseSafra'!D:D,MATCH(E$649,'1 - BaseSafra'!D:D,0)+ROW(A14)),""),""),"")</f>
        <v/>
      </c>
      <c r="E665" s="164"/>
      <c r="F665" s="164"/>
      <c r="G665" s="164"/>
      <c r="H665" s="169"/>
      <c r="I665" s="169"/>
      <c r="J665" s="1511"/>
      <c r="K665" s="221"/>
    </row>
    <row r="666" spans="2:11" s="215" customFormat="1" ht="28.05" customHeight="1" x14ac:dyDescent="0.25">
      <c r="B666" s="219"/>
      <c r="C666" s="1506"/>
      <c r="D666" s="657" t="str" cm="1">
        <f t="array" ref="D666">IFERROR(IF(INDEX('1 - BaseSafra'!D:D,MATCH(E$649,'1 - BaseSafra'!D:D,0)+ROW(A15))&lt;&gt;"",IF(INDEX('1 - BaseSafra'!D:D,MATCH(E$649,'1 - BaseSafra'!D:D,0)+ROW(A15))&lt;&gt;E$649,INDEX('1 - BaseSafra'!D:D,MATCH(E$649,'1 - BaseSafra'!D:D,0)+ROW(A15)),""),""),"")</f>
        <v/>
      </c>
      <c r="E666" s="164"/>
      <c r="F666" s="164"/>
      <c r="G666" s="164"/>
      <c r="H666" s="169"/>
      <c r="I666" s="169"/>
      <c r="J666" s="1511"/>
      <c r="K666" s="221"/>
    </row>
    <row r="667" spans="2:11" s="215" customFormat="1" ht="28.05" customHeight="1" x14ac:dyDescent="0.25">
      <c r="B667" s="219"/>
      <c r="C667" s="1506"/>
      <c r="D667" s="657" t="str" cm="1">
        <f t="array" ref="D667">IFERROR(IF(INDEX('1 - BaseSafra'!D:D,MATCH(E$649,'1 - BaseSafra'!D:D,0)+ROW(A16))&lt;&gt;"",IF(INDEX('1 - BaseSafra'!D:D,MATCH(E$649,'1 - BaseSafra'!D:D,0)+ROW(A16))&lt;&gt;E$649,INDEX('1 - BaseSafra'!D:D,MATCH(E$649,'1 - BaseSafra'!D:D,0)+ROW(A16)),""),""),"")</f>
        <v/>
      </c>
      <c r="E667" s="164"/>
      <c r="F667" s="164"/>
      <c r="G667" s="164"/>
      <c r="H667" s="169"/>
      <c r="I667" s="169"/>
      <c r="J667" s="1511"/>
      <c r="K667" s="221"/>
    </row>
    <row r="668" spans="2:11" s="215" customFormat="1" ht="28.05" customHeight="1" x14ac:dyDescent="0.25">
      <c r="B668" s="219"/>
      <c r="C668" s="1506"/>
      <c r="D668" s="657" t="str" cm="1">
        <f t="array" ref="D668">IFERROR(IF(INDEX('1 - BaseSafra'!D:D,MATCH(E$649,'1 - BaseSafra'!D:D,0)+ROW(A17))&lt;&gt;"",IF(INDEX('1 - BaseSafra'!D:D,MATCH(E$649,'1 - BaseSafra'!D:D,0)+ROW(A17))&lt;&gt;E$649,INDEX('1 - BaseSafra'!D:D,MATCH(E$649,'1 - BaseSafra'!D:D,0)+ROW(A17)),""),""),"")</f>
        <v/>
      </c>
      <c r="E668" s="164"/>
      <c r="F668" s="164"/>
      <c r="G668" s="164"/>
      <c r="H668" s="767"/>
      <c r="I668" s="767"/>
      <c r="J668" s="1511"/>
      <c r="K668" s="221"/>
    </row>
    <row r="669" spans="2:11" s="215" customFormat="1" ht="28.05" customHeight="1" x14ac:dyDescent="0.25">
      <c r="B669" s="219"/>
      <c r="C669" s="1506"/>
      <c r="D669" s="657" t="str" cm="1">
        <f t="array" ref="D669">IFERROR(IF(INDEX('1 - BaseSafra'!D:D,MATCH(E$649,'1 - BaseSafra'!D:D,0)+ROW(A18))&lt;&gt;"",IF(INDEX('1 - BaseSafra'!D:D,MATCH(E$649,'1 - BaseSafra'!D:D,0)+ROW(A18))&lt;&gt;E$649,INDEX('1 - BaseSafra'!D:D,MATCH(E$649,'1 - BaseSafra'!D:D,0)+ROW(A18)),""),""),"")</f>
        <v/>
      </c>
      <c r="E669" s="164"/>
      <c r="F669" s="164"/>
      <c r="G669" s="164"/>
      <c r="H669" s="767"/>
      <c r="I669" s="767"/>
      <c r="J669" s="1511"/>
      <c r="K669" s="221"/>
    </row>
    <row r="670" spans="2:11" s="215" customFormat="1" ht="28.05" customHeight="1" x14ac:dyDescent="0.25">
      <c r="B670" s="219"/>
      <c r="C670" s="1506"/>
      <c r="D670" s="657" t="str" cm="1">
        <f t="array" ref="D670">IFERROR(IF(INDEX('1 - BaseSafra'!D:D,MATCH(E$649,'1 - BaseSafra'!D:D,0)+ROW(A19))&lt;&gt;"",IF(INDEX('1 - BaseSafra'!D:D,MATCH(E$649,'1 - BaseSafra'!D:D,0)+ROW(A19))&lt;&gt;E$649,INDEX('1 - BaseSafra'!D:D,MATCH(E$649,'1 - BaseSafra'!D:D,0)+ROW(A19)),""),""),"")</f>
        <v/>
      </c>
      <c r="E670" s="164"/>
      <c r="F670" s="164"/>
      <c r="G670" s="164"/>
      <c r="H670" s="767"/>
      <c r="I670" s="767"/>
      <c r="J670" s="1511"/>
      <c r="K670" s="221"/>
    </row>
    <row r="671" spans="2:11" s="215" customFormat="1" ht="28.05" customHeight="1" x14ac:dyDescent="0.25">
      <c r="B671" s="219"/>
      <c r="C671" s="1506"/>
      <c r="D671" s="657" t="str" cm="1">
        <f t="array" ref="D671">IFERROR(IF(INDEX('1 - BaseSafra'!D:D,MATCH(E$649,'1 - BaseSafra'!D:D,0)+ROW(A20))&lt;&gt;"",IF(INDEX('1 - BaseSafra'!D:D,MATCH(E$649,'1 - BaseSafra'!D:D,0)+ROW(A20))&lt;&gt;E$649,INDEX('1 - BaseSafra'!D:D,MATCH(E$649,'1 - BaseSafra'!D:D,0)+ROW(A20)),""),""),"")</f>
        <v/>
      </c>
      <c r="E671" s="164"/>
      <c r="F671" s="164"/>
      <c r="G671" s="164"/>
      <c r="H671" s="767"/>
      <c r="I671" s="767"/>
      <c r="J671" s="1511"/>
      <c r="K671" s="221"/>
    </row>
    <row r="672" spans="2:11" s="215" customFormat="1" ht="28.05" customHeight="1" x14ac:dyDescent="0.25">
      <c r="B672" s="219"/>
      <c r="C672" s="1507"/>
      <c r="D672" s="790" t="str" cm="1">
        <f t="array" ref="D672">IFERROR(IF(INDEX('1 - BaseSafra'!D:D,MATCH(E$649,'1 - BaseSafra'!D:D,0)+ROW(A21))&lt;&gt;"",IF(INDEX('1 - BaseSafra'!D:D,MATCH(E$649,'1 - BaseSafra'!D:D,0)+ROW(A21))&lt;&gt;E$649,INDEX('1 - BaseSafra'!D:D,MATCH(E$649,'1 - BaseSafra'!D:D,0)+ROW(A21)),""),""),"")</f>
        <v/>
      </c>
      <c r="E672" s="179"/>
      <c r="F672" s="179"/>
      <c r="G672" s="179"/>
      <c r="H672" s="727"/>
      <c r="I672" s="727"/>
      <c r="J672" s="1512"/>
      <c r="K672" s="221"/>
    </row>
    <row r="673" spans="2:11" ht="18" customHeight="1" x14ac:dyDescent="0.25">
      <c r="B673" s="3"/>
      <c r="D673" s="150"/>
      <c r="E673" s="150"/>
      <c r="F673" s="150"/>
      <c r="G673" s="150"/>
      <c r="H673" s="150"/>
      <c r="I673" s="150"/>
      <c r="J673" s="150"/>
      <c r="K673" s="10"/>
    </row>
    <row r="674" spans="2:11" s="215" customFormat="1" ht="39.6" customHeight="1" x14ac:dyDescent="0.25">
      <c r="B674" s="219"/>
      <c r="C674" s="1505">
        <v>26</v>
      </c>
      <c r="D674" s="626" t="s">
        <v>225</v>
      </c>
      <c r="E674" s="1325"/>
      <c r="F674" s="1326"/>
      <c r="G674" s="1326"/>
      <c r="H674" s="1326"/>
      <c r="I674" s="1326"/>
      <c r="J674" s="765" t="s">
        <v>143</v>
      </c>
      <c r="K674" s="221"/>
    </row>
    <row r="675" spans="2:11" s="215" customFormat="1" ht="19.8" customHeight="1" x14ac:dyDescent="0.25">
      <c r="B675" s="219"/>
      <c r="C675" s="1506"/>
      <c r="D675" s="627" t="s">
        <v>984</v>
      </c>
      <c r="E675" s="1084" t="str">
        <f>E650</f>
        <v>23/24</v>
      </c>
      <c r="F675" s="1084" t="str">
        <f t="shared" ref="F675:I675" si="27">F650</f>
        <v>24/25</v>
      </c>
      <c r="G675" s="1084" t="str">
        <f t="shared" si="27"/>
        <v>25/26</v>
      </c>
      <c r="H675" s="1084" t="str">
        <f t="shared" si="27"/>
        <v>26/27</v>
      </c>
      <c r="I675" s="1084" t="str">
        <f t="shared" si="27"/>
        <v>27/28</v>
      </c>
      <c r="J675" s="787"/>
      <c r="K675" s="221"/>
    </row>
    <row r="676" spans="2:11" s="215" customFormat="1" ht="19.8" customHeight="1" x14ac:dyDescent="0.25">
      <c r="B676" s="219"/>
      <c r="C676" s="1506"/>
      <c r="D676" s="711" t="s">
        <v>227</v>
      </c>
      <c r="E676" s="204" t="s">
        <v>990</v>
      </c>
      <c r="F676" s="204" t="s">
        <v>987</v>
      </c>
      <c r="G676" s="204" t="s">
        <v>985</v>
      </c>
      <c r="H676" s="204" t="s">
        <v>986</v>
      </c>
      <c r="I676" s="204" t="s">
        <v>986</v>
      </c>
      <c r="J676" s="787"/>
      <c r="K676" s="221"/>
    </row>
    <row r="677" spans="2:11" s="215" customFormat="1" ht="28.05" customHeight="1" x14ac:dyDescent="0.25">
      <c r="B677" s="219"/>
      <c r="C677" s="1506"/>
      <c r="D677" s="657" t="str" cm="1">
        <f t="array" ref="D677">IFERROR(IF(INDEX('1 - BaseSafra'!D:D,MATCH(E$674,'1 - BaseSafra'!D:D,0)+ROW(A1))&lt;&gt;"",IF(INDEX('1 - BaseSafra'!D:D,MATCH(E$674,'1 - BaseSafra'!D:D,0)+ROW(A1))&lt;&gt;E$674,INDEX('1 - BaseSafra'!D:D,MATCH(E$674,'1 - BaseSafra'!D:D,0)+ROW(A1)),""),""),"")</f>
        <v/>
      </c>
      <c r="E677" s="728">
        <f>SUM(E678:E679)</f>
        <v>0</v>
      </c>
      <c r="F677" s="728">
        <f>SUM(F678:F679)</f>
        <v>0</v>
      </c>
      <c r="G677" s="728">
        <f>SUM(G678:G679)</f>
        <v>0</v>
      </c>
      <c r="H677" s="728">
        <f>SUM(H678:H679)</f>
        <v>0</v>
      </c>
      <c r="I677" s="728">
        <f>SUM(I678:I679)</f>
        <v>0</v>
      </c>
      <c r="J677" s="1511"/>
      <c r="K677" s="221"/>
    </row>
    <row r="678" spans="2:11" s="215" customFormat="1" ht="28.05" customHeight="1" x14ac:dyDescent="0.25">
      <c r="B678" s="219"/>
      <c r="C678" s="1506"/>
      <c r="D678" s="657" t="str" cm="1">
        <f t="array" ref="D678">IFERROR(IF(INDEX('1 - BaseSafra'!D:D,MATCH(E$674,'1 - BaseSafra'!D:D,0)+ROW(A2))&lt;&gt;"",IF(INDEX('1 - BaseSafra'!D:D,MATCH(E$674,'1 - BaseSafra'!D:D,0)+ROW(A2))&lt;&gt;E$674,INDEX('1 - BaseSafra'!D:D,MATCH(E$674,'1 - BaseSafra'!D:D,0)+ROW(A2)),""),""),"")</f>
        <v/>
      </c>
      <c r="E678" s="164"/>
      <c r="F678" s="164"/>
      <c r="G678" s="164"/>
      <c r="H678" s="164"/>
      <c r="I678" s="164"/>
      <c r="J678" s="1511"/>
      <c r="K678" s="221"/>
    </row>
    <row r="679" spans="2:11" s="215" customFormat="1" ht="28.05" customHeight="1" x14ac:dyDescent="0.25">
      <c r="B679" s="219"/>
      <c r="C679" s="1506"/>
      <c r="D679" s="657" t="str" cm="1">
        <f t="array" ref="D679">IFERROR(IF(INDEX('1 - BaseSafra'!D:D,MATCH(E$674,'1 - BaseSafra'!D:D,0)+ROW(A3))&lt;&gt;"",IF(INDEX('1 - BaseSafra'!D:D,MATCH(E$674,'1 - BaseSafra'!D:D,0)+ROW(A3))&lt;&gt;E$674,INDEX('1 - BaseSafra'!D:D,MATCH(E$674,'1 - BaseSafra'!D:D,0)+ROW(A3)),""),""),"")</f>
        <v/>
      </c>
      <c r="E679" s="164"/>
      <c r="F679" s="164"/>
      <c r="G679" s="164"/>
      <c r="H679" s="164"/>
      <c r="I679" s="164"/>
      <c r="J679" s="1511"/>
      <c r="K679" s="221"/>
    </row>
    <row r="680" spans="2:11" s="215" customFormat="1" ht="28.05" customHeight="1" x14ac:dyDescent="0.25">
      <c r="B680" s="219"/>
      <c r="C680" s="1506"/>
      <c r="D680" s="657" t="str" cm="1">
        <f t="array" ref="D680">IFERROR(IF(INDEX('1 - BaseSafra'!D:D,MATCH(E$674,'1 - BaseSafra'!D:D,0)+ROW(A4))&lt;&gt;"",IF(INDEX('1 - BaseSafra'!D:D,MATCH(E$674,'1 - BaseSafra'!D:D,0)+ROW(A4))&lt;&gt;E$674,INDEX('1 - BaseSafra'!D:D,MATCH(E$674,'1 - BaseSafra'!D:D,0)+ROW(A4)),""),""),"")</f>
        <v/>
      </c>
      <c r="E680" s="164"/>
      <c r="F680" s="164"/>
      <c r="G680" s="118"/>
      <c r="H680" s="164"/>
      <c r="I680" s="164"/>
      <c r="J680" s="1511"/>
      <c r="K680" s="221"/>
    </row>
    <row r="681" spans="2:11" s="215" customFormat="1" ht="28.05" customHeight="1" x14ac:dyDescent="0.25">
      <c r="B681" s="219"/>
      <c r="C681" s="1506"/>
      <c r="D681" s="657" t="str" cm="1">
        <f t="array" ref="D681">IFERROR(IF(INDEX('1 - BaseSafra'!D:D,MATCH(E$674,'1 - BaseSafra'!D:D,0)+ROW(A5))&lt;&gt;"",IF(INDEX('1 - BaseSafra'!D:D,MATCH(E$674,'1 - BaseSafra'!D:D,0)+ROW(A5))&lt;&gt;E$674,INDEX('1 - BaseSafra'!D:D,MATCH(E$674,'1 - BaseSafra'!D:D,0)+ROW(A5)),""),""),"")</f>
        <v/>
      </c>
      <c r="E681" s="729">
        <f>E680*E677</f>
        <v>0</v>
      </c>
      <c r="F681" s="729">
        <f>F680*F677</f>
        <v>0</v>
      </c>
      <c r="G681" s="729">
        <f>G680*G677</f>
        <v>0</v>
      </c>
      <c r="H681" s="729">
        <f>H680*H677</f>
        <v>0</v>
      </c>
      <c r="I681" s="729">
        <f>I680*I677</f>
        <v>0</v>
      </c>
      <c r="J681" s="1511"/>
      <c r="K681" s="221"/>
    </row>
    <row r="682" spans="2:11" s="215" customFormat="1" ht="28.05" customHeight="1" x14ac:dyDescent="0.25">
      <c r="B682" s="219"/>
      <c r="C682" s="1506"/>
      <c r="D682" s="657" t="str" cm="1">
        <f t="array" ref="D682">IFERROR(IF(INDEX('1 - BaseSafra'!D:D,MATCH(E$674,'1 - BaseSafra'!D:D,0)+ROW(A6))&lt;&gt;"",IF(INDEX('1 - BaseSafra'!D:D,MATCH(E$674,'1 - BaseSafra'!D:D,0)+ROW(A6))&lt;&gt;E$674,INDEX('1 - BaseSafra'!D:D,MATCH(E$674,'1 - BaseSafra'!D:D,0)+ROW(A6)),""),""),"")</f>
        <v/>
      </c>
      <c r="E682" s="166"/>
      <c r="F682" s="166"/>
      <c r="G682" s="166"/>
      <c r="H682" s="166"/>
      <c r="I682" s="166"/>
      <c r="J682" s="1511"/>
      <c r="K682" s="221"/>
    </row>
    <row r="683" spans="2:11" s="215" customFormat="1" ht="28.05" customHeight="1" x14ac:dyDescent="0.25">
      <c r="B683" s="219"/>
      <c r="C683" s="1506"/>
      <c r="D683" s="657" t="str" cm="1">
        <f t="array" ref="D683">IFERROR(IF(INDEX('1 - BaseSafra'!D:D,MATCH(E$674,'1 - BaseSafra'!D:D,0)+ROW(A7))&lt;&gt;"",IF(INDEX('1 - BaseSafra'!D:D,MATCH(E$674,'1 - BaseSafra'!D:D,0)+ROW(A7))&lt;&gt;E$674,INDEX('1 - BaseSafra'!D:D,MATCH(E$674,'1 - BaseSafra'!D:D,0)+ROW(A7)),""),""),"")</f>
        <v/>
      </c>
      <c r="E683" s="166"/>
      <c r="F683" s="166"/>
      <c r="G683" s="166"/>
      <c r="H683" s="166"/>
      <c r="I683" s="166"/>
      <c r="J683" s="1511"/>
      <c r="K683" s="221"/>
    </row>
    <row r="684" spans="2:11" s="215" customFormat="1" ht="28.05" customHeight="1" x14ac:dyDescent="0.25">
      <c r="B684" s="219"/>
      <c r="C684" s="1506"/>
      <c r="D684" s="657" t="str" cm="1">
        <f t="array" ref="D684">IFERROR(IF(INDEX('1 - BaseSafra'!D:D,MATCH(E$674,'1 - BaseSafra'!D:D,0)+ROW(A8))&lt;&gt;"",IF(INDEX('1 - BaseSafra'!D:D,MATCH(E$674,'1 - BaseSafra'!D:D,0)+ROW(A8))&lt;&gt;E$674,INDEX('1 - BaseSafra'!D:D,MATCH(E$674,'1 - BaseSafra'!D:D,0)+ROW(A8)),""),""),"")</f>
        <v/>
      </c>
      <c r="E684" s="169"/>
      <c r="F684" s="169"/>
      <c r="G684" s="169"/>
      <c r="H684" s="169"/>
      <c r="I684" s="169"/>
      <c r="J684" s="1511"/>
      <c r="K684" s="221"/>
    </row>
    <row r="685" spans="2:11" s="215" customFormat="1" ht="28.05" customHeight="1" x14ac:dyDescent="0.25">
      <c r="B685" s="219"/>
      <c r="C685" s="1506"/>
      <c r="D685" s="657" t="str" cm="1">
        <f t="array" ref="D685">IFERROR(IF(INDEX('1 - BaseSafra'!D:D,MATCH(E$674,'1 - BaseSafra'!D:D,0)+ROW(A9))&lt;&gt;"",IF(INDEX('1 - BaseSafra'!D:D,MATCH(E$674,'1 - BaseSafra'!D:D,0)+ROW(A9))&lt;&gt;E$674,INDEX('1 - BaseSafra'!D:D,MATCH(E$674,'1 - BaseSafra'!D:D,0)+ROW(A9)),""),""),"")</f>
        <v/>
      </c>
      <c r="E685" s="731">
        <f>(E684*E679)*E682</f>
        <v>0</v>
      </c>
      <c r="F685" s="731">
        <f>(F684*F679)*F682</f>
        <v>0</v>
      </c>
      <c r="G685" s="731">
        <f>(G684*G679)*G682</f>
        <v>0</v>
      </c>
      <c r="H685" s="731">
        <f>(H684*H679)*H682</f>
        <v>0</v>
      </c>
      <c r="I685" s="731">
        <f>(I684*I679)*I682</f>
        <v>0</v>
      </c>
      <c r="J685" s="1511"/>
      <c r="K685" s="221"/>
    </row>
    <row r="686" spans="2:11" s="215" customFormat="1" ht="28.05" customHeight="1" x14ac:dyDescent="0.25">
      <c r="B686" s="219"/>
      <c r="C686" s="1506"/>
      <c r="D686" s="657" t="str" cm="1">
        <f t="array" ref="D686">IFERROR(IF(INDEX('1 - BaseSafra'!D:D,MATCH(E$674,'1 - BaseSafra'!D:D,0)+ROW(A10))&lt;&gt;"",IF(INDEX('1 - BaseSafra'!D:D,MATCH(E$674,'1 - BaseSafra'!D:D,0)+ROW(A10))&lt;&gt;E$674,INDEX('1 - BaseSafra'!D:D,MATCH(E$674,'1 - BaseSafra'!D:D,0)+ROW(A10)),""),""),"")</f>
        <v/>
      </c>
      <c r="E686" s="731">
        <f>E681*E682</f>
        <v>0</v>
      </c>
      <c r="F686" s="731">
        <f>F681*F682</f>
        <v>0</v>
      </c>
      <c r="G686" s="731">
        <f>G681*G682</f>
        <v>0</v>
      </c>
      <c r="H686" s="731">
        <f>H681*H682</f>
        <v>0</v>
      </c>
      <c r="I686" s="731">
        <f>I681*I682</f>
        <v>0</v>
      </c>
      <c r="J686" s="1511"/>
      <c r="K686" s="221"/>
    </row>
    <row r="687" spans="2:11" s="215" customFormat="1" ht="28.05" customHeight="1" x14ac:dyDescent="0.25">
      <c r="B687" s="219"/>
      <c r="C687" s="1506"/>
      <c r="D687" s="657" t="str" cm="1">
        <f t="array" ref="D687">IFERROR(IF(INDEX('1 - BaseSafra'!D:D,MATCH(E$674,'1 - BaseSafra'!D:D,0)+ROW(A11))&lt;&gt;"",IF(INDEX('1 - BaseSafra'!D:D,MATCH(E$674,'1 - BaseSafra'!D:D,0)+ROW(A11))&lt;&gt;E$674,INDEX('1 - BaseSafra'!D:D,MATCH(E$674,'1 - BaseSafra'!D:D,0)+ROW(A11)),""),""),"")</f>
        <v/>
      </c>
      <c r="E687" s="732">
        <f>E683*E677</f>
        <v>0</v>
      </c>
      <c r="F687" s="732">
        <f>F683*F677</f>
        <v>0</v>
      </c>
      <c r="G687" s="732">
        <f>G683*G677</f>
        <v>0</v>
      </c>
      <c r="H687" s="732">
        <f>H683*H677</f>
        <v>0</v>
      </c>
      <c r="I687" s="732">
        <f>I683*I677</f>
        <v>0</v>
      </c>
      <c r="J687" s="1511"/>
      <c r="K687" s="221"/>
    </row>
    <row r="688" spans="2:11" s="215" customFormat="1" ht="28.05" customHeight="1" x14ac:dyDescent="0.25">
      <c r="B688" s="219"/>
      <c r="C688" s="1506"/>
      <c r="D688" s="657" t="str" cm="1">
        <f t="array" ref="D688">IFERROR(IF(INDEX('1 - BaseSafra'!D:D,MATCH(E$674,'1 - BaseSafra'!D:D,0)+ROW(A12))&lt;&gt;"",IF(INDEX('1 - BaseSafra'!D:D,MATCH(E$674,'1 - BaseSafra'!D:D,0)+ROW(A12))&lt;&gt;E$674,INDEX('1 - BaseSafra'!D:D,MATCH(E$674,'1 - BaseSafra'!D:D,0)+ROW(A12)),""),""),"")</f>
        <v/>
      </c>
      <c r="E688" s="731">
        <f>E686-E687</f>
        <v>0</v>
      </c>
      <c r="F688" s="731">
        <f>F686-F687</f>
        <v>0</v>
      </c>
      <c r="G688" s="731">
        <f>G686-G687</f>
        <v>0</v>
      </c>
      <c r="H688" s="731">
        <f>H686-H687</f>
        <v>0</v>
      </c>
      <c r="I688" s="731">
        <f>I686-I687</f>
        <v>0</v>
      </c>
      <c r="J688" s="1511"/>
      <c r="K688" s="221"/>
    </row>
    <row r="689" spans="2:11" s="215" customFormat="1" ht="28.05" customHeight="1" x14ac:dyDescent="0.25">
      <c r="B689" s="219"/>
      <c r="C689" s="1506"/>
      <c r="D689" s="657" t="str" cm="1">
        <f t="array" ref="D689">IFERROR(IF(INDEX('1 - BaseSafra'!D:D,MATCH(E$674,'1 - BaseSafra'!D:D,0)+ROW(A13))&lt;&gt;"",IF(INDEX('1 - BaseSafra'!D:D,MATCH(E$674,'1 - BaseSafra'!D:D,0)+ROW(A13))&lt;&gt;E$674,INDEX('1 - BaseSafra'!D:D,MATCH(E$674,'1 - BaseSafra'!D:D,0)+ROW(A13)),""),""),"")</f>
        <v/>
      </c>
      <c r="E689" s="729">
        <f>IFERROR(E688/E686,0)</f>
        <v>0</v>
      </c>
      <c r="F689" s="729">
        <f>IFERROR(F688/F686,0)</f>
        <v>0</v>
      </c>
      <c r="G689" s="729">
        <f>IFERROR(G688/G686,0)</f>
        <v>0</v>
      </c>
      <c r="H689" s="731">
        <f>IFERROR(H688/H686,0)</f>
        <v>0</v>
      </c>
      <c r="I689" s="731">
        <f>IFERROR(I688/I686,0)</f>
        <v>0</v>
      </c>
      <c r="J689" s="1511"/>
      <c r="K689" s="221"/>
    </row>
    <row r="690" spans="2:11" s="215" customFormat="1" ht="28.05" customHeight="1" x14ac:dyDescent="0.25">
      <c r="B690" s="219"/>
      <c r="C690" s="1506"/>
      <c r="D690" s="657" t="str" cm="1">
        <f t="array" ref="D690">IFERROR(IF(INDEX('1 - BaseSafra'!D:D,MATCH(E$674,'1 - BaseSafra'!D:D,0)+ROW(A14))&lt;&gt;"",IF(INDEX('1 - BaseSafra'!D:D,MATCH(E$674,'1 - BaseSafra'!D:D,0)+ROW(A14))&lt;&gt;E$674,INDEX('1 - BaseSafra'!D:D,MATCH(E$674,'1 - BaseSafra'!D:D,0)+ROW(A14)),""),""),"")</f>
        <v/>
      </c>
      <c r="E690" s="164"/>
      <c r="F690" s="164"/>
      <c r="G690" s="164"/>
      <c r="H690" s="169"/>
      <c r="I690" s="169"/>
      <c r="J690" s="1511"/>
      <c r="K690" s="221"/>
    </row>
    <row r="691" spans="2:11" s="215" customFormat="1" ht="28.05" customHeight="1" x14ac:dyDescent="0.25">
      <c r="B691" s="219"/>
      <c r="C691" s="1506"/>
      <c r="D691" s="657" t="str" cm="1">
        <f t="array" ref="D691">IFERROR(IF(INDEX('1 - BaseSafra'!D:D,MATCH(E$674,'1 - BaseSafra'!D:D,0)+ROW(A15))&lt;&gt;"",IF(INDEX('1 - BaseSafra'!D:D,MATCH(E$674,'1 - BaseSafra'!D:D,0)+ROW(A15))&lt;&gt;E$674,INDEX('1 - BaseSafra'!D:D,MATCH(E$674,'1 - BaseSafra'!D:D,0)+ROW(A15)),""),""),"")</f>
        <v/>
      </c>
      <c r="E691" s="164"/>
      <c r="F691" s="164"/>
      <c r="G691" s="164"/>
      <c r="H691" s="169"/>
      <c r="I691" s="169"/>
      <c r="J691" s="1511"/>
      <c r="K691" s="221"/>
    </row>
    <row r="692" spans="2:11" s="215" customFormat="1" ht="28.05" customHeight="1" x14ac:dyDescent="0.25">
      <c r="B692" s="219"/>
      <c r="C692" s="1506"/>
      <c r="D692" s="657" t="str" cm="1">
        <f t="array" ref="D692">IFERROR(IF(INDEX('1 - BaseSafra'!D:D,MATCH(E$674,'1 - BaseSafra'!D:D,0)+ROW(A16))&lt;&gt;"",IF(INDEX('1 - BaseSafra'!D:D,MATCH(E$674,'1 - BaseSafra'!D:D,0)+ROW(A16))&lt;&gt;E$674,INDEX('1 - BaseSafra'!D:D,MATCH(E$674,'1 - BaseSafra'!D:D,0)+ROW(A16)),""),""),"")</f>
        <v/>
      </c>
      <c r="E692" s="164"/>
      <c r="F692" s="164"/>
      <c r="G692" s="164"/>
      <c r="H692" s="169"/>
      <c r="I692" s="169"/>
      <c r="J692" s="1511"/>
      <c r="K692" s="221"/>
    </row>
    <row r="693" spans="2:11" s="215" customFormat="1" ht="28.05" customHeight="1" x14ac:dyDescent="0.25">
      <c r="B693" s="219"/>
      <c r="C693" s="1506"/>
      <c r="D693" s="657" t="str" cm="1">
        <f t="array" ref="D693">IFERROR(IF(INDEX('1 - BaseSafra'!D:D,MATCH(E$674,'1 - BaseSafra'!D:D,0)+ROW(A17))&lt;&gt;"",IF(INDEX('1 - BaseSafra'!D:D,MATCH(E$674,'1 - BaseSafra'!D:D,0)+ROW(A17))&lt;&gt;E$674,INDEX('1 - BaseSafra'!D:D,MATCH(E$674,'1 - BaseSafra'!D:D,0)+ROW(A17)),""),""),"")</f>
        <v/>
      </c>
      <c r="E693" s="164"/>
      <c r="F693" s="164"/>
      <c r="G693" s="164"/>
      <c r="H693" s="767"/>
      <c r="I693" s="767"/>
      <c r="J693" s="1511"/>
      <c r="K693" s="221"/>
    </row>
    <row r="694" spans="2:11" s="215" customFormat="1" ht="28.05" customHeight="1" x14ac:dyDescent="0.25">
      <c r="B694" s="219"/>
      <c r="C694" s="1506"/>
      <c r="D694" s="657" t="str" cm="1">
        <f t="array" ref="D694">IFERROR(IF(INDEX('1 - BaseSafra'!D:D,MATCH(E$674,'1 - BaseSafra'!D:D,0)+ROW(A18))&lt;&gt;"",IF(INDEX('1 - BaseSafra'!D:D,MATCH(E$674,'1 - BaseSafra'!D:D,0)+ROW(A18))&lt;&gt;E$674,INDEX('1 - BaseSafra'!D:D,MATCH(E$674,'1 - BaseSafra'!D:D,0)+ROW(A18)),""),""),"")</f>
        <v/>
      </c>
      <c r="E694" s="164"/>
      <c r="F694" s="164"/>
      <c r="G694" s="164"/>
      <c r="H694" s="767"/>
      <c r="I694" s="767"/>
      <c r="J694" s="1511"/>
      <c r="K694" s="221"/>
    </row>
    <row r="695" spans="2:11" s="215" customFormat="1" ht="28.05" customHeight="1" x14ac:dyDescent="0.25">
      <c r="B695" s="219"/>
      <c r="C695" s="1506"/>
      <c r="D695" s="657" t="str" cm="1">
        <f t="array" ref="D695">IFERROR(IF(INDEX('1 - BaseSafra'!D:D,MATCH(E$674,'1 - BaseSafra'!D:D,0)+ROW(A19))&lt;&gt;"",IF(INDEX('1 - BaseSafra'!D:D,MATCH(E$674,'1 - BaseSafra'!D:D,0)+ROW(A19))&lt;&gt;E$674,INDEX('1 - BaseSafra'!D:D,MATCH(E$674,'1 - BaseSafra'!D:D,0)+ROW(A19)),""),""),"")</f>
        <v/>
      </c>
      <c r="E695" s="164"/>
      <c r="F695" s="164"/>
      <c r="G695" s="164"/>
      <c r="H695" s="767"/>
      <c r="I695" s="767"/>
      <c r="J695" s="1511"/>
      <c r="K695" s="221"/>
    </row>
    <row r="696" spans="2:11" s="215" customFormat="1" ht="28.05" customHeight="1" x14ac:dyDescent="0.25">
      <c r="B696" s="219"/>
      <c r="C696" s="1506"/>
      <c r="D696" s="657" t="str" cm="1">
        <f t="array" ref="D696">IFERROR(IF(INDEX('1 - BaseSafra'!D:D,MATCH(E$674,'1 - BaseSafra'!D:D,0)+ROW(A20))&lt;&gt;"",IF(INDEX('1 - BaseSafra'!D:D,MATCH(E$674,'1 - BaseSafra'!D:D,0)+ROW(A20))&lt;&gt;E$674,INDEX('1 - BaseSafra'!D:D,MATCH(E$674,'1 - BaseSafra'!D:D,0)+ROW(A20)),""),""),"")</f>
        <v/>
      </c>
      <c r="E696" s="164"/>
      <c r="F696" s="164"/>
      <c r="G696" s="164"/>
      <c r="H696" s="767"/>
      <c r="I696" s="767"/>
      <c r="J696" s="1511"/>
      <c r="K696" s="221"/>
    </row>
    <row r="697" spans="2:11" s="215" customFormat="1" ht="28.05" customHeight="1" x14ac:dyDescent="0.25">
      <c r="B697" s="219"/>
      <c r="C697" s="1507"/>
      <c r="D697" s="790" t="str" cm="1">
        <f t="array" ref="D697">IFERROR(IF(INDEX('1 - BaseSafra'!D:D,MATCH(E$674,'1 - BaseSafra'!D:D,0)+ROW(A21))&lt;&gt;"",IF(INDEX('1 - BaseSafra'!D:D,MATCH(E$674,'1 - BaseSafra'!D:D,0)+ROW(A21))&lt;&gt;E$674,INDEX('1 - BaseSafra'!D:D,MATCH(E$674,'1 - BaseSafra'!D:D,0)+ROW(A21)),""),""),"")</f>
        <v/>
      </c>
      <c r="E697" s="179"/>
      <c r="F697" s="179"/>
      <c r="G697" s="179"/>
      <c r="H697" s="727"/>
      <c r="I697" s="727"/>
      <c r="J697" s="1512"/>
      <c r="K697" s="221"/>
    </row>
    <row r="698" spans="2:11" ht="18" customHeight="1" x14ac:dyDescent="0.25">
      <c r="B698" s="3"/>
      <c r="D698" s="150"/>
      <c r="E698" s="150"/>
      <c r="F698" s="150"/>
      <c r="G698" s="150"/>
      <c r="H698" s="150"/>
      <c r="I698" s="150"/>
      <c r="J698" s="150"/>
      <c r="K698" s="10"/>
    </row>
    <row r="699" spans="2:11" s="215" customFormat="1" ht="37.200000000000003" customHeight="1" x14ac:dyDescent="0.25">
      <c r="B699" s="219"/>
      <c r="C699" s="1505">
        <v>27</v>
      </c>
      <c r="D699" s="626" t="s">
        <v>225</v>
      </c>
      <c r="E699" s="1325"/>
      <c r="F699" s="1326"/>
      <c r="G699" s="1326"/>
      <c r="H699" s="1326"/>
      <c r="I699" s="1326"/>
      <c r="J699" s="765" t="s">
        <v>143</v>
      </c>
      <c r="K699" s="221"/>
    </row>
    <row r="700" spans="2:11" s="215" customFormat="1" ht="19.8" customHeight="1" x14ac:dyDescent="0.25">
      <c r="B700" s="219"/>
      <c r="C700" s="1506"/>
      <c r="D700" s="627" t="s">
        <v>984</v>
      </c>
      <c r="E700" s="1084" t="str">
        <f>E675</f>
        <v>23/24</v>
      </c>
      <c r="F700" s="1084" t="str">
        <f t="shared" ref="F700:I700" si="28">F675</f>
        <v>24/25</v>
      </c>
      <c r="G700" s="1084" t="str">
        <f t="shared" si="28"/>
        <v>25/26</v>
      </c>
      <c r="H700" s="1084" t="str">
        <f t="shared" si="28"/>
        <v>26/27</v>
      </c>
      <c r="I700" s="1084" t="str">
        <f t="shared" si="28"/>
        <v>27/28</v>
      </c>
      <c r="J700" s="787"/>
      <c r="K700" s="221"/>
    </row>
    <row r="701" spans="2:11" s="215" customFormat="1" ht="19.8" customHeight="1" x14ac:dyDescent="0.25">
      <c r="B701" s="219"/>
      <c r="C701" s="1506"/>
      <c r="D701" s="711" t="s">
        <v>227</v>
      </c>
      <c r="E701" s="204" t="s">
        <v>990</v>
      </c>
      <c r="F701" s="204" t="s">
        <v>987</v>
      </c>
      <c r="G701" s="204" t="s">
        <v>985</v>
      </c>
      <c r="H701" s="204" t="s">
        <v>986</v>
      </c>
      <c r="I701" s="204" t="s">
        <v>986</v>
      </c>
      <c r="J701" s="787"/>
      <c r="K701" s="221"/>
    </row>
    <row r="702" spans="2:11" s="215" customFormat="1" ht="28.05" customHeight="1" x14ac:dyDescent="0.25">
      <c r="B702" s="219"/>
      <c r="C702" s="1506"/>
      <c r="D702" s="657" t="str" cm="1">
        <f t="array" ref="D702">IFERROR(IF(INDEX('1 - BaseSafra'!D:D,MATCH(E$699,'1 - BaseSafra'!D:D,0)+ROW(A1))&lt;&gt;"",IF(INDEX('1 - BaseSafra'!D:D,MATCH(E$699,'1 - BaseSafra'!D:D,0)+ROW(A1))&lt;&gt;E$699,INDEX('1 - BaseSafra'!D:D,MATCH(E$699,'1 - BaseSafra'!D:D,0)+ROW(A1)),""),""),"")</f>
        <v/>
      </c>
      <c r="E702" s="728">
        <f>SUM(E703:E704)</f>
        <v>0</v>
      </c>
      <c r="F702" s="728">
        <f>SUM(F703:F704)</f>
        <v>0</v>
      </c>
      <c r="G702" s="728">
        <f>SUM(G703:G704)</f>
        <v>0</v>
      </c>
      <c r="H702" s="728">
        <f>SUM(H703:H704)</f>
        <v>0</v>
      </c>
      <c r="I702" s="728">
        <f>SUM(I703:I704)</f>
        <v>0</v>
      </c>
      <c r="J702" s="1511"/>
      <c r="K702" s="221"/>
    </row>
    <row r="703" spans="2:11" s="215" customFormat="1" ht="28.05" customHeight="1" x14ac:dyDescent="0.25">
      <c r="B703" s="219"/>
      <c r="C703" s="1506"/>
      <c r="D703" s="657" t="str" cm="1">
        <f t="array" ref="D703">IFERROR(IF(INDEX('1 - BaseSafra'!D:D,MATCH(E$699,'1 - BaseSafra'!D:D,0)+ROW(A2))&lt;&gt;"",IF(INDEX('1 - BaseSafra'!D:D,MATCH(E$699,'1 - BaseSafra'!D:D,0)+ROW(A2))&lt;&gt;E$699,INDEX('1 - BaseSafra'!D:D,MATCH(E$699,'1 - BaseSafra'!D:D,0)+ROW(A2)),""),""),"")</f>
        <v/>
      </c>
      <c r="E703" s="164"/>
      <c r="F703" s="164"/>
      <c r="G703" s="164"/>
      <c r="H703" s="164"/>
      <c r="I703" s="164"/>
      <c r="J703" s="1511"/>
      <c r="K703" s="221"/>
    </row>
    <row r="704" spans="2:11" s="215" customFormat="1" ht="28.05" customHeight="1" x14ac:dyDescent="0.25">
      <c r="B704" s="219"/>
      <c r="C704" s="1506"/>
      <c r="D704" s="657" t="str" cm="1">
        <f t="array" ref="D704">IFERROR(IF(INDEX('1 - BaseSafra'!D:D,MATCH(E$699,'1 - BaseSafra'!D:D,0)+ROW(A3))&lt;&gt;"",IF(INDEX('1 - BaseSafra'!D:D,MATCH(E$699,'1 - BaseSafra'!D:D,0)+ROW(A3))&lt;&gt;E$699,INDEX('1 - BaseSafra'!D:D,MATCH(E$699,'1 - BaseSafra'!D:D,0)+ROW(A3)),""),""),"")</f>
        <v/>
      </c>
      <c r="E704" s="164"/>
      <c r="F704" s="164"/>
      <c r="G704" s="164"/>
      <c r="H704" s="164"/>
      <c r="I704" s="164"/>
      <c r="J704" s="1511"/>
      <c r="K704" s="221"/>
    </row>
    <row r="705" spans="2:11" s="215" customFormat="1" ht="28.05" customHeight="1" x14ac:dyDescent="0.25">
      <c r="B705" s="219"/>
      <c r="C705" s="1506"/>
      <c r="D705" s="657" t="str" cm="1">
        <f t="array" ref="D705">IFERROR(IF(INDEX('1 - BaseSafra'!D:D,MATCH(E$699,'1 - BaseSafra'!D:D,0)+ROW(A4))&lt;&gt;"",IF(INDEX('1 - BaseSafra'!D:D,MATCH(E$699,'1 - BaseSafra'!D:D,0)+ROW(A4))&lt;&gt;E$699,INDEX('1 - BaseSafra'!D:D,MATCH(E$699,'1 - BaseSafra'!D:D,0)+ROW(A4)),""),""),"")</f>
        <v/>
      </c>
      <c r="E705" s="164"/>
      <c r="F705" s="164"/>
      <c r="G705" s="118"/>
      <c r="H705" s="164"/>
      <c r="I705" s="164"/>
      <c r="J705" s="1511"/>
      <c r="K705" s="221"/>
    </row>
    <row r="706" spans="2:11" s="215" customFormat="1" ht="28.05" customHeight="1" x14ac:dyDescent="0.25">
      <c r="B706" s="219"/>
      <c r="C706" s="1506"/>
      <c r="D706" s="657" t="str" cm="1">
        <f t="array" ref="D706">IFERROR(IF(INDEX('1 - BaseSafra'!D:D,MATCH(E$699,'1 - BaseSafra'!D:D,0)+ROW(A5))&lt;&gt;"",IF(INDEX('1 - BaseSafra'!D:D,MATCH(E$699,'1 - BaseSafra'!D:D,0)+ROW(A5))&lt;&gt;E$699,INDEX('1 - BaseSafra'!D:D,MATCH(E$699,'1 - BaseSafra'!D:D,0)+ROW(A5)),""),""),"")</f>
        <v/>
      </c>
      <c r="E706" s="164"/>
      <c r="F706" s="164"/>
      <c r="G706" s="164"/>
      <c r="H706" s="164"/>
      <c r="I706" s="164"/>
      <c r="J706" s="1511"/>
      <c r="K706" s="221"/>
    </row>
    <row r="707" spans="2:11" s="215" customFormat="1" ht="28.05" customHeight="1" x14ac:dyDescent="0.25">
      <c r="B707" s="219"/>
      <c r="C707" s="1506"/>
      <c r="D707" s="657" t="str" cm="1">
        <f t="array" ref="D707">IFERROR(IF(INDEX('1 - BaseSafra'!D:D,MATCH(E$699,'1 - BaseSafra'!D:D,0)+ROW(A6))&lt;&gt;"",IF(INDEX('1 - BaseSafra'!D:D,MATCH(E$699,'1 - BaseSafra'!D:D,0)+ROW(A6))&lt;&gt;E$699,INDEX('1 - BaseSafra'!D:D,MATCH(E$699,'1 - BaseSafra'!D:D,0)+ROW(A6)),""),""),"")</f>
        <v/>
      </c>
      <c r="E707" s="166"/>
      <c r="F707" s="166"/>
      <c r="G707" s="166"/>
      <c r="H707" s="166"/>
      <c r="I707" s="166"/>
      <c r="J707" s="1511"/>
      <c r="K707" s="221"/>
    </row>
    <row r="708" spans="2:11" s="215" customFormat="1" ht="28.05" customHeight="1" x14ac:dyDescent="0.25">
      <c r="B708" s="219"/>
      <c r="C708" s="1506"/>
      <c r="D708" s="657" t="str" cm="1">
        <f t="array" ref="D708">IFERROR(IF(INDEX('1 - BaseSafra'!D:D,MATCH(E$699,'1 - BaseSafra'!D:D,0)+ROW(A7))&lt;&gt;"",IF(INDEX('1 - BaseSafra'!D:D,MATCH(E$699,'1 - BaseSafra'!D:D,0)+ROW(A7))&lt;&gt;E$699,INDEX('1 - BaseSafra'!D:D,MATCH(E$699,'1 - BaseSafra'!D:D,0)+ROW(A7)),""),""),"")</f>
        <v/>
      </c>
      <c r="E708" s="730">
        <f>E706*E702</f>
        <v>0</v>
      </c>
      <c r="F708" s="730">
        <f>F706*F702</f>
        <v>0</v>
      </c>
      <c r="G708" s="730">
        <f>G706*G702</f>
        <v>0</v>
      </c>
      <c r="H708" s="730">
        <f>H706*H702</f>
        <v>0</v>
      </c>
      <c r="I708" s="730">
        <f>I706*I702</f>
        <v>0</v>
      </c>
      <c r="J708" s="1511"/>
      <c r="K708" s="221"/>
    </row>
    <row r="709" spans="2:11" s="215" customFormat="1" ht="28.05" customHeight="1" x14ac:dyDescent="0.25">
      <c r="B709" s="219"/>
      <c r="C709" s="1506"/>
      <c r="D709" s="657" t="str" cm="1">
        <f t="array" ref="D709">IFERROR(IF(INDEX('1 - BaseSafra'!D:D,MATCH(E$699,'1 - BaseSafra'!D:D,0)+ROW(A8))&lt;&gt;"",IF(INDEX('1 - BaseSafra'!D:D,MATCH(E$699,'1 - BaseSafra'!D:D,0)+ROW(A8))&lt;&gt;E$699,INDEX('1 - BaseSafra'!D:D,MATCH(E$699,'1 - BaseSafra'!D:D,0)+ROW(A8)),""),""),"")</f>
        <v/>
      </c>
      <c r="E709" s="169"/>
      <c r="F709" s="169"/>
      <c r="G709" s="169"/>
      <c r="H709" s="169"/>
      <c r="I709" s="169"/>
      <c r="J709" s="1511"/>
      <c r="K709" s="221"/>
    </row>
    <row r="710" spans="2:11" s="215" customFormat="1" ht="28.05" customHeight="1" x14ac:dyDescent="0.25">
      <c r="B710" s="219"/>
      <c r="C710" s="1506"/>
      <c r="D710" s="657" t="str" cm="1">
        <f t="array" ref="D710">IFERROR(IF(INDEX('1 - BaseSafra'!D:D,MATCH(E$699,'1 - BaseSafra'!D:D,0)+ROW(A9))&lt;&gt;"",IF(INDEX('1 - BaseSafra'!D:D,MATCH(E$699,'1 - BaseSafra'!D:D,0)+ROW(A9))&lt;&gt;E$699,INDEX('1 - BaseSafra'!D:D,MATCH(E$699,'1 - BaseSafra'!D:D,0)+ROW(A9)),""),""),"")</f>
        <v/>
      </c>
      <c r="E710" s="169"/>
      <c r="F710" s="169"/>
      <c r="G710" s="169"/>
      <c r="H710" s="169"/>
      <c r="I710" s="169"/>
      <c r="J710" s="1511"/>
      <c r="K710" s="221"/>
    </row>
    <row r="711" spans="2:11" s="215" customFormat="1" ht="28.05" customHeight="1" x14ac:dyDescent="0.25">
      <c r="B711" s="219"/>
      <c r="C711" s="1506"/>
      <c r="D711" s="657" t="str" cm="1">
        <f t="array" ref="D711">IFERROR(IF(INDEX('1 - BaseSafra'!D:D,MATCH(E$699,'1 - BaseSafra'!D:D,0)+ROW(A10))&lt;&gt;"",IF(INDEX('1 - BaseSafra'!D:D,MATCH(E$699,'1 - BaseSafra'!D:D,0)+ROW(A10))&lt;&gt;E$699,INDEX('1 - BaseSafra'!D:D,MATCH(E$699,'1 - BaseSafra'!D:D,0)+ROW(A10)),""),""),"")</f>
        <v/>
      </c>
      <c r="E711" s="169"/>
      <c r="F711" s="169"/>
      <c r="G711" s="169"/>
      <c r="H711" s="169"/>
      <c r="I711" s="169"/>
      <c r="J711" s="1511"/>
      <c r="K711" s="221"/>
    </row>
    <row r="712" spans="2:11" s="215" customFormat="1" ht="28.05" customHeight="1" x14ac:dyDescent="0.25">
      <c r="B712" s="219"/>
      <c r="C712" s="1506"/>
      <c r="D712" s="657" t="str" cm="1">
        <f t="array" ref="D712">IFERROR(IF(INDEX('1 - BaseSafra'!D:D,MATCH(E$699,'1 - BaseSafra'!D:D,0)+ROW(A11))&lt;&gt;"",IF(INDEX('1 - BaseSafra'!D:D,MATCH(E$699,'1 - BaseSafra'!D:D,0)+ROW(A11))&lt;&gt;E$699,INDEX('1 - BaseSafra'!D:D,MATCH(E$699,'1 - BaseSafra'!D:D,0)+ROW(A11)),""),""),"")</f>
        <v/>
      </c>
      <c r="E712" s="726"/>
      <c r="F712" s="726"/>
      <c r="G712" s="726"/>
      <c r="H712" s="726"/>
      <c r="I712" s="726"/>
      <c r="J712" s="1511"/>
      <c r="K712" s="221"/>
    </row>
    <row r="713" spans="2:11" s="215" customFormat="1" ht="28.05" customHeight="1" x14ac:dyDescent="0.25">
      <c r="B713" s="219"/>
      <c r="C713" s="1506"/>
      <c r="D713" s="657" t="str" cm="1">
        <f t="array" ref="D713">IFERROR(IF(INDEX('1 - BaseSafra'!D:D,MATCH(E$699,'1 - BaseSafra'!D:D,0)+ROW(A12))&lt;&gt;"",IF(INDEX('1 - BaseSafra'!D:D,MATCH(E$699,'1 - BaseSafra'!D:D,0)+ROW(A12))&lt;&gt;E$699,INDEX('1 - BaseSafra'!D:D,MATCH(E$699,'1 - BaseSafra'!D:D,0)+ROW(A12)),""),""),"")</f>
        <v/>
      </c>
      <c r="E713" s="169"/>
      <c r="F713" s="169"/>
      <c r="G713" s="169"/>
      <c r="H713" s="768"/>
      <c r="I713" s="768"/>
      <c r="J713" s="1511"/>
      <c r="K713" s="221"/>
    </row>
    <row r="714" spans="2:11" s="215" customFormat="1" ht="28.05" customHeight="1" x14ac:dyDescent="0.25">
      <c r="B714" s="219"/>
      <c r="C714" s="1506"/>
      <c r="D714" s="657" t="str" cm="1">
        <f t="array" ref="D714">IFERROR(IF(INDEX('1 - BaseSafra'!D:D,MATCH(E$699,'1 - BaseSafra'!D:D,0)+ROW(A13))&lt;&gt;"",IF(INDEX('1 - BaseSafra'!D:D,MATCH(E$699,'1 - BaseSafra'!D:D,0)+ROW(A13))&lt;&gt;E$699,INDEX('1 - BaseSafra'!D:D,MATCH(E$699,'1 - BaseSafra'!D:D,0)+ROW(A13)),""),""),"")</f>
        <v/>
      </c>
      <c r="E714" s="164"/>
      <c r="F714" s="164"/>
      <c r="G714" s="164"/>
      <c r="H714" s="169"/>
      <c r="I714" s="169"/>
      <c r="J714" s="1511"/>
      <c r="K714" s="221"/>
    </row>
    <row r="715" spans="2:11" s="215" customFormat="1" ht="28.05" customHeight="1" x14ac:dyDescent="0.25">
      <c r="B715" s="219"/>
      <c r="C715" s="1506"/>
      <c r="D715" s="657" t="str" cm="1">
        <f t="array" ref="D715">IFERROR(IF(INDEX('1 - BaseSafra'!D:D,MATCH(E$699,'1 - BaseSafra'!D:D,0)+ROW(A14))&lt;&gt;"",IF(INDEX('1 - BaseSafra'!D:D,MATCH(E$699,'1 - BaseSafra'!D:D,0)+ROW(A14))&lt;&gt;E$699,INDEX('1 - BaseSafra'!D:D,MATCH(E$699,'1 - BaseSafra'!D:D,0)+ROW(A14)),""),""),"")</f>
        <v/>
      </c>
      <c r="E715" s="164"/>
      <c r="F715" s="164"/>
      <c r="G715" s="164"/>
      <c r="H715" s="169"/>
      <c r="I715" s="169"/>
      <c r="J715" s="1511"/>
      <c r="K715" s="221"/>
    </row>
    <row r="716" spans="2:11" s="215" customFormat="1" ht="28.05" customHeight="1" x14ac:dyDescent="0.25">
      <c r="B716" s="219"/>
      <c r="C716" s="1506"/>
      <c r="D716" s="657" t="str" cm="1">
        <f t="array" ref="D716">IFERROR(IF(INDEX('1 - BaseSafra'!D:D,MATCH(E$699,'1 - BaseSafra'!D:D,0)+ROW(A15))&lt;&gt;"",IF(INDEX('1 - BaseSafra'!D:D,MATCH(E$699,'1 - BaseSafra'!D:D,0)+ROW(A15))&lt;&gt;E$699,INDEX('1 - BaseSafra'!D:D,MATCH(E$699,'1 - BaseSafra'!D:D,0)+ROW(A15)),""),""),"")</f>
        <v/>
      </c>
      <c r="E716" s="729">
        <f>E709*E708</f>
        <v>0</v>
      </c>
      <c r="F716" s="729">
        <f>F709*F708</f>
        <v>0</v>
      </c>
      <c r="G716" s="729">
        <f>G709*G708</f>
        <v>0</v>
      </c>
      <c r="H716" s="731">
        <f>H709*H708</f>
        <v>0</v>
      </c>
      <c r="I716" s="731">
        <f>I709*I708</f>
        <v>0</v>
      </c>
      <c r="J716" s="1511"/>
      <c r="K716" s="221"/>
    </row>
    <row r="717" spans="2:11" s="215" customFormat="1" ht="28.05" customHeight="1" x14ac:dyDescent="0.25">
      <c r="B717" s="219"/>
      <c r="C717" s="1506"/>
      <c r="D717" s="657" t="str" cm="1">
        <f t="array" ref="D717">IFERROR(IF(INDEX('1 - BaseSafra'!D:D,MATCH(E$699,'1 - BaseSafra'!D:D,0)+ROW(A16))&lt;&gt;"",IF(INDEX('1 - BaseSafra'!D:D,MATCH(E$699,'1 - BaseSafra'!D:D,0)+ROW(A16))&lt;&gt;E$699,INDEX('1 - BaseSafra'!D:D,MATCH(E$699,'1 - BaseSafra'!D:D,0)+ROW(A16)),""),""),"")</f>
        <v/>
      </c>
      <c r="E717" s="729">
        <f>(E712*E702)+(E713*E708)+(E710*E711)+E705</f>
        <v>0</v>
      </c>
      <c r="F717" s="729">
        <f>(F712*F702)+(F713*F708)+(F710*F711)+F705</f>
        <v>0</v>
      </c>
      <c r="G717" s="729">
        <f>(G712*G702)+(G713*G708)+(G710*G711)+G705</f>
        <v>0</v>
      </c>
      <c r="H717" s="731">
        <f>(H712*H702)+(H713*H708)+(H710*H711)+H705</f>
        <v>0</v>
      </c>
      <c r="I717" s="731">
        <f>(I712*I702)+(I713*I708)+(I710*I711)+I705</f>
        <v>0</v>
      </c>
      <c r="J717" s="1511"/>
      <c r="K717" s="221"/>
    </row>
    <row r="718" spans="2:11" s="215" customFormat="1" ht="28.05" customHeight="1" x14ac:dyDescent="0.25">
      <c r="B718" s="219"/>
      <c r="C718" s="1506"/>
      <c r="D718" s="657" t="str" cm="1">
        <f t="array" ref="D718">IFERROR(IF(INDEX('1 - BaseSafra'!D:D,MATCH(E$699,'1 - BaseSafra'!D:D,0)+ROW(A17))&lt;&gt;"",IF(INDEX('1 - BaseSafra'!D:D,MATCH(E$699,'1 - BaseSafra'!D:D,0)+ROW(A17))&lt;&gt;E$699,INDEX('1 - BaseSafra'!D:D,MATCH(E$699,'1 - BaseSafra'!D:D,0)+ROW(A17)),""),""),"")</f>
        <v/>
      </c>
      <c r="E718" s="729">
        <f>E716-E717</f>
        <v>0</v>
      </c>
      <c r="F718" s="729">
        <f>F716-F717</f>
        <v>0</v>
      </c>
      <c r="G718" s="729">
        <f>G716-G717</f>
        <v>0</v>
      </c>
      <c r="H718" s="731">
        <f>H716-H717</f>
        <v>0</v>
      </c>
      <c r="I718" s="731">
        <f>I716-I717</f>
        <v>0</v>
      </c>
      <c r="J718" s="1511"/>
      <c r="K718" s="221"/>
    </row>
    <row r="719" spans="2:11" s="215" customFormat="1" ht="28.05" customHeight="1" x14ac:dyDescent="0.25">
      <c r="B719" s="219"/>
      <c r="C719" s="1506"/>
      <c r="D719" s="657" t="str" cm="1">
        <f t="array" ref="D719">IFERROR(IF(INDEX('1 - BaseSafra'!D:D,MATCH(E$699,'1 - BaseSafra'!D:D,0)+ROW(A18))&lt;&gt;"",IF(INDEX('1 - BaseSafra'!D:D,MATCH(E$699,'1 - BaseSafra'!D:D,0)+ROW(A18))&lt;&gt;E$699,INDEX('1 - BaseSafra'!D:D,MATCH(E$699,'1 - BaseSafra'!D:D,0)+ROW(A18)),""),""),"")</f>
        <v/>
      </c>
      <c r="E719" s="729">
        <f>IFERROR(E718/E716,0)</f>
        <v>0</v>
      </c>
      <c r="F719" s="729">
        <f>IFERROR(F718/F716,0)</f>
        <v>0</v>
      </c>
      <c r="G719" s="729">
        <f>IFERROR(G718/G716,0)</f>
        <v>0</v>
      </c>
      <c r="H719" s="731">
        <f>IFERROR(H718/H716,0)</f>
        <v>0</v>
      </c>
      <c r="I719" s="731">
        <f>IFERROR(I718/I716,0)</f>
        <v>0</v>
      </c>
      <c r="J719" s="1511"/>
      <c r="K719" s="221"/>
    </row>
    <row r="720" spans="2:11" s="215" customFormat="1" ht="28.05" customHeight="1" x14ac:dyDescent="0.25">
      <c r="B720" s="219"/>
      <c r="C720" s="1506"/>
      <c r="D720" s="657" t="str" cm="1">
        <f t="array" ref="D720">IFERROR(IF(INDEX('1 - BaseSafra'!D:D,MATCH(E$699,'1 - BaseSafra'!D:D,0)+ROW(A19))&lt;&gt;"",IF(INDEX('1 - BaseSafra'!D:D,MATCH(E$699,'1 - BaseSafra'!D:D,0)+ROW(A19))&lt;&gt;E$699,INDEX('1 - BaseSafra'!D:D,MATCH(E$699,'1 - BaseSafra'!D:D,0)+ROW(A19)),""),""),"")</f>
        <v/>
      </c>
      <c r="E720" s="164"/>
      <c r="F720" s="164"/>
      <c r="G720" s="164"/>
      <c r="H720" s="767"/>
      <c r="I720" s="767"/>
      <c r="J720" s="1511"/>
      <c r="K720" s="221"/>
    </row>
    <row r="721" spans="2:11" s="215" customFormat="1" ht="28.05" customHeight="1" x14ac:dyDescent="0.25">
      <c r="B721" s="219"/>
      <c r="C721" s="1506"/>
      <c r="D721" s="657" t="str" cm="1">
        <f t="array" ref="D721">IFERROR(IF(INDEX('1 - BaseSafra'!D:D,MATCH(E$699,'1 - BaseSafra'!D:D,0)+ROW(A20))&lt;&gt;"",IF(INDEX('1 - BaseSafra'!D:D,MATCH(E$699,'1 - BaseSafra'!D:D,0)+ROW(A20))&lt;&gt;E$699,INDEX('1 - BaseSafra'!D:D,MATCH(E$699,'1 - BaseSafra'!D:D,0)+ROW(A20)),""),""),"")</f>
        <v/>
      </c>
      <c r="E721" s="164"/>
      <c r="F721" s="164"/>
      <c r="G721" s="164"/>
      <c r="H721" s="767"/>
      <c r="I721" s="767"/>
      <c r="J721" s="1511"/>
      <c r="K721" s="221"/>
    </row>
    <row r="722" spans="2:11" s="215" customFormat="1" ht="28.05" customHeight="1" x14ac:dyDescent="0.25">
      <c r="B722" s="219"/>
      <c r="C722" s="1507"/>
      <c r="D722" s="790" t="str" cm="1">
        <f t="array" ref="D722">IFERROR(IF(INDEX('1 - BaseSafra'!D:D,MATCH(E$699,'1 - BaseSafra'!D:D,0)+ROW(A21))&lt;&gt;"",IF(INDEX('1 - BaseSafra'!D:D,MATCH(E$699,'1 - BaseSafra'!D:D,0)+ROW(A21))&lt;&gt;E$699,INDEX('1 - BaseSafra'!D:D,MATCH(E$699,'1 - BaseSafra'!D:D,0)+ROW(A21)),""),""),"")</f>
        <v/>
      </c>
      <c r="E722" s="179"/>
      <c r="F722" s="179"/>
      <c r="G722" s="179"/>
      <c r="H722" s="727"/>
      <c r="I722" s="727"/>
      <c r="J722" s="1512"/>
      <c r="K722" s="221"/>
    </row>
    <row r="723" spans="2:11" ht="18" customHeight="1" x14ac:dyDescent="0.25">
      <c r="B723" s="3"/>
      <c r="D723" s="150"/>
      <c r="E723" s="150"/>
      <c r="F723" s="150"/>
      <c r="G723" s="150"/>
      <c r="H723" s="150"/>
      <c r="I723" s="150"/>
      <c r="J723" s="150"/>
      <c r="K723" s="10"/>
    </row>
    <row r="724" spans="2:11" s="215" customFormat="1" ht="41.4" customHeight="1" x14ac:dyDescent="0.25">
      <c r="B724" s="219"/>
      <c r="C724" s="1505">
        <v>28</v>
      </c>
      <c r="D724" s="626" t="s">
        <v>225</v>
      </c>
      <c r="E724" s="1325"/>
      <c r="F724" s="1326"/>
      <c r="G724" s="1326"/>
      <c r="H724" s="1326"/>
      <c r="I724" s="1326"/>
      <c r="J724" s="765" t="s">
        <v>143</v>
      </c>
      <c r="K724" s="221"/>
    </row>
    <row r="725" spans="2:11" s="215" customFormat="1" ht="19.8" customHeight="1" x14ac:dyDescent="0.25">
      <c r="B725" s="219"/>
      <c r="C725" s="1506"/>
      <c r="D725" s="627" t="s">
        <v>984</v>
      </c>
      <c r="E725" s="1084" t="str">
        <f>E700</f>
        <v>23/24</v>
      </c>
      <c r="F725" s="1084" t="str">
        <f t="shared" ref="F725:I725" si="29">F700</f>
        <v>24/25</v>
      </c>
      <c r="G725" s="1084" t="str">
        <f t="shared" si="29"/>
        <v>25/26</v>
      </c>
      <c r="H725" s="1084" t="str">
        <f t="shared" si="29"/>
        <v>26/27</v>
      </c>
      <c r="I725" s="1084" t="str">
        <f t="shared" si="29"/>
        <v>27/28</v>
      </c>
      <c r="J725" s="787"/>
      <c r="K725" s="221"/>
    </row>
    <row r="726" spans="2:11" s="215" customFormat="1" ht="19.8" customHeight="1" x14ac:dyDescent="0.25">
      <c r="B726" s="219"/>
      <c r="C726" s="1506"/>
      <c r="D726" s="711" t="s">
        <v>227</v>
      </c>
      <c r="E726" s="204" t="s">
        <v>990</v>
      </c>
      <c r="F726" s="204" t="s">
        <v>987</v>
      </c>
      <c r="G726" s="204" t="s">
        <v>985</v>
      </c>
      <c r="H726" s="204" t="s">
        <v>986</v>
      </c>
      <c r="I726" s="204" t="s">
        <v>986</v>
      </c>
      <c r="J726" s="787"/>
      <c r="K726" s="221"/>
    </row>
    <row r="727" spans="2:11" s="215" customFormat="1" ht="28.05" customHeight="1" x14ac:dyDescent="0.25">
      <c r="B727" s="219"/>
      <c r="C727" s="1506"/>
      <c r="D727" s="657" t="str" cm="1">
        <f t="array" ref="D727">IFERROR(IF(INDEX('1 - BaseSafra'!D:D,MATCH(E$724,'1 - BaseSafra'!D:D,0)+ROW(A1))&lt;&gt;"",IF(INDEX('1 - BaseSafra'!D:D,MATCH(E$724,'1 - BaseSafra'!D:D,0)+ROW(A1))&lt;&gt;E$724,INDEX('1 - BaseSafra'!D:D,MATCH(E$724,'1 - BaseSafra'!D:D,0)+ROW(A1)),""),""),"")</f>
        <v/>
      </c>
      <c r="E727" s="728">
        <f>SUM(E728:E729)</f>
        <v>0</v>
      </c>
      <c r="F727" s="728">
        <f>SUM(F728:F729)</f>
        <v>0</v>
      </c>
      <c r="G727" s="728">
        <f>SUM(G728:G729)</f>
        <v>0</v>
      </c>
      <c r="H727" s="728">
        <f>SUM(H728:H729)</f>
        <v>0</v>
      </c>
      <c r="I727" s="728">
        <f>SUM(I728:I729)</f>
        <v>0</v>
      </c>
      <c r="J727" s="1511"/>
      <c r="K727" s="221"/>
    </row>
    <row r="728" spans="2:11" s="215" customFormat="1" ht="28.05" customHeight="1" x14ac:dyDescent="0.25">
      <c r="B728" s="219"/>
      <c r="C728" s="1506"/>
      <c r="D728" s="657" t="str" cm="1">
        <f t="array" ref="D728">IFERROR(IF(INDEX('1 - BaseSafra'!D:D,MATCH(E$724,'1 - BaseSafra'!D:D,0)+ROW(A2))&lt;&gt;"",IF(INDEX('1 - BaseSafra'!D:D,MATCH(E$724,'1 - BaseSafra'!D:D,0)+ROW(A2))&lt;&gt;E$724,INDEX('1 - BaseSafra'!D:D,MATCH(E$724,'1 - BaseSafra'!D:D,0)+ROW(A2)),""),""),"")</f>
        <v/>
      </c>
      <c r="E728" s="164"/>
      <c r="F728" s="164"/>
      <c r="G728" s="164"/>
      <c r="H728" s="164"/>
      <c r="I728" s="164"/>
      <c r="J728" s="1511"/>
      <c r="K728" s="221"/>
    </row>
    <row r="729" spans="2:11" s="215" customFormat="1" ht="28.05" customHeight="1" x14ac:dyDescent="0.25">
      <c r="B729" s="219"/>
      <c r="C729" s="1506"/>
      <c r="D729" s="657" t="str" cm="1">
        <f t="array" ref="D729">IFERROR(IF(INDEX('1 - BaseSafra'!D:D,MATCH(E$724,'1 - BaseSafra'!D:D,0)+ROW(A3))&lt;&gt;"",IF(INDEX('1 - BaseSafra'!D:D,MATCH(E$724,'1 - BaseSafra'!D:D,0)+ROW(A3))&lt;&gt;E$724,INDEX('1 - BaseSafra'!D:D,MATCH(E$724,'1 - BaseSafra'!D:D,0)+ROW(A3)),""),""),"")</f>
        <v/>
      </c>
      <c r="E729" s="164"/>
      <c r="F729" s="164"/>
      <c r="G729" s="164"/>
      <c r="H729" s="164"/>
      <c r="I729" s="164"/>
      <c r="J729" s="1511"/>
      <c r="K729" s="221"/>
    </row>
    <row r="730" spans="2:11" s="215" customFormat="1" ht="28.05" customHeight="1" x14ac:dyDescent="0.25">
      <c r="B730" s="219"/>
      <c r="C730" s="1506"/>
      <c r="D730" s="657" t="str" cm="1">
        <f t="array" ref="D730">IFERROR(IF(INDEX('1 - BaseSafra'!D:D,MATCH(E$724,'1 - BaseSafra'!D:D,0)+ROW(A4))&lt;&gt;"",IF(INDEX('1 - BaseSafra'!D:D,MATCH(E$724,'1 - BaseSafra'!D:D,0)+ROW(A4))&lt;&gt;E$724,INDEX('1 - BaseSafra'!D:D,MATCH(E$724,'1 - BaseSafra'!D:D,0)+ROW(A4)),""),""),"")</f>
        <v/>
      </c>
      <c r="E730" s="164"/>
      <c r="F730" s="164"/>
      <c r="G730" s="118"/>
      <c r="H730" s="164"/>
      <c r="I730" s="164"/>
      <c r="J730" s="1511"/>
      <c r="K730" s="221"/>
    </row>
    <row r="731" spans="2:11" s="215" customFormat="1" ht="28.05" customHeight="1" x14ac:dyDescent="0.25">
      <c r="B731" s="219"/>
      <c r="C731" s="1506"/>
      <c r="D731" s="657" t="str" cm="1">
        <f t="array" ref="D731">IFERROR(IF(INDEX('1 - BaseSafra'!D:D,MATCH(E$724,'1 - BaseSafra'!D:D,0)+ROW(A5))&lt;&gt;"",IF(INDEX('1 - BaseSafra'!D:D,MATCH(E$724,'1 - BaseSafra'!D:D,0)+ROW(A5))&lt;&gt;E$724,INDEX('1 - BaseSafra'!D:D,MATCH(E$724,'1 - BaseSafra'!D:D,0)+ROW(A5)),""),""),"")</f>
        <v/>
      </c>
      <c r="E731" s="729">
        <f>E730*E727</f>
        <v>0</v>
      </c>
      <c r="F731" s="729">
        <f>F730*F727</f>
        <v>0</v>
      </c>
      <c r="G731" s="729">
        <f>G730*G727</f>
        <v>0</v>
      </c>
      <c r="H731" s="729">
        <f>H730*H727</f>
        <v>0</v>
      </c>
      <c r="I731" s="729">
        <f>I730*I727</f>
        <v>0</v>
      </c>
      <c r="J731" s="1511"/>
      <c r="K731" s="221"/>
    </row>
    <row r="732" spans="2:11" s="215" customFormat="1" ht="28.05" customHeight="1" x14ac:dyDescent="0.25">
      <c r="B732" s="219"/>
      <c r="C732" s="1506"/>
      <c r="D732" s="657" t="str" cm="1">
        <f t="array" ref="D732">IFERROR(IF(INDEX('1 - BaseSafra'!D:D,MATCH(E$724,'1 - BaseSafra'!D:D,0)+ROW(A6))&lt;&gt;"",IF(INDEX('1 - BaseSafra'!D:D,MATCH(E$724,'1 - BaseSafra'!D:D,0)+ROW(A6))&lt;&gt;E$724,INDEX('1 - BaseSafra'!D:D,MATCH(E$724,'1 - BaseSafra'!D:D,0)+ROW(A6)),""),""),"")</f>
        <v/>
      </c>
      <c r="E732" s="166"/>
      <c r="F732" s="166"/>
      <c r="G732" s="166"/>
      <c r="H732" s="166"/>
      <c r="I732" s="166"/>
      <c r="J732" s="1511"/>
      <c r="K732" s="221"/>
    </row>
    <row r="733" spans="2:11" s="215" customFormat="1" ht="28.05" customHeight="1" x14ac:dyDescent="0.25">
      <c r="B733" s="219"/>
      <c r="C733" s="1506"/>
      <c r="D733" s="657" t="str" cm="1">
        <f t="array" ref="D733">IFERROR(IF(INDEX('1 - BaseSafra'!D:D,MATCH(E$724,'1 - BaseSafra'!D:D,0)+ROW(A7))&lt;&gt;"",IF(INDEX('1 - BaseSafra'!D:D,MATCH(E$724,'1 - BaseSafra'!D:D,0)+ROW(A7))&lt;&gt;E$724,INDEX('1 - BaseSafra'!D:D,MATCH(E$724,'1 - BaseSafra'!D:D,0)+ROW(A7)),""),""),"")</f>
        <v/>
      </c>
      <c r="E733" s="166"/>
      <c r="F733" s="166"/>
      <c r="G733" s="166"/>
      <c r="H733" s="166"/>
      <c r="I733" s="166"/>
      <c r="J733" s="1511"/>
      <c r="K733" s="221"/>
    </row>
    <row r="734" spans="2:11" s="215" customFormat="1" ht="28.05" customHeight="1" x14ac:dyDescent="0.25">
      <c r="B734" s="219"/>
      <c r="C734" s="1506"/>
      <c r="D734" s="657" t="str" cm="1">
        <f t="array" ref="D734">IFERROR(IF(INDEX('1 - BaseSafra'!D:D,MATCH(E$724,'1 - BaseSafra'!D:D,0)+ROW(A8))&lt;&gt;"",IF(INDEX('1 - BaseSafra'!D:D,MATCH(E$724,'1 - BaseSafra'!D:D,0)+ROW(A8))&lt;&gt;E$724,INDEX('1 - BaseSafra'!D:D,MATCH(E$724,'1 - BaseSafra'!D:D,0)+ROW(A8)),""),""),"")</f>
        <v/>
      </c>
      <c r="E734" s="169"/>
      <c r="F734" s="169"/>
      <c r="G734" s="169"/>
      <c r="H734" s="169"/>
      <c r="I734" s="169"/>
      <c r="J734" s="1511"/>
      <c r="K734" s="221"/>
    </row>
    <row r="735" spans="2:11" s="215" customFormat="1" ht="28.05" customHeight="1" x14ac:dyDescent="0.25">
      <c r="B735" s="219"/>
      <c r="C735" s="1506"/>
      <c r="D735" s="657" t="str" cm="1">
        <f t="array" ref="D735">IFERROR(IF(INDEX('1 - BaseSafra'!D:D,MATCH(E$724,'1 - BaseSafra'!D:D,0)+ROW(A9))&lt;&gt;"",IF(INDEX('1 - BaseSafra'!D:D,MATCH(E$724,'1 - BaseSafra'!D:D,0)+ROW(A9))&lt;&gt;E$724,INDEX('1 - BaseSafra'!D:D,MATCH(E$724,'1 - BaseSafra'!D:D,0)+ROW(A9)),""),""),"")</f>
        <v/>
      </c>
      <c r="E735" s="731">
        <f>(E734*E729)*E732</f>
        <v>0</v>
      </c>
      <c r="F735" s="731">
        <f>(F734*F729)*F732</f>
        <v>0</v>
      </c>
      <c r="G735" s="731">
        <f>(G734*G729)*G732</f>
        <v>0</v>
      </c>
      <c r="H735" s="731">
        <f>(H734*H729)*H732</f>
        <v>0</v>
      </c>
      <c r="I735" s="731">
        <f>(I734*I729)*I732</f>
        <v>0</v>
      </c>
      <c r="J735" s="1511"/>
      <c r="K735" s="221"/>
    </row>
    <row r="736" spans="2:11" s="215" customFormat="1" ht="28.05" customHeight="1" x14ac:dyDescent="0.25">
      <c r="B736" s="219"/>
      <c r="C736" s="1506"/>
      <c r="D736" s="657" t="str" cm="1">
        <f t="array" ref="D736">IFERROR(IF(INDEX('1 - BaseSafra'!D:D,MATCH(E$724,'1 - BaseSafra'!D:D,0)+ROW(A10))&lt;&gt;"",IF(INDEX('1 - BaseSafra'!D:D,MATCH(E$724,'1 - BaseSafra'!D:D,0)+ROW(A10))&lt;&gt;E$724,INDEX('1 - BaseSafra'!D:D,MATCH(E$724,'1 - BaseSafra'!D:D,0)+ROW(A10)),""),""),"")</f>
        <v/>
      </c>
      <c r="E736" s="731">
        <f>E731*E732</f>
        <v>0</v>
      </c>
      <c r="F736" s="731">
        <f>F731*F732</f>
        <v>0</v>
      </c>
      <c r="G736" s="731">
        <f>G731*G732</f>
        <v>0</v>
      </c>
      <c r="H736" s="731">
        <f>H731*H732</f>
        <v>0</v>
      </c>
      <c r="I736" s="731">
        <f>I731*I732</f>
        <v>0</v>
      </c>
      <c r="J736" s="1511"/>
      <c r="K736" s="221"/>
    </row>
    <row r="737" spans="2:11" s="215" customFormat="1" ht="28.05" customHeight="1" x14ac:dyDescent="0.25">
      <c r="B737" s="219"/>
      <c r="C737" s="1506"/>
      <c r="D737" s="657" t="str" cm="1">
        <f t="array" ref="D737">IFERROR(IF(INDEX('1 - BaseSafra'!D:D,MATCH(E$724,'1 - BaseSafra'!D:D,0)+ROW(A11))&lt;&gt;"",IF(INDEX('1 - BaseSafra'!D:D,MATCH(E$724,'1 - BaseSafra'!D:D,0)+ROW(A11))&lt;&gt;E$724,INDEX('1 - BaseSafra'!D:D,MATCH(E$724,'1 - BaseSafra'!D:D,0)+ROW(A11)),""),""),"")</f>
        <v/>
      </c>
      <c r="E737" s="732">
        <f>E733*E727</f>
        <v>0</v>
      </c>
      <c r="F737" s="732">
        <f>F733*F727</f>
        <v>0</v>
      </c>
      <c r="G737" s="732">
        <f>G733*G727</f>
        <v>0</v>
      </c>
      <c r="H737" s="732">
        <f>H733*H727</f>
        <v>0</v>
      </c>
      <c r="I737" s="732">
        <f>I733*I727</f>
        <v>0</v>
      </c>
      <c r="J737" s="1511"/>
      <c r="K737" s="221"/>
    </row>
    <row r="738" spans="2:11" s="215" customFormat="1" ht="28.05" customHeight="1" x14ac:dyDescent="0.25">
      <c r="B738" s="219"/>
      <c r="C738" s="1506"/>
      <c r="D738" s="657" t="str" cm="1">
        <f t="array" ref="D738">IFERROR(IF(INDEX('1 - BaseSafra'!D:D,MATCH(E$724,'1 - BaseSafra'!D:D,0)+ROW(A12))&lt;&gt;"",IF(INDEX('1 - BaseSafra'!D:D,MATCH(E$724,'1 - BaseSafra'!D:D,0)+ROW(A12))&lt;&gt;E$724,INDEX('1 - BaseSafra'!D:D,MATCH(E$724,'1 - BaseSafra'!D:D,0)+ROW(A12)),""),""),"")</f>
        <v/>
      </c>
      <c r="E738" s="731">
        <f>E736-E737</f>
        <v>0</v>
      </c>
      <c r="F738" s="731">
        <f>F736-F737</f>
        <v>0</v>
      </c>
      <c r="G738" s="731">
        <f>G736-G737</f>
        <v>0</v>
      </c>
      <c r="H738" s="763">
        <f>H736-H737</f>
        <v>0</v>
      </c>
      <c r="I738" s="763">
        <f>I736-I737</f>
        <v>0</v>
      </c>
      <c r="J738" s="1511"/>
      <c r="K738" s="221"/>
    </row>
    <row r="739" spans="2:11" s="215" customFormat="1" ht="28.05" customHeight="1" x14ac:dyDescent="0.25">
      <c r="B739" s="219"/>
      <c r="C739" s="1506"/>
      <c r="D739" s="657" t="str" cm="1">
        <f t="array" ref="D739">IFERROR(IF(INDEX('1 - BaseSafra'!D:D,MATCH(E$724,'1 - BaseSafra'!D:D,0)+ROW(A13))&lt;&gt;"",IF(INDEX('1 - BaseSafra'!D:D,MATCH(E$724,'1 - BaseSafra'!D:D,0)+ROW(A13))&lt;&gt;E$724,INDEX('1 - BaseSafra'!D:D,MATCH(E$724,'1 - BaseSafra'!D:D,0)+ROW(A13)),""),""),"")</f>
        <v/>
      </c>
      <c r="E739" s="729">
        <f>IFERROR(E738/E736,0)</f>
        <v>0</v>
      </c>
      <c r="F739" s="729">
        <f>IFERROR(F738/F736,0)</f>
        <v>0</v>
      </c>
      <c r="G739" s="729">
        <f>IFERROR(G738/G736,0)</f>
        <v>0</v>
      </c>
      <c r="H739" s="731">
        <f>IFERROR(H738/H736,0)</f>
        <v>0</v>
      </c>
      <c r="I739" s="731">
        <f>IFERROR(I738/I736,0)</f>
        <v>0</v>
      </c>
      <c r="J739" s="1511"/>
      <c r="K739" s="221"/>
    </row>
    <row r="740" spans="2:11" s="215" customFormat="1" ht="28.05" customHeight="1" x14ac:dyDescent="0.25">
      <c r="B740" s="219"/>
      <c r="C740" s="1506"/>
      <c r="D740" s="657" t="str" cm="1">
        <f t="array" ref="D740">IFERROR(IF(INDEX('1 - BaseSafra'!D:D,MATCH(E$724,'1 - BaseSafra'!D:D,0)+ROW(A14))&lt;&gt;"",IF(INDEX('1 - BaseSafra'!D:D,MATCH(E$724,'1 - BaseSafra'!D:D,0)+ROW(A14))&lt;&gt;E$724,INDEX('1 - BaseSafra'!D:D,MATCH(E$724,'1 - BaseSafra'!D:D,0)+ROW(A14)),""),""),"")</f>
        <v/>
      </c>
      <c r="E740" s="164"/>
      <c r="F740" s="164"/>
      <c r="G740" s="164"/>
      <c r="H740" s="169"/>
      <c r="I740" s="169"/>
      <c r="J740" s="1511"/>
      <c r="K740" s="221"/>
    </row>
    <row r="741" spans="2:11" s="215" customFormat="1" ht="28.05" customHeight="1" x14ac:dyDescent="0.25">
      <c r="B741" s="219"/>
      <c r="C741" s="1506"/>
      <c r="D741" s="657" t="str" cm="1">
        <f t="array" ref="D741">IFERROR(IF(INDEX('1 - BaseSafra'!D:D,MATCH(E$724,'1 - BaseSafra'!D:D,0)+ROW(A15))&lt;&gt;"",IF(INDEX('1 - BaseSafra'!D:D,MATCH(E$724,'1 - BaseSafra'!D:D,0)+ROW(A15))&lt;&gt;E$724,INDEX('1 - BaseSafra'!D:D,MATCH(E$724,'1 - BaseSafra'!D:D,0)+ROW(A15)),""),""),"")</f>
        <v/>
      </c>
      <c r="E741" s="164"/>
      <c r="F741" s="164"/>
      <c r="G741" s="164"/>
      <c r="H741" s="169"/>
      <c r="I741" s="169"/>
      <c r="J741" s="1511"/>
      <c r="K741" s="221"/>
    </row>
    <row r="742" spans="2:11" s="215" customFormat="1" ht="28.05" customHeight="1" x14ac:dyDescent="0.25">
      <c r="B742" s="219"/>
      <c r="C742" s="1506"/>
      <c r="D742" s="657" t="str" cm="1">
        <f t="array" ref="D742">IFERROR(IF(INDEX('1 - BaseSafra'!D:D,MATCH(E$724,'1 - BaseSafra'!D:D,0)+ROW(A16))&lt;&gt;"",IF(INDEX('1 - BaseSafra'!D:D,MATCH(E$724,'1 - BaseSafra'!D:D,0)+ROW(A16))&lt;&gt;E$724,INDEX('1 - BaseSafra'!D:D,MATCH(E$724,'1 - BaseSafra'!D:D,0)+ROW(A16)),""),""),"")</f>
        <v/>
      </c>
      <c r="E742" s="164"/>
      <c r="F742" s="164"/>
      <c r="G742" s="164"/>
      <c r="H742" s="169"/>
      <c r="I742" s="169"/>
      <c r="J742" s="1511"/>
      <c r="K742" s="221"/>
    </row>
    <row r="743" spans="2:11" s="215" customFormat="1" ht="28.05" customHeight="1" x14ac:dyDescent="0.25">
      <c r="B743" s="219"/>
      <c r="C743" s="1506"/>
      <c r="D743" s="657" t="str" cm="1">
        <f t="array" ref="D743">IFERROR(IF(INDEX('1 - BaseSafra'!D:D,MATCH(E$724,'1 - BaseSafra'!D:D,0)+ROW(A17))&lt;&gt;"",IF(INDEX('1 - BaseSafra'!D:D,MATCH(E$724,'1 - BaseSafra'!D:D,0)+ROW(A17))&lt;&gt;E$724,INDEX('1 - BaseSafra'!D:D,MATCH(E$724,'1 - BaseSafra'!D:D,0)+ROW(A17)),""),""),"")</f>
        <v/>
      </c>
      <c r="E743" s="164"/>
      <c r="F743" s="164"/>
      <c r="G743" s="164"/>
      <c r="H743" s="767"/>
      <c r="I743" s="767"/>
      <c r="J743" s="1511"/>
      <c r="K743" s="221"/>
    </row>
    <row r="744" spans="2:11" s="215" customFormat="1" ht="28.05" customHeight="1" x14ac:dyDescent="0.25">
      <c r="B744" s="219"/>
      <c r="C744" s="1506"/>
      <c r="D744" s="657" t="str" cm="1">
        <f t="array" ref="D744">IFERROR(IF(INDEX('1 - BaseSafra'!D:D,MATCH(E$724,'1 - BaseSafra'!D:D,0)+ROW(A18))&lt;&gt;"",IF(INDEX('1 - BaseSafra'!D:D,MATCH(E$724,'1 - BaseSafra'!D:D,0)+ROW(A18))&lt;&gt;E$724,INDEX('1 - BaseSafra'!D:D,MATCH(E$724,'1 - BaseSafra'!D:D,0)+ROW(A18)),""),""),"")</f>
        <v/>
      </c>
      <c r="E744" s="164"/>
      <c r="F744" s="164"/>
      <c r="G744" s="164"/>
      <c r="H744" s="767"/>
      <c r="I744" s="767"/>
      <c r="J744" s="1511"/>
      <c r="K744" s="221"/>
    </row>
    <row r="745" spans="2:11" s="215" customFormat="1" ht="28.05" customHeight="1" x14ac:dyDescent="0.25">
      <c r="B745" s="219"/>
      <c r="C745" s="1506"/>
      <c r="D745" s="657" t="str" cm="1">
        <f t="array" ref="D745">IFERROR(IF(INDEX('1 - BaseSafra'!D:D,MATCH(E$724,'1 - BaseSafra'!D:D,0)+ROW(A19))&lt;&gt;"",IF(INDEX('1 - BaseSafra'!D:D,MATCH(E$724,'1 - BaseSafra'!D:D,0)+ROW(A19))&lt;&gt;E$724,INDEX('1 - BaseSafra'!D:D,MATCH(E$724,'1 - BaseSafra'!D:D,0)+ROW(A19)),""),""),"")</f>
        <v/>
      </c>
      <c r="E745" s="164"/>
      <c r="F745" s="164"/>
      <c r="G745" s="164"/>
      <c r="H745" s="767"/>
      <c r="I745" s="767"/>
      <c r="J745" s="1511"/>
      <c r="K745" s="221"/>
    </row>
    <row r="746" spans="2:11" s="215" customFormat="1" ht="28.05" customHeight="1" x14ac:dyDescent="0.25">
      <c r="B746" s="219"/>
      <c r="C746" s="1506"/>
      <c r="D746" s="657" t="str" cm="1">
        <f t="array" ref="D746">IFERROR(IF(INDEX('1 - BaseSafra'!D:D,MATCH(E$724,'1 - BaseSafra'!D:D,0)+ROW(A20))&lt;&gt;"",IF(INDEX('1 - BaseSafra'!D:D,MATCH(E$724,'1 - BaseSafra'!D:D,0)+ROW(A20))&lt;&gt;E$724,INDEX('1 - BaseSafra'!D:D,MATCH(E$724,'1 - BaseSafra'!D:D,0)+ROW(A20)),""),""),"")</f>
        <v/>
      </c>
      <c r="E746" s="164"/>
      <c r="F746" s="164"/>
      <c r="G746" s="164"/>
      <c r="H746" s="767"/>
      <c r="I746" s="767"/>
      <c r="J746" s="1511"/>
      <c r="K746" s="221"/>
    </row>
    <row r="747" spans="2:11" s="215" customFormat="1" ht="28.05" customHeight="1" x14ac:dyDescent="0.25">
      <c r="B747" s="219"/>
      <c r="C747" s="1507"/>
      <c r="D747" s="790" t="str" cm="1">
        <f t="array" ref="D747">IFERROR(IF(INDEX('1 - BaseSafra'!D:D,MATCH(E$724,'1 - BaseSafra'!D:D,0)+ROW(A21))&lt;&gt;"",IF(INDEX('1 - BaseSafra'!D:D,MATCH(E$724,'1 - BaseSafra'!D:D,0)+ROW(A21))&lt;&gt;E$724,INDEX('1 - BaseSafra'!D:D,MATCH(E$724,'1 - BaseSafra'!D:D,0)+ROW(A21)),""),""),"")</f>
        <v/>
      </c>
      <c r="E747" s="179"/>
      <c r="F747" s="179"/>
      <c r="G747" s="179"/>
      <c r="H747" s="727"/>
      <c r="I747" s="727"/>
      <c r="J747" s="1512"/>
      <c r="K747" s="221"/>
    </row>
    <row r="748" spans="2:11" ht="18" customHeight="1" x14ac:dyDescent="0.25">
      <c r="B748" s="3"/>
      <c r="D748" s="150"/>
      <c r="E748" s="150"/>
      <c r="F748" s="150"/>
      <c r="G748" s="150"/>
      <c r="H748" s="150"/>
      <c r="I748" s="150"/>
      <c r="J748" s="150"/>
      <c r="K748" s="10"/>
    </row>
    <row r="749" spans="2:11" s="215" customFormat="1" ht="42.6" customHeight="1" x14ac:dyDescent="0.25">
      <c r="B749" s="219"/>
      <c r="C749" s="1505">
        <v>29</v>
      </c>
      <c r="D749" s="626" t="s">
        <v>225</v>
      </c>
      <c r="E749" s="1325"/>
      <c r="F749" s="1326"/>
      <c r="G749" s="1326"/>
      <c r="H749" s="1326"/>
      <c r="I749" s="1326"/>
      <c r="J749" s="765" t="s">
        <v>143</v>
      </c>
      <c r="K749" s="221"/>
    </row>
    <row r="750" spans="2:11" s="215" customFormat="1" ht="19.8" customHeight="1" x14ac:dyDescent="0.25">
      <c r="B750" s="219"/>
      <c r="C750" s="1506"/>
      <c r="D750" s="627" t="s">
        <v>984</v>
      </c>
      <c r="E750" s="1084" t="str">
        <f>E725</f>
        <v>23/24</v>
      </c>
      <c r="F750" s="1084" t="str">
        <f t="shared" ref="F750:I750" si="30">F725</f>
        <v>24/25</v>
      </c>
      <c r="G750" s="1084" t="str">
        <f t="shared" si="30"/>
        <v>25/26</v>
      </c>
      <c r="H750" s="1084" t="str">
        <f t="shared" si="30"/>
        <v>26/27</v>
      </c>
      <c r="I750" s="1084" t="str">
        <f t="shared" si="30"/>
        <v>27/28</v>
      </c>
      <c r="J750" s="787"/>
      <c r="K750" s="221"/>
    </row>
    <row r="751" spans="2:11" s="215" customFormat="1" ht="19.8" customHeight="1" x14ac:dyDescent="0.25">
      <c r="B751" s="219"/>
      <c r="C751" s="1506"/>
      <c r="D751" s="711" t="s">
        <v>227</v>
      </c>
      <c r="E751" s="204" t="s">
        <v>990</v>
      </c>
      <c r="F751" s="204" t="s">
        <v>987</v>
      </c>
      <c r="G751" s="204" t="s">
        <v>985</v>
      </c>
      <c r="H751" s="204" t="s">
        <v>986</v>
      </c>
      <c r="I751" s="204" t="s">
        <v>986</v>
      </c>
      <c r="J751" s="787"/>
      <c r="K751" s="221"/>
    </row>
    <row r="752" spans="2:11" s="215" customFormat="1" ht="28.05" customHeight="1" x14ac:dyDescent="0.25">
      <c r="B752" s="219"/>
      <c r="C752" s="1506"/>
      <c r="D752" s="657" t="str" cm="1">
        <f t="array" ref="D752">IFERROR(IF(INDEX('1 - BaseSafra'!D:D,MATCH(E$749,'1 - BaseSafra'!D:D,0)+ROW(A1))&lt;&gt;"",IF(INDEX('1 - BaseSafra'!D:D,MATCH(E$749,'1 - BaseSafra'!D:D,0)+ROW(A1))&lt;&gt;E$749,INDEX('1 - BaseSafra'!D:D,MATCH(E$749,'1 - BaseSafra'!D:D,0)+ROW(A1)),""),""),"")</f>
        <v/>
      </c>
      <c r="E752" s="728">
        <f>SUM(E753:E754)</f>
        <v>0</v>
      </c>
      <c r="F752" s="728">
        <f>SUM(F753:F754)</f>
        <v>0</v>
      </c>
      <c r="G752" s="728">
        <f>SUM(G753:G754)</f>
        <v>0</v>
      </c>
      <c r="H752" s="728">
        <f>SUM(H753:H754)</f>
        <v>0</v>
      </c>
      <c r="I752" s="728">
        <f>SUM(I753:I754)</f>
        <v>0</v>
      </c>
      <c r="J752" s="1511"/>
      <c r="K752" s="221"/>
    </row>
    <row r="753" spans="2:11" s="215" customFormat="1" ht="28.05" customHeight="1" x14ac:dyDescent="0.25">
      <c r="B753" s="219"/>
      <c r="C753" s="1506"/>
      <c r="D753" s="657" t="str" cm="1">
        <f t="array" ref="D753">IFERROR(IF(INDEX('1 - BaseSafra'!D:D,MATCH(E$749,'1 - BaseSafra'!D:D,0)+ROW(A2))&lt;&gt;"",IF(INDEX('1 - BaseSafra'!D:D,MATCH(E$749,'1 - BaseSafra'!D:D,0)+ROW(A2))&lt;&gt;E$749,INDEX('1 - BaseSafra'!D:D,MATCH(E$749,'1 - BaseSafra'!D:D,0)+ROW(A2)),""),""),"")</f>
        <v/>
      </c>
      <c r="E753" s="164"/>
      <c r="F753" s="164"/>
      <c r="G753" s="164"/>
      <c r="H753" s="164"/>
      <c r="I753" s="164"/>
      <c r="J753" s="1511"/>
      <c r="K753" s="221"/>
    </row>
    <row r="754" spans="2:11" s="215" customFormat="1" ht="28.05" customHeight="1" x14ac:dyDescent="0.25">
      <c r="B754" s="219"/>
      <c r="C754" s="1506"/>
      <c r="D754" s="657" t="str" cm="1">
        <f t="array" ref="D754">IFERROR(IF(INDEX('1 - BaseSafra'!D:D,MATCH(E$749,'1 - BaseSafra'!D:D,0)+ROW(A3))&lt;&gt;"",IF(INDEX('1 - BaseSafra'!D:D,MATCH(E$749,'1 - BaseSafra'!D:D,0)+ROW(A3))&lt;&gt;E$749,INDEX('1 - BaseSafra'!D:D,MATCH(E$749,'1 - BaseSafra'!D:D,0)+ROW(A3)),""),""),"")</f>
        <v/>
      </c>
      <c r="E754" s="164"/>
      <c r="F754" s="164"/>
      <c r="G754" s="164"/>
      <c r="H754" s="164"/>
      <c r="I754" s="164"/>
      <c r="J754" s="1511"/>
      <c r="K754" s="221"/>
    </row>
    <row r="755" spans="2:11" s="215" customFormat="1" ht="28.05" customHeight="1" x14ac:dyDescent="0.25">
      <c r="B755" s="219"/>
      <c r="C755" s="1506"/>
      <c r="D755" s="657" t="str" cm="1">
        <f t="array" ref="D755">IFERROR(IF(INDEX('1 - BaseSafra'!D:D,MATCH(E$749,'1 - BaseSafra'!D:D,0)+ROW(A4))&lt;&gt;"",IF(INDEX('1 - BaseSafra'!D:D,MATCH(E$749,'1 - BaseSafra'!D:D,0)+ROW(A4))&lt;&gt;E$749,INDEX('1 - BaseSafra'!D:D,MATCH(E$749,'1 - BaseSafra'!D:D,0)+ROW(A4)),""),""),"")</f>
        <v/>
      </c>
      <c r="E755" s="164"/>
      <c r="F755" s="164"/>
      <c r="G755" s="118"/>
      <c r="H755" s="164"/>
      <c r="I755" s="164"/>
      <c r="J755" s="1511"/>
      <c r="K755" s="221"/>
    </row>
    <row r="756" spans="2:11" s="215" customFormat="1" ht="28.05" customHeight="1" x14ac:dyDescent="0.25">
      <c r="B756" s="219"/>
      <c r="C756" s="1506"/>
      <c r="D756" s="657" t="str" cm="1">
        <f t="array" ref="D756">IFERROR(IF(INDEX('1 - BaseSafra'!D:D,MATCH(E$749,'1 - BaseSafra'!D:D,0)+ROW(A5))&lt;&gt;"",IF(INDEX('1 - BaseSafra'!D:D,MATCH(E$749,'1 - BaseSafra'!D:D,0)+ROW(A5))&lt;&gt;E$749,INDEX('1 - BaseSafra'!D:D,MATCH(E$749,'1 - BaseSafra'!D:D,0)+ROW(A5)),""),""),"")</f>
        <v/>
      </c>
      <c r="E756" s="729">
        <f>E755*E752</f>
        <v>0</v>
      </c>
      <c r="F756" s="729">
        <f>F755*F752</f>
        <v>0</v>
      </c>
      <c r="G756" s="729">
        <f>G755*G752</f>
        <v>0</v>
      </c>
      <c r="H756" s="729">
        <f>H755*H752</f>
        <v>0</v>
      </c>
      <c r="I756" s="729">
        <f>I755*I752</f>
        <v>0</v>
      </c>
      <c r="J756" s="1511"/>
      <c r="K756" s="221"/>
    </row>
    <row r="757" spans="2:11" s="215" customFormat="1" ht="28.05" customHeight="1" x14ac:dyDescent="0.25">
      <c r="B757" s="219"/>
      <c r="C757" s="1506"/>
      <c r="D757" s="657" t="str" cm="1">
        <f t="array" ref="D757">IFERROR(IF(INDEX('1 - BaseSafra'!D:D,MATCH(E$749,'1 - BaseSafra'!D:D,0)+ROW(A6))&lt;&gt;"",IF(INDEX('1 - BaseSafra'!D:D,MATCH(E$749,'1 - BaseSafra'!D:D,0)+ROW(A6))&lt;&gt;E$749,INDEX('1 - BaseSafra'!D:D,MATCH(E$749,'1 - BaseSafra'!D:D,0)+ROW(A6)),""),""),"")</f>
        <v/>
      </c>
      <c r="E757" s="166"/>
      <c r="F757" s="166"/>
      <c r="G757" s="166"/>
      <c r="H757" s="166"/>
      <c r="I757" s="166"/>
      <c r="J757" s="1511"/>
      <c r="K757" s="221"/>
    </row>
    <row r="758" spans="2:11" s="215" customFormat="1" ht="28.05" customHeight="1" x14ac:dyDescent="0.25">
      <c r="B758" s="219"/>
      <c r="C758" s="1506"/>
      <c r="D758" s="657" t="str" cm="1">
        <f t="array" ref="D758">IFERROR(IF(INDEX('1 - BaseSafra'!D:D,MATCH(E$749,'1 - BaseSafra'!D:D,0)+ROW(A7))&lt;&gt;"",IF(INDEX('1 - BaseSafra'!D:D,MATCH(E$749,'1 - BaseSafra'!D:D,0)+ROW(A7))&lt;&gt;E$749,INDEX('1 - BaseSafra'!D:D,MATCH(E$749,'1 - BaseSafra'!D:D,0)+ROW(A7)),""),""),"")</f>
        <v/>
      </c>
      <c r="E758" s="166"/>
      <c r="F758" s="166"/>
      <c r="G758" s="166"/>
      <c r="H758" s="166"/>
      <c r="I758" s="166"/>
      <c r="J758" s="1511"/>
      <c r="K758" s="221"/>
    </row>
    <row r="759" spans="2:11" s="215" customFormat="1" ht="28.05" customHeight="1" x14ac:dyDescent="0.25">
      <c r="B759" s="219"/>
      <c r="C759" s="1506"/>
      <c r="D759" s="657" t="str" cm="1">
        <f t="array" ref="D759">IFERROR(IF(INDEX('1 - BaseSafra'!D:D,MATCH(E$749,'1 - BaseSafra'!D:D,0)+ROW(A8))&lt;&gt;"",IF(INDEX('1 - BaseSafra'!D:D,MATCH(E$749,'1 - BaseSafra'!D:D,0)+ROW(A8))&lt;&gt;E$749,INDEX('1 - BaseSafra'!D:D,MATCH(E$749,'1 - BaseSafra'!D:D,0)+ROW(A8)),""),""),"")</f>
        <v/>
      </c>
      <c r="E759" s="169"/>
      <c r="F759" s="169"/>
      <c r="G759" s="169"/>
      <c r="H759" s="169"/>
      <c r="I759" s="169"/>
      <c r="J759" s="1511"/>
      <c r="K759" s="221"/>
    </row>
    <row r="760" spans="2:11" s="215" customFormat="1" ht="28.05" customHeight="1" x14ac:dyDescent="0.25">
      <c r="B760" s="219"/>
      <c r="C760" s="1506"/>
      <c r="D760" s="657" t="str" cm="1">
        <f t="array" ref="D760">IFERROR(IF(INDEX('1 - BaseSafra'!D:D,MATCH(E$749,'1 - BaseSafra'!D:D,0)+ROW(A9))&lt;&gt;"",IF(INDEX('1 - BaseSafra'!D:D,MATCH(E$749,'1 - BaseSafra'!D:D,0)+ROW(A9))&lt;&gt;E$749,INDEX('1 - BaseSafra'!D:D,MATCH(E$749,'1 - BaseSafra'!D:D,0)+ROW(A9)),""),""),"")</f>
        <v/>
      </c>
      <c r="E760" s="731">
        <f>(E759*E754)*E757</f>
        <v>0</v>
      </c>
      <c r="F760" s="731">
        <f>(F759*F754)*F757</f>
        <v>0</v>
      </c>
      <c r="G760" s="731">
        <f>(G759*G754)*G757</f>
        <v>0</v>
      </c>
      <c r="H760" s="731">
        <f>(H759*H754)*H757</f>
        <v>0</v>
      </c>
      <c r="I760" s="731">
        <f>(I759*I754)*I757</f>
        <v>0</v>
      </c>
      <c r="J760" s="1511"/>
      <c r="K760" s="221"/>
    </row>
    <row r="761" spans="2:11" s="215" customFormat="1" ht="28.05" customHeight="1" x14ac:dyDescent="0.25">
      <c r="B761" s="219"/>
      <c r="C761" s="1506"/>
      <c r="D761" s="657" t="str" cm="1">
        <f t="array" ref="D761">IFERROR(IF(INDEX('1 - BaseSafra'!D:D,MATCH(E$749,'1 - BaseSafra'!D:D,0)+ROW(A10))&lt;&gt;"",IF(INDEX('1 - BaseSafra'!D:D,MATCH(E$749,'1 - BaseSafra'!D:D,0)+ROW(A10))&lt;&gt;E$749,INDEX('1 - BaseSafra'!D:D,MATCH(E$749,'1 - BaseSafra'!D:D,0)+ROW(A10)),""),""),"")</f>
        <v/>
      </c>
      <c r="E761" s="731">
        <f>E756*E757</f>
        <v>0</v>
      </c>
      <c r="F761" s="731">
        <f>F756*F757</f>
        <v>0</v>
      </c>
      <c r="G761" s="731">
        <f>G756*G757</f>
        <v>0</v>
      </c>
      <c r="H761" s="731">
        <f>H756*H757</f>
        <v>0</v>
      </c>
      <c r="I761" s="731">
        <f>I756*I757</f>
        <v>0</v>
      </c>
      <c r="J761" s="1511"/>
      <c r="K761" s="221"/>
    </row>
    <row r="762" spans="2:11" s="215" customFormat="1" ht="28.05" customHeight="1" x14ac:dyDescent="0.25">
      <c r="B762" s="219"/>
      <c r="C762" s="1506"/>
      <c r="D762" s="657" t="str" cm="1">
        <f t="array" ref="D762">IFERROR(IF(INDEX('1 - BaseSafra'!D:D,MATCH(E$749,'1 - BaseSafra'!D:D,0)+ROW(A11))&lt;&gt;"",IF(INDEX('1 - BaseSafra'!D:D,MATCH(E$749,'1 - BaseSafra'!D:D,0)+ROW(A11))&lt;&gt;E$749,INDEX('1 - BaseSafra'!D:D,MATCH(E$749,'1 - BaseSafra'!D:D,0)+ROW(A11)),""),""),"")</f>
        <v/>
      </c>
      <c r="E762" s="732">
        <f>E758*E752</f>
        <v>0</v>
      </c>
      <c r="F762" s="732">
        <f>F758*F752</f>
        <v>0</v>
      </c>
      <c r="G762" s="732">
        <f>G758*G752</f>
        <v>0</v>
      </c>
      <c r="H762" s="732">
        <f>H758*H752</f>
        <v>0</v>
      </c>
      <c r="I762" s="732">
        <f>I758*I752</f>
        <v>0</v>
      </c>
      <c r="J762" s="1511"/>
      <c r="K762" s="221"/>
    </row>
    <row r="763" spans="2:11" s="215" customFormat="1" ht="28.05" customHeight="1" x14ac:dyDescent="0.25">
      <c r="B763" s="219"/>
      <c r="C763" s="1506"/>
      <c r="D763" s="657" t="str" cm="1">
        <f t="array" ref="D763">IFERROR(IF(INDEX('1 - BaseSafra'!D:D,MATCH(E$749,'1 - BaseSafra'!D:D,0)+ROW(A12))&lt;&gt;"",IF(INDEX('1 - BaseSafra'!D:D,MATCH(E$749,'1 - BaseSafra'!D:D,0)+ROW(A12))&lt;&gt;E$749,INDEX('1 - BaseSafra'!D:D,MATCH(E$749,'1 - BaseSafra'!D:D,0)+ROW(A12)),""),""),"")</f>
        <v/>
      </c>
      <c r="E763" s="731">
        <f>E761-E762</f>
        <v>0</v>
      </c>
      <c r="F763" s="731">
        <f>F761-F762</f>
        <v>0</v>
      </c>
      <c r="G763" s="731">
        <f>G761-G762</f>
        <v>0</v>
      </c>
      <c r="H763" s="763">
        <f>H761-H762</f>
        <v>0</v>
      </c>
      <c r="I763" s="763">
        <f>I761-I762</f>
        <v>0</v>
      </c>
      <c r="J763" s="1511"/>
      <c r="K763" s="221"/>
    </row>
    <row r="764" spans="2:11" s="215" customFormat="1" ht="28.05" customHeight="1" x14ac:dyDescent="0.25">
      <c r="B764" s="219"/>
      <c r="C764" s="1506"/>
      <c r="D764" s="657" t="str" cm="1">
        <f t="array" ref="D764">IFERROR(IF(INDEX('1 - BaseSafra'!D:D,MATCH(E$749,'1 - BaseSafra'!D:D,0)+ROW(A13))&lt;&gt;"",IF(INDEX('1 - BaseSafra'!D:D,MATCH(E$749,'1 - BaseSafra'!D:D,0)+ROW(A13))&lt;&gt;E$749,INDEX('1 - BaseSafra'!D:D,MATCH(E$749,'1 - BaseSafra'!D:D,0)+ROW(A13)),""),""),"")</f>
        <v/>
      </c>
      <c r="E764" s="729">
        <f>IFERROR(E763/E761,0)</f>
        <v>0</v>
      </c>
      <c r="F764" s="729">
        <f>IFERROR(F763/F761,0)</f>
        <v>0</v>
      </c>
      <c r="G764" s="729">
        <f>IFERROR(G763/G761,0)</f>
        <v>0</v>
      </c>
      <c r="H764" s="731">
        <f>IFERROR(H763/H761,0)</f>
        <v>0</v>
      </c>
      <c r="I764" s="731">
        <f>IFERROR(I763/I761,0)</f>
        <v>0</v>
      </c>
      <c r="J764" s="1511"/>
      <c r="K764" s="221"/>
    </row>
    <row r="765" spans="2:11" s="215" customFormat="1" ht="28.05" customHeight="1" x14ac:dyDescent="0.25">
      <c r="B765" s="219"/>
      <c r="C765" s="1506"/>
      <c r="D765" s="657" t="str" cm="1">
        <f t="array" ref="D765">IFERROR(IF(INDEX('1 - BaseSafra'!D:D,MATCH(E$749,'1 - BaseSafra'!D:D,0)+ROW(A14))&lt;&gt;"",IF(INDEX('1 - BaseSafra'!D:D,MATCH(E$749,'1 - BaseSafra'!D:D,0)+ROW(A14))&lt;&gt;E$749,INDEX('1 - BaseSafra'!D:D,MATCH(E$749,'1 - BaseSafra'!D:D,0)+ROW(A14)),""),""),"")</f>
        <v/>
      </c>
      <c r="E765" s="164"/>
      <c r="F765" s="164"/>
      <c r="G765" s="164"/>
      <c r="H765" s="169"/>
      <c r="I765" s="169"/>
      <c r="J765" s="1511"/>
      <c r="K765" s="221"/>
    </row>
    <row r="766" spans="2:11" s="215" customFormat="1" ht="28.05" customHeight="1" x14ac:dyDescent="0.25">
      <c r="B766" s="219"/>
      <c r="C766" s="1506"/>
      <c r="D766" s="657" t="str" cm="1">
        <f t="array" ref="D766">IFERROR(IF(INDEX('1 - BaseSafra'!D:D,MATCH(E$749,'1 - BaseSafra'!D:D,0)+ROW(A15))&lt;&gt;"",IF(INDEX('1 - BaseSafra'!D:D,MATCH(E$749,'1 - BaseSafra'!D:D,0)+ROW(A15))&lt;&gt;E$749,INDEX('1 - BaseSafra'!D:D,MATCH(E$749,'1 - BaseSafra'!D:D,0)+ROW(A15)),""),""),"")</f>
        <v/>
      </c>
      <c r="E766" s="164"/>
      <c r="F766" s="164"/>
      <c r="G766" s="164"/>
      <c r="H766" s="169"/>
      <c r="I766" s="169"/>
      <c r="J766" s="1511"/>
      <c r="K766" s="221"/>
    </row>
    <row r="767" spans="2:11" s="215" customFormat="1" ht="28.05" customHeight="1" x14ac:dyDescent="0.25">
      <c r="B767" s="219"/>
      <c r="C767" s="1506"/>
      <c r="D767" s="657" t="str" cm="1">
        <f t="array" ref="D767">IFERROR(IF(INDEX('1 - BaseSafra'!D:D,MATCH(E$749,'1 - BaseSafra'!D:D,0)+ROW(A16))&lt;&gt;"",IF(INDEX('1 - BaseSafra'!D:D,MATCH(E$749,'1 - BaseSafra'!D:D,0)+ROW(A16))&lt;&gt;E$749,INDEX('1 - BaseSafra'!D:D,MATCH(E$749,'1 - BaseSafra'!D:D,0)+ROW(A16)),""),""),"")</f>
        <v/>
      </c>
      <c r="E767" s="164"/>
      <c r="F767" s="164"/>
      <c r="G767" s="164"/>
      <c r="H767" s="169"/>
      <c r="I767" s="169"/>
      <c r="J767" s="1511"/>
      <c r="K767" s="221"/>
    </row>
    <row r="768" spans="2:11" s="215" customFormat="1" ht="28.05" customHeight="1" x14ac:dyDescent="0.25">
      <c r="B768" s="219"/>
      <c r="C768" s="1506"/>
      <c r="D768" s="657" t="str" cm="1">
        <f t="array" ref="D768">IFERROR(IF(INDEX('1 - BaseSafra'!D:D,MATCH(E$749,'1 - BaseSafra'!D:D,0)+ROW(A17))&lt;&gt;"",IF(INDEX('1 - BaseSafra'!D:D,MATCH(E$749,'1 - BaseSafra'!D:D,0)+ROW(A17))&lt;&gt;E$749,INDEX('1 - BaseSafra'!D:D,MATCH(E$749,'1 - BaseSafra'!D:D,0)+ROW(A17)),""),""),"")</f>
        <v/>
      </c>
      <c r="E768" s="164"/>
      <c r="F768" s="164"/>
      <c r="G768" s="164"/>
      <c r="H768" s="767"/>
      <c r="I768" s="767"/>
      <c r="J768" s="1511"/>
      <c r="K768" s="221"/>
    </row>
    <row r="769" spans="2:11" s="215" customFormat="1" ht="28.05" customHeight="1" x14ac:dyDescent="0.25">
      <c r="B769" s="219"/>
      <c r="C769" s="1506"/>
      <c r="D769" s="657" t="str" cm="1">
        <f t="array" ref="D769">IFERROR(IF(INDEX('1 - BaseSafra'!D:D,MATCH(E$749,'1 - BaseSafra'!D:D,0)+ROW(A18))&lt;&gt;"",IF(INDEX('1 - BaseSafra'!D:D,MATCH(E$749,'1 - BaseSafra'!D:D,0)+ROW(A18))&lt;&gt;E$749,INDEX('1 - BaseSafra'!D:D,MATCH(E$749,'1 - BaseSafra'!D:D,0)+ROW(A18)),""),""),"")</f>
        <v/>
      </c>
      <c r="E769" s="164"/>
      <c r="F769" s="164"/>
      <c r="G769" s="164"/>
      <c r="H769" s="767"/>
      <c r="I769" s="767"/>
      <c r="J769" s="1511"/>
      <c r="K769" s="221"/>
    </row>
    <row r="770" spans="2:11" s="215" customFormat="1" ht="28.05" customHeight="1" x14ac:dyDescent="0.25">
      <c r="B770" s="219"/>
      <c r="C770" s="1506"/>
      <c r="D770" s="657" t="str" cm="1">
        <f t="array" ref="D770">IFERROR(IF(INDEX('1 - BaseSafra'!D:D,MATCH(E$749,'1 - BaseSafra'!D:D,0)+ROW(A19))&lt;&gt;"",IF(INDEX('1 - BaseSafra'!D:D,MATCH(E$749,'1 - BaseSafra'!D:D,0)+ROW(A19))&lt;&gt;E$749,INDEX('1 - BaseSafra'!D:D,MATCH(E$749,'1 - BaseSafra'!D:D,0)+ROW(A19)),""),""),"")</f>
        <v/>
      </c>
      <c r="E770" s="164"/>
      <c r="F770" s="164"/>
      <c r="G770" s="164"/>
      <c r="H770" s="767"/>
      <c r="I770" s="767"/>
      <c r="J770" s="1511"/>
      <c r="K770" s="221"/>
    </row>
    <row r="771" spans="2:11" s="215" customFormat="1" ht="28.05" customHeight="1" x14ac:dyDescent="0.25">
      <c r="B771" s="219"/>
      <c r="C771" s="1506"/>
      <c r="D771" s="657" t="str" cm="1">
        <f t="array" ref="D771">IFERROR(IF(INDEX('1 - BaseSafra'!D:D,MATCH(E$749,'1 - BaseSafra'!D:D,0)+ROW(A20))&lt;&gt;"",IF(INDEX('1 - BaseSafra'!D:D,MATCH(E$749,'1 - BaseSafra'!D:D,0)+ROW(A20))&lt;&gt;E$749,INDEX('1 - BaseSafra'!D:D,MATCH(E$749,'1 - BaseSafra'!D:D,0)+ROW(A20)),""),""),"")</f>
        <v/>
      </c>
      <c r="E771" s="164"/>
      <c r="F771" s="164"/>
      <c r="G771" s="164"/>
      <c r="H771" s="767"/>
      <c r="I771" s="767"/>
      <c r="J771" s="1511"/>
      <c r="K771" s="221"/>
    </row>
    <row r="772" spans="2:11" s="215" customFormat="1" ht="28.05" customHeight="1" x14ac:dyDescent="0.25">
      <c r="B772" s="219"/>
      <c r="C772" s="1507"/>
      <c r="D772" s="790" t="str" cm="1">
        <f t="array" ref="D772">IFERROR(IF(INDEX('1 - BaseSafra'!D:D,MATCH(E$749,'1 - BaseSafra'!D:D,0)+ROW(A21))&lt;&gt;"",IF(INDEX('1 - BaseSafra'!D:D,MATCH(E$749,'1 - BaseSafra'!D:D,0)+ROW(A21))&lt;&gt;E$749,INDEX('1 - BaseSafra'!D:D,MATCH(E$749,'1 - BaseSafra'!D:D,0)+ROW(A21)),""),""),"")</f>
        <v/>
      </c>
      <c r="E772" s="179"/>
      <c r="F772" s="179"/>
      <c r="G772" s="179"/>
      <c r="H772" s="727"/>
      <c r="I772" s="727"/>
      <c r="J772" s="1512"/>
      <c r="K772" s="221"/>
    </row>
    <row r="773" spans="2:11" ht="18" customHeight="1" x14ac:dyDescent="0.25">
      <c r="B773" s="3"/>
      <c r="D773" s="150"/>
      <c r="E773" s="150"/>
      <c r="F773" s="150"/>
      <c r="G773" s="150"/>
      <c r="H773" s="150"/>
      <c r="I773" s="150"/>
      <c r="J773" s="150"/>
      <c r="K773" s="10"/>
    </row>
    <row r="774" spans="2:11" s="215" customFormat="1" ht="36" customHeight="1" x14ac:dyDescent="0.25">
      <c r="B774" s="219"/>
      <c r="C774" s="1505">
        <v>30</v>
      </c>
      <c r="D774" s="626" t="s">
        <v>225</v>
      </c>
      <c r="E774" s="1325"/>
      <c r="F774" s="1326"/>
      <c r="G774" s="1326"/>
      <c r="H774" s="1326"/>
      <c r="I774" s="1326"/>
      <c r="J774" s="765" t="s">
        <v>143</v>
      </c>
      <c r="K774" s="221"/>
    </row>
    <row r="775" spans="2:11" s="215" customFormat="1" ht="28.05" customHeight="1" x14ac:dyDescent="0.25">
      <c r="B775" s="219"/>
      <c r="C775" s="1506"/>
      <c r="D775" s="627" t="s">
        <v>984</v>
      </c>
      <c r="E775" s="1084" t="str">
        <f>E750</f>
        <v>23/24</v>
      </c>
      <c r="F775" s="1084" t="str">
        <f t="shared" ref="F775:I775" si="31">F750</f>
        <v>24/25</v>
      </c>
      <c r="G775" s="1084" t="str">
        <f t="shared" si="31"/>
        <v>25/26</v>
      </c>
      <c r="H775" s="1084" t="str">
        <f t="shared" si="31"/>
        <v>26/27</v>
      </c>
      <c r="I775" s="1084" t="str">
        <f t="shared" si="31"/>
        <v>27/28</v>
      </c>
      <c r="J775" s="787"/>
      <c r="K775" s="221"/>
    </row>
    <row r="776" spans="2:11" s="215" customFormat="1" ht="28.05" customHeight="1" x14ac:dyDescent="0.25">
      <c r="B776" s="219"/>
      <c r="C776" s="1506"/>
      <c r="D776" s="711" t="s">
        <v>227</v>
      </c>
      <c r="E776" s="204" t="s">
        <v>990</v>
      </c>
      <c r="F776" s="204" t="s">
        <v>987</v>
      </c>
      <c r="G776" s="204" t="s">
        <v>985</v>
      </c>
      <c r="H776" s="204" t="s">
        <v>986</v>
      </c>
      <c r="I776" s="204" t="s">
        <v>986</v>
      </c>
      <c r="J776" s="787"/>
      <c r="K776" s="221"/>
    </row>
    <row r="777" spans="2:11" s="215" customFormat="1" ht="28.05" customHeight="1" x14ac:dyDescent="0.25">
      <c r="B777" s="219"/>
      <c r="C777" s="1506"/>
      <c r="D777" s="657" t="str" cm="1">
        <f t="array" ref="D777">IFERROR(IF(INDEX('1 - BaseSafra'!D:D,MATCH(E$774,'1 - BaseSafra'!D:D,0)+ROW(A1))&lt;&gt;"",IF(INDEX('1 - BaseSafra'!D:D,MATCH(E$774,'1 - BaseSafra'!D:D,0)+ROW(A1))&lt;&gt;E$774,INDEX('1 - BaseSafra'!D:D,MATCH(E$774,'1 - BaseSafra'!D:D,0)+ROW(A1)),""),""),"")</f>
        <v/>
      </c>
      <c r="E777" s="728">
        <f>SUM(E778:E779)</f>
        <v>0</v>
      </c>
      <c r="F777" s="728">
        <f>SUM(F778:F779)</f>
        <v>0</v>
      </c>
      <c r="G777" s="728">
        <f>SUM(G778:G779)</f>
        <v>0</v>
      </c>
      <c r="H777" s="728">
        <f>SUM(H778:H779)</f>
        <v>0</v>
      </c>
      <c r="I777" s="728">
        <f>SUM(I778:I779)</f>
        <v>0</v>
      </c>
      <c r="J777" s="1511"/>
      <c r="K777" s="221"/>
    </row>
    <row r="778" spans="2:11" s="215" customFormat="1" ht="28.05" customHeight="1" x14ac:dyDescent="0.25">
      <c r="B778" s="219"/>
      <c r="C778" s="1506"/>
      <c r="D778" s="657" t="str" cm="1">
        <f t="array" ref="D778">IFERROR(IF(INDEX('1 - BaseSafra'!D:D,MATCH(E$774,'1 - BaseSafra'!D:D,0)+ROW(A2))&lt;&gt;"",IF(INDEX('1 - BaseSafra'!D:D,MATCH(E$774,'1 - BaseSafra'!D:D,0)+ROW(A2))&lt;&gt;E$774,INDEX('1 - BaseSafra'!D:D,MATCH(E$774,'1 - BaseSafra'!D:D,0)+ROW(A2)),""),""),"")</f>
        <v/>
      </c>
      <c r="E778" s="164"/>
      <c r="F778" s="164"/>
      <c r="G778" s="164"/>
      <c r="H778" s="164"/>
      <c r="I778" s="164"/>
      <c r="J778" s="1511"/>
      <c r="K778" s="221"/>
    </row>
    <row r="779" spans="2:11" s="215" customFormat="1" ht="28.05" customHeight="1" x14ac:dyDescent="0.25">
      <c r="B779" s="219"/>
      <c r="C779" s="1506"/>
      <c r="D779" s="657" t="str" cm="1">
        <f t="array" ref="D779">IFERROR(IF(INDEX('1 - BaseSafra'!D:D,MATCH(E$774,'1 - BaseSafra'!D:D,0)+ROW(A3))&lt;&gt;"",IF(INDEX('1 - BaseSafra'!D:D,MATCH(E$774,'1 - BaseSafra'!D:D,0)+ROW(A3))&lt;&gt;E$774,INDEX('1 - BaseSafra'!D:D,MATCH(E$774,'1 - BaseSafra'!D:D,0)+ROW(A3)),""),""),"")</f>
        <v/>
      </c>
      <c r="E779" s="164"/>
      <c r="F779" s="164"/>
      <c r="G779" s="164"/>
      <c r="H779" s="164"/>
      <c r="I779" s="164"/>
      <c r="J779" s="1511"/>
      <c r="K779" s="221"/>
    </row>
    <row r="780" spans="2:11" s="215" customFormat="1" ht="28.05" customHeight="1" x14ac:dyDescent="0.25">
      <c r="B780" s="219"/>
      <c r="C780" s="1506"/>
      <c r="D780" s="657" t="str" cm="1">
        <f t="array" ref="D780">IFERROR(IF(INDEX('1 - BaseSafra'!D:D,MATCH(E$774,'1 - BaseSafra'!D:D,0)+ROW(A4))&lt;&gt;"",IF(INDEX('1 - BaseSafra'!D:D,MATCH(E$774,'1 - BaseSafra'!D:D,0)+ROW(A4))&lt;&gt;E$774,INDEX('1 - BaseSafra'!D:D,MATCH(E$774,'1 - BaseSafra'!D:D,0)+ROW(A4)),""),""),"")</f>
        <v/>
      </c>
      <c r="E780" s="164"/>
      <c r="F780" s="164"/>
      <c r="G780" s="118"/>
      <c r="H780" s="164"/>
      <c r="I780" s="164"/>
      <c r="J780" s="1511"/>
      <c r="K780" s="221"/>
    </row>
    <row r="781" spans="2:11" s="215" customFormat="1" ht="28.05" customHeight="1" x14ac:dyDescent="0.25">
      <c r="B781" s="219"/>
      <c r="C781" s="1506"/>
      <c r="D781" s="657" t="str" cm="1">
        <f t="array" ref="D781">IFERROR(IF(INDEX('1 - BaseSafra'!D:D,MATCH(E$774,'1 - BaseSafra'!D:D,0)+ROW(A5))&lt;&gt;"",IF(INDEX('1 - BaseSafra'!D:D,MATCH(E$774,'1 - BaseSafra'!D:D,0)+ROW(A5))&lt;&gt;E$774,INDEX('1 - BaseSafra'!D:D,MATCH(E$774,'1 - BaseSafra'!D:D,0)+ROW(A5)),""),""),"")</f>
        <v/>
      </c>
      <c r="E781" s="729">
        <f>E780*E777</f>
        <v>0</v>
      </c>
      <c r="F781" s="729">
        <f>F780*F777</f>
        <v>0</v>
      </c>
      <c r="G781" s="729">
        <f>G780*G777</f>
        <v>0</v>
      </c>
      <c r="H781" s="729">
        <f>H780*H777</f>
        <v>0</v>
      </c>
      <c r="I781" s="729">
        <f>I780*I777</f>
        <v>0</v>
      </c>
      <c r="J781" s="1511"/>
      <c r="K781" s="221"/>
    </row>
    <row r="782" spans="2:11" s="215" customFormat="1" ht="28.05" customHeight="1" x14ac:dyDescent="0.25">
      <c r="B782" s="219"/>
      <c r="C782" s="1506"/>
      <c r="D782" s="657" t="str" cm="1">
        <f t="array" ref="D782">IFERROR(IF(INDEX('1 - BaseSafra'!D:D,MATCH(E$774,'1 - BaseSafra'!D:D,0)+ROW(A6))&lt;&gt;"",IF(INDEX('1 - BaseSafra'!D:D,MATCH(E$774,'1 - BaseSafra'!D:D,0)+ROW(A6))&lt;&gt;E$774,INDEX('1 - BaseSafra'!D:D,MATCH(E$774,'1 - BaseSafra'!D:D,0)+ROW(A6)),""),""),"")</f>
        <v/>
      </c>
      <c r="E782" s="166"/>
      <c r="F782" s="166"/>
      <c r="G782" s="166"/>
      <c r="H782" s="166"/>
      <c r="I782" s="166"/>
      <c r="J782" s="1511"/>
      <c r="K782" s="221"/>
    </row>
    <row r="783" spans="2:11" s="215" customFormat="1" ht="28.05" customHeight="1" x14ac:dyDescent="0.25">
      <c r="B783" s="219"/>
      <c r="C783" s="1506"/>
      <c r="D783" s="657" t="str" cm="1">
        <f t="array" ref="D783">IFERROR(IF(INDEX('1 - BaseSafra'!D:D,MATCH(E$774,'1 - BaseSafra'!D:D,0)+ROW(A7))&lt;&gt;"",IF(INDEX('1 - BaseSafra'!D:D,MATCH(E$774,'1 - BaseSafra'!D:D,0)+ROW(A7))&lt;&gt;E$774,INDEX('1 - BaseSafra'!D:D,MATCH(E$774,'1 - BaseSafra'!D:D,0)+ROW(A7)),""),""),"")</f>
        <v/>
      </c>
      <c r="E783" s="166"/>
      <c r="F783" s="166"/>
      <c r="G783" s="166"/>
      <c r="H783" s="166"/>
      <c r="I783" s="166"/>
      <c r="J783" s="1511"/>
      <c r="K783" s="221"/>
    </row>
    <row r="784" spans="2:11" s="215" customFormat="1" ht="28.05" customHeight="1" x14ac:dyDescent="0.25">
      <c r="B784" s="219"/>
      <c r="C784" s="1506"/>
      <c r="D784" s="657" t="str" cm="1">
        <f t="array" ref="D784">IFERROR(IF(INDEX('1 - BaseSafra'!D:D,MATCH(E$774,'1 - BaseSafra'!D:D,0)+ROW(A8))&lt;&gt;"",IF(INDEX('1 - BaseSafra'!D:D,MATCH(E$774,'1 - BaseSafra'!D:D,0)+ROW(A8))&lt;&gt;E$774,INDEX('1 - BaseSafra'!D:D,MATCH(E$774,'1 - BaseSafra'!D:D,0)+ROW(A8)),""),""),"")</f>
        <v/>
      </c>
      <c r="E784" s="169"/>
      <c r="F784" s="169"/>
      <c r="G784" s="169"/>
      <c r="H784" s="169"/>
      <c r="I784" s="169"/>
      <c r="J784" s="1511"/>
      <c r="K784" s="221"/>
    </row>
    <row r="785" spans="2:11" s="215" customFormat="1" ht="28.05" customHeight="1" x14ac:dyDescent="0.25">
      <c r="B785" s="219"/>
      <c r="C785" s="1506"/>
      <c r="D785" s="657" t="str" cm="1">
        <f t="array" ref="D785">IFERROR(IF(INDEX('1 - BaseSafra'!D:D,MATCH(E$774,'1 - BaseSafra'!D:D,0)+ROW(A9))&lt;&gt;"",IF(INDEX('1 - BaseSafra'!D:D,MATCH(E$774,'1 - BaseSafra'!D:D,0)+ROW(A9))&lt;&gt;E$774,INDEX('1 - BaseSafra'!D:D,MATCH(E$774,'1 - BaseSafra'!D:D,0)+ROW(A9)),""),""),"")</f>
        <v/>
      </c>
      <c r="E785" s="731">
        <f>(E784*E779)*E782</f>
        <v>0</v>
      </c>
      <c r="F785" s="731">
        <f>(F784*F779)*F782</f>
        <v>0</v>
      </c>
      <c r="G785" s="731">
        <f>(G784*G779)*G782</f>
        <v>0</v>
      </c>
      <c r="H785" s="731">
        <f>(H784*H779)*H782</f>
        <v>0</v>
      </c>
      <c r="I785" s="731">
        <f>(I784*I779)*I782</f>
        <v>0</v>
      </c>
      <c r="J785" s="1511"/>
      <c r="K785" s="221"/>
    </row>
    <row r="786" spans="2:11" s="215" customFormat="1" ht="28.05" customHeight="1" x14ac:dyDescent="0.25">
      <c r="B786" s="219"/>
      <c r="C786" s="1506"/>
      <c r="D786" s="657" t="str" cm="1">
        <f t="array" ref="D786">IFERROR(IF(INDEX('1 - BaseSafra'!D:D,MATCH(E$774,'1 - BaseSafra'!D:D,0)+ROW(A10))&lt;&gt;"",IF(INDEX('1 - BaseSafra'!D:D,MATCH(E$774,'1 - BaseSafra'!D:D,0)+ROW(A10))&lt;&gt;E$774,INDEX('1 - BaseSafra'!D:D,MATCH(E$774,'1 - BaseSafra'!D:D,0)+ROW(A10)),""),""),"")</f>
        <v/>
      </c>
      <c r="E786" s="731">
        <f>E781*E782</f>
        <v>0</v>
      </c>
      <c r="F786" s="731">
        <f>F781*F782</f>
        <v>0</v>
      </c>
      <c r="G786" s="731">
        <f>G781*G782</f>
        <v>0</v>
      </c>
      <c r="H786" s="731">
        <f>H781*H782</f>
        <v>0</v>
      </c>
      <c r="I786" s="731">
        <f>I781*I782</f>
        <v>0</v>
      </c>
      <c r="J786" s="1511"/>
      <c r="K786" s="221"/>
    </row>
    <row r="787" spans="2:11" s="215" customFormat="1" ht="28.05" customHeight="1" x14ac:dyDescent="0.25">
      <c r="B787" s="219"/>
      <c r="C787" s="1506"/>
      <c r="D787" s="657" t="str" cm="1">
        <f t="array" ref="D787">IFERROR(IF(INDEX('1 - BaseSafra'!D:D,MATCH(E$774,'1 - BaseSafra'!D:D,0)+ROW(A11))&lt;&gt;"",IF(INDEX('1 - BaseSafra'!D:D,MATCH(E$774,'1 - BaseSafra'!D:D,0)+ROW(A11))&lt;&gt;E$774,INDEX('1 - BaseSafra'!D:D,MATCH(E$774,'1 - BaseSafra'!D:D,0)+ROW(A11)),""),""),"")</f>
        <v/>
      </c>
      <c r="E787" s="732">
        <f>E783*E777</f>
        <v>0</v>
      </c>
      <c r="F787" s="732">
        <f>F783*F777</f>
        <v>0</v>
      </c>
      <c r="G787" s="732">
        <f>G783*G777</f>
        <v>0</v>
      </c>
      <c r="H787" s="732">
        <f>H783*H777</f>
        <v>0</v>
      </c>
      <c r="I787" s="732">
        <f>I783*I777</f>
        <v>0</v>
      </c>
      <c r="J787" s="1511"/>
      <c r="K787" s="221"/>
    </row>
    <row r="788" spans="2:11" s="215" customFormat="1" ht="28.05" customHeight="1" x14ac:dyDescent="0.25">
      <c r="B788" s="219"/>
      <c r="C788" s="1506"/>
      <c r="D788" s="657" t="str" cm="1">
        <f t="array" ref="D788">IFERROR(IF(INDEX('1 - BaseSafra'!D:D,MATCH(E$774,'1 - BaseSafra'!D:D,0)+ROW(A12))&lt;&gt;"",IF(INDEX('1 - BaseSafra'!D:D,MATCH(E$774,'1 - BaseSafra'!D:D,0)+ROW(A12))&lt;&gt;E$774,INDEX('1 - BaseSafra'!D:D,MATCH(E$774,'1 - BaseSafra'!D:D,0)+ROW(A12)),""),""),"")</f>
        <v/>
      </c>
      <c r="E788" s="731">
        <f>E786-E787</f>
        <v>0</v>
      </c>
      <c r="F788" s="731">
        <f>F786-F787</f>
        <v>0</v>
      </c>
      <c r="G788" s="731">
        <f>G786-G787</f>
        <v>0</v>
      </c>
      <c r="H788" s="763">
        <f>H786-H787</f>
        <v>0</v>
      </c>
      <c r="I788" s="763">
        <f>I786-I787</f>
        <v>0</v>
      </c>
      <c r="J788" s="1511"/>
      <c r="K788" s="221"/>
    </row>
    <row r="789" spans="2:11" s="215" customFormat="1" ht="28.05" customHeight="1" x14ac:dyDescent="0.25">
      <c r="B789" s="219"/>
      <c r="C789" s="1506"/>
      <c r="D789" s="657" t="str" cm="1">
        <f t="array" ref="D789">IFERROR(IF(INDEX('1 - BaseSafra'!D:D,MATCH(E$774,'1 - BaseSafra'!D:D,0)+ROW(A13))&lt;&gt;"",IF(INDEX('1 - BaseSafra'!D:D,MATCH(E$774,'1 - BaseSafra'!D:D,0)+ROW(A13))&lt;&gt;E$774,INDEX('1 - BaseSafra'!D:D,MATCH(E$774,'1 - BaseSafra'!D:D,0)+ROW(A13)),""),""),"")</f>
        <v/>
      </c>
      <c r="E789" s="729">
        <f>IFERROR(E788/E786,0)</f>
        <v>0</v>
      </c>
      <c r="F789" s="729">
        <f>IFERROR(F788/F786,0)</f>
        <v>0</v>
      </c>
      <c r="G789" s="729">
        <f>IFERROR(G788/G786,0)</f>
        <v>0</v>
      </c>
      <c r="H789" s="731">
        <f>IFERROR(H788/H786,0)</f>
        <v>0</v>
      </c>
      <c r="I789" s="731">
        <f>IFERROR(I788/I786,0)</f>
        <v>0</v>
      </c>
      <c r="J789" s="1511"/>
      <c r="K789" s="221"/>
    </row>
    <row r="790" spans="2:11" s="215" customFormat="1" ht="28.05" customHeight="1" x14ac:dyDescent="0.25">
      <c r="B790" s="219"/>
      <c r="C790" s="1506"/>
      <c r="D790" s="657" t="str" cm="1">
        <f t="array" ref="D790">IFERROR(IF(INDEX('1 - BaseSafra'!D:D,MATCH(E$774,'1 - BaseSafra'!D:D,0)+ROW(A14))&lt;&gt;"",IF(INDEX('1 - BaseSafra'!D:D,MATCH(E$774,'1 - BaseSafra'!D:D,0)+ROW(A14))&lt;&gt;E$774,INDEX('1 - BaseSafra'!D:D,MATCH(E$774,'1 - BaseSafra'!D:D,0)+ROW(A14)),""),""),"")</f>
        <v/>
      </c>
      <c r="E790" s="164"/>
      <c r="F790" s="164"/>
      <c r="G790" s="164"/>
      <c r="H790" s="169"/>
      <c r="I790" s="169"/>
      <c r="J790" s="1511"/>
      <c r="K790" s="221"/>
    </row>
    <row r="791" spans="2:11" s="215" customFormat="1" ht="28.05" customHeight="1" x14ac:dyDescent="0.25">
      <c r="B791" s="219"/>
      <c r="C791" s="1506"/>
      <c r="D791" s="657" t="str" cm="1">
        <f t="array" ref="D791">IFERROR(IF(INDEX('1 - BaseSafra'!D:D,MATCH(E$774,'1 - BaseSafra'!D:D,0)+ROW(A15))&lt;&gt;"",IF(INDEX('1 - BaseSafra'!D:D,MATCH(E$774,'1 - BaseSafra'!D:D,0)+ROW(A15))&lt;&gt;E$774,INDEX('1 - BaseSafra'!D:D,MATCH(E$774,'1 - BaseSafra'!D:D,0)+ROW(A15)),""),""),"")</f>
        <v/>
      </c>
      <c r="E791" s="164"/>
      <c r="F791" s="164"/>
      <c r="G791" s="164"/>
      <c r="H791" s="169"/>
      <c r="I791" s="169"/>
      <c r="J791" s="1511"/>
      <c r="K791" s="221"/>
    </row>
    <row r="792" spans="2:11" s="215" customFormat="1" ht="28.05" customHeight="1" x14ac:dyDescent="0.25">
      <c r="B792" s="219"/>
      <c r="C792" s="1506"/>
      <c r="D792" s="657" t="str" cm="1">
        <f t="array" ref="D792">IFERROR(IF(INDEX('1 - BaseSafra'!D:D,MATCH(E$774,'1 - BaseSafra'!D:D,0)+ROW(A16))&lt;&gt;"",IF(INDEX('1 - BaseSafra'!D:D,MATCH(E$774,'1 - BaseSafra'!D:D,0)+ROW(A16))&lt;&gt;E$774,INDEX('1 - BaseSafra'!D:D,MATCH(E$774,'1 - BaseSafra'!D:D,0)+ROW(A16)),""),""),"")</f>
        <v/>
      </c>
      <c r="E792" s="164"/>
      <c r="F792" s="164"/>
      <c r="G792" s="164"/>
      <c r="H792" s="169"/>
      <c r="I792" s="169"/>
      <c r="J792" s="1511"/>
      <c r="K792" s="221"/>
    </row>
    <row r="793" spans="2:11" s="215" customFormat="1" ht="28.05" customHeight="1" x14ac:dyDescent="0.25">
      <c r="B793" s="219"/>
      <c r="C793" s="1506"/>
      <c r="D793" s="657" t="str" cm="1">
        <f t="array" ref="D793">IFERROR(IF(INDEX('1 - BaseSafra'!D:D,MATCH(E$774,'1 - BaseSafra'!D:D,0)+ROW(A17))&lt;&gt;"",IF(INDEX('1 - BaseSafra'!D:D,MATCH(E$774,'1 - BaseSafra'!D:D,0)+ROW(A17))&lt;&gt;E$774,INDEX('1 - BaseSafra'!D:D,MATCH(E$774,'1 - BaseSafra'!D:D,0)+ROW(A17)),""),""),"")</f>
        <v/>
      </c>
      <c r="E793" s="164"/>
      <c r="F793" s="164"/>
      <c r="G793" s="164"/>
      <c r="H793" s="767"/>
      <c r="I793" s="767"/>
      <c r="J793" s="1511"/>
      <c r="K793" s="221"/>
    </row>
    <row r="794" spans="2:11" s="215" customFormat="1" ht="28.05" customHeight="1" x14ac:dyDescent="0.25">
      <c r="B794" s="219"/>
      <c r="C794" s="1506"/>
      <c r="D794" s="657" t="str" cm="1">
        <f t="array" ref="D794">IFERROR(IF(INDEX('1 - BaseSafra'!D:D,MATCH(E$774,'1 - BaseSafra'!D:D,0)+ROW(A18))&lt;&gt;"",IF(INDEX('1 - BaseSafra'!D:D,MATCH(E$774,'1 - BaseSafra'!D:D,0)+ROW(A18))&lt;&gt;E$774,INDEX('1 - BaseSafra'!D:D,MATCH(E$774,'1 - BaseSafra'!D:D,0)+ROW(A18)),""),""),"")</f>
        <v/>
      </c>
      <c r="E794" s="164"/>
      <c r="F794" s="164"/>
      <c r="G794" s="164"/>
      <c r="H794" s="767"/>
      <c r="I794" s="767"/>
      <c r="J794" s="1511"/>
      <c r="K794" s="221"/>
    </row>
    <row r="795" spans="2:11" s="215" customFormat="1" ht="28.05" customHeight="1" x14ac:dyDescent="0.25">
      <c r="B795" s="219"/>
      <c r="C795" s="1506"/>
      <c r="D795" s="657" t="str" cm="1">
        <f t="array" ref="D795">IFERROR(IF(INDEX('1 - BaseSafra'!D:D,MATCH(E$774,'1 - BaseSafra'!D:D,0)+ROW(A19))&lt;&gt;"",IF(INDEX('1 - BaseSafra'!D:D,MATCH(E$774,'1 - BaseSafra'!D:D,0)+ROW(A19))&lt;&gt;E$774,INDEX('1 - BaseSafra'!D:D,MATCH(E$774,'1 - BaseSafra'!D:D,0)+ROW(A19)),""),""),"")</f>
        <v/>
      </c>
      <c r="E795" s="164"/>
      <c r="F795" s="164"/>
      <c r="G795" s="164"/>
      <c r="H795" s="767"/>
      <c r="I795" s="767"/>
      <c r="J795" s="1511"/>
      <c r="K795" s="221"/>
    </row>
    <row r="796" spans="2:11" s="215" customFormat="1" ht="28.05" customHeight="1" x14ac:dyDescent="0.25">
      <c r="B796" s="219"/>
      <c r="C796" s="1506"/>
      <c r="D796" s="657" t="str" cm="1">
        <f t="array" ref="D796">IFERROR(IF(INDEX('1 - BaseSafra'!D:D,MATCH(E$774,'1 - BaseSafra'!D:D,0)+ROW(A20))&lt;&gt;"",IF(INDEX('1 - BaseSafra'!D:D,MATCH(E$774,'1 - BaseSafra'!D:D,0)+ROW(A20))&lt;&gt;E$774,INDEX('1 - BaseSafra'!D:D,MATCH(E$774,'1 - BaseSafra'!D:D,0)+ROW(A20)),""),""),"")</f>
        <v/>
      </c>
      <c r="E796" s="164"/>
      <c r="F796" s="164"/>
      <c r="G796" s="164"/>
      <c r="H796" s="767"/>
      <c r="I796" s="767"/>
      <c r="J796" s="1511"/>
      <c r="K796" s="221"/>
    </row>
    <row r="797" spans="2:11" s="215" customFormat="1" ht="28.05" customHeight="1" x14ac:dyDescent="0.25">
      <c r="B797" s="219"/>
      <c r="C797" s="1507"/>
      <c r="D797" s="790" t="str" cm="1">
        <f t="array" ref="D797">IFERROR(IF(INDEX('1 - BaseSafra'!D:D,MATCH(E$774,'1 - BaseSafra'!D:D,0)+ROW(A21))&lt;&gt;"",IF(INDEX('1 - BaseSafra'!D:D,MATCH(E$774,'1 - BaseSafra'!D:D,0)+ROW(A21))&lt;&gt;E$774,INDEX('1 - BaseSafra'!D:D,MATCH(E$774,'1 - BaseSafra'!D:D,0)+ROW(A21)),""),""),"")</f>
        <v/>
      </c>
      <c r="E797" s="179"/>
      <c r="F797" s="179"/>
      <c r="G797" s="179"/>
      <c r="H797" s="727"/>
      <c r="I797" s="727"/>
      <c r="J797" s="1512"/>
      <c r="K797" s="221"/>
    </row>
    <row r="798" spans="2:11" x14ac:dyDescent="0.25">
      <c r="B798" s="3"/>
      <c r="K798" s="10"/>
    </row>
    <row r="799" spans="2:11" ht="18" customHeight="1" x14ac:dyDescent="0.25">
      <c r="B799" s="3"/>
      <c r="C799" s="1325" t="s">
        <v>231</v>
      </c>
      <c r="D799" s="1326"/>
      <c r="E799" s="1326"/>
      <c r="F799" s="1326"/>
      <c r="G799" s="1326"/>
      <c r="H799" s="1326"/>
      <c r="I799" s="1326"/>
      <c r="J799" s="765" t="s">
        <v>143</v>
      </c>
      <c r="K799" s="10"/>
    </row>
    <row r="800" spans="2:11" ht="18" customHeight="1" x14ac:dyDescent="0.25">
      <c r="B800" s="3"/>
      <c r="C800" s="1491" t="s">
        <v>232</v>
      </c>
      <c r="D800" s="1492"/>
      <c r="E800" s="525" t="s">
        <v>642</v>
      </c>
      <c r="F800" s="525" t="s">
        <v>211</v>
      </c>
      <c r="G800" s="525" t="s">
        <v>212</v>
      </c>
      <c r="H800" s="525" t="s">
        <v>213</v>
      </c>
      <c r="I800" s="526" t="s">
        <v>462</v>
      </c>
      <c r="J800" s="1495"/>
      <c r="K800" s="10"/>
    </row>
    <row r="801" spans="2:11" ht="18" customHeight="1" x14ac:dyDescent="0.25">
      <c r="B801" s="3"/>
      <c r="C801" s="1493"/>
      <c r="D801" s="1494"/>
      <c r="E801" s="218" t="s">
        <v>219</v>
      </c>
      <c r="F801" s="218" t="s">
        <v>220</v>
      </c>
      <c r="G801" s="218" t="s">
        <v>221</v>
      </c>
      <c r="H801" s="218" t="s">
        <v>219</v>
      </c>
      <c r="I801" s="218" t="s">
        <v>220</v>
      </c>
      <c r="J801" s="1496"/>
      <c r="K801" s="10"/>
    </row>
    <row r="802" spans="2:11" ht="18" customHeight="1" x14ac:dyDescent="0.25">
      <c r="B802" s="3"/>
      <c r="C802" s="1489" t="s">
        <v>233</v>
      </c>
      <c r="D802" s="1490"/>
      <c r="E802" s="209"/>
      <c r="F802" s="209"/>
      <c r="G802" s="209"/>
      <c r="H802" s="209"/>
      <c r="I802" s="209"/>
      <c r="J802" s="1496"/>
      <c r="K802" s="10"/>
    </row>
    <row r="803" spans="2:11" ht="18" customHeight="1" x14ac:dyDescent="0.25">
      <c r="B803" s="3"/>
      <c r="C803" s="1487" t="s">
        <v>234</v>
      </c>
      <c r="D803" s="1488"/>
      <c r="E803" s="209"/>
      <c r="F803" s="209"/>
      <c r="G803" s="209"/>
      <c r="H803" s="209"/>
      <c r="I803" s="209"/>
      <c r="J803" s="1496"/>
      <c r="K803" s="10"/>
    </row>
    <row r="804" spans="2:11" ht="18" customHeight="1" x14ac:dyDescent="0.25">
      <c r="B804" s="3"/>
      <c r="C804" s="1487" t="s">
        <v>235</v>
      </c>
      <c r="D804" s="1488"/>
      <c r="E804" s="209"/>
      <c r="F804" s="209"/>
      <c r="G804" s="209"/>
      <c r="H804" s="209"/>
      <c r="I804" s="209"/>
      <c r="J804" s="1496"/>
      <c r="K804" s="10"/>
    </row>
    <row r="805" spans="2:11" ht="18" customHeight="1" x14ac:dyDescent="0.25">
      <c r="B805" s="3"/>
      <c r="C805" s="1487" t="s">
        <v>236</v>
      </c>
      <c r="D805" s="1488"/>
      <c r="E805" s="209"/>
      <c r="F805" s="209"/>
      <c r="G805" s="209"/>
      <c r="H805" s="209"/>
      <c r="I805" s="209"/>
      <c r="J805" s="1496"/>
      <c r="K805" s="10"/>
    </row>
    <row r="806" spans="2:11" ht="18" customHeight="1" x14ac:dyDescent="0.25">
      <c r="B806" s="3"/>
      <c r="C806" s="1487" t="s">
        <v>237</v>
      </c>
      <c r="D806" s="1488"/>
      <c r="E806" s="209"/>
      <c r="F806" s="209"/>
      <c r="G806" s="209"/>
      <c r="H806" s="209"/>
      <c r="I806" s="209"/>
      <c r="J806" s="1496"/>
      <c r="K806" s="10"/>
    </row>
    <row r="807" spans="2:11" ht="18" customHeight="1" x14ac:dyDescent="0.25">
      <c r="B807" s="3"/>
      <c r="C807" s="1487" t="s">
        <v>238</v>
      </c>
      <c r="D807" s="1488"/>
      <c r="E807" s="209"/>
      <c r="F807" s="209"/>
      <c r="G807" s="209"/>
      <c r="H807" s="209"/>
      <c r="I807" s="209"/>
      <c r="J807" s="1496"/>
      <c r="K807" s="10"/>
    </row>
    <row r="808" spans="2:11" ht="18" customHeight="1" x14ac:dyDescent="0.25">
      <c r="B808" s="3"/>
      <c r="C808" s="1487" t="s">
        <v>239</v>
      </c>
      <c r="D808" s="1488"/>
      <c r="E808" s="209"/>
      <c r="F808" s="209"/>
      <c r="G808" s="209"/>
      <c r="H808" s="209"/>
      <c r="I808" s="209"/>
      <c r="J808" s="1496"/>
      <c r="K808" s="10"/>
    </row>
    <row r="809" spans="2:11" ht="18" customHeight="1" x14ac:dyDescent="0.25">
      <c r="B809" s="3"/>
      <c r="C809" s="1487" t="s">
        <v>240</v>
      </c>
      <c r="D809" s="1488"/>
      <c r="E809" s="209"/>
      <c r="F809" s="209"/>
      <c r="G809" s="209"/>
      <c r="H809" s="209"/>
      <c r="I809" s="209"/>
      <c r="J809" s="1496"/>
      <c r="K809" s="10"/>
    </row>
    <row r="810" spans="2:11" ht="18" customHeight="1" x14ac:dyDescent="0.25">
      <c r="B810" s="3"/>
      <c r="C810" s="1503" t="s">
        <v>241</v>
      </c>
      <c r="D810" s="1504"/>
      <c r="E810" s="223">
        <f>SUM(E802:E809)</f>
        <v>0</v>
      </c>
      <c r="F810" s="223">
        <f>SUM(F802:F809)</f>
        <v>0</v>
      </c>
      <c r="G810" s="223">
        <f>SUM(G802:G809)</f>
        <v>0</v>
      </c>
      <c r="H810" s="223">
        <f>SUM(H802:H809)</f>
        <v>0</v>
      </c>
      <c r="I810" s="223">
        <f>SUM(I802:I809)</f>
        <v>0</v>
      </c>
      <c r="J810" s="1497"/>
      <c r="K810" s="10"/>
    </row>
    <row r="811" spans="2:11" ht="18" customHeight="1" x14ac:dyDescent="0.25">
      <c r="B811" s="3"/>
      <c r="K811" s="10"/>
    </row>
    <row r="812" spans="2:11" ht="18" customHeight="1" x14ac:dyDescent="0.25">
      <c r="B812" s="3"/>
      <c r="C812" s="1325" t="s">
        <v>242</v>
      </c>
      <c r="D812" s="1326"/>
      <c r="E812" s="1326"/>
      <c r="F812" s="1326"/>
      <c r="G812" s="1326"/>
      <c r="H812" s="1326"/>
      <c r="I812" s="1326"/>
      <c r="J812" s="765" t="s">
        <v>143</v>
      </c>
      <c r="K812" s="10"/>
    </row>
    <row r="813" spans="2:11" ht="18" customHeight="1" x14ac:dyDescent="0.25">
      <c r="B813" s="3"/>
      <c r="C813" s="1491" t="s">
        <v>232</v>
      </c>
      <c r="D813" s="1492"/>
      <c r="E813" s="525" t="s">
        <v>642</v>
      </c>
      <c r="F813" s="525" t="s">
        <v>211</v>
      </c>
      <c r="G813" s="525" t="s">
        <v>212</v>
      </c>
      <c r="H813" s="525" t="s">
        <v>213</v>
      </c>
      <c r="I813" s="526" t="s">
        <v>462</v>
      </c>
      <c r="J813" s="1495"/>
      <c r="K813" s="10"/>
    </row>
    <row r="814" spans="2:11" ht="18" customHeight="1" x14ac:dyDescent="0.25">
      <c r="B814" s="3"/>
      <c r="C814" s="1493"/>
      <c r="D814" s="1494"/>
      <c r="E814" s="218" t="s">
        <v>219</v>
      </c>
      <c r="F814" s="218" t="s">
        <v>220</v>
      </c>
      <c r="G814" s="218" t="s">
        <v>221</v>
      </c>
      <c r="H814" s="218" t="s">
        <v>219</v>
      </c>
      <c r="I814" s="218" t="s">
        <v>220</v>
      </c>
      <c r="J814" s="1496"/>
      <c r="K814" s="10"/>
    </row>
    <row r="815" spans="2:11" ht="18" customHeight="1" x14ac:dyDescent="0.25">
      <c r="B815" s="3"/>
      <c r="C815" s="1489" t="s">
        <v>243</v>
      </c>
      <c r="D815" s="1490"/>
      <c r="E815" s="209"/>
      <c r="F815" s="209"/>
      <c r="G815" s="209"/>
      <c r="H815" s="209"/>
      <c r="I815" s="209"/>
      <c r="J815" s="1496"/>
      <c r="K815" s="10"/>
    </row>
    <row r="816" spans="2:11" ht="18" customHeight="1" x14ac:dyDescent="0.25">
      <c r="B816" s="3"/>
      <c r="C816" s="1487" t="s">
        <v>244</v>
      </c>
      <c r="D816" s="1488"/>
      <c r="E816" s="209"/>
      <c r="F816" s="209"/>
      <c r="G816" s="209"/>
      <c r="H816" s="209"/>
      <c r="I816" s="209"/>
      <c r="J816" s="1496"/>
      <c r="K816" s="10"/>
    </row>
    <row r="817" spans="2:11" ht="18" customHeight="1" x14ac:dyDescent="0.25">
      <c r="B817" s="3"/>
      <c r="C817" s="1487"/>
      <c r="D817" s="1488"/>
      <c r="E817" s="209"/>
      <c r="F817" s="209"/>
      <c r="G817" s="209"/>
      <c r="H817" s="209"/>
      <c r="I817" s="209"/>
      <c r="J817" s="1496"/>
      <c r="K817" s="10"/>
    </row>
    <row r="818" spans="2:11" ht="18" customHeight="1" x14ac:dyDescent="0.25">
      <c r="B818" s="3"/>
      <c r="C818" s="1487"/>
      <c r="D818" s="1488"/>
      <c r="E818" s="209"/>
      <c r="F818" s="209"/>
      <c r="G818" s="209"/>
      <c r="H818" s="209"/>
      <c r="I818" s="209"/>
      <c r="J818" s="1496"/>
      <c r="K818" s="10"/>
    </row>
    <row r="819" spans="2:11" ht="18" customHeight="1" x14ac:dyDescent="0.25">
      <c r="B819" s="3"/>
      <c r="C819" s="1487"/>
      <c r="D819" s="1488"/>
      <c r="E819" s="209"/>
      <c r="F819" s="209"/>
      <c r="G819" s="209"/>
      <c r="H819" s="209"/>
      <c r="I819" s="209"/>
      <c r="J819" s="1496"/>
      <c r="K819" s="10"/>
    </row>
    <row r="820" spans="2:11" ht="18" customHeight="1" x14ac:dyDescent="0.25">
      <c r="B820" s="3"/>
      <c r="C820" s="1503" t="s">
        <v>241</v>
      </c>
      <c r="D820" s="1504"/>
      <c r="E820" s="223">
        <f>SUM(E815:E819)</f>
        <v>0</v>
      </c>
      <c r="F820" s="223">
        <f>SUM(F815:F819)</f>
        <v>0</v>
      </c>
      <c r="G820" s="223">
        <f>SUM(G815:G819)</f>
        <v>0</v>
      </c>
      <c r="H820" s="223">
        <f>SUM(H815:H819)</f>
        <v>0</v>
      </c>
      <c r="I820" s="223">
        <f>SUM(I815:I819)</f>
        <v>0</v>
      </c>
      <c r="J820" s="1497"/>
      <c r="K820" s="10"/>
    </row>
    <row r="821" spans="2:11" ht="18" customHeight="1" x14ac:dyDescent="0.25">
      <c r="B821" s="3"/>
      <c r="K821" s="10"/>
    </row>
    <row r="822" spans="2:11" ht="18" customHeight="1" x14ac:dyDescent="0.25">
      <c r="B822" s="3"/>
      <c r="C822" s="1325" t="s">
        <v>245</v>
      </c>
      <c r="D822" s="1326"/>
      <c r="E822" s="1326"/>
      <c r="F822" s="1326"/>
      <c r="G822" s="1326"/>
      <c r="H822" s="1326"/>
      <c r="I822" s="1326"/>
      <c r="J822" s="765" t="s">
        <v>143</v>
      </c>
      <c r="K822" s="10"/>
    </row>
    <row r="823" spans="2:11" ht="18" customHeight="1" x14ac:dyDescent="0.25">
      <c r="B823" s="3"/>
      <c r="C823" s="1491" t="s">
        <v>127</v>
      </c>
      <c r="D823" s="1492"/>
      <c r="E823" s="525" t="s">
        <v>642</v>
      </c>
      <c r="F823" s="525" t="s">
        <v>211</v>
      </c>
      <c r="G823" s="525" t="s">
        <v>212</v>
      </c>
      <c r="H823" s="525" t="s">
        <v>213</v>
      </c>
      <c r="I823" s="526" t="s">
        <v>462</v>
      </c>
      <c r="J823" s="1495"/>
      <c r="K823" s="10"/>
    </row>
    <row r="824" spans="2:11" ht="18" customHeight="1" x14ac:dyDescent="0.25">
      <c r="B824" s="3"/>
      <c r="C824" s="1493"/>
      <c r="D824" s="1494"/>
      <c r="E824" s="218" t="s">
        <v>219</v>
      </c>
      <c r="F824" s="218" t="s">
        <v>220</v>
      </c>
      <c r="G824" s="218" t="s">
        <v>221</v>
      </c>
      <c r="H824" s="218" t="s">
        <v>219</v>
      </c>
      <c r="I824" s="218" t="s">
        <v>220</v>
      </c>
      <c r="J824" s="1496"/>
      <c r="K824" s="10"/>
    </row>
    <row r="825" spans="2:11" ht="18" customHeight="1" x14ac:dyDescent="0.25">
      <c r="B825" s="3"/>
      <c r="C825" s="1489" t="s">
        <v>246</v>
      </c>
      <c r="D825" s="1490"/>
      <c r="E825" s="209"/>
      <c r="F825" s="209"/>
      <c r="G825" s="209"/>
      <c r="H825" s="209"/>
      <c r="I825" s="209"/>
      <c r="J825" s="1496"/>
      <c r="K825" s="10"/>
    </row>
    <row r="826" spans="2:11" ht="18" customHeight="1" x14ac:dyDescent="0.25">
      <c r="B826" s="3"/>
      <c r="C826" s="1485" t="s">
        <v>247</v>
      </c>
      <c r="D826" s="1486"/>
      <c r="E826" s="224">
        <f>SUM(E827:E828)</f>
        <v>0</v>
      </c>
      <c r="F826" s="224">
        <f>SUM(F827:F828)</f>
        <v>0</v>
      </c>
      <c r="G826" s="224">
        <f>SUM(G827:G828)</f>
        <v>0</v>
      </c>
      <c r="H826" s="224">
        <f>SUM(H827:H828)</f>
        <v>0</v>
      </c>
      <c r="I826" s="224">
        <f>SUM(I827:I828)</f>
        <v>0</v>
      </c>
      <c r="J826" s="1496"/>
      <c r="K826" s="10"/>
    </row>
    <row r="827" spans="2:11" ht="18" customHeight="1" x14ac:dyDescent="0.25">
      <c r="B827" s="3"/>
      <c r="C827" s="1487" t="s">
        <v>29</v>
      </c>
      <c r="D827" s="1488"/>
      <c r="E827" s="209"/>
      <c r="F827" s="209"/>
      <c r="G827" s="209"/>
      <c r="H827" s="209"/>
      <c r="I827" s="209"/>
      <c r="J827" s="1496"/>
      <c r="K827" s="10"/>
    </row>
    <row r="828" spans="2:11" ht="18" customHeight="1" x14ac:dyDescent="0.25">
      <c r="B828" s="3"/>
      <c r="C828" s="1487" t="s">
        <v>30</v>
      </c>
      <c r="D828" s="1488"/>
      <c r="E828" s="209"/>
      <c r="F828" s="209"/>
      <c r="G828" s="209"/>
      <c r="H828" s="209"/>
      <c r="I828" s="209"/>
      <c r="J828" s="1496"/>
      <c r="K828" s="10"/>
    </row>
    <row r="829" spans="2:11" ht="18" customHeight="1" x14ac:dyDescent="0.25">
      <c r="B829" s="3"/>
      <c r="C829" s="1487" t="s">
        <v>248</v>
      </c>
      <c r="D829" s="1488"/>
      <c r="E829" s="135"/>
      <c r="F829" s="135"/>
      <c r="G829" s="135"/>
      <c r="H829" s="135"/>
      <c r="I829" s="135"/>
      <c r="J829" s="1496"/>
      <c r="K829" s="10"/>
    </row>
    <row r="830" spans="2:11" ht="18" customHeight="1" x14ac:dyDescent="0.25">
      <c r="B830" s="3"/>
      <c r="C830" s="1487" t="s">
        <v>249</v>
      </c>
      <c r="D830" s="1488"/>
      <c r="E830" s="209"/>
      <c r="F830" s="209"/>
      <c r="G830" s="209"/>
      <c r="H830" s="209"/>
      <c r="I830" s="209"/>
      <c r="J830" s="1496"/>
      <c r="K830" s="10"/>
    </row>
    <row r="831" spans="2:11" ht="18" customHeight="1" x14ac:dyDescent="0.25">
      <c r="B831" s="3"/>
      <c r="C831" s="1487" t="s">
        <v>250</v>
      </c>
      <c r="D831" s="1488"/>
      <c r="E831" s="135"/>
      <c r="F831" s="135"/>
      <c r="G831" s="135"/>
      <c r="H831" s="135"/>
      <c r="I831" s="135"/>
      <c r="J831" s="1496"/>
      <c r="K831" s="10"/>
    </row>
    <row r="832" spans="2:11" ht="18" customHeight="1" x14ac:dyDescent="0.25">
      <c r="B832" s="3"/>
      <c r="C832" s="1487" t="s">
        <v>251</v>
      </c>
      <c r="D832" s="1488"/>
      <c r="E832" s="135"/>
      <c r="F832" s="135"/>
      <c r="G832" s="135"/>
      <c r="H832" s="135"/>
      <c r="I832" s="135"/>
      <c r="J832" s="1496"/>
      <c r="K832" s="10"/>
    </row>
    <row r="833" spans="2:11" ht="18" customHeight="1" x14ac:dyDescent="0.25">
      <c r="B833" s="3"/>
      <c r="C833" s="1487" t="s">
        <v>252</v>
      </c>
      <c r="D833" s="1488"/>
      <c r="E833" s="135"/>
      <c r="F833" s="135"/>
      <c r="G833" s="135"/>
      <c r="H833" s="135"/>
      <c r="I833" s="135"/>
      <c r="J833" s="1496"/>
      <c r="K833" s="10"/>
    </row>
    <row r="834" spans="2:11" ht="18" customHeight="1" x14ac:dyDescent="0.25">
      <c r="B834" s="3"/>
      <c r="C834" s="1487" t="s">
        <v>253</v>
      </c>
      <c r="D834" s="1488"/>
      <c r="E834" s="209"/>
      <c r="F834" s="209"/>
      <c r="G834" s="209"/>
      <c r="H834" s="209"/>
      <c r="I834" s="209"/>
      <c r="J834" s="1496"/>
      <c r="K834" s="10"/>
    </row>
    <row r="835" spans="2:11" ht="18" customHeight="1" x14ac:dyDescent="0.25">
      <c r="B835" s="3"/>
      <c r="C835" s="1487" t="s">
        <v>254</v>
      </c>
      <c r="D835" s="1488"/>
      <c r="E835" s="209"/>
      <c r="F835" s="209"/>
      <c r="G835" s="209"/>
      <c r="H835" s="209"/>
      <c r="I835" s="209"/>
      <c r="J835" s="1496"/>
      <c r="K835" s="10"/>
    </row>
    <row r="836" spans="2:11" ht="18" customHeight="1" x14ac:dyDescent="0.25">
      <c r="B836" s="3"/>
      <c r="C836" s="1487" t="s">
        <v>255</v>
      </c>
      <c r="D836" s="1488"/>
      <c r="E836" s="209"/>
      <c r="F836" s="209"/>
      <c r="G836" s="209"/>
      <c r="H836" s="209"/>
      <c r="I836" s="209"/>
      <c r="J836" s="1496"/>
      <c r="K836" s="10"/>
    </row>
    <row r="837" spans="2:11" ht="18" customHeight="1" x14ac:dyDescent="0.25">
      <c r="B837" s="3"/>
      <c r="C837" s="1487" t="s">
        <v>256</v>
      </c>
      <c r="D837" s="1488"/>
      <c r="E837" s="135"/>
      <c r="F837" s="135"/>
      <c r="G837" s="135"/>
      <c r="H837" s="135"/>
      <c r="I837" s="135"/>
      <c r="J837" s="1496"/>
      <c r="K837" s="10"/>
    </row>
    <row r="838" spans="2:11" ht="18" customHeight="1" x14ac:dyDescent="0.25">
      <c r="B838" s="3"/>
      <c r="C838" s="1487" t="s">
        <v>257</v>
      </c>
      <c r="D838" s="1488"/>
      <c r="E838" s="135"/>
      <c r="F838" s="135"/>
      <c r="G838" s="135"/>
      <c r="H838" s="135"/>
      <c r="I838" s="135"/>
      <c r="J838" s="1496"/>
      <c r="K838" s="10"/>
    </row>
    <row r="839" spans="2:11" ht="18" customHeight="1" x14ac:dyDescent="0.25">
      <c r="B839" s="3"/>
      <c r="C839" s="1487" t="s">
        <v>258</v>
      </c>
      <c r="D839" s="1488"/>
      <c r="E839" s="209"/>
      <c r="F839" s="209"/>
      <c r="G839" s="209"/>
      <c r="H839" s="209"/>
      <c r="I839" s="209"/>
      <c r="J839" s="1496"/>
      <c r="K839" s="10"/>
    </row>
    <row r="840" spans="2:11" ht="18" customHeight="1" x14ac:dyDescent="0.25">
      <c r="B840" s="3"/>
      <c r="C840" s="1487" t="s">
        <v>259</v>
      </c>
      <c r="D840" s="1488"/>
      <c r="E840" s="209"/>
      <c r="F840" s="209"/>
      <c r="G840" s="209"/>
      <c r="H840" s="209"/>
      <c r="I840" s="209"/>
      <c r="J840" s="1496"/>
      <c r="K840" s="10"/>
    </row>
    <row r="841" spans="2:11" ht="18" customHeight="1" x14ac:dyDescent="0.25">
      <c r="B841" s="3"/>
      <c r="C841" s="1503" t="s">
        <v>22</v>
      </c>
      <c r="D841" s="1504"/>
      <c r="E841" s="225">
        <f>((E831*E834)+(E832*E835)+(E833*E836)+(E837*E826)+(E838*E839*E840)+(E828*E829))</f>
        <v>0</v>
      </c>
      <c r="F841" s="225">
        <f>((F831*F834)+(F832*F835)+(F833*F836)+(F837*F826)+(F838*F839*F840)+(F828*F829))</f>
        <v>0</v>
      </c>
      <c r="G841" s="225">
        <f>((G831*G834)+(G832*G835)+(G833*G836)+(G837*G826)+(G838*G839*G840)+(G828*G829))</f>
        <v>0</v>
      </c>
      <c r="H841" s="225">
        <f>((H831*H834)+(H832*H835)+(H833*H836)+(H837*H826)+(H838*H839*H840)+(H828*H829))</f>
        <v>0</v>
      </c>
      <c r="I841" s="225">
        <f>((I831*I834)+(I832*I835)+(I833*I836)+(I837*I826)+(I838*I839*I840)+(I828*I829))</f>
        <v>0</v>
      </c>
      <c r="J841" s="1497"/>
      <c r="K841" s="10"/>
    </row>
    <row r="842" spans="2:11" ht="18" customHeight="1" x14ac:dyDescent="0.25">
      <c r="B842" s="3"/>
      <c r="K842" s="10"/>
    </row>
    <row r="843" spans="2:11" ht="18" customHeight="1" x14ac:dyDescent="0.25">
      <c r="B843" s="3"/>
      <c r="C843" s="1325" t="s">
        <v>260</v>
      </c>
      <c r="D843" s="1326"/>
      <c r="E843" s="1326"/>
      <c r="F843" s="1326"/>
      <c r="G843" s="1326"/>
      <c r="H843" s="1326"/>
      <c r="I843" s="1326"/>
      <c r="J843" s="765" t="s">
        <v>143</v>
      </c>
      <c r="K843" s="10"/>
    </row>
    <row r="844" spans="2:11" ht="18" customHeight="1" x14ac:dyDescent="0.25">
      <c r="B844" s="3"/>
      <c r="C844" s="1491" t="s">
        <v>127</v>
      </c>
      <c r="D844" s="1492"/>
      <c r="E844" s="525" t="s">
        <v>642</v>
      </c>
      <c r="F844" s="525" t="s">
        <v>211</v>
      </c>
      <c r="G844" s="525" t="s">
        <v>212</v>
      </c>
      <c r="H844" s="525" t="s">
        <v>213</v>
      </c>
      <c r="I844" s="526" t="s">
        <v>462</v>
      </c>
      <c r="J844" s="1498"/>
      <c r="K844" s="10"/>
    </row>
    <row r="845" spans="2:11" ht="18" customHeight="1" x14ac:dyDescent="0.25">
      <c r="B845" s="3"/>
      <c r="C845" s="1493"/>
      <c r="D845" s="1494"/>
      <c r="E845" s="218" t="s">
        <v>219</v>
      </c>
      <c r="F845" s="218" t="s">
        <v>220</v>
      </c>
      <c r="G845" s="218" t="s">
        <v>221</v>
      </c>
      <c r="H845" s="218" t="s">
        <v>219</v>
      </c>
      <c r="I845" s="218" t="s">
        <v>220</v>
      </c>
      <c r="J845" s="1499"/>
      <c r="K845" s="10"/>
    </row>
    <row r="846" spans="2:11" ht="18" customHeight="1" x14ac:dyDescent="0.25">
      <c r="B846" s="3"/>
      <c r="C846" s="1501" t="s">
        <v>261</v>
      </c>
      <c r="D846" s="1502"/>
      <c r="E846" s="226">
        <f>E847*E848*E849</f>
        <v>0</v>
      </c>
      <c r="F846" s="226">
        <f>F847*F848*F849</f>
        <v>0</v>
      </c>
      <c r="G846" s="226">
        <f>G847*G848*G849</f>
        <v>0</v>
      </c>
      <c r="H846" s="226">
        <f>H847*H848*H849</f>
        <v>0</v>
      </c>
      <c r="I846" s="226">
        <f>I847*I848*I849</f>
        <v>0</v>
      </c>
      <c r="J846" s="1499"/>
      <c r="K846" s="10"/>
    </row>
    <row r="847" spans="2:11" ht="18" customHeight="1" x14ac:dyDescent="0.25">
      <c r="B847" s="3"/>
      <c r="C847" s="1487" t="s">
        <v>262</v>
      </c>
      <c r="D847" s="1488"/>
      <c r="E847" s="209"/>
      <c r="F847" s="209"/>
      <c r="G847" s="209"/>
      <c r="H847" s="209"/>
      <c r="I847" s="209"/>
      <c r="J847" s="1499"/>
      <c r="K847" s="10"/>
    </row>
    <row r="848" spans="2:11" ht="18" customHeight="1" x14ac:dyDescent="0.25">
      <c r="B848" s="3"/>
      <c r="C848" s="1487" t="s">
        <v>263</v>
      </c>
      <c r="D848" s="1488"/>
      <c r="E848" s="209"/>
      <c r="F848" s="209"/>
      <c r="G848" s="209"/>
      <c r="H848" s="209"/>
      <c r="I848" s="209"/>
      <c r="J848" s="1499"/>
      <c r="K848" s="10"/>
    </row>
    <row r="849" spans="2:11" ht="18" customHeight="1" x14ac:dyDescent="0.25">
      <c r="B849" s="3"/>
      <c r="C849" s="1487" t="s">
        <v>264</v>
      </c>
      <c r="D849" s="1488"/>
      <c r="E849" s="135"/>
      <c r="F849" s="135"/>
      <c r="G849" s="135"/>
      <c r="H849" s="135"/>
      <c r="I849" s="135"/>
      <c r="J849" s="1499"/>
      <c r="K849" s="10"/>
    </row>
    <row r="850" spans="2:11" ht="18" customHeight="1" x14ac:dyDescent="0.25">
      <c r="B850" s="3"/>
      <c r="C850" s="1485" t="s">
        <v>265</v>
      </c>
      <c r="D850" s="1486"/>
      <c r="E850" s="226">
        <f>E851*E852*E853</f>
        <v>0</v>
      </c>
      <c r="F850" s="226">
        <f>F851*F852*F853</f>
        <v>0</v>
      </c>
      <c r="G850" s="226">
        <f>G851*G852*G853</f>
        <v>0</v>
      </c>
      <c r="H850" s="227">
        <f>H851*H852*H853</f>
        <v>0</v>
      </c>
      <c r="I850" s="227">
        <f>I851*I852*I853</f>
        <v>0</v>
      </c>
      <c r="J850" s="1499"/>
      <c r="K850" s="10"/>
    </row>
    <row r="851" spans="2:11" ht="18" customHeight="1" x14ac:dyDescent="0.25">
      <c r="B851" s="3"/>
      <c r="C851" s="1487" t="s">
        <v>266</v>
      </c>
      <c r="D851" s="1488"/>
      <c r="E851" s="228"/>
      <c r="F851" s="228"/>
      <c r="G851" s="228"/>
      <c r="H851" s="228"/>
      <c r="I851" s="228"/>
      <c r="J851" s="1499"/>
      <c r="K851" s="10"/>
    </row>
    <row r="852" spans="2:11" ht="18" customHeight="1" x14ac:dyDescent="0.25">
      <c r="B852" s="3"/>
      <c r="C852" s="1487" t="s">
        <v>267</v>
      </c>
      <c r="D852" s="1488"/>
      <c r="E852" s="228"/>
      <c r="F852" s="228"/>
      <c r="G852" s="228"/>
      <c r="H852" s="228"/>
      <c r="I852" s="228"/>
      <c r="J852" s="1499"/>
      <c r="K852" s="10"/>
    </row>
    <row r="853" spans="2:11" ht="18" customHeight="1" x14ac:dyDescent="0.25">
      <c r="B853" s="3"/>
      <c r="C853" s="1487" t="s">
        <v>264</v>
      </c>
      <c r="D853" s="1488"/>
      <c r="E853" s="135"/>
      <c r="F853" s="135"/>
      <c r="G853" s="135"/>
      <c r="H853" s="135"/>
      <c r="I853" s="135"/>
      <c r="J853" s="1499"/>
      <c r="K853" s="10"/>
    </row>
    <row r="854" spans="2:11" ht="18" customHeight="1" x14ac:dyDescent="0.25">
      <c r="B854" s="3"/>
      <c r="C854" s="1485" t="s">
        <v>268</v>
      </c>
      <c r="D854" s="1486"/>
      <c r="E854" s="226">
        <f>E855*E856*E857</f>
        <v>0</v>
      </c>
      <c r="F854" s="226">
        <f>F855*F856*F857</f>
        <v>0</v>
      </c>
      <c r="G854" s="226">
        <f>G855*G856*G857</f>
        <v>0</v>
      </c>
      <c r="H854" s="226">
        <f>H855*H856*H857</f>
        <v>0</v>
      </c>
      <c r="I854" s="226">
        <f>I855*I856*I857</f>
        <v>0</v>
      </c>
      <c r="J854" s="1499"/>
      <c r="K854" s="10"/>
    </row>
    <row r="855" spans="2:11" ht="18" customHeight="1" x14ac:dyDescent="0.25">
      <c r="B855" s="3"/>
      <c r="C855" s="1487" t="s">
        <v>269</v>
      </c>
      <c r="D855" s="1488"/>
      <c r="E855" s="209"/>
      <c r="F855" s="209"/>
      <c r="G855" s="209"/>
      <c r="H855" s="209"/>
      <c r="I855" s="209"/>
      <c r="J855" s="1499"/>
      <c r="K855" s="10"/>
    </row>
    <row r="856" spans="2:11" ht="18" customHeight="1" x14ac:dyDescent="0.25">
      <c r="B856" s="3"/>
      <c r="C856" s="1487" t="s">
        <v>270</v>
      </c>
      <c r="D856" s="1488"/>
      <c r="E856" s="209"/>
      <c r="F856" s="209"/>
      <c r="G856" s="209"/>
      <c r="H856" s="209"/>
      <c r="I856" s="209"/>
      <c r="J856" s="1499"/>
      <c r="K856" s="10"/>
    </row>
    <row r="857" spans="2:11" ht="18" customHeight="1" x14ac:dyDescent="0.25">
      <c r="B857" s="3"/>
      <c r="C857" s="1487" t="s">
        <v>264</v>
      </c>
      <c r="D857" s="1488"/>
      <c r="E857" s="135"/>
      <c r="F857" s="135"/>
      <c r="G857" s="135"/>
      <c r="H857" s="135"/>
      <c r="I857" s="135"/>
      <c r="J857" s="1499"/>
      <c r="K857" s="10"/>
    </row>
    <row r="858" spans="2:11" ht="18" customHeight="1" x14ac:dyDescent="0.25">
      <c r="B858" s="3"/>
      <c r="C858" s="1503" t="s">
        <v>271</v>
      </c>
      <c r="D858" s="1504"/>
      <c r="E858" s="225">
        <f>E846+E850+E854</f>
        <v>0</v>
      </c>
      <c r="F858" s="225">
        <f>F846+F850+F854</f>
        <v>0</v>
      </c>
      <c r="G858" s="225">
        <f>G846+G850+G854</f>
        <v>0</v>
      </c>
      <c r="H858" s="229">
        <f>H846+H850+H854</f>
        <v>0</v>
      </c>
      <c r="I858" s="229">
        <f>I846+I850+I854</f>
        <v>0</v>
      </c>
      <c r="J858" s="1500"/>
      <c r="K858" s="10"/>
    </row>
    <row r="859" spans="2:11" ht="18" customHeight="1" x14ac:dyDescent="0.25">
      <c r="B859" s="3"/>
      <c r="K859" s="10"/>
    </row>
    <row r="860" spans="2:11" ht="18" customHeight="1" x14ac:dyDescent="0.25">
      <c r="B860" s="3"/>
      <c r="C860" s="1325" t="s">
        <v>272</v>
      </c>
      <c r="D860" s="1326"/>
      <c r="E860" s="1326"/>
      <c r="F860" s="1326"/>
      <c r="G860" s="1326"/>
      <c r="H860" s="1326"/>
      <c r="I860" s="1326"/>
      <c r="J860" s="765" t="s">
        <v>143</v>
      </c>
      <c r="K860" s="10"/>
    </row>
    <row r="861" spans="2:11" ht="18" customHeight="1" x14ac:dyDescent="0.25">
      <c r="B861" s="3"/>
      <c r="C861" s="1491" t="s">
        <v>127</v>
      </c>
      <c r="D861" s="1492"/>
      <c r="E861" s="525" t="s">
        <v>642</v>
      </c>
      <c r="F861" s="525" t="s">
        <v>211</v>
      </c>
      <c r="G861" s="525" t="s">
        <v>212</v>
      </c>
      <c r="H861" s="525" t="s">
        <v>213</v>
      </c>
      <c r="I861" s="526" t="s">
        <v>462</v>
      </c>
      <c r="J861" s="1495"/>
      <c r="K861" s="10"/>
    </row>
    <row r="862" spans="2:11" ht="18" customHeight="1" x14ac:dyDescent="0.25">
      <c r="B862" s="3"/>
      <c r="C862" s="1493"/>
      <c r="D862" s="1494"/>
      <c r="E862" s="218" t="s">
        <v>219</v>
      </c>
      <c r="F862" s="218" t="s">
        <v>220</v>
      </c>
      <c r="G862" s="218" t="s">
        <v>221</v>
      </c>
      <c r="H862" s="218" t="s">
        <v>219</v>
      </c>
      <c r="I862" s="218" t="s">
        <v>220</v>
      </c>
      <c r="J862" s="1496"/>
      <c r="K862" s="10"/>
    </row>
    <row r="863" spans="2:11" ht="18" customHeight="1" x14ac:dyDescent="0.25">
      <c r="B863" s="3"/>
      <c r="C863" s="1489" t="s">
        <v>273</v>
      </c>
      <c r="D863" s="1490"/>
      <c r="E863" s="209"/>
      <c r="F863" s="209"/>
      <c r="G863" s="209"/>
      <c r="H863" s="209"/>
      <c r="I863" s="209"/>
      <c r="J863" s="1496"/>
      <c r="K863" s="10"/>
    </row>
    <row r="864" spans="2:11" ht="18" customHeight="1" x14ac:dyDescent="0.25">
      <c r="B864" s="3"/>
      <c r="C864" s="1487" t="s">
        <v>274</v>
      </c>
      <c r="D864" s="1488"/>
      <c r="E864" s="209"/>
      <c r="F864" s="209"/>
      <c r="G864" s="209"/>
      <c r="H864" s="209"/>
      <c r="I864" s="209"/>
      <c r="J864" s="1496"/>
      <c r="K864" s="10"/>
    </row>
    <row r="865" spans="2:11" ht="18" customHeight="1" x14ac:dyDescent="0.25">
      <c r="B865" s="3"/>
      <c r="C865" s="1483" t="s">
        <v>275</v>
      </c>
      <c r="D865" s="1484"/>
      <c r="E865" s="153"/>
      <c r="F865" s="153"/>
      <c r="G865" s="153"/>
      <c r="H865" s="153"/>
      <c r="I865" s="153"/>
      <c r="J865" s="1497"/>
      <c r="K865" s="10"/>
    </row>
    <row r="866" spans="2:11" ht="18" customHeight="1" x14ac:dyDescent="0.25">
      <c r="B866" s="3"/>
      <c r="K866" s="10"/>
    </row>
    <row r="867" spans="2:11" ht="18" customHeight="1" x14ac:dyDescent="0.25">
      <c r="B867" s="3"/>
      <c r="C867" s="1325" t="s">
        <v>276</v>
      </c>
      <c r="D867" s="1326"/>
      <c r="E867" s="1326"/>
      <c r="F867" s="1326"/>
      <c r="G867" s="1326"/>
      <c r="H867" s="1326"/>
      <c r="I867" s="1326"/>
      <c r="J867" s="765" t="s">
        <v>143</v>
      </c>
      <c r="K867" s="10"/>
    </row>
    <row r="868" spans="2:11" ht="18" customHeight="1" x14ac:dyDescent="0.25">
      <c r="B868" s="3"/>
      <c r="C868" s="1491" t="s">
        <v>127</v>
      </c>
      <c r="D868" s="1492"/>
      <c r="E868" s="525" t="s">
        <v>642</v>
      </c>
      <c r="F868" s="525" t="s">
        <v>211</v>
      </c>
      <c r="G868" s="525" t="s">
        <v>212</v>
      </c>
      <c r="H868" s="525" t="s">
        <v>213</v>
      </c>
      <c r="I868" s="526" t="s">
        <v>462</v>
      </c>
      <c r="J868" s="1495"/>
      <c r="K868" s="10"/>
    </row>
    <row r="869" spans="2:11" ht="18" customHeight="1" x14ac:dyDescent="0.25">
      <c r="B869" s="3"/>
      <c r="C869" s="1493"/>
      <c r="D869" s="1494"/>
      <c r="E869" s="218" t="s">
        <v>219</v>
      </c>
      <c r="F869" s="218" t="s">
        <v>220</v>
      </c>
      <c r="G869" s="218" t="s">
        <v>221</v>
      </c>
      <c r="H869" s="218" t="s">
        <v>219</v>
      </c>
      <c r="I869" s="218" t="s">
        <v>220</v>
      </c>
      <c r="J869" s="1496"/>
      <c r="K869" s="10"/>
    </row>
    <row r="870" spans="2:11" ht="18" customHeight="1" x14ac:dyDescent="0.25">
      <c r="B870" s="3"/>
      <c r="C870" s="1489" t="s">
        <v>277</v>
      </c>
      <c r="D870" s="1490"/>
      <c r="E870" s="209"/>
      <c r="F870" s="209"/>
      <c r="G870" s="209"/>
      <c r="H870" s="209"/>
      <c r="I870" s="209"/>
      <c r="J870" s="1496"/>
      <c r="K870" s="10"/>
    </row>
    <row r="871" spans="2:11" ht="18" customHeight="1" x14ac:dyDescent="0.25">
      <c r="B871" s="3"/>
      <c r="C871" s="1487" t="s">
        <v>278</v>
      </c>
      <c r="D871" s="1488"/>
      <c r="E871" s="209"/>
      <c r="F871" s="209"/>
      <c r="G871" s="209"/>
      <c r="H871" s="209"/>
      <c r="I871" s="209"/>
      <c r="J871" s="1496"/>
      <c r="K871" s="10"/>
    </row>
    <row r="872" spans="2:11" ht="18" customHeight="1" x14ac:dyDescent="0.25">
      <c r="B872" s="3"/>
      <c r="C872" s="1483" t="s">
        <v>279</v>
      </c>
      <c r="D872" s="1484"/>
      <c r="E872" s="153"/>
      <c r="F872" s="153"/>
      <c r="G872" s="153"/>
      <c r="H872" s="153"/>
      <c r="I872" s="153"/>
      <c r="J872" s="1497"/>
      <c r="K872" s="10"/>
    </row>
    <row r="873" spans="2:11" x14ac:dyDescent="0.25">
      <c r="B873" s="3"/>
      <c r="C873" s="222"/>
      <c r="D873" s="222"/>
      <c r="E873" s="22"/>
      <c r="F873" s="22"/>
      <c r="G873" s="22"/>
      <c r="H873" s="22"/>
      <c r="I873" s="22"/>
      <c r="J873" s="5"/>
      <c r="K873" s="10"/>
    </row>
    <row r="874" spans="2:11" collapsed="1" x14ac:dyDescent="0.25">
      <c r="B874" s="3"/>
      <c r="C874" s="1303" t="s">
        <v>35</v>
      </c>
      <c r="D874" s="1303"/>
      <c r="E874" s="1303"/>
      <c r="F874" s="1303"/>
      <c r="G874" s="1303"/>
      <c r="H874" s="1303"/>
      <c r="I874" s="1303"/>
      <c r="J874" s="1303"/>
      <c r="K874" s="10"/>
    </row>
    <row r="875" spans="2:11" ht="14.4" customHeight="1" x14ac:dyDescent="0.25">
      <c r="B875" s="3"/>
      <c r="C875" s="1303"/>
      <c r="D875" s="1303"/>
      <c r="E875" s="1303"/>
      <c r="F875" s="1303"/>
      <c r="G875" s="1303"/>
      <c r="H875" s="1303"/>
      <c r="I875" s="1303"/>
      <c r="J875" s="1303"/>
      <c r="K875" s="10"/>
    </row>
    <row r="876" spans="2:11" x14ac:dyDescent="0.25">
      <c r="B876" s="3"/>
      <c r="C876" s="1303"/>
      <c r="D876" s="1303"/>
      <c r="E876" s="1303"/>
      <c r="F876" s="1303"/>
      <c r="G876" s="1303"/>
      <c r="H876" s="1303"/>
      <c r="I876" s="1303"/>
      <c r="J876" s="1303"/>
      <c r="K876" s="10"/>
    </row>
    <row r="877" spans="2:11" x14ac:dyDescent="0.25">
      <c r="B877" s="7"/>
      <c r="C877" s="8"/>
      <c r="D877" s="8"/>
      <c r="E877" s="8"/>
      <c r="F877" s="8"/>
      <c r="G877" s="8"/>
      <c r="H877" s="8"/>
      <c r="I877" s="8"/>
      <c r="J877" s="8"/>
      <c r="K877" s="11"/>
    </row>
  </sheetData>
  <mergeCells count="192">
    <mergeCell ref="C3:D10"/>
    <mergeCell ref="C15:C16"/>
    <mergeCell ref="C49:C72"/>
    <mergeCell ref="D15:D16"/>
    <mergeCell ref="C12:J13"/>
    <mergeCell ref="C19:D20"/>
    <mergeCell ref="C26:D26"/>
    <mergeCell ref="C31:J31"/>
    <mergeCell ref="C23:D23"/>
    <mergeCell ref="C24:D24"/>
    <mergeCell ref="C36:D36"/>
    <mergeCell ref="C37:D37"/>
    <mergeCell ref="C27:D27"/>
    <mergeCell ref="C28:D28"/>
    <mergeCell ref="C29:D29"/>
    <mergeCell ref="E3:I10"/>
    <mergeCell ref="J21:J29"/>
    <mergeCell ref="J34:J39"/>
    <mergeCell ref="J44:J47"/>
    <mergeCell ref="J227:J247"/>
    <mergeCell ref="E224:I224"/>
    <mergeCell ref="J202:J222"/>
    <mergeCell ref="E199:I199"/>
    <mergeCell ref="C74:C97"/>
    <mergeCell ref="E74:I74"/>
    <mergeCell ref="C32:D33"/>
    <mergeCell ref="C41:J41"/>
    <mergeCell ref="C18:J18"/>
    <mergeCell ref="C21:D21"/>
    <mergeCell ref="C22:D22"/>
    <mergeCell ref="C25:D25"/>
    <mergeCell ref="J777:J797"/>
    <mergeCell ref="J42:J43"/>
    <mergeCell ref="C42:D43"/>
    <mergeCell ref="E574:I574"/>
    <mergeCell ref="J552:J572"/>
    <mergeCell ref="E549:I549"/>
    <mergeCell ref="J502:J522"/>
    <mergeCell ref="J527:J547"/>
    <mergeCell ref="E524:I524"/>
    <mergeCell ref="E649:I649"/>
    <mergeCell ref="J627:J647"/>
    <mergeCell ref="E624:I624"/>
    <mergeCell ref="J577:J597"/>
    <mergeCell ref="J602:J622"/>
    <mergeCell ref="E599:I599"/>
    <mergeCell ref="J352:J372"/>
    <mergeCell ref="E374:I374"/>
    <mergeCell ref="E349:I349"/>
    <mergeCell ref="J327:J347"/>
    <mergeCell ref="E324:I324"/>
    <mergeCell ref="J277:J297"/>
    <mergeCell ref="J302:J322"/>
    <mergeCell ref="E299:I299"/>
    <mergeCell ref="E724:I724"/>
    <mergeCell ref="J652:J672"/>
    <mergeCell ref="J677:J697"/>
    <mergeCell ref="E674:I674"/>
    <mergeCell ref="C44:D44"/>
    <mergeCell ref="C45:D45"/>
    <mergeCell ref="C46:D46"/>
    <mergeCell ref="E499:I499"/>
    <mergeCell ref="J477:J497"/>
    <mergeCell ref="E474:I474"/>
    <mergeCell ref="E449:I449"/>
    <mergeCell ref="J452:J472"/>
    <mergeCell ref="J377:J397"/>
    <mergeCell ref="J177:J197"/>
    <mergeCell ref="E174:I174"/>
    <mergeCell ref="J152:J172"/>
    <mergeCell ref="E149:I149"/>
    <mergeCell ref="J127:J147"/>
    <mergeCell ref="E124:I124"/>
    <mergeCell ref="E99:I99"/>
    <mergeCell ref="J102:J122"/>
    <mergeCell ref="E274:I274"/>
    <mergeCell ref="C47:D47"/>
    <mergeCell ref="J252:J272"/>
    <mergeCell ref="E249:I249"/>
    <mergeCell ref="J727:J747"/>
    <mergeCell ref="J752:J772"/>
    <mergeCell ref="E749:I749"/>
    <mergeCell ref="C820:D820"/>
    <mergeCell ref="C822:I822"/>
    <mergeCell ref="C424:C447"/>
    <mergeCell ref="C34:D34"/>
    <mergeCell ref="C35:D35"/>
    <mergeCell ref="C38:D38"/>
    <mergeCell ref="C39:D39"/>
    <mergeCell ref="E49:I49"/>
    <mergeCell ref="J427:J447"/>
    <mergeCell ref="E424:I424"/>
    <mergeCell ref="J401:J422"/>
    <mergeCell ref="E399:I399"/>
    <mergeCell ref="C805:D805"/>
    <mergeCell ref="C806:D806"/>
    <mergeCell ref="C807:D807"/>
    <mergeCell ref="C449:C472"/>
    <mergeCell ref="C474:C497"/>
    <mergeCell ref="C499:C522"/>
    <mergeCell ref="C524:C547"/>
    <mergeCell ref="C324:C347"/>
    <mergeCell ref="J702:J722"/>
    <mergeCell ref="C349:C372"/>
    <mergeCell ref="C374:C397"/>
    <mergeCell ref="C399:C422"/>
    <mergeCell ref="C774:C797"/>
    <mergeCell ref="C815:D815"/>
    <mergeCell ref="C816:D816"/>
    <mergeCell ref="C817:D817"/>
    <mergeCell ref="C818:D818"/>
    <mergeCell ref="C99:C122"/>
    <mergeCell ref="C124:C147"/>
    <mergeCell ref="C149:C172"/>
    <mergeCell ref="C174:C197"/>
    <mergeCell ref="C199:C222"/>
    <mergeCell ref="C224:C247"/>
    <mergeCell ref="C249:C272"/>
    <mergeCell ref="C274:C297"/>
    <mergeCell ref="C299:C322"/>
    <mergeCell ref="C549:C572"/>
    <mergeCell ref="C574:C597"/>
    <mergeCell ref="C599:C622"/>
    <mergeCell ref="C809:D809"/>
    <mergeCell ref="C810:D810"/>
    <mergeCell ref="C812:I812"/>
    <mergeCell ref="C844:D845"/>
    <mergeCell ref="C624:C647"/>
    <mergeCell ref="C649:C672"/>
    <mergeCell ref="C674:C697"/>
    <mergeCell ref="C699:C722"/>
    <mergeCell ref="C724:C747"/>
    <mergeCell ref="C749:C772"/>
    <mergeCell ref="C837:D837"/>
    <mergeCell ref="C838:D838"/>
    <mergeCell ref="C839:D839"/>
    <mergeCell ref="C840:D840"/>
    <mergeCell ref="C841:D841"/>
    <mergeCell ref="C843:I843"/>
    <mergeCell ref="C825:D825"/>
    <mergeCell ref="C799:I799"/>
    <mergeCell ref="C802:D802"/>
    <mergeCell ref="E774:I774"/>
    <mergeCell ref="E699:I699"/>
    <mergeCell ref="J813:J820"/>
    <mergeCell ref="J800:J810"/>
    <mergeCell ref="C861:D862"/>
    <mergeCell ref="J861:J865"/>
    <mergeCell ref="C800:D801"/>
    <mergeCell ref="C813:D814"/>
    <mergeCell ref="J844:J858"/>
    <mergeCell ref="J823:J841"/>
    <mergeCell ref="C865:D865"/>
    <mergeCell ref="C846:D846"/>
    <mergeCell ref="C851:D851"/>
    <mergeCell ref="C852:D852"/>
    <mergeCell ref="C853:D853"/>
    <mergeCell ref="C854:D854"/>
    <mergeCell ref="C855:D855"/>
    <mergeCell ref="C856:D856"/>
    <mergeCell ref="C857:D857"/>
    <mergeCell ref="C860:I860"/>
    <mergeCell ref="C804:D804"/>
    <mergeCell ref="C803:D803"/>
    <mergeCell ref="C819:D819"/>
    <mergeCell ref="C858:D858"/>
    <mergeCell ref="C823:D824"/>
    <mergeCell ref="C808:D808"/>
    <mergeCell ref="C874:J876"/>
    <mergeCell ref="C872:D872"/>
    <mergeCell ref="C826:D826"/>
    <mergeCell ref="C827:D827"/>
    <mergeCell ref="C828:D828"/>
    <mergeCell ref="C829:D829"/>
    <mergeCell ref="C830:D830"/>
    <mergeCell ref="C831:D831"/>
    <mergeCell ref="C832:D832"/>
    <mergeCell ref="C833:D833"/>
    <mergeCell ref="C834:D834"/>
    <mergeCell ref="C835:D835"/>
    <mergeCell ref="C836:D836"/>
    <mergeCell ref="C870:D870"/>
    <mergeCell ref="C871:D871"/>
    <mergeCell ref="C868:D869"/>
    <mergeCell ref="J868:J872"/>
    <mergeCell ref="C863:D863"/>
    <mergeCell ref="C864:D864"/>
    <mergeCell ref="C847:D847"/>
    <mergeCell ref="C848:D848"/>
    <mergeCell ref="C849:D849"/>
    <mergeCell ref="C850:D850"/>
    <mergeCell ref="C867:I867"/>
  </mergeCells>
  <phoneticPr fontId="48" type="noConversion"/>
  <conditionalFormatting sqref="E43:I43">
    <cfRule type="cellIs" dxfId="264" priority="260" operator="lessThan">
      <formula>0</formula>
    </cfRule>
  </conditionalFormatting>
  <conditionalFormatting sqref="C12">
    <cfRule type="cellIs" dxfId="263" priority="258" operator="lessThan">
      <formula>0</formula>
    </cfRule>
  </conditionalFormatting>
  <conditionalFormatting sqref="E801:G801">
    <cfRule type="cellIs" dxfId="262" priority="78" operator="lessThan">
      <formula>0</formula>
    </cfRule>
  </conditionalFormatting>
  <conditionalFormatting sqref="H801:I801">
    <cfRule type="cellIs" dxfId="261" priority="77" operator="lessThan">
      <formula>0</formula>
    </cfRule>
  </conditionalFormatting>
  <conditionalFormatting sqref="E814:G814">
    <cfRule type="cellIs" dxfId="260" priority="70" operator="lessThan">
      <formula>0</formula>
    </cfRule>
  </conditionalFormatting>
  <conditionalFormatting sqref="H814:I814">
    <cfRule type="cellIs" dxfId="259" priority="69" operator="lessThan">
      <formula>0</formula>
    </cfRule>
  </conditionalFormatting>
  <conditionalFormatting sqref="E824:G824">
    <cfRule type="cellIs" dxfId="258" priority="62" operator="lessThan">
      <formula>0</formula>
    </cfRule>
  </conditionalFormatting>
  <conditionalFormatting sqref="H824:I824">
    <cfRule type="cellIs" dxfId="257" priority="61" operator="lessThan">
      <formula>0</formula>
    </cfRule>
  </conditionalFormatting>
  <conditionalFormatting sqref="E845:G845">
    <cfRule type="cellIs" dxfId="256" priority="54" operator="lessThan">
      <formula>0</formula>
    </cfRule>
  </conditionalFormatting>
  <conditionalFormatting sqref="H845:I845">
    <cfRule type="cellIs" dxfId="255" priority="53" operator="lessThan">
      <formula>0</formula>
    </cfRule>
  </conditionalFormatting>
  <conditionalFormatting sqref="E862:G862">
    <cfRule type="cellIs" dxfId="254" priority="46" operator="lessThan">
      <formula>0</formula>
    </cfRule>
  </conditionalFormatting>
  <conditionalFormatting sqref="H862:I862">
    <cfRule type="cellIs" dxfId="253" priority="45" operator="lessThan">
      <formula>0</formula>
    </cfRule>
  </conditionalFormatting>
  <conditionalFormatting sqref="E869:G869">
    <cfRule type="cellIs" dxfId="252" priority="38" operator="lessThan">
      <formula>0</formula>
    </cfRule>
  </conditionalFormatting>
  <conditionalFormatting sqref="H869:I869">
    <cfRule type="cellIs" dxfId="251" priority="37" operator="lessThan">
      <formula>0</formula>
    </cfRule>
  </conditionalFormatting>
  <conditionalFormatting sqref="F802:F809">
    <cfRule type="cellIs" dxfId="250" priority="26" operator="lessThan">
      <formula>0</formula>
    </cfRule>
  </conditionalFormatting>
  <conditionalFormatting sqref="I802:I809">
    <cfRule type="cellIs" dxfId="249" priority="25" operator="lessThan">
      <formula>0</formula>
    </cfRule>
  </conditionalFormatting>
  <conditionalFormatting sqref="F815:F816">
    <cfRule type="cellIs" dxfId="248" priority="23" operator="lessThan">
      <formula>0</formula>
    </cfRule>
  </conditionalFormatting>
  <conditionalFormatting sqref="I815:I816">
    <cfRule type="cellIs" dxfId="247" priority="22" operator="lessThan">
      <formula>0</formula>
    </cfRule>
  </conditionalFormatting>
  <conditionalFormatting sqref="F827:F840">
    <cfRule type="cellIs" dxfId="246" priority="20" operator="lessThan">
      <formula>0</formula>
    </cfRule>
  </conditionalFormatting>
  <conditionalFormatting sqref="I827:I840">
    <cfRule type="cellIs" dxfId="245" priority="19" operator="lessThan">
      <formula>0</formula>
    </cfRule>
  </conditionalFormatting>
  <conditionalFormatting sqref="F847:F849">
    <cfRule type="cellIs" dxfId="244" priority="17" operator="lessThan">
      <formula>0</formula>
    </cfRule>
  </conditionalFormatting>
  <conditionalFormatting sqref="F851:F853">
    <cfRule type="cellIs" dxfId="243" priority="16" operator="lessThan">
      <formula>0</formula>
    </cfRule>
  </conditionalFormatting>
  <conditionalFormatting sqref="I847:I849">
    <cfRule type="cellIs" dxfId="242" priority="15" operator="lessThan">
      <formula>0</formula>
    </cfRule>
  </conditionalFormatting>
  <conditionalFormatting sqref="I851:I853">
    <cfRule type="cellIs" dxfId="241" priority="14" operator="lessThan">
      <formula>0</formula>
    </cfRule>
  </conditionalFormatting>
  <conditionalFormatting sqref="F863:F865">
    <cfRule type="cellIs" dxfId="240" priority="11" operator="lessThan">
      <formula>0</formula>
    </cfRule>
  </conditionalFormatting>
  <conditionalFormatting sqref="I863:I865">
    <cfRule type="cellIs" dxfId="239" priority="10" operator="lessThan">
      <formula>0</formula>
    </cfRule>
  </conditionalFormatting>
  <conditionalFormatting sqref="F870:F872">
    <cfRule type="cellIs" dxfId="238" priority="8" operator="lessThan">
      <formula>0</formula>
    </cfRule>
  </conditionalFormatting>
  <conditionalFormatting sqref="I870:I872">
    <cfRule type="cellIs" dxfId="237" priority="7" operator="lessThan">
      <formula>0</formula>
    </cfRule>
  </conditionalFormatting>
  <dataValidations count="2">
    <dataValidation type="list" allowBlank="1" showInputMessage="1" showErrorMessage="1" sqref="E825:I825" xr:uid="{00000000-0002-0000-0800-000000000000}">
      <formula1>"Cria, Recria Engorda, Ciclo Completo"</formula1>
    </dataValidation>
    <dataValidation type="list" allowBlank="1" showInputMessage="1" showErrorMessage="1" sqref="E830:I830" xr:uid="{00000000-0002-0000-0800-000001000000}">
      <formula1>"A Pasto, Confinamento, Semi Confinamento"</formula1>
    </dataValidation>
  </dataValidations>
  <hyperlinks>
    <hyperlink ref="C874" r:id="rId1" xr:uid="{00000000-0004-0000-0800-000000000000}"/>
  </hyperlinks>
  <pageMargins left="0.511811024" right="0.511811024" top="0.78740157499999996" bottom="0.78740157499999996" header="0.31496062000000002" footer="0.31496062000000002"/>
  <ignoredErrors>
    <ignoredError sqref="F23:I23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57F865-922D-493F-BA89-A4C0AF756332}">
          <x14:formula1>
            <xm:f>'2 - Cadastro de Itens'!$D$16:$D$37</xm:f>
          </x14:formula1>
          <xm:sqref>E774:I774 E74:I74 E124:I124 E199:I199 E149:I149 E174:I174 E749:I749 E224:I224 E249:I249 E274:I274 E299:I299 E324:I324 E349:I349 E374:I374 E399:I399 E424:I424 E449:I449 E474:I474 E499:I499 E524:I524 E549:I549 E574:I574 E599:I599 E624:I624 E649:I649 E674:I674 E699:I699 E724:I724 E99:I99</xm:sqref>
        </x14:dataValidation>
        <x14:dataValidation type="list" allowBlank="1" showInputMessage="1" showErrorMessage="1" xr:uid="{F1D8672E-397B-43F7-B62E-94EDC415FE4C}">
          <x14:formula1>
            <xm:f>'2 - Cadastro de Itens'!$BI$16:$BI$79</xm:f>
          </x14:formula1>
          <xm:sqref>C21:D29 C44:D47 C34:D39</xm:sqref>
        </x14:dataValidation>
        <x14:dataValidation type="list" allowBlank="1" showInputMessage="1" showErrorMessage="1" xr:uid="{ACBE03C3-B0B6-4009-AA19-48262BBCA694}">
          <x14:formula1>
            <xm:f>'2 - Cadastro de Itens'!$D$16:$D$79</xm:f>
          </x14:formula1>
          <xm:sqref>E49:I49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9663E-F09B-4822-91EF-14E4E8A59C7D}">
  <sheetPr codeName="Planilha22"/>
  <dimension ref="A1:AC927"/>
  <sheetViews>
    <sheetView showGridLines="0" topLeftCell="J1" zoomScale="70" zoomScaleNormal="70" workbookViewId="0">
      <selection activeCell="M29" sqref="M29"/>
    </sheetView>
  </sheetViews>
  <sheetFormatPr defaultColWidth="14.44140625" defaultRowHeight="15" customHeight="1" outlineLevelRow="1" x14ac:dyDescent="0.25"/>
  <cols>
    <col min="1" max="3" width="3.33203125" customWidth="1"/>
    <col min="4" max="4" width="27.5546875" customWidth="1"/>
    <col min="5" max="10" width="24.21875" customWidth="1"/>
    <col min="11" max="11" width="27.21875" bestFit="1" customWidth="1"/>
    <col min="12" max="15" width="29.21875" customWidth="1"/>
    <col min="16" max="16" width="34.109375" customWidth="1"/>
    <col min="17" max="18" width="3.33203125" customWidth="1"/>
    <col min="19" max="29" width="8.6640625" customWidth="1"/>
  </cols>
  <sheetData>
    <row r="1" spans="1:29" ht="15" customHeight="1" outlineLevel="1" x14ac:dyDescent="0.25">
      <c r="A1" s="669"/>
      <c r="B1" s="669"/>
      <c r="C1" s="669"/>
      <c r="D1" s="669"/>
      <c r="E1" s="669"/>
      <c r="F1" s="669"/>
      <c r="G1" s="669"/>
      <c r="H1" s="669"/>
      <c r="I1" s="669"/>
      <c r="J1" s="669"/>
      <c r="K1" s="669"/>
      <c r="L1" s="669"/>
      <c r="M1" s="669"/>
      <c r="N1" s="669"/>
      <c r="O1" s="669"/>
      <c r="P1" s="669"/>
      <c r="Q1" s="669"/>
      <c r="R1" s="669"/>
      <c r="S1" s="669"/>
      <c r="T1" s="669"/>
      <c r="U1" s="669"/>
      <c r="V1" s="669"/>
      <c r="W1" s="669"/>
      <c r="X1" s="669"/>
      <c r="Y1" s="669"/>
      <c r="Z1" s="669"/>
      <c r="AA1" s="669"/>
      <c r="AB1" s="669"/>
      <c r="AC1" s="669"/>
    </row>
    <row r="2" spans="1:29" ht="15" customHeight="1" outlineLevel="1" x14ac:dyDescent="0.25">
      <c r="A2" s="669"/>
      <c r="B2" s="669"/>
      <c r="C2" s="669"/>
      <c r="D2" s="669"/>
      <c r="E2" s="669"/>
      <c r="F2" s="669"/>
      <c r="G2" s="669"/>
      <c r="H2" s="669"/>
      <c r="I2" s="669"/>
      <c r="J2" s="669"/>
      <c r="K2" s="669"/>
      <c r="L2" s="669"/>
      <c r="M2" s="669"/>
      <c r="N2" s="669"/>
      <c r="O2" s="669"/>
      <c r="P2" s="669"/>
      <c r="Q2" s="669"/>
      <c r="R2" s="669"/>
      <c r="S2" s="669"/>
      <c r="T2" s="669"/>
      <c r="U2" s="669"/>
      <c r="V2" s="669"/>
      <c r="W2" s="669"/>
      <c r="X2" s="669"/>
      <c r="Y2" s="669"/>
      <c r="Z2" s="669"/>
      <c r="AA2" s="669"/>
      <c r="AB2" s="669"/>
      <c r="AC2" s="669"/>
    </row>
    <row r="3" spans="1:29" ht="15" customHeight="1" outlineLevel="1" x14ac:dyDescent="0.25">
      <c r="A3" s="669"/>
      <c r="B3" s="670"/>
      <c r="C3" s="671"/>
      <c r="D3" s="671"/>
      <c r="E3" s="672"/>
      <c r="F3" s="672"/>
      <c r="G3" s="672"/>
      <c r="H3" s="672"/>
      <c r="I3" s="672"/>
      <c r="J3" s="672"/>
      <c r="K3" s="672"/>
      <c r="L3" s="672"/>
      <c r="M3" s="672"/>
      <c r="N3" s="672"/>
      <c r="O3" s="672"/>
      <c r="P3" s="672"/>
      <c r="Q3" s="671"/>
      <c r="R3" s="673"/>
      <c r="S3" s="669"/>
      <c r="T3" s="669"/>
      <c r="U3" s="669"/>
      <c r="V3" s="669"/>
      <c r="W3" s="669"/>
      <c r="X3" s="669"/>
      <c r="Y3" s="669"/>
      <c r="Z3" s="669"/>
      <c r="AA3" s="669"/>
      <c r="AB3" s="669"/>
      <c r="AC3" s="669"/>
    </row>
    <row r="4" spans="1:29" ht="7.5" customHeight="1" outlineLevel="1" x14ac:dyDescent="0.25">
      <c r="A4" s="669"/>
      <c r="B4" s="674"/>
      <c r="C4" s="1467" t="e" vm="6">
        <v>#VALUE!</v>
      </c>
      <c r="D4" s="1468"/>
      <c r="E4" s="1539" t="s">
        <v>0</v>
      </c>
      <c r="F4" s="1540"/>
      <c r="G4" s="1540"/>
      <c r="H4" s="1540"/>
      <c r="I4" s="1540"/>
      <c r="J4" s="1540"/>
      <c r="K4" s="1540"/>
      <c r="L4" s="1540"/>
      <c r="M4" s="1540"/>
      <c r="N4" s="1540"/>
      <c r="O4" s="1540"/>
      <c r="P4" s="675" t="s">
        <v>1</v>
      </c>
      <c r="Q4" s="673"/>
      <c r="R4" s="676"/>
      <c r="S4" s="669"/>
      <c r="T4" s="669"/>
      <c r="U4" s="669"/>
      <c r="V4" s="669"/>
      <c r="W4" s="669"/>
      <c r="X4" s="669"/>
      <c r="Y4" s="669"/>
      <c r="Z4" s="669"/>
      <c r="AA4" s="669"/>
      <c r="AB4" s="669"/>
      <c r="AC4" s="669"/>
    </row>
    <row r="5" spans="1:29" ht="15" customHeight="1" outlineLevel="1" x14ac:dyDescent="0.25">
      <c r="A5" s="669"/>
      <c r="B5" s="674"/>
      <c r="C5" s="1469"/>
      <c r="D5" s="1470"/>
      <c r="E5" s="1539"/>
      <c r="F5" s="1540"/>
      <c r="G5" s="1540"/>
      <c r="H5" s="1540"/>
      <c r="I5" s="1540"/>
      <c r="J5" s="1540"/>
      <c r="K5" s="1540"/>
      <c r="L5" s="1540"/>
      <c r="M5" s="1540"/>
      <c r="N5" s="1540"/>
      <c r="O5" s="1540"/>
      <c r="P5" s="677" t="s">
        <v>2</v>
      </c>
      <c r="Q5" s="678"/>
      <c r="R5" s="676"/>
      <c r="S5" s="669"/>
      <c r="T5" s="669"/>
      <c r="U5" s="669"/>
      <c r="V5" s="669"/>
      <c r="W5" s="669"/>
      <c r="X5" s="669"/>
      <c r="Y5" s="669"/>
      <c r="Z5" s="669"/>
      <c r="AA5" s="669"/>
      <c r="AB5" s="669"/>
      <c r="AC5" s="669"/>
    </row>
    <row r="6" spans="1:29" ht="7.5" customHeight="1" outlineLevel="1" x14ac:dyDescent="0.25">
      <c r="A6" s="669"/>
      <c r="B6" s="674"/>
      <c r="C6" s="1469"/>
      <c r="D6" s="1470"/>
      <c r="E6" s="1539"/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679" t="s">
        <v>3</v>
      </c>
      <c r="Q6" s="680"/>
      <c r="R6" s="676"/>
      <c r="S6" s="669"/>
      <c r="T6" s="669"/>
      <c r="U6" s="669"/>
      <c r="V6" s="669"/>
      <c r="W6" s="669"/>
      <c r="X6" s="669"/>
      <c r="Y6" s="669"/>
      <c r="Z6" s="669"/>
      <c r="AA6" s="669"/>
      <c r="AB6" s="669"/>
      <c r="AC6" s="669"/>
    </row>
    <row r="7" spans="1:29" ht="15" customHeight="1" outlineLevel="1" x14ac:dyDescent="0.25">
      <c r="A7" s="669"/>
      <c r="B7" s="674"/>
      <c r="C7" s="1469"/>
      <c r="D7" s="1470"/>
      <c r="E7" s="1539"/>
      <c r="F7" s="1540"/>
      <c r="G7" s="1540"/>
      <c r="H7" s="1540"/>
      <c r="I7" s="1540"/>
      <c r="J7" s="1540"/>
      <c r="K7" s="1540"/>
      <c r="L7" s="1540"/>
      <c r="M7" s="1540"/>
      <c r="N7" s="1540"/>
      <c r="O7" s="1540"/>
      <c r="P7" s="681" t="s">
        <v>4</v>
      </c>
      <c r="Q7" s="678"/>
      <c r="R7" s="676"/>
      <c r="S7" s="669"/>
      <c r="T7" s="669"/>
      <c r="U7" s="669"/>
      <c r="V7" s="669"/>
      <c r="W7" s="669"/>
      <c r="X7" s="669"/>
      <c r="Y7" s="669"/>
      <c r="Z7" s="669"/>
      <c r="AA7" s="669"/>
      <c r="AB7" s="669"/>
      <c r="AC7" s="669"/>
    </row>
    <row r="8" spans="1:29" ht="7.5" customHeight="1" outlineLevel="1" x14ac:dyDescent="0.25">
      <c r="A8" s="669"/>
      <c r="B8" s="674"/>
      <c r="C8" s="1469"/>
      <c r="D8" s="1470"/>
      <c r="E8" s="1539"/>
      <c r="F8" s="1540"/>
      <c r="G8" s="1540"/>
      <c r="H8" s="1540"/>
      <c r="I8" s="1540"/>
      <c r="J8" s="1540"/>
      <c r="K8" s="1540"/>
      <c r="L8" s="1540"/>
      <c r="M8" s="1540"/>
      <c r="N8" s="1540"/>
      <c r="O8" s="1540"/>
      <c r="P8" s="675" t="s">
        <v>5</v>
      </c>
      <c r="Q8" s="682"/>
      <c r="R8" s="676"/>
      <c r="S8" s="669"/>
      <c r="T8" s="669"/>
      <c r="U8" s="669"/>
      <c r="V8" s="669"/>
      <c r="W8" s="669"/>
      <c r="X8" s="669"/>
      <c r="Y8" s="669"/>
      <c r="Z8" s="669"/>
      <c r="AA8" s="669"/>
      <c r="AB8" s="669"/>
      <c r="AC8" s="669"/>
    </row>
    <row r="9" spans="1:29" ht="15" customHeight="1" outlineLevel="1" x14ac:dyDescent="0.25">
      <c r="A9" s="669"/>
      <c r="B9" s="674"/>
      <c r="C9" s="1469"/>
      <c r="D9" s="1470"/>
      <c r="E9" s="1539"/>
      <c r="F9" s="1540"/>
      <c r="G9" s="1540"/>
      <c r="H9" s="1540"/>
      <c r="I9" s="1540"/>
      <c r="J9" s="1540"/>
      <c r="K9" s="1540"/>
      <c r="L9" s="1540"/>
      <c r="M9" s="1540"/>
      <c r="N9" s="1540"/>
      <c r="O9" s="1540"/>
      <c r="P9" s="683">
        <v>45890</v>
      </c>
      <c r="Q9" s="678"/>
      <c r="R9" s="676"/>
      <c r="S9" s="669"/>
      <c r="T9" s="669"/>
      <c r="U9" s="669"/>
      <c r="V9" s="669"/>
      <c r="W9" s="669"/>
      <c r="X9" s="669"/>
      <c r="Y9" s="669"/>
      <c r="Z9" s="669"/>
      <c r="AA9" s="669"/>
      <c r="AB9" s="669"/>
      <c r="AC9" s="669"/>
    </row>
    <row r="10" spans="1:29" ht="7.5" customHeight="1" outlineLevel="1" x14ac:dyDescent="0.25">
      <c r="A10" s="669"/>
      <c r="B10" s="674"/>
      <c r="C10" s="1469"/>
      <c r="D10" s="1470"/>
      <c r="E10" s="1539"/>
      <c r="F10" s="1540"/>
      <c r="G10" s="1540"/>
      <c r="H10" s="1540"/>
      <c r="I10" s="1540"/>
      <c r="J10" s="1540"/>
      <c r="K10" s="1540"/>
      <c r="L10" s="1540"/>
      <c r="M10" s="1540"/>
      <c r="N10" s="1540"/>
      <c r="O10" s="1540"/>
      <c r="P10" s="675" t="s">
        <v>6</v>
      </c>
      <c r="Q10" s="682"/>
      <c r="R10" s="676"/>
      <c r="S10" s="669"/>
      <c r="T10" s="669"/>
      <c r="U10" s="669"/>
      <c r="V10" s="669"/>
      <c r="W10" s="669"/>
      <c r="X10" s="669"/>
      <c r="Y10" s="669"/>
      <c r="Z10" s="669"/>
      <c r="AA10" s="669"/>
      <c r="AB10" s="669"/>
      <c r="AC10" s="669"/>
    </row>
    <row r="11" spans="1:29" ht="15" customHeight="1" outlineLevel="1" x14ac:dyDescent="0.25">
      <c r="A11" s="669"/>
      <c r="B11" s="674"/>
      <c r="C11" s="1471"/>
      <c r="D11" s="1472"/>
      <c r="E11" s="1539"/>
      <c r="F11" s="1540"/>
      <c r="G11" s="1540"/>
      <c r="H11" s="1540"/>
      <c r="I11" s="1540"/>
      <c r="J11" s="1540"/>
      <c r="K11" s="1540"/>
      <c r="L11" s="1540"/>
      <c r="M11" s="1540"/>
      <c r="N11" s="1540"/>
      <c r="O11" s="1540"/>
      <c r="P11" s="681" t="s">
        <v>859</v>
      </c>
      <c r="Q11" s="678"/>
      <c r="R11" s="676"/>
      <c r="S11" s="669"/>
      <c r="T11" s="669"/>
      <c r="U11" s="669"/>
      <c r="V11" s="669"/>
      <c r="W11" s="669"/>
      <c r="X11" s="669"/>
      <c r="Y11" s="669"/>
      <c r="Z11" s="669"/>
      <c r="AA11" s="669"/>
      <c r="AB11" s="669"/>
      <c r="AC11" s="669"/>
    </row>
    <row r="12" spans="1:29" ht="15" customHeight="1" outlineLevel="1" x14ac:dyDescent="0.25">
      <c r="A12" s="669"/>
      <c r="B12" s="674"/>
      <c r="C12" s="669"/>
      <c r="D12" s="669"/>
      <c r="E12" s="669"/>
      <c r="F12" s="669"/>
      <c r="G12" s="669"/>
      <c r="H12" s="669"/>
      <c r="I12" s="669"/>
      <c r="J12" s="669"/>
      <c r="K12" s="669"/>
      <c r="L12" s="669"/>
      <c r="M12" s="669"/>
      <c r="N12" s="669"/>
      <c r="O12" s="669"/>
      <c r="P12" s="669"/>
      <c r="Q12" s="669"/>
      <c r="R12" s="676"/>
      <c r="S12" s="669"/>
      <c r="T12" s="669"/>
      <c r="U12" s="669"/>
      <c r="V12" s="669"/>
      <c r="W12" s="669"/>
      <c r="X12" s="669"/>
      <c r="Y12" s="669"/>
      <c r="Z12" s="669"/>
      <c r="AA12" s="669"/>
      <c r="AB12" s="669"/>
      <c r="AC12" s="669"/>
    </row>
    <row r="13" spans="1:29" ht="15" customHeight="1" outlineLevel="1" x14ac:dyDescent="0.25">
      <c r="A13" s="669"/>
      <c r="B13" s="674"/>
      <c r="C13" s="1313" t="s">
        <v>860</v>
      </c>
      <c r="D13" s="1314"/>
      <c r="E13" s="1314"/>
      <c r="F13" s="1314"/>
      <c r="G13" s="1314"/>
      <c r="H13" s="1314"/>
      <c r="I13" s="1314"/>
      <c r="J13" s="1314"/>
      <c r="K13" s="1314"/>
      <c r="L13" s="1314"/>
      <c r="M13" s="1314"/>
      <c r="N13" s="1314"/>
      <c r="O13" s="1314"/>
      <c r="P13" s="1314"/>
      <c r="Q13" s="1396"/>
      <c r="R13" s="676"/>
      <c r="S13" s="669"/>
      <c r="T13" s="669"/>
      <c r="U13" s="669"/>
      <c r="V13" s="669"/>
      <c r="W13" s="669"/>
      <c r="X13" s="669"/>
      <c r="Y13" s="669"/>
      <c r="Z13" s="669"/>
      <c r="AA13" s="669"/>
      <c r="AB13" s="669"/>
      <c r="AC13" s="669"/>
    </row>
    <row r="14" spans="1:29" ht="15" customHeight="1" outlineLevel="1" x14ac:dyDescent="0.25">
      <c r="A14" s="669"/>
      <c r="B14" s="674"/>
      <c r="C14" s="1315"/>
      <c r="D14" s="1316"/>
      <c r="E14" s="1316"/>
      <c r="F14" s="1316"/>
      <c r="G14" s="1316"/>
      <c r="H14" s="1316"/>
      <c r="I14" s="1316"/>
      <c r="J14" s="1316"/>
      <c r="K14" s="1316"/>
      <c r="L14" s="1316"/>
      <c r="M14" s="1316"/>
      <c r="N14" s="1316"/>
      <c r="O14" s="1316"/>
      <c r="P14" s="1316"/>
      <c r="Q14" s="1397"/>
      <c r="R14" s="676"/>
      <c r="S14" s="669"/>
      <c r="T14" s="669"/>
      <c r="U14" s="669"/>
      <c r="V14" s="669"/>
      <c r="W14" s="669"/>
      <c r="X14" s="669"/>
      <c r="Y14" s="669"/>
      <c r="Z14" s="669"/>
      <c r="AA14" s="669"/>
      <c r="AB14" s="669"/>
      <c r="AC14" s="669"/>
    </row>
    <row r="15" spans="1:29" ht="15" customHeight="1" x14ac:dyDescent="0.25">
      <c r="A15" s="669"/>
      <c r="B15" s="674"/>
      <c r="C15" s="686"/>
      <c r="D15" s="216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687"/>
      <c r="R15" s="676"/>
      <c r="S15" s="669"/>
      <c r="T15" s="669"/>
      <c r="U15" s="669"/>
      <c r="V15" s="669"/>
      <c r="W15" s="669"/>
      <c r="X15" s="669"/>
      <c r="Y15" s="669"/>
      <c r="Z15" s="669"/>
      <c r="AA15" s="669"/>
      <c r="AB15" s="669"/>
      <c r="AC15" s="669"/>
    </row>
    <row r="16" spans="1:29" ht="29.4" customHeight="1" x14ac:dyDescent="0.25">
      <c r="A16" s="669"/>
      <c r="B16" s="674"/>
      <c r="C16" s="688"/>
      <c r="D16" s="1474" t="s">
        <v>861</v>
      </c>
      <c r="E16" s="1475"/>
      <c r="F16" s="1475"/>
      <c r="G16" s="1475"/>
      <c r="H16" s="1475"/>
      <c r="I16" s="1475"/>
      <c r="J16" s="1475"/>
      <c r="K16" s="1475"/>
      <c r="L16" s="1475"/>
      <c r="M16" s="1475"/>
      <c r="N16" s="1475"/>
      <c r="O16" s="1475"/>
      <c r="P16" s="1476"/>
      <c r="Q16" s="688"/>
      <c r="R16" s="676"/>
      <c r="S16" s="669"/>
      <c r="T16" s="669"/>
      <c r="U16" s="669"/>
      <c r="V16" s="669"/>
      <c r="W16" s="669"/>
      <c r="X16" s="669"/>
      <c r="Y16" s="669"/>
      <c r="Z16" s="669"/>
      <c r="AA16" s="669"/>
      <c r="AB16" s="669"/>
      <c r="AC16" s="669"/>
    </row>
    <row r="17" spans="1:29" ht="30.6" customHeight="1" x14ac:dyDescent="0.25">
      <c r="A17" s="669"/>
      <c r="B17" s="674"/>
      <c r="C17" s="688"/>
      <c r="D17" s="54" t="s">
        <v>767</v>
      </c>
      <c r="E17" s="310" t="s">
        <v>908</v>
      </c>
      <c r="F17" s="310" t="s">
        <v>56</v>
      </c>
      <c r="G17" s="310" t="s">
        <v>862</v>
      </c>
      <c r="H17" s="310" t="s">
        <v>863</v>
      </c>
      <c r="I17" s="310" t="s">
        <v>864</v>
      </c>
      <c r="J17" s="310" t="s">
        <v>766</v>
      </c>
      <c r="K17" s="310" t="s">
        <v>870</v>
      </c>
      <c r="L17" s="310" t="s">
        <v>992</v>
      </c>
      <c r="M17" s="1123" t="s">
        <v>1012</v>
      </c>
      <c r="N17" s="1123" t="s">
        <v>1013</v>
      </c>
      <c r="O17" s="1123" t="s">
        <v>1014</v>
      </c>
      <c r="P17" s="26" t="s">
        <v>1015</v>
      </c>
      <c r="Q17" s="687"/>
      <c r="R17" s="676"/>
      <c r="S17" s="669"/>
      <c r="T17" s="669"/>
      <c r="U17" s="669"/>
      <c r="V17" s="669"/>
      <c r="W17" s="669"/>
      <c r="X17" s="669"/>
      <c r="Y17" s="669"/>
      <c r="Z17" s="669"/>
      <c r="AA17" s="669"/>
      <c r="AB17" s="669"/>
      <c r="AC17" s="669"/>
    </row>
    <row r="18" spans="1:29" ht="30" customHeight="1" x14ac:dyDescent="0.3">
      <c r="A18" s="669"/>
      <c r="B18" s="674"/>
      <c r="C18" s="674"/>
      <c r="D18" s="1083" t="str">
        <f>INDEX('7 - Safra'!E49,1)</f>
        <v>Soja Irrigada</v>
      </c>
      <c r="E18" s="828">
        <f ca="1">IF(D18="","",IFERROR(VLOOKUP(TRIM($E$17),OFFSET('7 - Safra'!$D$1,MATCH(TRIM(D18),'7 - Safra'!$E:$E,0),0,23,4),4,0),""))</f>
        <v>30</v>
      </c>
      <c r="F18" s="828">
        <f ca="1">IF(D18="","",IFERROR(VLOOKUP(TRIM($F$17),OFFSET('7 - Safra'!$D$1,MATCH(TRIM(D18),'7 - Safra'!$E:$E,0),0,23,4),4,0),""))</f>
        <v>33000</v>
      </c>
      <c r="G18" s="757">
        <f ca="1">IFERROR(E18/$E$25,"")</f>
        <v>1</v>
      </c>
      <c r="H18" s="757">
        <f ca="1">IFERROR(F18/$F$25,"")</f>
        <v>1</v>
      </c>
      <c r="I18" s="757">
        <f t="shared" ref="I18:I24" ca="1" si="0">IFERROR(AVERAGE(G18:H18),"")</f>
        <v>1</v>
      </c>
      <c r="J18" s="758">
        <f ca="1">IFERROR(I18*$E$27,"")</f>
        <v>700</v>
      </c>
      <c r="K18" s="758">
        <f ca="1">IFERROR(J18/E18,"")</f>
        <v>23.333333333333332</v>
      </c>
      <c r="L18" s="758">
        <f>IFERROR(INDEX('6 - Custos do Cliente'!$E$71:$I$71,1,MATCH(TRIM(D18), '6 - Custos do Cliente'!$E$20:$I$20, 0)),"")</f>
        <v>40200</v>
      </c>
      <c r="M18" s="722">
        <f ca="1">IFERROR(L18+J18,"")</f>
        <v>40900</v>
      </c>
      <c r="N18" s="722">
        <f ca="1">IFERROR(M18/E18,"")</f>
        <v>1363.3333333333333</v>
      </c>
      <c r="O18" s="722">
        <f ca="1">IFERROR($L18+($E$30*$E18),"")</f>
        <v>40900</v>
      </c>
      <c r="P18" s="722">
        <f ca="1">IFERROR($O18/$E18,"")</f>
        <v>1363.3333333333333</v>
      </c>
      <c r="Q18" s="676"/>
      <c r="R18" s="676"/>
      <c r="S18" s="669"/>
      <c r="T18" s="694"/>
      <c r="U18" s="1102"/>
      <c r="V18" s="691"/>
      <c r="W18" s="691"/>
      <c r="X18" s="691"/>
      <c r="Y18" s="694"/>
      <c r="Z18" s="691"/>
      <c r="AA18" s="691"/>
      <c r="AB18" s="691"/>
      <c r="AC18" s="691"/>
    </row>
    <row r="19" spans="1:29" ht="30" customHeight="1" x14ac:dyDescent="0.3">
      <c r="A19" s="669"/>
      <c r="B19" s="674"/>
      <c r="C19" s="674"/>
      <c r="D19" s="1083" t="str">
        <f>INDEX('7 - Safra'!E74,1)</f>
        <v>Soja Sequeiro</v>
      </c>
      <c r="E19" s="828">
        <f ca="1">IF(D19="","",IFERROR(VLOOKUP(TRIM($E$17),OFFSET('7 - Safra'!$D$1,MATCH(TRIM(D19),'7 - Safra'!$E:$E,0),0,23,4),4,0),""))</f>
        <v>0</v>
      </c>
      <c r="F19" s="828">
        <f ca="1">IF(D19="","",IFERROR(VLOOKUP(TRIM($F$17),OFFSET('7 - Safra'!$D$1,MATCH(TRIM(D19),'7 - Safra'!$E:$E,0),0,23,4),4,0),""))</f>
        <v>0</v>
      </c>
      <c r="G19" s="757">
        <f ca="1">IFERROR(E19/$E$25,"")</f>
        <v>0</v>
      </c>
      <c r="H19" s="757">
        <f ca="1">IFERROR(F19/$F$25,"")</f>
        <v>0</v>
      </c>
      <c r="I19" s="757">
        <f t="shared" ref="I19" ca="1" si="1">IFERROR(AVERAGE(G19:H19),"")</f>
        <v>0</v>
      </c>
      <c r="J19" s="758">
        <f ca="1">IFERROR(I19*$E$27,"")</f>
        <v>0</v>
      </c>
      <c r="K19" s="758" t="str">
        <f t="shared" ref="K19" ca="1" si="2">IFERROR(J19/E19,"")</f>
        <v/>
      </c>
      <c r="L19" s="758">
        <f>IFERROR(INDEX('6 - Custos do Cliente'!$E$71:$I$71,1,MATCH(TRIM(D19), '6 - Custos do Cliente'!$E$20:$I$20, 0)),"")</f>
        <v>20200</v>
      </c>
      <c r="M19" s="722" t="str">
        <f ca="1">IFERROR(L19+K19,"")</f>
        <v/>
      </c>
      <c r="N19" s="722" t="str">
        <f ca="1">IFERROR(M19/E19,"")</f>
        <v/>
      </c>
      <c r="O19" s="722">
        <f t="shared" ref="O19:O24" ca="1" si="3">IFERROR($L19+($E$30*$E19),"")</f>
        <v>20200</v>
      </c>
      <c r="P19" s="722" t="str">
        <f t="shared" ref="P19:P24" ca="1" si="4">IFERROR($O19/$E19,"")</f>
        <v/>
      </c>
      <c r="Q19" s="676"/>
      <c r="R19" s="676"/>
      <c r="S19" s="669"/>
      <c r="T19" s="694"/>
      <c r="U19" s="691"/>
      <c r="V19" s="691"/>
      <c r="W19" s="691"/>
      <c r="X19" s="691"/>
      <c r="Y19" s="694"/>
      <c r="Z19" s="691"/>
      <c r="AA19" s="691"/>
      <c r="AB19" s="691"/>
      <c r="AC19" s="691"/>
    </row>
    <row r="20" spans="1:29" ht="30" customHeight="1" x14ac:dyDescent="0.3">
      <c r="A20" s="669"/>
      <c r="B20" s="674"/>
      <c r="C20" s="674"/>
      <c r="D20" s="1083" t="str">
        <f>INDEX('7 - Safra'!E99,1)</f>
        <v>Milho Verão</v>
      </c>
      <c r="E20" s="828">
        <f ca="1">IF(D20="","",IFERROR(VLOOKUP(TRIM($E$17),OFFSET('7 - Safra'!$D$1,MATCH(TRIM(D20),'7 - Safra'!$E:$E,0),0,23,4),4,0),""))</f>
        <v>0</v>
      </c>
      <c r="F20" s="828">
        <f ca="1">IF(D20="","",IFERROR(VLOOKUP(TRIM($F$17),OFFSET('7 - Safra'!$D$1,MATCH(TRIM(D20),'7 - Safra'!$E:$E,0),0,23,4),4,0),""))</f>
        <v>0</v>
      </c>
      <c r="G20" s="757">
        <f ca="1">IFERROR(E20/$E$25,"")</f>
        <v>0</v>
      </c>
      <c r="H20" s="757">
        <f ca="1">IFERROR(F20/$F$25,"")</f>
        <v>0</v>
      </c>
      <c r="I20" s="757">
        <f t="shared" ca="1" si="0"/>
        <v>0</v>
      </c>
      <c r="J20" s="758">
        <f ca="1">IFERROR(I20*$E$27,"")</f>
        <v>0</v>
      </c>
      <c r="K20" s="758" t="str">
        <f t="shared" ref="K20:K24" ca="1" si="5">IFERROR(J20/E20,"")</f>
        <v/>
      </c>
      <c r="L20" s="758">
        <f>IFERROR(INDEX('6 - Custos do Cliente'!$E$71:$I$71,1,MATCH(TRIM(D20), '6 - Custos do Cliente'!$E$20:$I$20, 0)),"")</f>
        <v>0</v>
      </c>
      <c r="M20" s="722" t="str">
        <f t="shared" ref="M20:N24" ca="1" si="6">IFERROR(L20+K20,"")</f>
        <v/>
      </c>
      <c r="N20" s="722" t="str">
        <f t="shared" ca="1" si="6"/>
        <v/>
      </c>
      <c r="O20" s="722">
        <f t="shared" ca="1" si="3"/>
        <v>0</v>
      </c>
      <c r="P20" s="722" t="str">
        <f t="shared" ca="1" si="4"/>
        <v/>
      </c>
      <c r="Q20" s="676"/>
      <c r="R20" s="676"/>
      <c r="S20" s="669"/>
      <c r="T20" s="694"/>
      <c r="U20" s="691"/>
      <c r="V20" s="691"/>
      <c r="W20" s="691"/>
      <c r="X20" s="691"/>
      <c r="Y20" s="694"/>
      <c r="Z20" s="691"/>
      <c r="AA20" s="691"/>
      <c r="AB20" s="691"/>
      <c r="AC20" s="691"/>
    </row>
    <row r="21" spans="1:29" ht="30" customHeight="1" x14ac:dyDescent="0.3">
      <c r="A21" s="669"/>
      <c r="B21" s="674"/>
      <c r="C21" s="674"/>
      <c r="D21" s="1083">
        <f>INDEX('7 - Safra'!E124,1)</f>
        <v>0</v>
      </c>
      <c r="E21" s="828" t="str">
        <f ca="1">IF(D21="","",IFERROR(VLOOKUP(TRIM($E$17),OFFSET('7 - Safra'!$D$1,MATCH(TRIM(D21),'7 - Safra'!$E:$E,0),0,23,4),4,0),""))</f>
        <v/>
      </c>
      <c r="F21" s="828" t="str">
        <f ca="1">IF(D21="","",IFERROR(VLOOKUP(TRIM($F$17),OFFSET('7 - Safra'!$D$1,MATCH(TRIM(D21),'7 - Safra'!$E:$E,0),0,23,4),4,0),""))</f>
        <v/>
      </c>
      <c r="G21" s="757" t="str">
        <f ca="1">IFERROR(E21/$E$25,"")</f>
        <v/>
      </c>
      <c r="H21" s="757" t="str">
        <f ca="1">IFERROR(F21/$F$25,"")</f>
        <v/>
      </c>
      <c r="I21" s="757" t="str">
        <f t="shared" ca="1" si="0"/>
        <v/>
      </c>
      <c r="J21" s="758" t="str">
        <f ca="1">IFERROR(I21*$E$27,"")</f>
        <v/>
      </c>
      <c r="K21" s="758" t="str">
        <f t="shared" ca="1" si="5"/>
        <v/>
      </c>
      <c r="L21" s="758" t="str">
        <f>IFERROR(INDEX('6 - Custos do Cliente'!$E$71:$I$71,1,MATCH(TRIM(D21), '6 - Custos do Cliente'!$E$20:$I$20, 0)),"")</f>
        <v/>
      </c>
      <c r="M21" s="722" t="str">
        <f t="shared" ca="1" si="6"/>
        <v/>
      </c>
      <c r="N21" s="722" t="str">
        <f t="shared" ca="1" si="6"/>
        <v/>
      </c>
      <c r="O21" s="722" t="str">
        <f t="shared" ca="1" si="3"/>
        <v/>
      </c>
      <c r="P21" s="722" t="str">
        <f t="shared" ca="1" si="4"/>
        <v/>
      </c>
      <c r="Q21" s="676"/>
      <c r="R21" s="676"/>
      <c r="S21" s="669"/>
      <c r="T21" s="694"/>
      <c r="U21" s="691"/>
      <c r="V21" s="691"/>
      <c r="W21" s="691"/>
      <c r="X21" s="691"/>
      <c r="Y21" s="694"/>
      <c r="Z21" s="691"/>
      <c r="AA21" s="691"/>
      <c r="AB21" s="691"/>
      <c r="AC21" s="691"/>
    </row>
    <row r="22" spans="1:29" ht="30" customHeight="1" x14ac:dyDescent="0.3">
      <c r="A22" s="669"/>
      <c r="B22" s="674"/>
      <c r="C22" s="674"/>
      <c r="D22" s="1083">
        <f>INDEX('7 - Safra'!E149,1)</f>
        <v>0</v>
      </c>
      <c r="E22" s="828" t="str">
        <f ca="1">IF(D22="","",IFERROR(VLOOKUP(TRIM($E$17),OFFSET('7 - Safra'!$D$1,MATCH(TRIM(D22),'7 - Safra'!$E:$E,0),0,23,4),4,0),""))</f>
        <v/>
      </c>
      <c r="F22" s="828" t="str">
        <f ca="1">IF(D22="","",IFERROR(VLOOKUP(TRIM($F$17),OFFSET('7 - Safra'!$D$1,MATCH(TRIM(D22),'7 - Safra'!$E:$E,0),0,23,4),4,0),""))</f>
        <v/>
      </c>
      <c r="G22" s="757" t="str">
        <f ca="1">IFERROR(E22/$E$25,"")</f>
        <v/>
      </c>
      <c r="H22" s="757" t="str">
        <f ca="1">IFERROR(F22/$F$25,"")</f>
        <v/>
      </c>
      <c r="I22" s="757" t="str">
        <f t="shared" ca="1" si="0"/>
        <v/>
      </c>
      <c r="J22" s="758" t="str">
        <f ca="1">IFERROR(I22*$E$27,"")</f>
        <v/>
      </c>
      <c r="K22" s="758" t="str">
        <f t="shared" ca="1" si="5"/>
        <v/>
      </c>
      <c r="L22" s="758" t="str">
        <f>IFERROR(INDEX('6 - Custos do Cliente'!$E$71:$I$71,1,MATCH(TRIM(D22), '6 - Custos do Cliente'!$E$20:$I$20, 0)),"")</f>
        <v/>
      </c>
      <c r="M22" s="722" t="str">
        <f t="shared" ca="1" si="6"/>
        <v/>
      </c>
      <c r="N22" s="722" t="str">
        <f t="shared" ca="1" si="6"/>
        <v/>
      </c>
      <c r="O22" s="722" t="str">
        <f t="shared" ca="1" si="3"/>
        <v/>
      </c>
      <c r="P22" s="722" t="str">
        <f t="shared" ca="1" si="4"/>
        <v/>
      </c>
      <c r="Q22" s="676"/>
      <c r="R22" s="676"/>
      <c r="S22" s="669"/>
      <c r="T22" s="694"/>
      <c r="U22" s="691"/>
      <c r="V22" s="691"/>
      <c r="W22" s="691"/>
      <c r="X22" s="691"/>
      <c r="Y22" s="694"/>
      <c r="Z22" s="691"/>
      <c r="AA22" s="691"/>
      <c r="AB22" s="691"/>
      <c r="AC22" s="691"/>
    </row>
    <row r="23" spans="1:29" ht="30" customHeight="1" x14ac:dyDescent="0.3">
      <c r="A23" s="669"/>
      <c r="B23" s="674"/>
      <c r="C23" s="674"/>
      <c r="D23" s="1083">
        <f>INDEX('7 - Safra'!E174,1)</f>
        <v>0</v>
      </c>
      <c r="E23" s="828" t="str">
        <f ca="1">IF(D23="","",IFERROR(VLOOKUP(TRIM($E$17),OFFSET('7 - Safra'!$D$1,MATCH(TRIM(D23),'7 - Safra'!$E:$E,0),0,23,4),4,0),""))</f>
        <v/>
      </c>
      <c r="F23" s="828" t="str">
        <f ca="1">IF(D23="","",IFERROR(VLOOKUP(TRIM($F$17),OFFSET('7 - Safra'!$D$1,MATCH(TRIM(D23),'7 - Safra'!$E:$E,0),0,23,4),4,0),""))</f>
        <v/>
      </c>
      <c r="G23" s="757"/>
      <c r="H23" s="757"/>
      <c r="I23" s="757"/>
      <c r="J23" s="758"/>
      <c r="K23" s="758"/>
      <c r="L23" s="758" t="str">
        <f>IFERROR(INDEX('6 - Custos do Cliente'!$E$71:$I$71,1,MATCH(TRIM(D23), '6 - Custos do Cliente'!$E$20:$I$20, 0)),"")</f>
        <v/>
      </c>
      <c r="M23" s="722"/>
      <c r="N23" s="722"/>
      <c r="O23" s="722" t="str">
        <f t="shared" ca="1" si="3"/>
        <v/>
      </c>
      <c r="P23" s="722" t="str">
        <f t="shared" ca="1" si="4"/>
        <v/>
      </c>
      <c r="Q23" s="676"/>
      <c r="R23" s="676"/>
      <c r="S23" s="669"/>
      <c r="T23" s="694"/>
      <c r="U23" s="691"/>
      <c r="V23" s="691"/>
      <c r="W23" s="691"/>
      <c r="X23" s="691"/>
      <c r="Y23" s="694"/>
      <c r="Z23" s="691"/>
      <c r="AA23" s="691"/>
      <c r="AB23" s="691"/>
      <c r="AC23" s="691"/>
    </row>
    <row r="24" spans="1:29" ht="30" customHeight="1" x14ac:dyDescent="0.3">
      <c r="A24" s="669"/>
      <c r="B24" s="674"/>
      <c r="C24" s="674"/>
      <c r="D24" s="1083">
        <f>INDEX('7 - Safra'!E199,1)</f>
        <v>0</v>
      </c>
      <c r="E24" s="828" t="str">
        <f ca="1">IF(D24="","",IFERROR(VLOOKUP(TRIM($E$17),OFFSET('7 - Safra'!$D$1,MATCH(TRIM(D24),'7 - Safra'!$E:$E,0),0,23,4),4,0),""))</f>
        <v/>
      </c>
      <c r="F24" s="828" t="str">
        <f ca="1">IF(D24="","",IFERROR(VLOOKUP(TRIM($F$17),OFFSET('7 - Safra'!$D$1,MATCH(TRIM(D24),'7 - Safra'!$E:$E,0),0,23,4),4,0),""))</f>
        <v/>
      </c>
      <c r="G24" s="757" t="str">
        <f ca="1">IFERROR(E24/$E$25,"")</f>
        <v/>
      </c>
      <c r="H24" s="757" t="str">
        <f ca="1">IFERROR(F24/$F$25,"")</f>
        <v/>
      </c>
      <c r="I24" s="757" t="str">
        <f t="shared" ca="1" si="0"/>
        <v/>
      </c>
      <c r="J24" s="758" t="str">
        <f ca="1">IFERROR(I24*$E$27,"")</f>
        <v/>
      </c>
      <c r="K24" s="758" t="str">
        <f t="shared" ca="1" si="5"/>
        <v/>
      </c>
      <c r="L24" s="758" t="str">
        <f>IFERROR(INDEX('6 - Custos do Cliente'!$E$71:$I$71,1,MATCH(TRIM(D24), '6 - Custos do Cliente'!$E$20:$I$20, 0)),"")</f>
        <v/>
      </c>
      <c r="M24" s="722" t="str">
        <f t="shared" ca="1" si="6"/>
        <v/>
      </c>
      <c r="N24" s="722" t="str">
        <f t="shared" ca="1" si="6"/>
        <v/>
      </c>
      <c r="O24" s="722" t="str">
        <f t="shared" ca="1" si="3"/>
        <v/>
      </c>
      <c r="P24" s="722" t="str">
        <f t="shared" ca="1" si="4"/>
        <v/>
      </c>
      <c r="Q24" s="676"/>
      <c r="R24" s="676"/>
      <c r="S24" s="669"/>
      <c r="T24" s="694"/>
      <c r="U24" s="691"/>
      <c r="V24" s="691"/>
      <c r="W24" s="691"/>
      <c r="X24" s="691"/>
      <c r="Y24" s="694"/>
      <c r="Z24" s="691"/>
      <c r="AA24" s="691"/>
      <c r="AB24" s="691"/>
      <c r="AC24" s="691"/>
    </row>
    <row r="25" spans="1:29" ht="30" customHeight="1" x14ac:dyDescent="0.3">
      <c r="A25" s="669"/>
      <c r="B25" s="674"/>
      <c r="C25" s="674"/>
      <c r="D25" s="752" t="s">
        <v>865</v>
      </c>
      <c r="E25" s="753">
        <f t="shared" ref="E25:L25" ca="1" si="7">SUM(E18:E24)</f>
        <v>30</v>
      </c>
      <c r="F25" s="754">
        <f t="shared" ca="1" si="7"/>
        <v>33000</v>
      </c>
      <c r="G25" s="755">
        <f t="shared" ca="1" si="7"/>
        <v>1</v>
      </c>
      <c r="H25" s="755">
        <f t="shared" ca="1" si="7"/>
        <v>1</v>
      </c>
      <c r="I25" s="755">
        <f t="shared" ca="1" si="7"/>
        <v>1</v>
      </c>
      <c r="J25" s="756">
        <f t="shared" ca="1" si="7"/>
        <v>700</v>
      </c>
      <c r="K25" s="756">
        <f t="shared" ca="1" si="7"/>
        <v>23.333333333333332</v>
      </c>
      <c r="L25" s="756">
        <f t="shared" si="7"/>
        <v>60400</v>
      </c>
      <c r="M25" s="759">
        <f ca="1">SUM(M18:M24)</f>
        <v>40900</v>
      </c>
      <c r="N25" s="759">
        <f ca="1">SUM(N18:N24)</f>
        <v>1363.3333333333333</v>
      </c>
      <c r="O25" s="759">
        <f ca="1">SUM(O18:O24)</f>
        <v>61100</v>
      </c>
      <c r="P25" s="759">
        <f ca="1">SUM(P18:P24)</f>
        <v>1363.3333333333333</v>
      </c>
      <c r="Q25" s="676"/>
      <c r="R25" s="676"/>
      <c r="S25" s="669"/>
      <c r="T25" s="694"/>
      <c r="U25" s="691"/>
      <c r="V25" s="691"/>
      <c r="W25" s="691"/>
      <c r="X25" s="691"/>
      <c r="Y25" s="694"/>
      <c r="Z25" s="691"/>
      <c r="AA25" s="691"/>
      <c r="AB25" s="691"/>
      <c r="AC25" s="691"/>
    </row>
    <row r="26" spans="1:29" ht="30" customHeight="1" x14ac:dyDescent="0.3">
      <c r="A26" s="669"/>
      <c r="B26" s="674"/>
      <c r="C26" s="674"/>
      <c r="D26" s="709"/>
      <c r="E26" s="710"/>
      <c r="F26" s="710"/>
      <c r="G26" s="710"/>
      <c r="H26" s="710"/>
      <c r="I26" s="710"/>
      <c r="J26" s="710"/>
      <c r="K26" s="710"/>
      <c r="L26" s="710"/>
      <c r="M26" s="710"/>
      <c r="N26" s="710"/>
      <c r="O26" s="710"/>
      <c r="P26" s="710"/>
      <c r="Q26" s="676"/>
      <c r="R26" s="676"/>
      <c r="S26" s="669"/>
      <c r="T26" s="694"/>
      <c r="U26" s="691"/>
      <c r="V26" s="691"/>
      <c r="W26" s="691"/>
      <c r="X26" s="691"/>
      <c r="Y26" s="694"/>
      <c r="Z26" s="691"/>
      <c r="AA26" s="691"/>
      <c r="AB26" s="691"/>
      <c r="AC26" s="691"/>
    </row>
    <row r="27" spans="1:29" ht="30" customHeight="1" x14ac:dyDescent="0.3">
      <c r="A27" s="669"/>
      <c r="B27" s="674"/>
      <c r="C27" s="674"/>
      <c r="D27" s="705" t="s">
        <v>869</v>
      </c>
      <c r="E27" s="724">
        <f>'6 - Custos do Cliente'!E97+'6 - Custos do Cliente'!E121</f>
        <v>700</v>
      </c>
      <c r="F27" s="723"/>
      <c r="G27" s="723"/>
      <c r="H27" s="723"/>
      <c r="I27" s="723"/>
      <c r="J27" s="723"/>
      <c r="K27" s="723"/>
      <c r="L27" s="723"/>
      <c r="M27" s="723"/>
      <c r="N27" s="723"/>
      <c r="O27" s="723"/>
      <c r="P27" s="723"/>
      <c r="Q27" s="676"/>
      <c r="R27" s="676"/>
      <c r="S27" s="669"/>
      <c r="T27" s="694"/>
      <c r="U27" s="691"/>
      <c r="V27" s="691"/>
      <c r="W27" s="691"/>
      <c r="X27" s="691"/>
      <c r="Y27" s="694"/>
      <c r="Z27" s="691"/>
      <c r="AA27" s="691"/>
      <c r="AB27" s="691"/>
      <c r="AC27" s="691"/>
    </row>
    <row r="28" spans="1:29" ht="30" customHeight="1" x14ac:dyDescent="0.3">
      <c r="A28" s="669"/>
      <c r="B28" s="674"/>
      <c r="C28" s="674"/>
      <c r="D28" s="714" t="s">
        <v>867</v>
      </c>
      <c r="E28" s="722">
        <f ca="1">J25</f>
        <v>700</v>
      </c>
      <c r="F28" s="723"/>
      <c r="G28" s="723"/>
      <c r="H28" s="723"/>
      <c r="I28" s="723"/>
      <c r="J28" s="723"/>
      <c r="K28" s="723"/>
      <c r="L28" s="723"/>
      <c r="M28" s="723"/>
      <c r="N28" s="723"/>
      <c r="O28" s="723"/>
      <c r="P28" s="723"/>
      <c r="Q28" s="676"/>
      <c r="R28" s="676"/>
      <c r="S28" s="669"/>
      <c r="T28" s="694"/>
      <c r="U28" s="691"/>
      <c r="V28" s="691"/>
      <c r="W28" s="691"/>
      <c r="X28" s="691"/>
      <c r="Y28" s="694"/>
      <c r="Z28" s="691"/>
      <c r="AA28" s="691"/>
      <c r="AB28" s="691"/>
      <c r="AC28" s="691"/>
    </row>
    <row r="29" spans="1:29" ht="30" customHeight="1" x14ac:dyDescent="0.3">
      <c r="A29" s="669"/>
      <c r="B29" s="674"/>
      <c r="C29" s="674"/>
      <c r="D29" s="714" t="s">
        <v>866</v>
      </c>
      <c r="E29" s="721">
        <f ca="1">E25</f>
        <v>30</v>
      </c>
      <c r="F29" s="723"/>
      <c r="G29" s="723"/>
      <c r="H29" s="723"/>
      <c r="I29" s="723"/>
      <c r="J29" s="723"/>
      <c r="K29" s="723"/>
      <c r="L29" s="723"/>
      <c r="M29" s="723"/>
      <c r="N29" s="723"/>
      <c r="O29" s="723"/>
      <c r="P29" s="723"/>
      <c r="Q29" s="676"/>
      <c r="R29" s="676"/>
      <c r="S29" s="669"/>
      <c r="T29" s="694"/>
      <c r="U29" s="691"/>
      <c r="V29" s="691"/>
      <c r="W29" s="691"/>
      <c r="X29" s="691"/>
      <c r="Y29" s="694"/>
      <c r="Z29" s="691"/>
      <c r="AA29" s="691"/>
      <c r="AB29" s="691"/>
      <c r="AC29" s="691"/>
    </row>
    <row r="30" spans="1:29" ht="30" customHeight="1" x14ac:dyDescent="0.3">
      <c r="A30" s="669"/>
      <c r="B30" s="674"/>
      <c r="C30" s="674"/>
      <c r="D30" s="714" t="s">
        <v>1016</v>
      </c>
      <c r="E30" s="722">
        <f ca="1">IFERROR(E28/E29,"")</f>
        <v>23.333333333333332</v>
      </c>
      <c r="F30" s="723"/>
      <c r="G30" s="723"/>
      <c r="H30" s="723"/>
      <c r="I30" s="723"/>
      <c r="J30" s="723"/>
      <c r="K30" s="723"/>
      <c r="L30" s="723"/>
      <c r="M30" s="723"/>
      <c r="N30" s="723"/>
      <c r="O30" s="723"/>
      <c r="P30" s="723"/>
      <c r="Q30" s="676"/>
      <c r="R30" s="676"/>
      <c r="S30" s="669"/>
      <c r="T30" s="694"/>
      <c r="U30" s="691"/>
      <c r="V30" s="691"/>
      <c r="W30" s="691"/>
      <c r="X30" s="691"/>
      <c r="Y30" s="694"/>
      <c r="Z30" s="691"/>
      <c r="AA30" s="691"/>
      <c r="AB30" s="691"/>
      <c r="AC30" s="691"/>
    </row>
    <row r="31" spans="1:29" ht="21.6" customHeight="1" x14ac:dyDescent="0.25">
      <c r="A31" s="669"/>
      <c r="B31" s="674"/>
      <c r="C31" s="684"/>
      <c r="D31" s="685"/>
      <c r="E31" s="685"/>
      <c r="F31" s="685"/>
      <c r="G31" s="685"/>
      <c r="H31" s="685"/>
      <c r="I31" s="685"/>
      <c r="J31" s="685"/>
      <c r="K31" s="685"/>
      <c r="L31" s="685"/>
      <c r="M31" s="685"/>
      <c r="N31" s="685"/>
      <c r="O31" s="685"/>
      <c r="P31" s="685"/>
      <c r="Q31" s="703"/>
      <c r="R31" s="676"/>
      <c r="S31" s="669"/>
      <c r="T31" s="669"/>
      <c r="U31" s="669"/>
      <c r="V31" s="669"/>
      <c r="W31" s="669"/>
      <c r="X31" s="669"/>
      <c r="Y31" s="669"/>
      <c r="Z31" s="669"/>
      <c r="AA31" s="669"/>
      <c r="AB31" s="669"/>
      <c r="AC31" s="669"/>
    </row>
    <row r="32" spans="1:29" ht="15" customHeight="1" x14ac:dyDescent="0.25">
      <c r="A32" s="669"/>
      <c r="B32" s="674"/>
      <c r="C32" s="669"/>
      <c r="D32" s="669"/>
      <c r="E32" s="669"/>
      <c r="F32" s="669"/>
      <c r="G32" s="669"/>
      <c r="H32" s="669"/>
      <c r="I32" s="669"/>
      <c r="J32" s="669"/>
      <c r="K32" s="669"/>
      <c r="L32" s="669"/>
      <c r="M32" s="669"/>
      <c r="N32" s="669"/>
      <c r="O32" s="669"/>
      <c r="P32" s="669"/>
      <c r="Q32" s="669"/>
      <c r="R32" s="676"/>
      <c r="S32" s="669"/>
      <c r="T32" s="669"/>
      <c r="U32" s="669"/>
      <c r="V32" s="669"/>
      <c r="W32" s="669"/>
      <c r="X32" s="669"/>
      <c r="Y32" s="669"/>
      <c r="Z32" s="669"/>
      <c r="AA32" s="669"/>
      <c r="AB32" s="669"/>
      <c r="AC32" s="669"/>
    </row>
    <row r="33" spans="1:29" ht="15" customHeight="1" x14ac:dyDescent="0.25">
      <c r="A33" s="669"/>
      <c r="B33" s="674"/>
      <c r="C33" s="669"/>
      <c r="D33" s="669"/>
      <c r="E33" s="1465"/>
      <c r="F33" s="1465"/>
      <c r="G33" s="1465"/>
      <c r="H33" s="1465"/>
      <c r="I33" s="1465"/>
      <c r="P33" s="150"/>
      <c r="Q33" s="669"/>
      <c r="R33" s="676"/>
      <c r="S33" s="669"/>
      <c r="T33" s="669"/>
      <c r="U33" s="669"/>
      <c r="V33" s="669"/>
      <c r="W33" s="669"/>
      <c r="X33" s="669"/>
      <c r="Y33" s="669"/>
      <c r="Z33" s="669"/>
      <c r="AA33" s="669"/>
      <c r="AB33" s="669"/>
      <c r="AC33" s="669"/>
    </row>
    <row r="34" spans="1:29" ht="15" customHeight="1" x14ac:dyDescent="0.25">
      <c r="A34" s="669"/>
      <c r="B34" s="684"/>
      <c r="C34" s="685"/>
      <c r="D34" s="685"/>
      <c r="E34" s="704"/>
      <c r="F34" s="704"/>
      <c r="G34" s="704"/>
      <c r="H34" s="704"/>
      <c r="I34" s="704"/>
      <c r="J34" s="704"/>
      <c r="K34" s="704"/>
      <c r="L34" s="704"/>
      <c r="M34" s="704"/>
      <c r="N34" s="704"/>
      <c r="O34" s="704"/>
      <c r="P34" s="704"/>
      <c r="Q34" s="685"/>
      <c r="R34" s="703"/>
      <c r="S34" s="669"/>
      <c r="T34" s="669"/>
      <c r="U34" s="669"/>
      <c r="V34" s="669"/>
      <c r="W34" s="669"/>
      <c r="X34" s="669"/>
      <c r="Y34" s="669"/>
      <c r="Z34" s="669"/>
      <c r="AA34" s="669"/>
      <c r="AB34" s="669"/>
      <c r="AC34" s="669"/>
    </row>
    <row r="35" spans="1:29" ht="15.75" customHeight="1" x14ac:dyDescent="0.25">
      <c r="A35" s="669"/>
      <c r="B35" s="669"/>
      <c r="C35" s="669"/>
      <c r="D35" s="669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669"/>
      <c r="R35" s="669"/>
      <c r="S35" s="669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</row>
    <row r="36" spans="1:29" ht="15.75" customHeight="1" x14ac:dyDescent="0.25">
      <c r="A36" s="669"/>
      <c r="B36" s="669"/>
      <c r="C36" s="669"/>
      <c r="D36" s="669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669"/>
      <c r="R36" s="669"/>
      <c r="S36" s="669"/>
      <c r="T36" s="150"/>
      <c r="U36" s="150"/>
      <c r="V36" s="150"/>
      <c r="W36" s="150"/>
      <c r="X36" s="150"/>
      <c r="Y36" s="150"/>
      <c r="Z36" s="150"/>
      <c r="AA36" s="150"/>
      <c r="AB36" s="150"/>
      <c r="AC36" s="150"/>
    </row>
    <row r="37" spans="1:29" ht="15.75" customHeight="1" x14ac:dyDescent="0.25">
      <c r="A37" s="669"/>
      <c r="B37" s="669"/>
      <c r="C37" s="669"/>
      <c r="D37" s="669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669"/>
      <c r="R37" s="669"/>
      <c r="S37" s="669"/>
      <c r="T37" s="150"/>
      <c r="U37" s="150"/>
      <c r="V37" s="150"/>
      <c r="W37" s="150"/>
      <c r="X37" s="150"/>
      <c r="Y37" s="150"/>
      <c r="Z37" s="150"/>
      <c r="AA37" s="150"/>
      <c r="AB37" s="150"/>
      <c r="AC37" s="150"/>
    </row>
    <row r="38" spans="1:29" ht="15.75" customHeight="1" x14ac:dyDescent="0.25">
      <c r="A38" s="669"/>
      <c r="B38" s="669"/>
      <c r="C38" s="669"/>
      <c r="D38" s="669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669"/>
      <c r="R38" s="669"/>
      <c r="S38" s="669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</row>
    <row r="39" spans="1:29" ht="15.75" customHeight="1" x14ac:dyDescent="0.25">
      <c r="A39" s="669"/>
      <c r="B39" s="669"/>
      <c r="C39" s="669"/>
      <c r="D39" s="669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669"/>
      <c r="R39" s="669"/>
      <c r="S39" s="669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</row>
    <row r="40" spans="1:29" ht="15.75" customHeight="1" x14ac:dyDescent="0.25">
      <c r="A40" s="669"/>
      <c r="B40" s="669"/>
      <c r="C40" s="669"/>
      <c r="D40" s="669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669"/>
      <c r="R40" s="669"/>
      <c r="S40" s="669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</row>
    <row r="41" spans="1:29" ht="15.75" customHeight="1" x14ac:dyDescent="0.25">
      <c r="A41" s="669"/>
      <c r="B41" s="669"/>
      <c r="C41" s="669"/>
      <c r="D41" s="669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669"/>
      <c r="R41" s="669"/>
      <c r="S41" s="669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</row>
    <row r="42" spans="1:29" ht="15.75" customHeight="1" x14ac:dyDescent="0.25">
      <c r="A42" s="669"/>
      <c r="B42" s="669"/>
      <c r="C42" s="669"/>
      <c r="D42" s="669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669"/>
      <c r="R42" s="669"/>
      <c r="S42" s="669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</row>
    <row r="43" spans="1:29" ht="15.75" customHeight="1" x14ac:dyDescent="0.25">
      <c r="A43" s="669"/>
      <c r="B43" s="669"/>
      <c r="C43" s="669"/>
      <c r="D43" s="669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669"/>
      <c r="R43" s="669"/>
      <c r="S43" s="669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</row>
    <row r="44" spans="1:29" ht="15.75" customHeight="1" x14ac:dyDescent="0.25">
      <c r="A44" s="669"/>
      <c r="B44" s="669"/>
      <c r="C44" s="669"/>
      <c r="D44" s="669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669"/>
      <c r="R44" s="669"/>
      <c r="S44" s="669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</row>
    <row r="45" spans="1:29" ht="15.75" customHeight="1" x14ac:dyDescent="0.25">
      <c r="A45" s="669"/>
      <c r="B45" s="669"/>
      <c r="C45" s="669"/>
      <c r="D45" s="669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669"/>
      <c r="R45" s="669"/>
      <c r="S45" s="669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</row>
    <row r="46" spans="1:29" ht="15.75" customHeight="1" x14ac:dyDescent="0.25">
      <c r="A46" s="669"/>
      <c r="B46" s="669"/>
      <c r="C46" s="669"/>
      <c r="D46" s="669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669"/>
      <c r="R46" s="669"/>
      <c r="S46" s="669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</row>
    <row r="47" spans="1:29" ht="15.75" customHeight="1" x14ac:dyDescent="0.25">
      <c r="A47" s="669"/>
      <c r="B47" s="669"/>
      <c r="C47" s="669"/>
      <c r="D47" s="669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669"/>
      <c r="R47" s="669"/>
      <c r="S47" s="669"/>
      <c r="T47" s="150"/>
      <c r="U47" s="150"/>
      <c r="V47" s="150"/>
      <c r="W47" s="150"/>
      <c r="X47" s="150"/>
      <c r="Y47" s="150"/>
      <c r="Z47" s="150"/>
      <c r="AA47" s="150"/>
      <c r="AB47" s="150"/>
      <c r="AC47" s="150"/>
    </row>
    <row r="48" spans="1:29" ht="15.75" customHeight="1" x14ac:dyDescent="0.25">
      <c r="A48" s="669"/>
      <c r="B48" s="669"/>
      <c r="C48" s="669"/>
      <c r="D48" s="669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669"/>
      <c r="R48" s="669"/>
      <c r="S48" s="669"/>
      <c r="T48" s="150"/>
      <c r="U48" s="150"/>
      <c r="V48" s="150"/>
      <c r="W48" s="150"/>
      <c r="X48" s="150"/>
      <c r="Y48" s="150"/>
      <c r="Z48" s="150"/>
      <c r="AA48" s="150"/>
      <c r="AB48" s="150"/>
      <c r="AC48" s="150"/>
    </row>
    <row r="49" spans="1:29" ht="15.75" customHeight="1" x14ac:dyDescent="0.25">
      <c r="A49" s="669"/>
      <c r="B49" s="669"/>
      <c r="C49" s="669"/>
      <c r="D49" s="669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669"/>
      <c r="R49" s="669"/>
      <c r="S49" s="669"/>
      <c r="T49" s="150"/>
      <c r="U49" s="150"/>
      <c r="V49" s="150"/>
      <c r="W49" s="150"/>
      <c r="X49" s="150"/>
      <c r="Y49" s="150"/>
      <c r="Z49" s="150"/>
      <c r="AA49" s="150"/>
      <c r="AB49" s="150"/>
      <c r="AC49" s="150"/>
    </row>
    <row r="50" spans="1:29" ht="15.75" customHeight="1" x14ac:dyDescent="0.25">
      <c r="A50" s="669"/>
      <c r="B50" s="669"/>
      <c r="C50" s="669"/>
      <c r="D50" s="669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669"/>
      <c r="R50" s="669"/>
      <c r="S50" s="669"/>
      <c r="T50" s="150"/>
      <c r="U50" s="150"/>
      <c r="V50" s="150"/>
      <c r="W50" s="150"/>
      <c r="X50" s="150"/>
      <c r="Y50" s="150"/>
      <c r="Z50" s="150"/>
      <c r="AA50" s="150"/>
      <c r="AB50" s="150"/>
      <c r="AC50" s="150"/>
    </row>
    <row r="51" spans="1:29" ht="15.75" customHeight="1" x14ac:dyDescent="0.25">
      <c r="A51" s="669"/>
      <c r="B51" s="669"/>
      <c r="C51" s="669"/>
      <c r="D51" s="669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669"/>
      <c r="R51" s="669"/>
      <c r="S51" s="669"/>
      <c r="T51" s="150"/>
      <c r="U51" s="150"/>
      <c r="V51" s="150"/>
      <c r="W51" s="150"/>
      <c r="X51" s="150"/>
      <c r="Y51" s="150"/>
      <c r="Z51" s="150"/>
      <c r="AA51" s="150"/>
      <c r="AB51" s="150"/>
      <c r="AC51" s="150"/>
    </row>
    <row r="52" spans="1:29" ht="15.75" customHeight="1" x14ac:dyDescent="0.25">
      <c r="A52" s="669"/>
      <c r="B52" s="669"/>
      <c r="C52" s="669"/>
      <c r="D52" s="669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669"/>
      <c r="R52" s="669"/>
      <c r="S52" s="669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</row>
    <row r="53" spans="1:29" ht="15.75" customHeight="1" x14ac:dyDescent="0.25">
      <c r="A53" s="669"/>
      <c r="B53" s="669"/>
      <c r="C53" s="669"/>
      <c r="D53" s="669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669"/>
      <c r="R53" s="669"/>
      <c r="S53" s="669"/>
      <c r="T53" s="150"/>
      <c r="U53" s="150"/>
      <c r="V53" s="150"/>
      <c r="W53" s="150"/>
      <c r="X53" s="150"/>
      <c r="Y53" s="150"/>
      <c r="Z53" s="150"/>
      <c r="AA53" s="150"/>
      <c r="AB53" s="150"/>
      <c r="AC53" s="150"/>
    </row>
    <row r="54" spans="1:29" ht="15.75" customHeight="1" x14ac:dyDescent="0.25">
      <c r="A54" s="669"/>
      <c r="B54" s="669"/>
      <c r="C54" s="669"/>
      <c r="D54" s="669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669"/>
      <c r="R54" s="669"/>
      <c r="S54" s="669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</row>
    <row r="55" spans="1:29" ht="15.75" customHeight="1" x14ac:dyDescent="0.25">
      <c r="A55" s="669"/>
      <c r="B55" s="669"/>
      <c r="C55" s="669"/>
      <c r="D55" s="669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669"/>
      <c r="R55" s="669"/>
      <c r="S55" s="669"/>
      <c r="T55" s="150"/>
      <c r="U55" s="150"/>
      <c r="V55" s="150"/>
      <c r="W55" s="150"/>
      <c r="X55" s="150"/>
      <c r="Y55" s="150"/>
      <c r="Z55" s="150"/>
      <c r="AA55" s="150"/>
      <c r="AB55" s="150"/>
      <c r="AC55" s="150"/>
    </row>
    <row r="56" spans="1:29" ht="15.75" customHeight="1" x14ac:dyDescent="0.25">
      <c r="A56" s="669"/>
      <c r="B56" s="669"/>
      <c r="C56" s="669"/>
      <c r="D56" s="669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669"/>
      <c r="R56" s="669"/>
      <c r="S56" s="669"/>
      <c r="T56" s="150"/>
      <c r="U56" s="150"/>
      <c r="V56" s="150"/>
      <c r="W56" s="150"/>
      <c r="X56" s="150"/>
      <c r="Y56" s="150"/>
      <c r="Z56" s="150"/>
      <c r="AA56" s="150"/>
      <c r="AB56" s="150"/>
      <c r="AC56" s="150"/>
    </row>
    <row r="57" spans="1:29" ht="15.75" customHeight="1" x14ac:dyDescent="0.25">
      <c r="A57" s="669"/>
      <c r="B57" s="669"/>
      <c r="C57" s="669"/>
      <c r="D57" s="669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669"/>
      <c r="R57" s="669"/>
      <c r="S57" s="669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</row>
    <row r="58" spans="1:29" ht="15.75" customHeight="1" x14ac:dyDescent="0.25">
      <c r="A58" s="669"/>
      <c r="B58" s="669"/>
      <c r="C58" s="669"/>
      <c r="D58" s="669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669"/>
      <c r="R58" s="669"/>
      <c r="S58" s="669"/>
      <c r="T58" s="150"/>
      <c r="U58" s="150"/>
      <c r="V58" s="150"/>
      <c r="W58" s="150"/>
      <c r="X58" s="150"/>
      <c r="Y58" s="150"/>
      <c r="Z58" s="150"/>
      <c r="AA58" s="150"/>
      <c r="AB58" s="150"/>
      <c r="AC58" s="150"/>
    </row>
    <row r="59" spans="1:29" ht="15.75" customHeight="1" x14ac:dyDescent="0.25">
      <c r="A59" s="669"/>
      <c r="B59" s="669"/>
      <c r="C59" s="669"/>
      <c r="D59" s="669"/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669"/>
      <c r="R59" s="669"/>
      <c r="S59" s="669"/>
      <c r="T59" s="150"/>
      <c r="U59" s="150"/>
      <c r="V59" s="150"/>
      <c r="W59" s="150"/>
      <c r="X59" s="150"/>
      <c r="Y59" s="150"/>
      <c r="Z59" s="150"/>
      <c r="AA59" s="150"/>
      <c r="AB59" s="150"/>
      <c r="AC59" s="150"/>
    </row>
    <row r="60" spans="1:29" ht="15.75" customHeight="1" x14ac:dyDescent="0.25">
      <c r="A60" s="669"/>
      <c r="B60" s="669"/>
      <c r="C60" s="669"/>
      <c r="D60" s="669"/>
      <c r="E60" s="150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669"/>
      <c r="R60" s="669"/>
      <c r="S60" s="669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</row>
    <row r="61" spans="1:29" ht="15.75" customHeight="1" x14ac:dyDescent="0.25">
      <c r="A61" s="669"/>
      <c r="B61" s="669"/>
      <c r="C61" s="669"/>
      <c r="D61" s="669"/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669"/>
      <c r="R61" s="669"/>
      <c r="S61" s="669"/>
      <c r="T61" s="150"/>
      <c r="U61" s="150"/>
      <c r="V61" s="150"/>
      <c r="W61" s="150"/>
      <c r="X61" s="150"/>
      <c r="Y61" s="150"/>
      <c r="Z61" s="150"/>
      <c r="AA61" s="150"/>
      <c r="AB61" s="150"/>
      <c r="AC61" s="150"/>
    </row>
    <row r="62" spans="1:29" ht="15.75" customHeight="1" x14ac:dyDescent="0.25">
      <c r="A62" s="669"/>
      <c r="B62" s="669"/>
      <c r="C62" s="669"/>
      <c r="D62" s="669"/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669"/>
      <c r="R62" s="669"/>
      <c r="S62" s="669"/>
      <c r="T62" s="150"/>
      <c r="U62" s="150"/>
      <c r="V62" s="150"/>
      <c r="W62" s="150"/>
      <c r="X62" s="150"/>
      <c r="Y62" s="150"/>
      <c r="Z62" s="150"/>
      <c r="AA62" s="150"/>
      <c r="AB62" s="150"/>
      <c r="AC62" s="150"/>
    </row>
    <row r="63" spans="1:29" ht="15.75" customHeight="1" x14ac:dyDescent="0.25">
      <c r="A63" s="669"/>
      <c r="B63" s="669"/>
      <c r="C63" s="669"/>
      <c r="D63" s="669"/>
      <c r="E63" s="150"/>
      <c r="F63" s="150"/>
      <c r="G63" s="150"/>
      <c r="H63" s="150"/>
      <c r="I63" s="150"/>
      <c r="J63" s="150"/>
      <c r="K63" s="150"/>
      <c r="L63" s="150"/>
      <c r="M63" s="150"/>
      <c r="N63" s="150"/>
      <c r="O63" s="150"/>
      <c r="P63" s="150"/>
      <c r="Q63" s="669"/>
      <c r="R63" s="669"/>
      <c r="S63" s="669"/>
      <c r="T63" s="150"/>
      <c r="U63" s="150"/>
      <c r="V63" s="150"/>
      <c r="W63" s="150"/>
      <c r="X63" s="150"/>
      <c r="Y63" s="150"/>
      <c r="Z63" s="150"/>
      <c r="AA63" s="150"/>
      <c r="AB63" s="150"/>
      <c r="AC63" s="150"/>
    </row>
    <row r="64" spans="1:29" ht="15.75" customHeight="1" x14ac:dyDescent="0.25">
      <c r="A64" s="669"/>
      <c r="B64" s="669"/>
      <c r="C64" s="669"/>
      <c r="D64" s="669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669"/>
      <c r="R64" s="669"/>
      <c r="S64" s="669"/>
      <c r="T64" s="150"/>
      <c r="U64" s="150"/>
      <c r="V64" s="150"/>
      <c r="W64" s="150"/>
      <c r="X64" s="150"/>
      <c r="Y64" s="150"/>
      <c r="Z64" s="150"/>
      <c r="AA64" s="150"/>
      <c r="AB64" s="150"/>
      <c r="AC64" s="150"/>
    </row>
    <row r="65" spans="1:29" ht="15.75" customHeight="1" x14ac:dyDescent="0.25">
      <c r="A65" s="669"/>
      <c r="B65" s="669"/>
      <c r="C65" s="669"/>
      <c r="D65" s="669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669"/>
      <c r="R65" s="669"/>
      <c r="S65" s="669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</row>
    <row r="66" spans="1:29" ht="15.75" customHeight="1" x14ac:dyDescent="0.25">
      <c r="A66" s="669"/>
      <c r="B66" s="669"/>
      <c r="C66" s="669"/>
      <c r="D66" s="669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669"/>
      <c r="R66" s="669"/>
      <c r="S66" s="669"/>
      <c r="T66" s="150"/>
      <c r="U66" s="150"/>
      <c r="V66" s="150"/>
      <c r="W66" s="150"/>
      <c r="X66" s="150"/>
      <c r="Y66" s="150"/>
      <c r="Z66" s="150"/>
      <c r="AA66" s="150"/>
      <c r="AB66" s="150"/>
      <c r="AC66" s="150"/>
    </row>
    <row r="67" spans="1:29" ht="15.75" customHeight="1" x14ac:dyDescent="0.25">
      <c r="A67" s="669"/>
      <c r="B67" s="669"/>
      <c r="C67" s="669"/>
      <c r="D67" s="669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669"/>
      <c r="R67" s="669"/>
      <c r="S67" s="669"/>
      <c r="T67" s="150"/>
      <c r="U67" s="150"/>
      <c r="V67" s="150"/>
      <c r="W67" s="150"/>
      <c r="X67" s="150"/>
      <c r="Y67" s="150"/>
      <c r="Z67" s="150"/>
      <c r="AA67" s="150"/>
      <c r="AB67" s="150"/>
      <c r="AC67" s="150"/>
    </row>
    <row r="68" spans="1:29" ht="15.75" customHeight="1" x14ac:dyDescent="0.25">
      <c r="A68" s="669"/>
      <c r="B68" s="669"/>
      <c r="C68" s="669"/>
      <c r="D68" s="669"/>
      <c r="E68" s="150"/>
      <c r="F68" s="150"/>
      <c r="G68" s="150"/>
      <c r="H68" s="150"/>
      <c r="I68" s="150"/>
      <c r="J68" s="150"/>
      <c r="K68" s="150"/>
      <c r="L68" s="150"/>
      <c r="M68" s="150"/>
      <c r="N68" s="150"/>
      <c r="O68" s="150"/>
      <c r="P68" s="150"/>
      <c r="Q68" s="669"/>
      <c r="R68" s="669"/>
      <c r="S68" s="669"/>
      <c r="T68" s="150"/>
      <c r="U68" s="150"/>
      <c r="V68" s="150"/>
      <c r="W68" s="150"/>
      <c r="X68" s="150"/>
      <c r="Y68" s="150"/>
      <c r="Z68" s="150"/>
      <c r="AA68" s="150"/>
      <c r="AB68" s="150"/>
      <c r="AC68" s="150"/>
    </row>
    <row r="69" spans="1:29" ht="15.75" customHeight="1" x14ac:dyDescent="0.25">
      <c r="A69" s="669"/>
      <c r="B69" s="669"/>
      <c r="C69" s="669"/>
      <c r="D69" s="669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669"/>
      <c r="R69" s="669"/>
      <c r="S69" s="669"/>
      <c r="T69" s="150"/>
      <c r="U69" s="150"/>
      <c r="V69" s="150"/>
      <c r="W69" s="150"/>
      <c r="X69" s="150"/>
      <c r="Y69" s="150"/>
      <c r="Z69" s="150"/>
      <c r="AA69" s="150"/>
      <c r="AB69" s="150"/>
      <c r="AC69" s="150"/>
    </row>
    <row r="70" spans="1:29" ht="15.75" customHeight="1" x14ac:dyDescent="0.25">
      <c r="A70" s="669"/>
      <c r="B70" s="669"/>
      <c r="C70" s="669"/>
      <c r="D70" s="669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669"/>
      <c r="R70" s="669"/>
      <c r="S70" s="669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</row>
    <row r="71" spans="1:29" ht="15.75" customHeight="1" x14ac:dyDescent="0.25">
      <c r="A71" s="669"/>
      <c r="B71" s="669"/>
      <c r="C71" s="669"/>
      <c r="D71" s="669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669"/>
      <c r="R71" s="669"/>
      <c r="S71" s="669"/>
      <c r="T71" s="150"/>
      <c r="U71" s="150"/>
      <c r="V71" s="150"/>
      <c r="W71" s="150"/>
      <c r="X71" s="150"/>
      <c r="Y71" s="150"/>
      <c r="Z71" s="150"/>
      <c r="AA71" s="150"/>
      <c r="AB71" s="150"/>
      <c r="AC71" s="150"/>
    </row>
    <row r="72" spans="1:29" ht="15.75" customHeight="1" x14ac:dyDescent="0.25">
      <c r="A72" s="669"/>
      <c r="B72" s="669"/>
      <c r="C72" s="669"/>
      <c r="D72" s="669"/>
      <c r="E72" s="150"/>
      <c r="F72" s="150"/>
      <c r="G72" s="150"/>
      <c r="H72" s="150"/>
      <c r="I72" s="150"/>
      <c r="J72" s="150"/>
      <c r="K72" s="150"/>
      <c r="L72" s="150"/>
      <c r="M72" s="150"/>
      <c r="N72" s="150"/>
      <c r="O72" s="150"/>
      <c r="P72" s="150"/>
      <c r="Q72" s="669"/>
      <c r="R72" s="669"/>
      <c r="S72" s="669"/>
      <c r="T72" s="150"/>
      <c r="U72" s="150"/>
      <c r="V72" s="150"/>
      <c r="W72" s="150"/>
      <c r="X72" s="150"/>
      <c r="Y72" s="150"/>
      <c r="Z72" s="150"/>
      <c r="AA72" s="150"/>
      <c r="AB72" s="150"/>
      <c r="AC72" s="150"/>
    </row>
    <row r="73" spans="1:29" ht="15.75" customHeight="1" x14ac:dyDescent="0.25">
      <c r="A73" s="669"/>
      <c r="B73" s="669"/>
      <c r="C73" s="669"/>
      <c r="D73" s="669"/>
      <c r="E73" s="150"/>
      <c r="F73" s="150"/>
      <c r="G73" s="150"/>
      <c r="H73" s="150"/>
      <c r="I73" s="150"/>
      <c r="J73" s="150"/>
      <c r="K73" s="150"/>
      <c r="L73" s="150"/>
      <c r="M73" s="150"/>
      <c r="N73" s="150"/>
      <c r="O73" s="150"/>
      <c r="P73" s="150"/>
      <c r="Q73" s="669"/>
      <c r="R73" s="669"/>
      <c r="S73" s="669"/>
      <c r="T73" s="150"/>
      <c r="U73" s="150"/>
      <c r="V73" s="150"/>
      <c r="W73" s="150"/>
      <c r="X73" s="150"/>
      <c r="Y73" s="150"/>
      <c r="Z73" s="150"/>
      <c r="AA73" s="150"/>
      <c r="AB73" s="150"/>
      <c r="AC73" s="150"/>
    </row>
    <row r="74" spans="1:29" ht="15.75" customHeight="1" x14ac:dyDescent="0.25">
      <c r="A74" s="669"/>
      <c r="B74" s="669"/>
      <c r="C74" s="669"/>
      <c r="D74" s="669"/>
      <c r="E74" s="150"/>
      <c r="F74" s="150"/>
      <c r="G74" s="150"/>
      <c r="H74" s="150"/>
      <c r="I74" s="150"/>
      <c r="J74" s="150"/>
      <c r="K74" s="150"/>
      <c r="L74" s="150"/>
      <c r="M74" s="150"/>
      <c r="N74" s="150"/>
      <c r="O74" s="150"/>
      <c r="P74" s="150"/>
      <c r="Q74" s="669"/>
      <c r="R74" s="669"/>
      <c r="S74" s="669"/>
      <c r="T74" s="150"/>
      <c r="U74" s="150"/>
      <c r="V74" s="150"/>
      <c r="W74" s="150"/>
      <c r="X74" s="150"/>
      <c r="Y74" s="150"/>
      <c r="Z74" s="150"/>
      <c r="AA74" s="150"/>
      <c r="AB74" s="150"/>
      <c r="AC74" s="150"/>
    </row>
    <row r="75" spans="1:29" ht="15.75" customHeight="1" x14ac:dyDescent="0.25">
      <c r="A75" s="669"/>
      <c r="B75" s="669"/>
      <c r="C75" s="669"/>
      <c r="D75" s="669"/>
      <c r="E75" s="150"/>
      <c r="F75" s="150"/>
      <c r="G75" s="150"/>
      <c r="H75" s="150"/>
      <c r="I75" s="150"/>
      <c r="J75" s="150"/>
      <c r="K75" s="150"/>
      <c r="L75" s="150"/>
      <c r="M75" s="150"/>
      <c r="N75" s="150"/>
      <c r="O75" s="150"/>
      <c r="P75" s="150"/>
      <c r="Q75" s="669"/>
      <c r="R75" s="669"/>
      <c r="S75" s="669"/>
      <c r="T75" s="150"/>
      <c r="U75" s="150"/>
      <c r="V75" s="150"/>
      <c r="W75" s="150"/>
      <c r="X75" s="150"/>
      <c r="Y75" s="150"/>
      <c r="Z75" s="150"/>
      <c r="AA75" s="150"/>
      <c r="AB75" s="150"/>
      <c r="AC75" s="150"/>
    </row>
    <row r="76" spans="1:29" ht="15.75" customHeight="1" x14ac:dyDescent="0.25">
      <c r="A76" s="669"/>
      <c r="B76" s="669"/>
      <c r="C76" s="669"/>
      <c r="D76" s="669"/>
      <c r="E76" s="150"/>
      <c r="F76" s="150"/>
      <c r="G76" s="150"/>
      <c r="H76" s="150"/>
      <c r="I76" s="150"/>
      <c r="J76" s="150"/>
      <c r="K76" s="150"/>
      <c r="L76" s="150"/>
      <c r="M76" s="150"/>
      <c r="N76" s="150"/>
      <c r="O76" s="150"/>
      <c r="P76" s="150"/>
      <c r="Q76" s="669"/>
      <c r="R76" s="669"/>
      <c r="S76" s="669"/>
      <c r="T76" s="150"/>
      <c r="U76" s="150"/>
      <c r="V76" s="150"/>
      <c r="W76" s="150"/>
      <c r="X76" s="150"/>
      <c r="Y76" s="150"/>
      <c r="Z76" s="150"/>
      <c r="AA76" s="150"/>
      <c r="AB76" s="150"/>
      <c r="AC76" s="150"/>
    </row>
    <row r="77" spans="1:29" ht="15.75" customHeight="1" x14ac:dyDescent="0.25">
      <c r="A77" s="669"/>
      <c r="B77" s="669"/>
      <c r="C77" s="669"/>
      <c r="D77" s="669"/>
      <c r="E77" s="150"/>
      <c r="F77" s="150"/>
      <c r="G77" s="150"/>
      <c r="H77" s="150"/>
      <c r="I77" s="150"/>
      <c r="J77" s="150"/>
      <c r="K77" s="150"/>
      <c r="L77" s="150"/>
      <c r="M77" s="150"/>
      <c r="N77" s="150"/>
      <c r="O77" s="150"/>
      <c r="P77" s="150"/>
      <c r="Q77" s="669"/>
      <c r="R77" s="669"/>
      <c r="S77" s="669"/>
      <c r="T77" s="150"/>
      <c r="U77" s="150"/>
      <c r="V77" s="150"/>
      <c r="W77" s="150"/>
      <c r="X77" s="150"/>
      <c r="Y77" s="150"/>
      <c r="Z77" s="150"/>
      <c r="AA77" s="150"/>
      <c r="AB77" s="150"/>
      <c r="AC77" s="150"/>
    </row>
    <row r="78" spans="1:29" ht="15.75" customHeight="1" x14ac:dyDescent="0.25">
      <c r="A78" s="669"/>
      <c r="B78" s="669"/>
      <c r="C78" s="669"/>
      <c r="D78" s="669"/>
      <c r="E78" s="150"/>
      <c r="F78" s="150"/>
      <c r="G78" s="150"/>
      <c r="H78" s="150"/>
      <c r="I78" s="150"/>
      <c r="J78" s="150"/>
      <c r="K78" s="150"/>
      <c r="L78" s="150"/>
      <c r="M78" s="150"/>
      <c r="N78" s="150"/>
      <c r="O78" s="150"/>
      <c r="P78" s="150"/>
      <c r="Q78" s="669"/>
      <c r="R78" s="669"/>
      <c r="S78" s="669"/>
      <c r="T78" s="150"/>
      <c r="U78" s="150"/>
      <c r="V78" s="150"/>
      <c r="W78" s="150"/>
      <c r="X78" s="150"/>
      <c r="Y78" s="150"/>
      <c r="Z78" s="150"/>
      <c r="AA78" s="150"/>
      <c r="AB78" s="150"/>
      <c r="AC78" s="150"/>
    </row>
    <row r="79" spans="1:29" ht="15.75" customHeight="1" x14ac:dyDescent="0.25">
      <c r="A79" s="669"/>
      <c r="B79" s="669"/>
      <c r="C79" s="669"/>
      <c r="D79" s="669"/>
      <c r="E79" s="150"/>
      <c r="F79" s="150"/>
      <c r="G79" s="150"/>
      <c r="H79" s="150"/>
      <c r="I79" s="150"/>
      <c r="J79" s="150"/>
      <c r="K79" s="150"/>
      <c r="L79" s="150"/>
      <c r="M79" s="150"/>
      <c r="N79" s="150"/>
      <c r="O79" s="150"/>
      <c r="P79" s="150"/>
      <c r="Q79" s="669"/>
      <c r="R79" s="669"/>
      <c r="S79" s="669"/>
      <c r="T79" s="150"/>
      <c r="U79" s="150"/>
      <c r="V79" s="150"/>
      <c r="W79" s="150"/>
      <c r="X79" s="150"/>
      <c r="Y79" s="150"/>
      <c r="Z79" s="150"/>
      <c r="AA79" s="150"/>
      <c r="AB79" s="150"/>
      <c r="AC79" s="150"/>
    </row>
    <row r="80" spans="1:29" ht="15.75" customHeight="1" x14ac:dyDescent="0.25">
      <c r="A80" s="669"/>
      <c r="B80" s="669"/>
      <c r="C80" s="669"/>
      <c r="D80" s="669"/>
      <c r="E80" s="150"/>
      <c r="F80" s="150"/>
      <c r="G80" s="150"/>
      <c r="H80" s="150"/>
      <c r="I80" s="150"/>
      <c r="J80" s="150"/>
      <c r="K80" s="150"/>
      <c r="L80" s="150"/>
      <c r="M80" s="150"/>
      <c r="N80" s="150"/>
      <c r="O80" s="150"/>
      <c r="P80" s="150"/>
      <c r="Q80" s="669"/>
      <c r="R80" s="669"/>
      <c r="S80" s="669"/>
      <c r="T80" s="150"/>
      <c r="U80" s="150"/>
      <c r="V80" s="150"/>
      <c r="W80" s="150"/>
      <c r="X80" s="150"/>
      <c r="Y80" s="150"/>
      <c r="Z80" s="150"/>
      <c r="AA80" s="150"/>
      <c r="AB80" s="150"/>
      <c r="AC80" s="150"/>
    </row>
    <row r="81" spans="1:29" ht="15.75" customHeight="1" x14ac:dyDescent="0.25">
      <c r="A81" s="669"/>
      <c r="B81" s="669"/>
      <c r="C81" s="669"/>
      <c r="D81" s="669"/>
      <c r="E81" s="150"/>
      <c r="F81" s="150"/>
      <c r="G81" s="150"/>
      <c r="H81" s="150"/>
      <c r="I81" s="150"/>
      <c r="J81" s="150"/>
      <c r="K81" s="150"/>
      <c r="L81" s="150"/>
      <c r="M81" s="150"/>
      <c r="N81" s="150"/>
      <c r="O81" s="150"/>
      <c r="P81" s="150"/>
      <c r="Q81" s="669"/>
      <c r="R81" s="669"/>
      <c r="S81" s="669"/>
      <c r="T81" s="150"/>
      <c r="U81" s="150"/>
      <c r="V81" s="150"/>
      <c r="W81" s="150"/>
      <c r="X81" s="150"/>
      <c r="Y81" s="150"/>
      <c r="Z81" s="150"/>
      <c r="AA81" s="150"/>
      <c r="AB81" s="150"/>
      <c r="AC81" s="150"/>
    </row>
    <row r="82" spans="1:29" ht="15.75" customHeight="1" x14ac:dyDescent="0.25">
      <c r="A82" s="669"/>
      <c r="B82" s="669"/>
      <c r="C82" s="669"/>
      <c r="D82" s="669"/>
      <c r="E82" s="150"/>
      <c r="F82" s="150"/>
      <c r="G82" s="150"/>
      <c r="H82" s="150"/>
      <c r="I82" s="150"/>
      <c r="J82" s="150"/>
      <c r="K82" s="150"/>
      <c r="L82" s="150"/>
      <c r="M82" s="150"/>
      <c r="N82" s="150"/>
      <c r="O82" s="150"/>
      <c r="P82" s="150"/>
      <c r="Q82" s="669"/>
      <c r="R82" s="669"/>
      <c r="S82" s="669"/>
      <c r="T82" s="150"/>
      <c r="U82" s="150"/>
      <c r="V82" s="150"/>
      <c r="W82" s="150"/>
      <c r="X82" s="150"/>
      <c r="Y82" s="150"/>
      <c r="Z82" s="150"/>
      <c r="AA82" s="150"/>
      <c r="AB82" s="150"/>
      <c r="AC82" s="150"/>
    </row>
    <row r="83" spans="1:29" ht="15.75" customHeight="1" x14ac:dyDescent="0.25">
      <c r="A83" s="669"/>
      <c r="B83" s="669"/>
      <c r="C83" s="669"/>
      <c r="D83" s="669"/>
      <c r="E83" s="150"/>
      <c r="F83" s="150"/>
      <c r="G83" s="150"/>
      <c r="H83" s="150"/>
      <c r="I83" s="150"/>
      <c r="J83" s="150"/>
      <c r="K83" s="150"/>
      <c r="L83" s="150"/>
      <c r="M83" s="150"/>
      <c r="N83" s="150"/>
      <c r="O83" s="150"/>
      <c r="P83" s="150"/>
      <c r="Q83" s="669"/>
      <c r="R83" s="669"/>
      <c r="S83" s="669"/>
      <c r="T83" s="150"/>
      <c r="U83" s="150"/>
      <c r="V83" s="150"/>
      <c r="W83" s="150"/>
      <c r="X83" s="150"/>
      <c r="Y83" s="150"/>
      <c r="Z83" s="150"/>
      <c r="AA83" s="150"/>
      <c r="AB83" s="150"/>
      <c r="AC83" s="150"/>
    </row>
    <row r="84" spans="1:29" ht="15.75" customHeight="1" x14ac:dyDescent="0.25">
      <c r="A84" s="669"/>
      <c r="B84" s="669"/>
      <c r="C84" s="669"/>
      <c r="D84" s="669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669"/>
      <c r="R84" s="669"/>
      <c r="S84" s="669"/>
      <c r="T84" s="150"/>
      <c r="U84" s="150"/>
      <c r="V84" s="150"/>
      <c r="W84" s="150"/>
      <c r="X84" s="150"/>
      <c r="Y84" s="150"/>
      <c r="Z84" s="150"/>
      <c r="AA84" s="150"/>
      <c r="AB84" s="150"/>
      <c r="AC84" s="150"/>
    </row>
    <row r="85" spans="1:29" ht="15.75" customHeight="1" x14ac:dyDescent="0.25">
      <c r="A85" s="669"/>
      <c r="B85" s="669"/>
      <c r="C85" s="669"/>
      <c r="D85" s="669"/>
      <c r="E85" s="150"/>
      <c r="F85" s="150"/>
      <c r="G85" s="150"/>
      <c r="H85" s="150"/>
      <c r="I85" s="150"/>
      <c r="J85" s="150"/>
      <c r="K85" s="150"/>
      <c r="L85" s="150"/>
      <c r="M85" s="150"/>
      <c r="N85" s="150"/>
      <c r="O85" s="150"/>
      <c r="P85" s="150"/>
      <c r="Q85" s="669"/>
      <c r="R85" s="669"/>
      <c r="S85" s="669"/>
      <c r="T85" s="150"/>
      <c r="U85" s="150"/>
      <c r="V85" s="150"/>
      <c r="W85" s="150"/>
      <c r="X85" s="150"/>
      <c r="Y85" s="150"/>
      <c r="Z85" s="150"/>
      <c r="AA85" s="150"/>
      <c r="AB85" s="150"/>
      <c r="AC85" s="150"/>
    </row>
    <row r="86" spans="1:29" ht="15.75" customHeight="1" x14ac:dyDescent="0.25">
      <c r="A86" s="669"/>
      <c r="B86" s="669"/>
      <c r="C86" s="669"/>
      <c r="D86" s="669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669"/>
      <c r="R86" s="669"/>
      <c r="S86" s="669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</row>
    <row r="87" spans="1:29" ht="15.75" customHeight="1" x14ac:dyDescent="0.25">
      <c r="A87" s="669"/>
      <c r="B87" s="669"/>
      <c r="C87" s="669"/>
      <c r="D87" s="669"/>
      <c r="E87" s="150"/>
      <c r="F87" s="150"/>
      <c r="G87" s="150"/>
      <c r="H87" s="150"/>
      <c r="I87" s="150"/>
      <c r="J87" s="150"/>
      <c r="K87" s="150"/>
      <c r="L87" s="150"/>
      <c r="M87" s="150"/>
      <c r="N87" s="150"/>
      <c r="O87" s="150"/>
      <c r="P87" s="150"/>
      <c r="Q87" s="669"/>
      <c r="R87" s="669"/>
      <c r="S87" s="669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</row>
    <row r="88" spans="1:29" ht="15.75" customHeight="1" x14ac:dyDescent="0.25">
      <c r="A88" s="669"/>
      <c r="B88" s="669"/>
      <c r="C88" s="669"/>
      <c r="D88" s="669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669"/>
      <c r="R88" s="669"/>
      <c r="S88" s="669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</row>
    <row r="89" spans="1:29" ht="15.75" customHeight="1" x14ac:dyDescent="0.25">
      <c r="A89" s="669"/>
      <c r="B89" s="669"/>
      <c r="C89" s="669"/>
      <c r="D89" s="669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669"/>
      <c r="R89" s="669"/>
      <c r="S89" s="669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</row>
    <row r="90" spans="1:29" ht="15.75" customHeight="1" x14ac:dyDescent="0.25">
      <c r="A90" s="669"/>
      <c r="B90" s="669"/>
      <c r="C90" s="669"/>
      <c r="D90" s="669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669"/>
      <c r="R90" s="669"/>
      <c r="S90" s="669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</row>
    <row r="91" spans="1:29" ht="15.75" customHeight="1" x14ac:dyDescent="0.25">
      <c r="A91" s="669"/>
      <c r="B91" s="669"/>
      <c r="C91" s="669"/>
      <c r="D91" s="669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669"/>
      <c r="R91" s="669"/>
      <c r="S91" s="669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</row>
    <row r="92" spans="1:29" ht="15.75" customHeight="1" x14ac:dyDescent="0.25">
      <c r="A92" s="669"/>
      <c r="B92" s="669"/>
      <c r="C92" s="669"/>
      <c r="D92" s="669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669"/>
      <c r="R92" s="669"/>
      <c r="S92" s="669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</row>
    <row r="93" spans="1:29" ht="15.75" customHeight="1" x14ac:dyDescent="0.25">
      <c r="A93" s="669"/>
      <c r="B93" s="669"/>
      <c r="C93" s="669"/>
      <c r="D93" s="669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669"/>
      <c r="R93" s="669"/>
      <c r="S93" s="669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</row>
    <row r="94" spans="1:29" ht="15.75" customHeight="1" x14ac:dyDescent="0.25">
      <c r="A94" s="669"/>
      <c r="B94" s="669"/>
      <c r="C94" s="669"/>
      <c r="D94" s="669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0"/>
      <c r="Q94" s="669"/>
      <c r="R94" s="669"/>
      <c r="S94" s="669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</row>
    <row r="95" spans="1:29" ht="15.75" customHeight="1" x14ac:dyDescent="0.25">
      <c r="A95" s="669"/>
      <c r="B95" s="669"/>
      <c r="C95" s="669"/>
      <c r="D95" s="669"/>
      <c r="E95" s="150"/>
      <c r="F95" s="150"/>
      <c r="G95" s="150"/>
      <c r="H95" s="150"/>
      <c r="I95" s="150"/>
      <c r="J95" s="150"/>
      <c r="K95" s="150"/>
      <c r="L95" s="150"/>
      <c r="M95" s="150"/>
      <c r="N95" s="150"/>
      <c r="O95" s="150"/>
      <c r="P95" s="150"/>
      <c r="Q95" s="669"/>
      <c r="R95" s="669"/>
      <c r="S95" s="669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</row>
    <row r="96" spans="1:29" ht="15.75" customHeight="1" x14ac:dyDescent="0.25">
      <c r="A96" s="669"/>
      <c r="B96" s="669"/>
      <c r="C96" s="669"/>
      <c r="D96" s="669"/>
      <c r="E96" s="150"/>
      <c r="F96" s="150"/>
      <c r="G96" s="150"/>
      <c r="H96" s="150"/>
      <c r="I96" s="150"/>
      <c r="J96" s="150"/>
      <c r="K96" s="150"/>
      <c r="L96" s="150"/>
      <c r="M96" s="150"/>
      <c r="N96" s="150"/>
      <c r="O96" s="150"/>
      <c r="P96" s="150"/>
      <c r="Q96" s="669"/>
      <c r="R96" s="669"/>
      <c r="S96" s="669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</row>
    <row r="97" spans="1:29" ht="15.75" customHeight="1" x14ac:dyDescent="0.25">
      <c r="A97" s="669"/>
      <c r="B97" s="669"/>
      <c r="C97" s="669"/>
      <c r="D97" s="669"/>
      <c r="E97" s="150"/>
      <c r="F97" s="150"/>
      <c r="G97" s="150"/>
      <c r="H97" s="150"/>
      <c r="I97" s="150"/>
      <c r="J97" s="150"/>
      <c r="K97" s="150"/>
      <c r="L97" s="150"/>
      <c r="M97" s="150"/>
      <c r="N97" s="150"/>
      <c r="O97" s="150"/>
      <c r="P97" s="150"/>
      <c r="Q97" s="669"/>
      <c r="R97" s="669"/>
      <c r="S97" s="669"/>
      <c r="T97" s="150"/>
      <c r="U97" s="150"/>
      <c r="V97" s="150"/>
      <c r="W97" s="150"/>
      <c r="X97" s="150"/>
      <c r="Y97" s="150"/>
      <c r="Z97" s="150"/>
      <c r="AA97" s="150"/>
      <c r="AB97" s="150"/>
      <c r="AC97" s="150"/>
    </row>
    <row r="98" spans="1:29" ht="15.75" customHeight="1" x14ac:dyDescent="0.25">
      <c r="A98" s="669"/>
      <c r="B98" s="669"/>
      <c r="C98" s="669"/>
      <c r="D98" s="669"/>
      <c r="E98" s="150"/>
      <c r="F98" s="150"/>
      <c r="G98" s="150"/>
      <c r="H98" s="150"/>
      <c r="I98" s="150"/>
      <c r="J98" s="150"/>
      <c r="K98" s="150"/>
      <c r="L98" s="150"/>
      <c r="M98" s="150"/>
      <c r="N98" s="150"/>
      <c r="O98" s="150"/>
      <c r="P98" s="150"/>
      <c r="Q98" s="669"/>
      <c r="R98" s="669"/>
      <c r="S98" s="669"/>
      <c r="T98" s="150"/>
      <c r="U98" s="150"/>
      <c r="V98" s="150"/>
      <c r="W98" s="150"/>
      <c r="X98" s="150"/>
      <c r="Y98" s="150"/>
      <c r="Z98" s="150"/>
      <c r="AA98" s="150"/>
      <c r="AB98" s="150"/>
      <c r="AC98" s="150"/>
    </row>
    <row r="99" spans="1:29" ht="15.75" customHeight="1" x14ac:dyDescent="0.25">
      <c r="A99" s="669"/>
      <c r="B99" s="669"/>
      <c r="C99" s="669"/>
      <c r="D99" s="669"/>
      <c r="E99" s="150"/>
      <c r="F99" s="150"/>
      <c r="G99" s="150"/>
      <c r="H99" s="150"/>
      <c r="I99" s="150"/>
      <c r="J99" s="150"/>
      <c r="K99" s="150"/>
      <c r="L99" s="150"/>
      <c r="M99" s="150"/>
      <c r="N99" s="150"/>
      <c r="O99" s="150"/>
      <c r="P99" s="150"/>
      <c r="Q99" s="669"/>
      <c r="R99" s="669"/>
      <c r="S99" s="669"/>
      <c r="T99" s="150"/>
      <c r="U99" s="150"/>
      <c r="V99" s="150"/>
      <c r="W99" s="150"/>
      <c r="X99" s="150"/>
      <c r="Y99" s="150"/>
      <c r="Z99" s="150"/>
      <c r="AA99" s="150"/>
      <c r="AB99" s="150"/>
      <c r="AC99" s="150"/>
    </row>
    <row r="100" spans="1:29" ht="15.75" customHeight="1" x14ac:dyDescent="0.25">
      <c r="A100" s="669"/>
      <c r="B100" s="669"/>
      <c r="C100" s="669"/>
      <c r="D100" s="669"/>
      <c r="E100" s="150"/>
      <c r="F100" s="150"/>
      <c r="G100" s="150"/>
      <c r="H100" s="150"/>
      <c r="I100" s="150"/>
      <c r="J100" s="150"/>
      <c r="K100" s="150"/>
      <c r="L100" s="150"/>
      <c r="M100" s="150"/>
      <c r="N100" s="150"/>
      <c r="O100" s="150"/>
      <c r="P100" s="150"/>
      <c r="Q100" s="669"/>
      <c r="R100" s="669"/>
      <c r="S100" s="669"/>
      <c r="T100" s="150"/>
      <c r="U100" s="150"/>
      <c r="V100" s="150"/>
      <c r="W100" s="150"/>
      <c r="X100" s="150"/>
      <c r="Y100" s="150"/>
      <c r="Z100" s="150"/>
      <c r="AA100" s="150"/>
      <c r="AB100" s="150"/>
      <c r="AC100" s="150"/>
    </row>
    <row r="101" spans="1:29" ht="15.75" customHeight="1" x14ac:dyDescent="0.25">
      <c r="A101" s="669"/>
      <c r="B101" s="669"/>
      <c r="C101" s="669"/>
      <c r="D101" s="669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669"/>
      <c r="R101" s="669"/>
      <c r="S101" s="669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</row>
    <row r="102" spans="1:29" ht="15.75" customHeight="1" x14ac:dyDescent="0.25">
      <c r="A102" s="669"/>
      <c r="B102" s="669"/>
      <c r="C102" s="669"/>
      <c r="D102" s="669"/>
      <c r="E102" s="150"/>
      <c r="F102" s="150"/>
      <c r="G102" s="150"/>
      <c r="H102" s="150"/>
      <c r="I102" s="150"/>
      <c r="J102" s="150"/>
      <c r="K102" s="150"/>
      <c r="L102" s="150"/>
      <c r="M102" s="150"/>
      <c r="N102" s="150"/>
      <c r="O102" s="150"/>
      <c r="P102" s="150"/>
      <c r="Q102" s="669"/>
      <c r="R102" s="669"/>
      <c r="S102" s="669"/>
      <c r="T102" s="150"/>
      <c r="U102" s="150"/>
      <c r="V102" s="150"/>
      <c r="W102" s="150"/>
      <c r="X102" s="150"/>
      <c r="Y102" s="150"/>
      <c r="Z102" s="150"/>
      <c r="AA102" s="150"/>
      <c r="AB102" s="150"/>
      <c r="AC102" s="150"/>
    </row>
    <row r="103" spans="1:29" ht="15.75" customHeight="1" x14ac:dyDescent="0.25">
      <c r="A103" s="669"/>
      <c r="B103" s="669"/>
      <c r="C103" s="669"/>
      <c r="D103" s="669"/>
      <c r="E103" s="150"/>
      <c r="F103" s="150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669"/>
      <c r="R103" s="669"/>
      <c r="S103" s="669"/>
      <c r="T103" s="150"/>
      <c r="U103" s="150"/>
      <c r="V103" s="150"/>
      <c r="W103" s="150"/>
      <c r="X103" s="150"/>
      <c r="Y103" s="150"/>
      <c r="Z103" s="150"/>
      <c r="AA103" s="150"/>
      <c r="AB103" s="150"/>
      <c r="AC103" s="150"/>
    </row>
    <row r="104" spans="1:29" ht="15.75" customHeight="1" x14ac:dyDescent="0.25">
      <c r="A104" s="669"/>
      <c r="B104" s="669"/>
      <c r="C104" s="669"/>
      <c r="D104" s="669"/>
      <c r="E104" s="150"/>
      <c r="F104" s="150"/>
      <c r="G104" s="150"/>
      <c r="H104" s="150"/>
      <c r="I104" s="150"/>
      <c r="J104" s="150"/>
      <c r="K104" s="150"/>
      <c r="L104" s="150"/>
      <c r="M104" s="150"/>
      <c r="N104" s="150"/>
      <c r="O104" s="150"/>
      <c r="P104" s="150"/>
      <c r="Q104" s="669"/>
      <c r="R104" s="669"/>
      <c r="S104" s="669"/>
      <c r="T104" s="150"/>
      <c r="U104" s="150"/>
      <c r="V104" s="150"/>
      <c r="W104" s="150"/>
      <c r="X104" s="150"/>
      <c r="Y104" s="150"/>
      <c r="Z104" s="150"/>
      <c r="AA104" s="150"/>
      <c r="AB104" s="150"/>
      <c r="AC104" s="150"/>
    </row>
    <row r="105" spans="1:29" ht="15.75" customHeight="1" x14ac:dyDescent="0.25">
      <c r="A105" s="669"/>
      <c r="B105" s="669"/>
      <c r="C105" s="669"/>
      <c r="D105" s="669"/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  <c r="P105" s="150"/>
      <c r="Q105" s="669"/>
      <c r="R105" s="669"/>
      <c r="S105" s="669"/>
      <c r="T105" s="150"/>
      <c r="U105" s="150"/>
      <c r="V105" s="150"/>
      <c r="W105" s="150"/>
      <c r="X105" s="150"/>
      <c r="Y105" s="150"/>
      <c r="Z105" s="150"/>
      <c r="AA105" s="150"/>
      <c r="AB105" s="150"/>
      <c r="AC105" s="150"/>
    </row>
    <row r="106" spans="1:29" ht="15.75" customHeight="1" x14ac:dyDescent="0.25">
      <c r="A106" s="669"/>
      <c r="B106" s="669"/>
      <c r="C106" s="669"/>
      <c r="D106" s="669"/>
      <c r="E106" s="150"/>
      <c r="F106" s="150"/>
      <c r="G106" s="150"/>
      <c r="H106" s="150"/>
      <c r="I106" s="150"/>
      <c r="J106" s="150"/>
      <c r="K106" s="150"/>
      <c r="L106" s="150"/>
      <c r="M106" s="150"/>
      <c r="N106" s="150"/>
      <c r="O106" s="150"/>
      <c r="P106" s="150"/>
      <c r="Q106" s="669"/>
      <c r="R106" s="669"/>
      <c r="S106" s="669"/>
      <c r="T106" s="150"/>
      <c r="U106" s="150"/>
      <c r="V106" s="150"/>
      <c r="W106" s="150"/>
      <c r="X106" s="150"/>
      <c r="Y106" s="150"/>
      <c r="Z106" s="150"/>
      <c r="AA106" s="150"/>
      <c r="AB106" s="150"/>
      <c r="AC106" s="150"/>
    </row>
    <row r="107" spans="1:29" ht="15.75" customHeight="1" x14ac:dyDescent="0.25">
      <c r="A107" s="669"/>
      <c r="B107" s="669"/>
      <c r="C107" s="669"/>
      <c r="D107" s="669"/>
      <c r="E107" s="150"/>
      <c r="F107" s="150"/>
      <c r="G107" s="150"/>
      <c r="H107" s="150"/>
      <c r="I107" s="150"/>
      <c r="J107" s="150"/>
      <c r="K107" s="150"/>
      <c r="L107" s="150"/>
      <c r="M107" s="150"/>
      <c r="N107" s="150"/>
      <c r="O107" s="150"/>
      <c r="P107" s="150"/>
      <c r="Q107" s="669"/>
      <c r="R107" s="669"/>
      <c r="S107" s="669"/>
      <c r="T107" s="150"/>
      <c r="U107" s="150"/>
      <c r="V107" s="150"/>
      <c r="W107" s="150"/>
      <c r="X107" s="150"/>
      <c r="Y107" s="150"/>
      <c r="Z107" s="150"/>
      <c r="AA107" s="150"/>
      <c r="AB107" s="150"/>
      <c r="AC107" s="150"/>
    </row>
    <row r="108" spans="1:29" ht="15.75" customHeight="1" x14ac:dyDescent="0.25">
      <c r="A108" s="669"/>
      <c r="B108" s="669"/>
      <c r="C108" s="669"/>
      <c r="D108" s="669"/>
      <c r="E108" s="150"/>
      <c r="F108" s="150"/>
      <c r="G108" s="150"/>
      <c r="H108" s="150"/>
      <c r="I108" s="150"/>
      <c r="J108" s="150"/>
      <c r="K108" s="150"/>
      <c r="L108" s="150"/>
      <c r="M108" s="150"/>
      <c r="N108" s="150"/>
      <c r="O108" s="150"/>
      <c r="P108" s="150"/>
      <c r="Q108" s="669"/>
      <c r="R108" s="669"/>
      <c r="S108" s="669"/>
      <c r="T108" s="150"/>
      <c r="U108" s="150"/>
      <c r="V108" s="150"/>
      <c r="W108" s="150"/>
      <c r="X108" s="150"/>
      <c r="Y108" s="150"/>
      <c r="Z108" s="150"/>
      <c r="AA108" s="150"/>
      <c r="AB108" s="150"/>
      <c r="AC108" s="150"/>
    </row>
    <row r="109" spans="1:29" ht="15.75" customHeight="1" x14ac:dyDescent="0.25">
      <c r="A109" s="669"/>
      <c r="B109" s="669"/>
      <c r="C109" s="669"/>
      <c r="D109" s="669"/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669"/>
      <c r="R109" s="669"/>
      <c r="S109" s="669"/>
      <c r="T109" s="150"/>
      <c r="U109" s="150"/>
      <c r="V109" s="150"/>
      <c r="W109" s="150"/>
      <c r="X109" s="150"/>
      <c r="Y109" s="150"/>
      <c r="Z109" s="150"/>
      <c r="AA109" s="150"/>
      <c r="AB109" s="150"/>
      <c r="AC109" s="150"/>
    </row>
    <row r="110" spans="1:29" ht="15.75" customHeight="1" x14ac:dyDescent="0.25">
      <c r="A110" s="669"/>
      <c r="B110" s="669"/>
      <c r="C110" s="669"/>
      <c r="D110" s="669"/>
      <c r="E110" s="150"/>
      <c r="F110" s="150"/>
      <c r="G110" s="150"/>
      <c r="H110" s="150"/>
      <c r="I110" s="150"/>
      <c r="J110" s="150"/>
      <c r="K110" s="150"/>
      <c r="L110" s="150"/>
      <c r="M110" s="150"/>
      <c r="N110" s="150"/>
      <c r="O110" s="150"/>
      <c r="P110" s="150"/>
      <c r="Q110" s="669"/>
      <c r="R110" s="669"/>
      <c r="S110" s="669"/>
      <c r="T110" s="150"/>
      <c r="U110" s="150"/>
      <c r="V110" s="150"/>
      <c r="W110" s="150"/>
      <c r="X110" s="150"/>
      <c r="Y110" s="150"/>
      <c r="Z110" s="150"/>
      <c r="AA110" s="150"/>
      <c r="AB110" s="150"/>
      <c r="AC110" s="150"/>
    </row>
    <row r="111" spans="1:29" ht="15.75" customHeight="1" x14ac:dyDescent="0.25">
      <c r="A111" s="669"/>
      <c r="B111" s="669"/>
      <c r="C111" s="669"/>
      <c r="D111" s="669"/>
      <c r="E111" s="150"/>
      <c r="F111" s="150"/>
      <c r="G111" s="150"/>
      <c r="H111" s="150"/>
      <c r="I111" s="150"/>
      <c r="J111" s="150"/>
      <c r="K111" s="150"/>
      <c r="L111" s="150"/>
      <c r="M111" s="150"/>
      <c r="N111" s="150"/>
      <c r="O111" s="150"/>
      <c r="P111" s="150"/>
      <c r="Q111" s="669"/>
      <c r="R111" s="669"/>
      <c r="S111" s="669"/>
      <c r="T111" s="150"/>
      <c r="U111" s="150"/>
      <c r="V111" s="150"/>
      <c r="W111" s="150"/>
      <c r="X111" s="150"/>
      <c r="Y111" s="150"/>
      <c r="Z111" s="150"/>
      <c r="AA111" s="150"/>
      <c r="AB111" s="150"/>
      <c r="AC111" s="150"/>
    </row>
    <row r="112" spans="1:29" ht="15.75" customHeight="1" x14ac:dyDescent="0.25">
      <c r="A112" s="669"/>
      <c r="B112" s="669"/>
      <c r="C112" s="669"/>
      <c r="D112" s="669"/>
      <c r="E112" s="150"/>
      <c r="F112" s="150"/>
      <c r="G112" s="150"/>
      <c r="H112" s="150"/>
      <c r="I112" s="150"/>
      <c r="J112" s="150"/>
      <c r="K112" s="150"/>
      <c r="L112" s="150"/>
      <c r="M112" s="150"/>
      <c r="N112" s="150"/>
      <c r="O112" s="150"/>
      <c r="P112" s="150"/>
      <c r="Q112" s="669"/>
      <c r="R112" s="669"/>
      <c r="S112" s="669"/>
      <c r="T112" s="150"/>
      <c r="U112" s="150"/>
      <c r="V112" s="150"/>
      <c r="W112" s="150"/>
      <c r="X112" s="150"/>
      <c r="Y112" s="150"/>
      <c r="Z112" s="150"/>
      <c r="AA112" s="150"/>
      <c r="AB112" s="150"/>
      <c r="AC112" s="150"/>
    </row>
    <row r="113" spans="1:29" ht="15.75" customHeight="1" x14ac:dyDescent="0.25">
      <c r="A113" s="669"/>
      <c r="B113" s="669"/>
      <c r="C113" s="669"/>
      <c r="D113" s="669"/>
      <c r="E113" s="150"/>
      <c r="F113" s="150"/>
      <c r="G113" s="150"/>
      <c r="H113" s="150"/>
      <c r="I113" s="150"/>
      <c r="J113" s="150"/>
      <c r="K113" s="150"/>
      <c r="L113" s="150"/>
      <c r="M113" s="150"/>
      <c r="N113" s="150"/>
      <c r="O113" s="150"/>
      <c r="P113" s="150"/>
      <c r="Q113" s="669"/>
      <c r="R113" s="669"/>
      <c r="S113" s="669"/>
      <c r="T113" s="150"/>
      <c r="U113" s="150"/>
      <c r="V113" s="150"/>
      <c r="W113" s="150"/>
      <c r="X113" s="150"/>
      <c r="Y113" s="150"/>
      <c r="Z113" s="150"/>
      <c r="AA113" s="150"/>
      <c r="AB113" s="150"/>
      <c r="AC113" s="150"/>
    </row>
    <row r="114" spans="1:29" ht="15.75" customHeight="1" x14ac:dyDescent="0.25">
      <c r="A114" s="669"/>
      <c r="B114" s="669"/>
      <c r="C114" s="669"/>
      <c r="D114" s="669"/>
      <c r="E114" s="150"/>
      <c r="F114" s="150"/>
      <c r="G114" s="150"/>
      <c r="H114" s="150"/>
      <c r="I114" s="150"/>
      <c r="J114" s="150"/>
      <c r="K114" s="150"/>
      <c r="L114" s="150"/>
      <c r="M114" s="150"/>
      <c r="N114" s="150"/>
      <c r="O114" s="150"/>
      <c r="P114" s="150"/>
      <c r="Q114" s="669"/>
      <c r="R114" s="669"/>
      <c r="S114" s="669"/>
      <c r="T114" s="150"/>
      <c r="U114" s="150"/>
      <c r="V114" s="150"/>
      <c r="W114" s="150"/>
      <c r="X114" s="150"/>
      <c r="Y114" s="150"/>
      <c r="Z114" s="150"/>
      <c r="AA114" s="150"/>
      <c r="AB114" s="150"/>
      <c r="AC114" s="150"/>
    </row>
    <row r="115" spans="1:29" ht="15.75" customHeight="1" x14ac:dyDescent="0.25">
      <c r="A115" s="669"/>
      <c r="B115" s="669"/>
      <c r="C115" s="669"/>
      <c r="D115" s="669"/>
      <c r="E115" s="150"/>
      <c r="F115" s="150"/>
      <c r="G115" s="150"/>
      <c r="H115" s="150"/>
      <c r="I115" s="150"/>
      <c r="J115" s="150"/>
      <c r="K115" s="150"/>
      <c r="L115" s="150"/>
      <c r="M115" s="150"/>
      <c r="N115" s="150"/>
      <c r="O115" s="150"/>
      <c r="P115" s="150"/>
      <c r="Q115" s="669"/>
      <c r="R115" s="669"/>
      <c r="S115" s="669"/>
      <c r="T115" s="150"/>
      <c r="U115" s="150"/>
      <c r="V115" s="150"/>
      <c r="W115" s="150"/>
      <c r="X115" s="150"/>
      <c r="Y115" s="150"/>
      <c r="Z115" s="150"/>
      <c r="AA115" s="150"/>
      <c r="AB115" s="150"/>
      <c r="AC115" s="150"/>
    </row>
    <row r="116" spans="1:29" ht="15.75" customHeight="1" x14ac:dyDescent="0.25">
      <c r="A116" s="669"/>
      <c r="B116" s="669"/>
      <c r="C116" s="669"/>
      <c r="D116" s="669"/>
      <c r="E116" s="150"/>
      <c r="F116" s="150"/>
      <c r="G116" s="150"/>
      <c r="H116" s="150"/>
      <c r="I116" s="150"/>
      <c r="J116" s="150"/>
      <c r="K116" s="150"/>
      <c r="L116" s="150"/>
      <c r="M116" s="150"/>
      <c r="N116" s="150"/>
      <c r="O116" s="150"/>
      <c r="P116" s="150"/>
      <c r="Q116" s="669"/>
      <c r="R116" s="669"/>
      <c r="S116" s="669"/>
      <c r="T116" s="150"/>
      <c r="U116" s="150"/>
      <c r="V116" s="150"/>
      <c r="W116" s="150"/>
      <c r="X116" s="150"/>
      <c r="Y116" s="150"/>
      <c r="Z116" s="150"/>
      <c r="AA116" s="150"/>
      <c r="AB116" s="150"/>
      <c r="AC116" s="150"/>
    </row>
    <row r="117" spans="1:29" ht="15.75" customHeight="1" x14ac:dyDescent="0.25">
      <c r="A117" s="669"/>
      <c r="B117" s="669"/>
      <c r="C117" s="669"/>
      <c r="D117" s="669"/>
      <c r="E117" s="150"/>
      <c r="F117" s="150"/>
      <c r="G117" s="150"/>
      <c r="H117" s="150"/>
      <c r="I117" s="150"/>
      <c r="J117" s="150"/>
      <c r="K117" s="150"/>
      <c r="L117" s="150"/>
      <c r="M117" s="150"/>
      <c r="N117" s="150"/>
      <c r="O117" s="150"/>
      <c r="P117" s="150"/>
      <c r="Q117" s="669"/>
      <c r="R117" s="669"/>
      <c r="S117" s="669"/>
      <c r="T117" s="150"/>
      <c r="U117" s="150"/>
      <c r="V117" s="150"/>
      <c r="W117" s="150"/>
      <c r="X117" s="150"/>
      <c r="Y117" s="150"/>
      <c r="Z117" s="150"/>
      <c r="AA117" s="150"/>
      <c r="AB117" s="150"/>
      <c r="AC117" s="150"/>
    </row>
    <row r="118" spans="1:29" ht="15.75" customHeight="1" x14ac:dyDescent="0.25">
      <c r="A118" s="669"/>
      <c r="B118" s="669"/>
      <c r="C118" s="669"/>
      <c r="D118" s="669"/>
      <c r="E118" s="150"/>
      <c r="F118" s="150"/>
      <c r="G118" s="150"/>
      <c r="H118" s="150"/>
      <c r="I118" s="150"/>
      <c r="J118" s="150"/>
      <c r="K118" s="150"/>
      <c r="L118" s="150"/>
      <c r="M118" s="150"/>
      <c r="N118" s="150"/>
      <c r="O118" s="150"/>
      <c r="P118" s="150"/>
      <c r="Q118" s="669"/>
      <c r="R118" s="669"/>
      <c r="S118" s="669"/>
      <c r="T118" s="150"/>
      <c r="U118" s="150"/>
      <c r="V118" s="150"/>
      <c r="W118" s="150"/>
      <c r="X118" s="150"/>
      <c r="Y118" s="150"/>
      <c r="Z118" s="150"/>
      <c r="AA118" s="150"/>
      <c r="AB118" s="150"/>
      <c r="AC118" s="150"/>
    </row>
    <row r="119" spans="1:29" ht="15.75" customHeight="1" x14ac:dyDescent="0.25">
      <c r="A119" s="669"/>
      <c r="B119" s="669"/>
      <c r="C119" s="669"/>
      <c r="D119" s="669"/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669"/>
      <c r="R119" s="669"/>
      <c r="S119" s="669"/>
      <c r="T119" s="150"/>
      <c r="U119" s="150"/>
      <c r="V119" s="150"/>
      <c r="W119" s="150"/>
      <c r="X119" s="150"/>
      <c r="Y119" s="150"/>
      <c r="Z119" s="150"/>
      <c r="AA119" s="150"/>
      <c r="AB119" s="150"/>
      <c r="AC119" s="150"/>
    </row>
    <row r="120" spans="1:29" ht="15.75" customHeight="1" x14ac:dyDescent="0.25">
      <c r="A120" s="669"/>
      <c r="B120" s="669"/>
      <c r="C120" s="669"/>
      <c r="D120" s="669"/>
      <c r="E120" s="150"/>
      <c r="F120" s="150"/>
      <c r="G120" s="150"/>
      <c r="H120" s="150"/>
      <c r="I120" s="150"/>
      <c r="J120" s="150"/>
      <c r="K120" s="150"/>
      <c r="L120" s="150"/>
      <c r="M120" s="150"/>
      <c r="N120" s="150"/>
      <c r="O120" s="150"/>
      <c r="P120" s="150"/>
      <c r="Q120" s="669"/>
      <c r="R120" s="669"/>
      <c r="S120" s="669"/>
      <c r="T120" s="150"/>
      <c r="U120" s="150"/>
      <c r="V120" s="150"/>
      <c r="W120" s="150"/>
      <c r="X120" s="150"/>
      <c r="Y120" s="150"/>
      <c r="Z120" s="150"/>
      <c r="AA120" s="150"/>
      <c r="AB120" s="150"/>
      <c r="AC120" s="150"/>
    </row>
    <row r="121" spans="1:29" ht="15.75" customHeight="1" x14ac:dyDescent="0.25">
      <c r="A121" s="669"/>
      <c r="B121" s="669"/>
      <c r="C121" s="669"/>
      <c r="D121" s="669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669"/>
      <c r="R121" s="669"/>
      <c r="S121" s="669"/>
      <c r="T121" s="150"/>
      <c r="U121" s="150"/>
      <c r="V121" s="150"/>
      <c r="W121" s="150"/>
      <c r="X121" s="150"/>
      <c r="Y121" s="150"/>
      <c r="Z121" s="150"/>
      <c r="AA121" s="150"/>
      <c r="AB121" s="150"/>
      <c r="AC121" s="150"/>
    </row>
    <row r="122" spans="1:29" ht="15.75" customHeight="1" x14ac:dyDescent="0.25">
      <c r="A122" s="669"/>
      <c r="B122" s="669"/>
      <c r="C122" s="669"/>
      <c r="D122" s="669"/>
      <c r="E122" s="150"/>
      <c r="F122" s="150"/>
      <c r="G122" s="150"/>
      <c r="H122" s="150"/>
      <c r="I122" s="150"/>
      <c r="J122" s="150"/>
      <c r="K122" s="150"/>
      <c r="L122" s="150"/>
      <c r="M122" s="150"/>
      <c r="N122" s="150"/>
      <c r="O122" s="150"/>
      <c r="P122" s="150"/>
      <c r="Q122" s="669"/>
      <c r="R122" s="669"/>
      <c r="S122" s="669"/>
      <c r="T122" s="150"/>
      <c r="U122" s="150"/>
      <c r="V122" s="150"/>
      <c r="W122" s="150"/>
      <c r="X122" s="150"/>
      <c r="Y122" s="150"/>
      <c r="Z122" s="150"/>
      <c r="AA122" s="150"/>
      <c r="AB122" s="150"/>
      <c r="AC122" s="150"/>
    </row>
    <row r="123" spans="1:29" ht="15.75" customHeight="1" x14ac:dyDescent="0.25">
      <c r="A123" s="669"/>
      <c r="B123" s="669"/>
      <c r="C123" s="669"/>
      <c r="D123" s="669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669"/>
      <c r="R123" s="669"/>
      <c r="S123" s="669"/>
      <c r="T123" s="150"/>
      <c r="U123" s="150"/>
      <c r="V123" s="150"/>
      <c r="W123" s="150"/>
      <c r="X123" s="150"/>
      <c r="Y123" s="150"/>
      <c r="Z123" s="150"/>
      <c r="AA123" s="150"/>
      <c r="AB123" s="150"/>
      <c r="AC123" s="150"/>
    </row>
    <row r="124" spans="1:29" ht="15.75" customHeight="1" x14ac:dyDescent="0.25">
      <c r="A124" s="669"/>
      <c r="B124" s="669"/>
      <c r="C124" s="669"/>
      <c r="D124" s="669"/>
      <c r="E124" s="150"/>
      <c r="F124" s="150"/>
      <c r="G124" s="150"/>
      <c r="H124" s="150"/>
      <c r="I124" s="150"/>
      <c r="J124" s="150"/>
      <c r="K124" s="150"/>
      <c r="L124" s="150"/>
      <c r="M124" s="150"/>
      <c r="N124" s="150"/>
      <c r="O124" s="150"/>
      <c r="P124" s="150"/>
      <c r="Q124" s="669"/>
      <c r="R124" s="669"/>
      <c r="S124" s="669"/>
      <c r="T124" s="150"/>
      <c r="U124" s="150"/>
      <c r="V124" s="150"/>
      <c r="W124" s="150"/>
      <c r="X124" s="150"/>
      <c r="Y124" s="150"/>
      <c r="Z124" s="150"/>
      <c r="AA124" s="150"/>
      <c r="AB124" s="150"/>
      <c r="AC124" s="150"/>
    </row>
    <row r="125" spans="1:29" ht="15.75" customHeight="1" x14ac:dyDescent="0.25">
      <c r="A125" s="669"/>
      <c r="B125" s="669"/>
      <c r="C125" s="669"/>
      <c r="D125" s="669"/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669"/>
      <c r="R125" s="669"/>
      <c r="S125" s="669"/>
      <c r="T125" s="150"/>
      <c r="U125" s="150"/>
      <c r="V125" s="150"/>
      <c r="W125" s="150"/>
      <c r="X125" s="150"/>
      <c r="Y125" s="150"/>
      <c r="Z125" s="150"/>
      <c r="AA125" s="150"/>
      <c r="AB125" s="150"/>
      <c r="AC125" s="150"/>
    </row>
    <row r="126" spans="1:29" ht="15.75" customHeight="1" x14ac:dyDescent="0.25">
      <c r="A126" s="669"/>
      <c r="B126" s="669"/>
      <c r="C126" s="669"/>
      <c r="D126" s="669"/>
      <c r="E126" s="150"/>
      <c r="F126" s="150"/>
      <c r="G126" s="150"/>
      <c r="H126" s="150"/>
      <c r="I126" s="150"/>
      <c r="J126" s="150"/>
      <c r="K126" s="150"/>
      <c r="L126" s="150"/>
      <c r="M126" s="150"/>
      <c r="N126" s="150"/>
      <c r="O126" s="150"/>
      <c r="P126" s="150"/>
      <c r="Q126" s="669"/>
      <c r="R126" s="669"/>
      <c r="S126" s="669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</row>
    <row r="127" spans="1:29" ht="15.75" customHeight="1" x14ac:dyDescent="0.25">
      <c r="A127" s="669"/>
      <c r="B127" s="669"/>
      <c r="C127" s="669"/>
      <c r="D127" s="669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669"/>
      <c r="R127" s="669"/>
      <c r="S127" s="669"/>
      <c r="T127" s="150"/>
      <c r="U127" s="150"/>
      <c r="V127" s="150"/>
      <c r="W127" s="150"/>
      <c r="X127" s="150"/>
      <c r="Y127" s="150"/>
      <c r="Z127" s="150"/>
      <c r="AA127" s="150"/>
      <c r="AB127" s="150"/>
      <c r="AC127" s="150"/>
    </row>
    <row r="128" spans="1:29" ht="15.75" customHeight="1" x14ac:dyDescent="0.25">
      <c r="A128" s="669"/>
      <c r="B128" s="669"/>
      <c r="C128" s="669"/>
      <c r="D128" s="669"/>
      <c r="E128" s="150"/>
      <c r="F128" s="150"/>
      <c r="G128" s="150"/>
      <c r="H128" s="150"/>
      <c r="I128" s="150"/>
      <c r="J128" s="150"/>
      <c r="K128" s="150"/>
      <c r="L128" s="150"/>
      <c r="M128" s="150"/>
      <c r="N128" s="150"/>
      <c r="O128" s="150"/>
      <c r="P128" s="150"/>
      <c r="Q128" s="669"/>
      <c r="R128" s="669"/>
      <c r="S128" s="669"/>
      <c r="T128" s="150"/>
      <c r="U128" s="150"/>
      <c r="V128" s="150"/>
      <c r="W128" s="150"/>
      <c r="X128" s="150"/>
      <c r="Y128" s="150"/>
      <c r="Z128" s="150"/>
      <c r="AA128" s="150"/>
      <c r="AB128" s="150"/>
      <c r="AC128" s="150"/>
    </row>
    <row r="129" spans="1:29" ht="15.75" customHeight="1" x14ac:dyDescent="0.25">
      <c r="A129" s="669"/>
      <c r="B129" s="669"/>
      <c r="C129" s="669"/>
      <c r="D129" s="669"/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669"/>
      <c r="R129" s="669"/>
      <c r="S129" s="669"/>
      <c r="T129" s="150"/>
      <c r="U129" s="150"/>
      <c r="V129" s="150"/>
      <c r="W129" s="150"/>
      <c r="X129" s="150"/>
      <c r="Y129" s="150"/>
      <c r="Z129" s="150"/>
      <c r="AA129" s="150"/>
      <c r="AB129" s="150"/>
      <c r="AC129" s="150"/>
    </row>
    <row r="130" spans="1:29" ht="15.75" customHeight="1" x14ac:dyDescent="0.25">
      <c r="A130" s="669"/>
      <c r="B130" s="669"/>
      <c r="C130" s="669"/>
      <c r="D130" s="669"/>
      <c r="E130" s="150"/>
      <c r="F130" s="150"/>
      <c r="G130" s="150"/>
      <c r="H130" s="150"/>
      <c r="I130" s="150"/>
      <c r="J130" s="150"/>
      <c r="K130" s="150"/>
      <c r="L130" s="150"/>
      <c r="M130" s="150"/>
      <c r="N130" s="150"/>
      <c r="O130" s="150"/>
      <c r="P130" s="150"/>
      <c r="Q130" s="669"/>
      <c r="R130" s="669"/>
      <c r="S130" s="669"/>
      <c r="T130" s="150"/>
      <c r="U130" s="150"/>
      <c r="V130" s="150"/>
      <c r="W130" s="150"/>
      <c r="X130" s="150"/>
      <c r="Y130" s="150"/>
      <c r="Z130" s="150"/>
      <c r="AA130" s="150"/>
      <c r="AB130" s="150"/>
      <c r="AC130" s="150"/>
    </row>
    <row r="131" spans="1:29" ht="15.75" customHeight="1" x14ac:dyDescent="0.25">
      <c r="A131" s="669"/>
      <c r="B131" s="669"/>
      <c r="C131" s="669"/>
      <c r="D131" s="669"/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669"/>
      <c r="R131" s="669"/>
      <c r="S131" s="669"/>
      <c r="T131" s="150"/>
      <c r="U131" s="150"/>
      <c r="V131" s="150"/>
      <c r="W131" s="150"/>
      <c r="X131" s="150"/>
      <c r="Y131" s="150"/>
      <c r="Z131" s="150"/>
      <c r="AA131" s="150"/>
      <c r="AB131" s="150"/>
      <c r="AC131" s="150"/>
    </row>
    <row r="132" spans="1:29" ht="15.75" customHeight="1" x14ac:dyDescent="0.25">
      <c r="A132" s="669"/>
      <c r="B132" s="669"/>
      <c r="C132" s="669"/>
      <c r="D132" s="669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669"/>
      <c r="R132" s="669"/>
      <c r="S132" s="669"/>
      <c r="T132" s="150"/>
      <c r="U132" s="150"/>
      <c r="V132" s="150"/>
      <c r="W132" s="150"/>
      <c r="X132" s="150"/>
      <c r="Y132" s="150"/>
      <c r="Z132" s="150"/>
      <c r="AA132" s="150"/>
      <c r="AB132" s="150"/>
      <c r="AC132" s="150"/>
    </row>
    <row r="133" spans="1:29" ht="15.75" customHeight="1" x14ac:dyDescent="0.25">
      <c r="A133" s="669"/>
      <c r="B133" s="669"/>
      <c r="C133" s="669"/>
      <c r="D133" s="669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669"/>
      <c r="R133" s="669"/>
      <c r="S133" s="669"/>
      <c r="T133" s="150"/>
      <c r="U133" s="150"/>
      <c r="V133" s="150"/>
      <c r="W133" s="150"/>
      <c r="X133" s="150"/>
      <c r="Y133" s="150"/>
      <c r="Z133" s="150"/>
      <c r="AA133" s="150"/>
      <c r="AB133" s="150"/>
      <c r="AC133" s="150"/>
    </row>
    <row r="134" spans="1:29" ht="15.75" customHeight="1" x14ac:dyDescent="0.25">
      <c r="A134" s="669"/>
      <c r="B134" s="669"/>
      <c r="C134" s="669"/>
      <c r="D134" s="669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669"/>
      <c r="R134" s="669"/>
      <c r="S134" s="669"/>
      <c r="T134" s="150"/>
      <c r="U134" s="150"/>
      <c r="V134" s="150"/>
      <c r="W134" s="150"/>
      <c r="X134" s="150"/>
      <c r="Y134" s="150"/>
      <c r="Z134" s="150"/>
      <c r="AA134" s="150"/>
      <c r="AB134" s="150"/>
      <c r="AC134" s="150"/>
    </row>
    <row r="135" spans="1:29" ht="15.75" customHeight="1" x14ac:dyDescent="0.25">
      <c r="A135" s="669"/>
      <c r="B135" s="669"/>
      <c r="C135" s="669"/>
      <c r="D135" s="669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669"/>
      <c r="R135" s="669"/>
      <c r="S135" s="669"/>
      <c r="T135" s="150"/>
      <c r="U135" s="150"/>
      <c r="V135" s="150"/>
      <c r="W135" s="150"/>
      <c r="X135" s="150"/>
      <c r="Y135" s="150"/>
      <c r="Z135" s="150"/>
      <c r="AA135" s="150"/>
      <c r="AB135" s="150"/>
      <c r="AC135" s="150"/>
    </row>
    <row r="136" spans="1:29" ht="15.75" customHeight="1" x14ac:dyDescent="0.25">
      <c r="A136" s="669"/>
      <c r="B136" s="669"/>
      <c r="C136" s="669"/>
      <c r="D136" s="669"/>
      <c r="E136" s="150"/>
      <c r="F136" s="150"/>
      <c r="G136" s="150"/>
      <c r="H136" s="150"/>
      <c r="I136" s="150"/>
      <c r="J136" s="150"/>
      <c r="K136" s="150"/>
      <c r="L136" s="150"/>
      <c r="M136" s="150"/>
      <c r="N136" s="150"/>
      <c r="O136" s="150"/>
      <c r="P136" s="150"/>
      <c r="Q136" s="669"/>
      <c r="R136" s="669"/>
      <c r="S136" s="669"/>
      <c r="T136" s="150"/>
      <c r="U136" s="150"/>
      <c r="V136" s="150"/>
      <c r="W136" s="150"/>
      <c r="X136" s="150"/>
      <c r="Y136" s="150"/>
      <c r="Z136" s="150"/>
      <c r="AA136" s="150"/>
      <c r="AB136" s="150"/>
      <c r="AC136" s="150"/>
    </row>
    <row r="137" spans="1:29" ht="15.75" customHeight="1" x14ac:dyDescent="0.25">
      <c r="A137" s="669"/>
      <c r="B137" s="669"/>
      <c r="C137" s="669"/>
      <c r="D137" s="669"/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669"/>
      <c r="R137" s="669"/>
      <c r="S137" s="669"/>
      <c r="T137" s="150"/>
      <c r="U137" s="150"/>
      <c r="V137" s="150"/>
      <c r="W137" s="150"/>
      <c r="X137" s="150"/>
      <c r="Y137" s="150"/>
      <c r="Z137" s="150"/>
      <c r="AA137" s="150"/>
      <c r="AB137" s="150"/>
      <c r="AC137" s="150"/>
    </row>
    <row r="138" spans="1:29" ht="15.75" customHeight="1" x14ac:dyDescent="0.25">
      <c r="A138" s="669"/>
      <c r="B138" s="669"/>
      <c r="C138" s="669"/>
      <c r="D138" s="669"/>
      <c r="E138" s="150"/>
      <c r="F138" s="150"/>
      <c r="G138" s="150"/>
      <c r="H138" s="150"/>
      <c r="I138" s="150"/>
      <c r="J138" s="150"/>
      <c r="K138" s="150"/>
      <c r="L138" s="150"/>
      <c r="M138" s="150"/>
      <c r="N138" s="150"/>
      <c r="O138" s="150"/>
      <c r="P138" s="150"/>
      <c r="Q138" s="669"/>
      <c r="R138" s="669"/>
      <c r="S138" s="669"/>
      <c r="T138" s="150"/>
      <c r="U138" s="150"/>
      <c r="V138" s="150"/>
      <c r="W138" s="150"/>
      <c r="X138" s="150"/>
      <c r="Y138" s="150"/>
      <c r="Z138" s="150"/>
      <c r="AA138" s="150"/>
      <c r="AB138" s="150"/>
      <c r="AC138" s="150"/>
    </row>
    <row r="139" spans="1:29" ht="15.75" customHeight="1" x14ac:dyDescent="0.25">
      <c r="A139" s="669"/>
      <c r="B139" s="669"/>
      <c r="C139" s="669"/>
      <c r="D139" s="669"/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669"/>
      <c r="R139" s="669"/>
      <c r="S139" s="669"/>
      <c r="T139" s="150"/>
      <c r="U139" s="150"/>
      <c r="V139" s="150"/>
      <c r="W139" s="150"/>
      <c r="X139" s="150"/>
      <c r="Y139" s="150"/>
      <c r="Z139" s="150"/>
      <c r="AA139" s="150"/>
      <c r="AB139" s="150"/>
      <c r="AC139" s="150"/>
    </row>
    <row r="140" spans="1:29" ht="15.75" customHeight="1" x14ac:dyDescent="0.25">
      <c r="A140" s="669"/>
      <c r="B140" s="669"/>
      <c r="C140" s="669"/>
      <c r="D140" s="669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669"/>
      <c r="R140" s="669"/>
      <c r="S140" s="669"/>
      <c r="T140" s="150"/>
      <c r="U140" s="150"/>
      <c r="V140" s="150"/>
      <c r="W140" s="150"/>
      <c r="X140" s="150"/>
      <c r="Y140" s="150"/>
      <c r="Z140" s="150"/>
      <c r="AA140" s="150"/>
      <c r="AB140" s="150"/>
      <c r="AC140" s="150"/>
    </row>
    <row r="141" spans="1:29" ht="15.75" customHeight="1" x14ac:dyDescent="0.25">
      <c r="A141" s="669"/>
      <c r="B141" s="669"/>
      <c r="C141" s="669"/>
      <c r="D141" s="669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669"/>
      <c r="R141" s="669"/>
      <c r="S141" s="669"/>
      <c r="T141" s="150"/>
      <c r="U141" s="150"/>
      <c r="V141" s="150"/>
      <c r="W141" s="150"/>
      <c r="X141" s="150"/>
      <c r="Y141" s="150"/>
      <c r="Z141" s="150"/>
      <c r="AA141" s="150"/>
      <c r="AB141" s="150"/>
      <c r="AC141" s="150"/>
    </row>
    <row r="142" spans="1:29" ht="15.75" customHeight="1" x14ac:dyDescent="0.25">
      <c r="A142" s="669"/>
      <c r="B142" s="669"/>
      <c r="C142" s="669"/>
      <c r="D142" s="669"/>
      <c r="E142" s="150"/>
      <c r="F142" s="150"/>
      <c r="G142" s="150"/>
      <c r="H142" s="150"/>
      <c r="I142" s="150"/>
      <c r="J142" s="150"/>
      <c r="K142" s="150"/>
      <c r="L142" s="150"/>
      <c r="M142" s="150"/>
      <c r="N142" s="150"/>
      <c r="O142" s="150"/>
      <c r="P142" s="150"/>
      <c r="Q142" s="669"/>
      <c r="R142" s="669"/>
      <c r="S142" s="669"/>
      <c r="T142" s="150"/>
      <c r="U142" s="150"/>
      <c r="V142" s="150"/>
      <c r="W142" s="150"/>
      <c r="X142" s="150"/>
      <c r="Y142" s="150"/>
      <c r="Z142" s="150"/>
      <c r="AA142" s="150"/>
      <c r="AB142" s="150"/>
      <c r="AC142" s="150"/>
    </row>
    <row r="143" spans="1:29" ht="15.75" customHeight="1" x14ac:dyDescent="0.25">
      <c r="A143" s="669"/>
      <c r="B143" s="669"/>
      <c r="C143" s="669"/>
      <c r="D143" s="669"/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669"/>
      <c r="R143" s="669"/>
      <c r="S143" s="669"/>
      <c r="T143" s="150"/>
      <c r="U143" s="150"/>
      <c r="V143" s="150"/>
      <c r="W143" s="150"/>
      <c r="X143" s="150"/>
      <c r="Y143" s="150"/>
      <c r="Z143" s="150"/>
      <c r="AA143" s="150"/>
      <c r="AB143" s="150"/>
      <c r="AC143" s="150"/>
    </row>
    <row r="144" spans="1:29" ht="15.75" customHeight="1" x14ac:dyDescent="0.25">
      <c r="A144" s="669"/>
      <c r="B144" s="669"/>
      <c r="C144" s="669"/>
      <c r="D144" s="669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669"/>
      <c r="R144" s="669"/>
      <c r="S144" s="669"/>
      <c r="T144" s="150"/>
      <c r="U144" s="150"/>
      <c r="V144" s="150"/>
      <c r="W144" s="150"/>
      <c r="X144" s="150"/>
      <c r="Y144" s="150"/>
      <c r="Z144" s="150"/>
      <c r="AA144" s="150"/>
      <c r="AB144" s="150"/>
      <c r="AC144" s="150"/>
    </row>
    <row r="145" spans="1:29" ht="15.75" customHeight="1" x14ac:dyDescent="0.25">
      <c r="A145" s="669"/>
      <c r="B145" s="669"/>
      <c r="C145" s="669"/>
      <c r="D145" s="669"/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669"/>
      <c r="R145" s="669"/>
      <c r="S145" s="669"/>
      <c r="T145" s="150"/>
      <c r="U145" s="150"/>
      <c r="V145" s="150"/>
      <c r="W145" s="150"/>
      <c r="X145" s="150"/>
      <c r="Y145" s="150"/>
      <c r="Z145" s="150"/>
      <c r="AA145" s="150"/>
      <c r="AB145" s="150"/>
      <c r="AC145" s="150"/>
    </row>
    <row r="146" spans="1:29" ht="15.75" customHeight="1" x14ac:dyDescent="0.25">
      <c r="A146" s="669"/>
      <c r="B146" s="669"/>
      <c r="C146" s="669"/>
      <c r="D146" s="669"/>
      <c r="E146" s="150"/>
      <c r="F146" s="150"/>
      <c r="G146" s="150"/>
      <c r="H146" s="150"/>
      <c r="I146" s="150"/>
      <c r="J146" s="150"/>
      <c r="K146" s="150"/>
      <c r="L146" s="150"/>
      <c r="M146" s="150"/>
      <c r="N146" s="150"/>
      <c r="O146" s="150"/>
      <c r="P146" s="150"/>
      <c r="Q146" s="669"/>
      <c r="R146" s="669"/>
      <c r="S146" s="669"/>
      <c r="T146" s="150"/>
      <c r="U146" s="150"/>
      <c r="V146" s="150"/>
      <c r="W146" s="150"/>
      <c r="X146" s="150"/>
      <c r="Y146" s="150"/>
      <c r="Z146" s="150"/>
      <c r="AA146" s="150"/>
      <c r="AB146" s="150"/>
      <c r="AC146" s="150"/>
    </row>
    <row r="147" spans="1:29" ht="15.75" customHeight="1" x14ac:dyDescent="0.25">
      <c r="A147" s="669"/>
      <c r="B147" s="669"/>
      <c r="C147" s="669"/>
      <c r="D147" s="669"/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669"/>
      <c r="R147" s="669"/>
      <c r="S147" s="669"/>
      <c r="T147" s="150"/>
      <c r="U147" s="150"/>
      <c r="V147" s="150"/>
      <c r="W147" s="150"/>
      <c r="X147" s="150"/>
      <c r="Y147" s="150"/>
      <c r="Z147" s="150"/>
      <c r="AA147" s="150"/>
      <c r="AB147" s="150"/>
      <c r="AC147" s="150"/>
    </row>
    <row r="148" spans="1:29" ht="15.75" customHeight="1" x14ac:dyDescent="0.25">
      <c r="A148" s="669"/>
      <c r="B148" s="669"/>
      <c r="C148" s="669"/>
      <c r="D148" s="669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0"/>
      <c r="P148" s="150"/>
      <c r="Q148" s="669"/>
      <c r="R148" s="669"/>
      <c r="S148" s="669"/>
      <c r="T148" s="150"/>
      <c r="U148" s="150"/>
      <c r="V148" s="150"/>
      <c r="W148" s="150"/>
      <c r="X148" s="150"/>
      <c r="Y148" s="150"/>
      <c r="Z148" s="150"/>
      <c r="AA148" s="150"/>
      <c r="AB148" s="150"/>
      <c r="AC148" s="150"/>
    </row>
    <row r="149" spans="1:29" ht="15.75" customHeight="1" x14ac:dyDescent="0.25">
      <c r="A149" s="669"/>
      <c r="B149" s="669"/>
      <c r="C149" s="669"/>
      <c r="D149" s="669"/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669"/>
      <c r="R149" s="669"/>
      <c r="S149" s="669"/>
      <c r="T149" s="150"/>
      <c r="U149" s="150"/>
      <c r="V149" s="150"/>
      <c r="W149" s="150"/>
      <c r="X149" s="150"/>
      <c r="Y149" s="150"/>
      <c r="Z149" s="150"/>
      <c r="AA149" s="150"/>
      <c r="AB149" s="150"/>
      <c r="AC149" s="150"/>
    </row>
    <row r="150" spans="1:29" ht="15.75" customHeight="1" x14ac:dyDescent="0.25">
      <c r="A150" s="669"/>
      <c r="B150" s="669"/>
      <c r="C150" s="669"/>
      <c r="D150" s="669"/>
      <c r="E150" s="150"/>
      <c r="F150" s="150"/>
      <c r="G150" s="150"/>
      <c r="H150" s="150"/>
      <c r="I150" s="150"/>
      <c r="J150" s="150"/>
      <c r="K150" s="150"/>
      <c r="L150" s="150"/>
      <c r="M150" s="150"/>
      <c r="N150" s="150"/>
      <c r="O150" s="150"/>
      <c r="P150" s="150"/>
      <c r="Q150" s="669"/>
      <c r="R150" s="669"/>
      <c r="S150" s="669"/>
      <c r="T150" s="150"/>
      <c r="U150" s="150"/>
      <c r="V150" s="150"/>
      <c r="W150" s="150"/>
      <c r="X150" s="150"/>
      <c r="Y150" s="150"/>
      <c r="Z150" s="150"/>
      <c r="AA150" s="150"/>
      <c r="AB150" s="150"/>
      <c r="AC150" s="150"/>
    </row>
    <row r="151" spans="1:29" ht="15.75" customHeight="1" x14ac:dyDescent="0.25">
      <c r="A151" s="669"/>
      <c r="B151" s="669"/>
      <c r="C151" s="669"/>
      <c r="D151" s="669"/>
      <c r="E151" s="150"/>
      <c r="F151" s="150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669"/>
      <c r="R151" s="669"/>
      <c r="S151" s="669"/>
      <c r="T151" s="150"/>
      <c r="U151" s="150"/>
      <c r="V151" s="150"/>
      <c r="W151" s="150"/>
      <c r="X151" s="150"/>
      <c r="Y151" s="150"/>
      <c r="Z151" s="150"/>
      <c r="AA151" s="150"/>
      <c r="AB151" s="150"/>
      <c r="AC151" s="150"/>
    </row>
    <row r="152" spans="1:29" ht="15.75" customHeight="1" x14ac:dyDescent="0.25">
      <c r="A152" s="669"/>
      <c r="B152" s="669"/>
      <c r="C152" s="669"/>
      <c r="D152" s="669"/>
      <c r="E152" s="150"/>
      <c r="F152" s="150"/>
      <c r="G152" s="150"/>
      <c r="H152" s="150"/>
      <c r="I152" s="150"/>
      <c r="J152" s="150"/>
      <c r="K152" s="150"/>
      <c r="L152" s="150"/>
      <c r="M152" s="150"/>
      <c r="N152" s="150"/>
      <c r="O152" s="150"/>
      <c r="P152" s="150"/>
      <c r="Q152" s="669"/>
      <c r="R152" s="669"/>
      <c r="S152" s="669"/>
      <c r="T152" s="150"/>
      <c r="U152" s="150"/>
      <c r="V152" s="150"/>
      <c r="W152" s="150"/>
      <c r="X152" s="150"/>
      <c r="Y152" s="150"/>
      <c r="Z152" s="150"/>
      <c r="AA152" s="150"/>
      <c r="AB152" s="150"/>
      <c r="AC152" s="150"/>
    </row>
    <row r="153" spans="1:29" ht="15.75" customHeight="1" x14ac:dyDescent="0.25">
      <c r="A153" s="669"/>
      <c r="B153" s="669"/>
      <c r="C153" s="669"/>
      <c r="D153" s="669"/>
      <c r="E153" s="150"/>
      <c r="F153" s="150"/>
      <c r="G153" s="150"/>
      <c r="H153" s="150"/>
      <c r="I153" s="150"/>
      <c r="J153" s="150"/>
      <c r="K153" s="150"/>
      <c r="L153" s="150"/>
      <c r="M153" s="150"/>
      <c r="N153" s="150"/>
      <c r="O153" s="150"/>
      <c r="P153" s="150"/>
      <c r="Q153" s="669"/>
      <c r="R153" s="669"/>
      <c r="S153" s="669"/>
      <c r="T153" s="150"/>
      <c r="U153" s="150"/>
      <c r="V153" s="150"/>
      <c r="W153" s="150"/>
      <c r="X153" s="150"/>
      <c r="Y153" s="150"/>
      <c r="Z153" s="150"/>
      <c r="AA153" s="150"/>
      <c r="AB153" s="150"/>
      <c r="AC153" s="150"/>
    </row>
    <row r="154" spans="1:29" ht="15.75" customHeight="1" x14ac:dyDescent="0.25">
      <c r="A154" s="669"/>
      <c r="B154" s="669"/>
      <c r="C154" s="669"/>
      <c r="D154" s="669"/>
      <c r="E154" s="150"/>
      <c r="F154" s="150"/>
      <c r="G154" s="150"/>
      <c r="H154" s="150"/>
      <c r="I154" s="150"/>
      <c r="J154" s="150"/>
      <c r="K154" s="150"/>
      <c r="L154" s="150"/>
      <c r="M154" s="150"/>
      <c r="N154" s="150"/>
      <c r="O154" s="150"/>
      <c r="P154" s="150"/>
      <c r="Q154" s="669"/>
      <c r="R154" s="669"/>
      <c r="S154" s="669"/>
      <c r="T154" s="150"/>
      <c r="U154" s="150"/>
      <c r="V154" s="150"/>
      <c r="W154" s="150"/>
      <c r="X154" s="150"/>
      <c r="Y154" s="150"/>
      <c r="Z154" s="150"/>
      <c r="AA154" s="150"/>
      <c r="AB154" s="150"/>
      <c r="AC154" s="150"/>
    </row>
    <row r="155" spans="1:29" ht="15.75" customHeight="1" x14ac:dyDescent="0.25">
      <c r="A155" s="669"/>
      <c r="B155" s="669"/>
      <c r="C155" s="669"/>
      <c r="D155" s="669"/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669"/>
      <c r="R155" s="669"/>
      <c r="S155" s="669"/>
      <c r="T155" s="150"/>
      <c r="U155" s="150"/>
      <c r="V155" s="150"/>
      <c r="W155" s="150"/>
      <c r="X155" s="150"/>
      <c r="Y155" s="150"/>
      <c r="Z155" s="150"/>
      <c r="AA155" s="150"/>
      <c r="AB155" s="150"/>
      <c r="AC155" s="150"/>
    </row>
    <row r="156" spans="1:29" ht="15.75" customHeight="1" x14ac:dyDescent="0.25">
      <c r="A156" s="669"/>
      <c r="B156" s="669"/>
      <c r="C156" s="669"/>
      <c r="D156" s="669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669"/>
      <c r="R156" s="669"/>
      <c r="S156" s="669"/>
      <c r="T156" s="150"/>
      <c r="U156" s="150"/>
      <c r="V156" s="150"/>
      <c r="W156" s="150"/>
      <c r="X156" s="150"/>
      <c r="Y156" s="150"/>
      <c r="Z156" s="150"/>
      <c r="AA156" s="150"/>
      <c r="AB156" s="150"/>
      <c r="AC156" s="150"/>
    </row>
    <row r="157" spans="1:29" ht="15.75" customHeight="1" x14ac:dyDescent="0.25">
      <c r="A157" s="669"/>
      <c r="B157" s="669"/>
      <c r="C157" s="669"/>
      <c r="D157" s="669"/>
      <c r="E157" s="150"/>
      <c r="F157" s="150"/>
      <c r="G157" s="150"/>
      <c r="H157" s="150"/>
      <c r="I157" s="150"/>
      <c r="J157" s="150"/>
      <c r="K157" s="150"/>
      <c r="L157" s="150"/>
      <c r="M157" s="150"/>
      <c r="N157" s="150"/>
      <c r="O157" s="150"/>
      <c r="P157" s="150"/>
      <c r="Q157" s="669"/>
      <c r="R157" s="669"/>
      <c r="S157" s="669"/>
      <c r="T157" s="150"/>
      <c r="U157" s="150"/>
      <c r="V157" s="150"/>
      <c r="W157" s="150"/>
      <c r="X157" s="150"/>
      <c r="Y157" s="150"/>
      <c r="Z157" s="150"/>
      <c r="AA157" s="150"/>
      <c r="AB157" s="150"/>
      <c r="AC157" s="150"/>
    </row>
    <row r="158" spans="1:29" ht="15.75" customHeight="1" x14ac:dyDescent="0.25">
      <c r="A158" s="669"/>
      <c r="B158" s="669"/>
      <c r="C158" s="669"/>
      <c r="D158" s="669"/>
      <c r="E158" s="150"/>
      <c r="F158" s="150"/>
      <c r="G158" s="150"/>
      <c r="H158" s="150"/>
      <c r="I158" s="150"/>
      <c r="J158" s="150"/>
      <c r="K158" s="150"/>
      <c r="L158" s="150"/>
      <c r="M158" s="150"/>
      <c r="N158" s="150"/>
      <c r="O158" s="150"/>
      <c r="P158" s="150"/>
      <c r="Q158" s="669"/>
      <c r="R158" s="669"/>
      <c r="S158" s="669"/>
      <c r="T158" s="150"/>
      <c r="U158" s="150"/>
      <c r="V158" s="150"/>
      <c r="W158" s="150"/>
      <c r="X158" s="150"/>
      <c r="Y158" s="150"/>
      <c r="Z158" s="150"/>
      <c r="AA158" s="150"/>
      <c r="AB158" s="150"/>
      <c r="AC158" s="150"/>
    </row>
    <row r="159" spans="1:29" ht="15.75" customHeight="1" x14ac:dyDescent="0.25">
      <c r="A159" s="669"/>
      <c r="B159" s="669"/>
      <c r="C159" s="669"/>
      <c r="D159" s="669"/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669"/>
      <c r="R159" s="669"/>
      <c r="S159" s="669"/>
      <c r="T159" s="150"/>
      <c r="U159" s="150"/>
      <c r="V159" s="150"/>
      <c r="W159" s="150"/>
      <c r="X159" s="150"/>
      <c r="Y159" s="150"/>
      <c r="Z159" s="150"/>
      <c r="AA159" s="150"/>
      <c r="AB159" s="150"/>
      <c r="AC159" s="150"/>
    </row>
    <row r="160" spans="1:29" ht="15.75" customHeight="1" x14ac:dyDescent="0.25">
      <c r="A160" s="669"/>
      <c r="B160" s="669"/>
      <c r="C160" s="669"/>
      <c r="D160" s="669"/>
      <c r="E160" s="150"/>
      <c r="F160" s="150"/>
      <c r="G160" s="150"/>
      <c r="H160" s="150"/>
      <c r="I160" s="150"/>
      <c r="J160" s="150"/>
      <c r="K160" s="150"/>
      <c r="L160" s="150"/>
      <c r="M160" s="150"/>
      <c r="N160" s="150"/>
      <c r="O160" s="150"/>
      <c r="P160" s="150"/>
      <c r="Q160" s="669"/>
      <c r="R160" s="669"/>
      <c r="S160" s="669"/>
      <c r="T160" s="150"/>
      <c r="U160" s="150"/>
      <c r="V160" s="150"/>
      <c r="W160" s="150"/>
      <c r="X160" s="150"/>
      <c r="Y160" s="150"/>
      <c r="Z160" s="150"/>
      <c r="AA160" s="150"/>
      <c r="AB160" s="150"/>
      <c r="AC160" s="150"/>
    </row>
    <row r="161" spans="1:29" ht="15.75" customHeight="1" x14ac:dyDescent="0.25">
      <c r="A161" s="669"/>
      <c r="B161" s="669"/>
      <c r="C161" s="669"/>
      <c r="D161" s="669"/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669"/>
      <c r="R161" s="669"/>
      <c r="S161" s="669"/>
      <c r="T161" s="150"/>
      <c r="U161" s="150"/>
      <c r="V161" s="150"/>
      <c r="W161" s="150"/>
      <c r="X161" s="150"/>
      <c r="Y161" s="150"/>
      <c r="Z161" s="150"/>
      <c r="AA161" s="150"/>
      <c r="AB161" s="150"/>
      <c r="AC161" s="150"/>
    </row>
    <row r="162" spans="1:29" ht="15.75" customHeight="1" x14ac:dyDescent="0.25">
      <c r="A162" s="669"/>
      <c r="B162" s="669"/>
      <c r="C162" s="669"/>
      <c r="D162" s="669"/>
      <c r="E162" s="150"/>
      <c r="F162" s="150"/>
      <c r="G162" s="150"/>
      <c r="H162" s="150"/>
      <c r="I162" s="150"/>
      <c r="J162" s="150"/>
      <c r="K162" s="150"/>
      <c r="L162" s="150"/>
      <c r="M162" s="150"/>
      <c r="N162" s="150"/>
      <c r="O162" s="150"/>
      <c r="P162" s="150"/>
      <c r="Q162" s="669"/>
      <c r="R162" s="669"/>
      <c r="S162" s="669"/>
      <c r="T162" s="150"/>
      <c r="U162" s="150"/>
      <c r="V162" s="150"/>
      <c r="W162" s="150"/>
      <c r="X162" s="150"/>
      <c r="Y162" s="150"/>
      <c r="Z162" s="150"/>
      <c r="AA162" s="150"/>
      <c r="AB162" s="150"/>
      <c r="AC162" s="150"/>
    </row>
    <row r="163" spans="1:29" ht="15.75" customHeight="1" x14ac:dyDescent="0.25">
      <c r="A163" s="669"/>
      <c r="B163" s="669"/>
      <c r="C163" s="669"/>
      <c r="D163" s="669"/>
      <c r="E163" s="150"/>
      <c r="F163" s="150"/>
      <c r="G163" s="150"/>
      <c r="H163" s="150"/>
      <c r="I163" s="150"/>
      <c r="J163" s="150"/>
      <c r="K163" s="150"/>
      <c r="L163" s="150"/>
      <c r="M163" s="150"/>
      <c r="N163" s="150"/>
      <c r="O163" s="150"/>
      <c r="P163" s="150"/>
      <c r="Q163" s="669"/>
      <c r="R163" s="669"/>
      <c r="S163" s="669"/>
      <c r="T163" s="150"/>
      <c r="U163" s="150"/>
      <c r="V163" s="150"/>
      <c r="W163" s="150"/>
      <c r="X163" s="150"/>
      <c r="Y163" s="150"/>
      <c r="Z163" s="150"/>
      <c r="AA163" s="150"/>
      <c r="AB163" s="150"/>
      <c r="AC163" s="150"/>
    </row>
    <row r="164" spans="1:29" ht="15.75" customHeight="1" x14ac:dyDescent="0.25">
      <c r="A164" s="669"/>
      <c r="B164" s="669"/>
      <c r="C164" s="669"/>
      <c r="D164" s="669"/>
      <c r="E164" s="150"/>
      <c r="F164" s="150"/>
      <c r="G164" s="150"/>
      <c r="H164" s="150"/>
      <c r="I164" s="150"/>
      <c r="J164" s="150"/>
      <c r="K164" s="150"/>
      <c r="L164" s="150"/>
      <c r="M164" s="150"/>
      <c r="N164" s="150"/>
      <c r="O164" s="150"/>
      <c r="P164" s="150"/>
      <c r="Q164" s="669"/>
      <c r="R164" s="669"/>
      <c r="S164" s="669"/>
      <c r="T164" s="150"/>
      <c r="U164" s="150"/>
      <c r="V164" s="150"/>
      <c r="W164" s="150"/>
      <c r="X164" s="150"/>
      <c r="Y164" s="150"/>
      <c r="Z164" s="150"/>
      <c r="AA164" s="150"/>
      <c r="AB164" s="150"/>
      <c r="AC164" s="150"/>
    </row>
    <row r="165" spans="1:29" ht="15.75" customHeight="1" x14ac:dyDescent="0.25">
      <c r="A165" s="669"/>
      <c r="B165" s="669"/>
      <c r="C165" s="669"/>
      <c r="D165" s="669"/>
      <c r="E165" s="150"/>
      <c r="F165" s="150"/>
      <c r="G165" s="150"/>
      <c r="H165" s="150"/>
      <c r="I165" s="150"/>
      <c r="J165" s="150"/>
      <c r="K165" s="150"/>
      <c r="L165" s="150"/>
      <c r="M165" s="150"/>
      <c r="N165" s="150"/>
      <c r="O165" s="150"/>
      <c r="P165" s="150"/>
      <c r="Q165" s="669"/>
      <c r="R165" s="669"/>
      <c r="S165" s="669"/>
      <c r="T165" s="150"/>
      <c r="U165" s="150"/>
      <c r="V165" s="150"/>
      <c r="W165" s="150"/>
      <c r="X165" s="150"/>
      <c r="Y165" s="150"/>
      <c r="Z165" s="150"/>
      <c r="AA165" s="150"/>
      <c r="AB165" s="150"/>
      <c r="AC165" s="150"/>
    </row>
    <row r="166" spans="1:29" ht="15.75" customHeight="1" x14ac:dyDescent="0.25">
      <c r="A166" s="669"/>
      <c r="B166" s="669"/>
      <c r="C166" s="669"/>
      <c r="D166" s="669"/>
      <c r="E166" s="150"/>
      <c r="F166" s="150"/>
      <c r="G166" s="150"/>
      <c r="H166" s="150"/>
      <c r="I166" s="150"/>
      <c r="J166" s="150"/>
      <c r="K166" s="150"/>
      <c r="L166" s="150"/>
      <c r="M166" s="150"/>
      <c r="N166" s="150"/>
      <c r="O166" s="150"/>
      <c r="P166" s="150"/>
      <c r="Q166" s="669"/>
      <c r="R166" s="669"/>
      <c r="S166" s="669"/>
      <c r="T166" s="150"/>
      <c r="U166" s="150"/>
      <c r="V166" s="150"/>
      <c r="W166" s="150"/>
      <c r="X166" s="150"/>
      <c r="Y166" s="150"/>
      <c r="Z166" s="150"/>
      <c r="AA166" s="150"/>
      <c r="AB166" s="150"/>
      <c r="AC166" s="150"/>
    </row>
    <row r="167" spans="1:29" ht="15.75" customHeight="1" x14ac:dyDescent="0.25">
      <c r="A167" s="669"/>
      <c r="B167" s="669"/>
      <c r="C167" s="669"/>
      <c r="D167" s="669"/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669"/>
      <c r="R167" s="669"/>
      <c r="S167" s="669"/>
      <c r="T167" s="150"/>
      <c r="U167" s="150"/>
      <c r="V167" s="150"/>
      <c r="W167" s="150"/>
      <c r="X167" s="150"/>
      <c r="Y167" s="150"/>
      <c r="Z167" s="150"/>
      <c r="AA167" s="150"/>
      <c r="AB167" s="150"/>
      <c r="AC167" s="150"/>
    </row>
    <row r="168" spans="1:29" ht="15.75" customHeight="1" x14ac:dyDescent="0.25">
      <c r="A168" s="669"/>
      <c r="B168" s="669"/>
      <c r="C168" s="669"/>
      <c r="D168" s="669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669"/>
      <c r="R168" s="669"/>
      <c r="S168" s="669"/>
      <c r="T168" s="150"/>
      <c r="U168" s="150"/>
      <c r="V168" s="150"/>
      <c r="W168" s="150"/>
      <c r="X168" s="150"/>
      <c r="Y168" s="150"/>
      <c r="Z168" s="150"/>
      <c r="AA168" s="150"/>
      <c r="AB168" s="150"/>
      <c r="AC168" s="150"/>
    </row>
    <row r="169" spans="1:29" ht="15.75" customHeight="1" x14ac:dyDescent="0.25">
      <c r="A169" s="669"/>
      <c r="B169" s="669"/>
      <c r="C169" s="669"/>
      <c r="D169" s="669"/>
      <c r="E169" s="150"/>
      <c r="F169" s="150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669"/>
      <c r="R169" s="669"/>
      <c r="S169" s="669"/>
      <c r="T169" s="150"/>
      <c r="U169" s="150"/>
      <c r="V169" s="150"/>
      <c r="W169" s="150"/>
      <c r="X169" s="150"/>
      <c r="Y169" s="150"/>
      <c r="Z169" s="150"/>
      <c r="AA169" s="150"/>
      <c r="AB169" s="150"/>
      <c r="AC169" s="150"/>
    </row>
    <row r="170" spans="1:29" ht="15.75" customHeight="1" x14ac:dyDescent="0.25">
      <c r="A170" s="669"/>
      <c r="B170" s="669"/>
      <c r="C170" s="669"/>
      <c r="D170" s="669"/>
      <c r="E170" s="150"/>
      <c r="F170" s="150"/>
      <c r="G170" s="150"/>
      <c r="H170" s="150"/>
      <c r="I170" s="150"/>
      <c r="J170" s="150"/>
      <c r="K170" s="150"/>
      <c r="L170" s="150"/>
      <c r="M170" s="150"/>
      <c r="N170" s="150"/>
      <c r="O170" s="150"/>
      <c r="P170" s="150"/>
      <c r="Q170" s="669"/>
      <c r="R170" s="669"/>
      <c r="S170" s="669"/>
      <c r="T170" s="150"/>
      <c r="U170" s="150"/>
      <c r="V170" s="150"/>
      <c r="W170" s="150"/>
      <c r="X170" s="150"/>
      <c r="Y170" s="150"/>
      <c r="Z170" s="150"/>
      <c r="AA170" s="150"/>
      <c r="AB170" s="150"/>
      <c r="AC170" s="150"/>
    </row>
    <row r="171" spans="1:29" ht="15.75" customHeight="1" x14ac:dyDescent="0.25">
      <c r="A171" s="669"/>
      <c r="B171" s="669"/>
      <c r="C171" s="669"/>
      <c r="D171" s="669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669"/>
      <c r="R171" s="669"/>
      <c r="S171" s="669"/>
      <c r="T171" s="150"/>
      <c r="U171" s="150"/>
      <c r="V171" s="150"/>
      <c r="W171" s="150"/>
      <c r="X171" s="150"/>
      <c r="Y171" s="150"/>
      <c r="Z171" s="150"/>
      <c r="AA171" s="150"/>
      <c r="AB171" s="150"/>
      <c r="AC171" s="150"/>
    </row>
    <row r="172" spans="1:29" ht="15.75" customHeight="1" x14ac:dyDescent="0.25">
      <c r="A172" s="669"/>
      <c r="B172" s="669"/>
      <c r="C172" s="669"/>
      <c r="D172" s="669"/>
      <c r="E172" s="150"/>
      <c r="F172" s="150"/>
      <c r="G172" s="150"/>
      <c r="H172" s="150"/>
      <c r="I172" s="150"/>
      <c r="J172" s="150"/>
      <c r="K172" s="150"/>
      <c r="L172" s="150"/>
      <c r="M172" s="150"/>
      <c r="N172" s="150"/>
      <c r="O172" s="150"/>
      <c r="P172" s="150"/>
      <c r="Q172" s="669"/>
      <c r="R172" s="669"/>
      <c r="S172" s="669"/>
      <c r="T172" s="150"/>
      <c r="U172" s="150"/>
      <c r="V172" s="150"/>
      <c r="W172" s="150"/>
      <c r="X172" s="150"/>
      <c r="Y172" s="150"/>
      <c r="Z172" s="150"/>
      <c r="AA172" s="150"/>
      <c r="AB172" s="150"/>
      <c r="AC172" s="150"/>
    </row>
    <row r="173" spans="1:29" ht="15.75" customHeight="1" x14ac:dyDescent="0.25">
      <c r="A173" s="669"/>
      <c r="B173" s="669"/>
      <c r="C173" s="669"/>
      <c r="D173" s="669"/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669"/>
      <c r="R173" s="669"/>
      <c r="S173" s="669"/>
      <c r="T173" s="150"/>
      <c r="U173" s="150"/>
      <c r="V173" s="150"/>
      <c r="W173" s="150"/>
      <c r="X173" s="150"/>
      <c r="Y173" s="150"/>
      <c r="Z173" s="150"/>
      <c r="AA173" s="150"/>
      <c r="AB173" s="150"/>
      <c r="AC173" s="150"/>
    </row>
    <row r="174" spans="1:29" ht="15.75" customHeight="1" x14ac:dyDescent="0.25">
      <c r="A174" s="669"/>
      <c r="B174" s="669"/>
      <c r="C174" s="669"/>
      <c r="D174" s="669"/>
      <c r="E174" s="150"/>
      <c r="F174" s="150"/>
      <c r="G174" s="150"/>
      <c r="H174" s="150"/>
      <c r="I174" s="150"/>
      <c r="J174" s="150"/>
      <c r="K174" s="150"/>
      <c r="L174" s="150"/>
      <c r="M174" s="150"/>
      <c r="N174" s="150"/>
      <c r="O174" s="150"/>
      <c r="P174" s="150"/>
      <c r="Q174" s="669"/>
      <c r="R174" s="669"/>
      <c r="S174" s="669"/>
      <c r="T174" s="150"/>
      <c r="U174" s="150"/>
      <c r="V174" s="150"/>
      <c r="W174" s="150"/>
      <c r="X174" s="150"/>
      <c r="Y174" s="150"/>
      <c r="Z174" s="150"/>
      <c r="AA174" s="150"/>
      <c r="AB174" s="150"/>
      <c r="AC174" s="150"/>
    </row>
    <row r="175" spans="1:29" ht="15.75" customHeight="1" x14ac:dyDescent="0.25">
      <c r="A175" s="669"/>
      <c r="B175" s="669"/>
      <c r="C175" s="669"/>
      <c r="D175" s="669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0"/>
      <c r="P175" s="150"/>
      <c r="Q175" s="669"/>
      <c r="R175" s="669"/>
      <c r="S175" s="669"/>
      <c r="T175" s="150"/>
      <c r="U175" s="150"/>
      <c r="V175" s="150"/>
      <c r="W175" s="150"/>
      <c r="X175" s="150"/>
      <c r="Y175" s="150"/>
      <c r="Z175" s="150"/>
      <c r="AA175" s="150"/>
      <c r="AB175" s="150"/>
      <c r="AC175" s="150"/>
    </row>
    <row r="176" spans="1:29" ht="15.75" customHeight="1" x14ac:dyDescent="0.25">
      <c r="A176" s="669"/>
      <c r="B176" s="669"/>
      <c r="C176" s="669"/>
      <c r="D176" s="669"/>
      <c r="E176" s="150"/>
      <c r="F176" s="150"/>
      <c r="G176" s="150"/>
      <c r="H176" s="150"/>
      <c r="I176" s="150"/>
      <c r="J176" s="150"/>
      <c r="K176" s="150"/>
      <c r="L176" s="150"/>
      <c r="M176" s="150"/>
      <c r="N176" s="150"/>
      <c r="O176" s="150"/>
      <c r="P176" s="150"/>
      <c r="Q176" s="669"/>
      <c r="R176" s="669"/>
      <c r="S176" s="669"/>
      <c r="T176" s="150"/>
      <c r="U176" s="150"/>
      <c r="V176" s="150"/>
      <c r="W176" s="150"/>
      <c r="X176" s="150"/>
      <c r="Y176" s="150"/>
      <c r="Z176" s="150"/>
      <c r="AA176" s="150"/>
      <c r="AB176" s="150"/>
      <c r="AC176" s="150"/>
    </row>
    <row r="177" spans="1:29" ht="15.75" customHeight="1" x14ac:dyDescent="0.25">
      <c r="A177" s="669"/>
      <c r="B177" s="669"/>
      <c r="C177" s="669"/>
      <c r="D177" s="669"/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669"/>
      <c r="R177" s="669"/>
      <c r="S177" s="669"/>
      <c r="T177" s="150"/>
      <c r="U177" s="150"/>
      <c r="V177" s="150"/>
      <c r="W177" s="150"/>
      <c r="X177" s="150"/>
      <c r="Y177" s="150"/>
      <c r="Z177" s="150"/>
      <c r="AA177" s="150"/>
      <c r="AB177" s="150"/>
      <c r="AC177" s="150"/>
    </row>
    <row r="178" spans="1:29" ht="15.75" customHeight="1" x14ac:dyDescent="0.25">
      <c r="A178" s="669"/>
      <c r="B178" s="669"/>
      <c r="C178" s="669"/>
      <c r="D178" s="669"/>
      <c r="E178" s="150"/>
      <c r="F178" s="150"/>
      <c r="G178" s="150"/>
      <c r="H178" s="150"/>
      <c r="I178" s="150"/>
      <c r="J178" s="150"/>
      <c r="K178" s="150"/>
      <c r="L178" s="150"/>
      <c r="M178" s="150"/>
      <c r="N178" s="150"/>
      <c r="O178" s="150"/>
      <c r="P178" s="150"/>
      <c r="Q178" s="669"/>
      <c r="R178" s="669"/>
      <c r="S178" s="669"/>
      <c r="T178" s="150"/>
      <c r="U178" s="150"/>
      <c r="V178" s="150"/>
      <c r="W178" s="150"/>
      <c r="X178" s="150"/>
      <c r="Y178" s="150"/>
      <c r="Z178" s="150"/>
      <c r="AA178" s="150"/>
      <c r="AB178" s="150"/>
      <c r="AC178" s="150"/>
    </row>
    <row r="179" spans="1:29" ht="15.75" customHeight="1" x14ac:dyDescent="0.25">
      <c r="A179" s="669"/>
      <c r="B179" s="669"/>
      <c r="C179" s="669"/>
      <c r="D179" s="669"/>
      <c r="E179" s="150"/>
      <c r="F179" s="150"/>
      <c r="G179" s="150"/>
      <c r="H179" s="150"/>
      <c r="I179" s="150"/>
      <c r="J179" s="150"/>
      <c r="K179" s="150"/>
      <c r="L179" s="150"/>
      <c r="M179" s="150"/>
      <c r="N179" s="150"/>
      <c r="O179" s="150"/>
      <c r="P179" s="150"/>
      <c r="Q179" s="669"/>
      <c r="R179" s="669"/>
      <c r="S179" s="669"/>
      <c r="T179" s="150"/>
      <c r="U179" s="150"/>
      <c r="V179" s="150"/>
      <c r="W179" s="150"/>
      <c r="X179" s="150"/>
      <c r="Y179" s="150"/>
      <c r="Z179" s="150"/>
      <c r="AA179" s="150"/>
      <c r="AB179" s="150"/>
      <c r="AC179" s="150"/>
    </row>
    <row r="180" spans="1:29" ht="15.75" customHeight="1" x14ac:dyDescent="0.25">
      <c r="A180" s="669"/>
      <c r="B180" s="669"/>
      <c r="C180" s="669"/>
      <c r="D180" s="669"/>
      <c r="E180" s="150"/>
      <c r="F180" s="150"/>
      <c r="G180" s="150"/>
      <c r="H180" s="150"/>
      <c r="I180" s="150"/>
      <c r="J180" s="150"/>
      <c r="K180" s="150"/>
      <c r="L180" s="150"/>
      <c r="M180" s="150"/>
      <c r="N180" s="150"/>
      <c r="O180" s="150"/>
      <c r="P180" s="150"/>
      <c r="Q180" s="669"/>
      <c r="R180" s="669"/>
      <c r="S180" s="669"/>
      <c r="T180" s="150"/>
      <c r="U180" s="150"/>
      <c r="V180" s="150"/>
      <c r="W180" s="150"/>
      <c r="X180" s="150"/>
      <c r="Y180" s="150"/>
      <c r="Z180" s="150"/>
      <c r="AA180" s="150"/>
      <c r="AB180" s="150"/>
      <c r="AC180" s="150"/>
    </row>
    <row r="181" spans="1:29" ht="15.75" customHeight="1" x14ac:dyDescent="0.25">
      <c r="A181" s="669"/>
      <c r="B181" s="669"/>
      <c r="C181" s="669"/>
      <c r="D181" s="669"/>
      <c r="E181" s="150"/>
      <c r="F181" s="150"/>
      <c r="G181" s="150"/>
      <c r="H181" s="150"/>
      <c r="I181" s="150"/>
      <c r="J181" s="150"/>
      <c r="K181" s="150"/>
      <c r="L181" s="150"/>
      <c r="M181" s="150"/>
      <c r="N181" s="150"/>
      <c r="O181" s="150"/>
      <c r="P181" s="150"/>
      <c r="Q181" s="669"/>
      <c r="R181" s="669"/>
      <c r="S181" s="669"/>
      <c r="T181" s="150"/>
      <c r="U181" s="150"/>
      <c r="V181" s="150"/>
      <c r="W181" s="150"/>
      <c r="X181" s="150"/>
      <c r="Y181" s="150"/>
      <c r="Z181" s="150"/>
      <c r="AA181" s="150"/>
      <c r="AB181" s="150"/>
      <c r="AC181" s="150"/>
    </row>
    <row r="182" spans="1:29" ht="15.75" customHeight="1" x14ac:dyDescent="0.25">
      <c r="A182" s="669"/>
      <c r="B182" s="669"/>
      <c r="C182" s="669"/>
      <c r="D182" s="669"/>
      <c r="E182" s="150"/>
      <c r="F182" s="150"/>
      <c r="G182" s="150"/>
      <c r="H182" s="150"/>
      <c r="I182" s="150"/>
      <c r="J182" s="150"/>
      <c r="K182" s="150"/>
      <c r="L182" s="150"/>
      <c r="M182" s="150"/>
      <c r="N182" s="150"/>
      <c r="O182" s="150"/>
      <c r="P182" s="150"/>
      <c r="Q182" s="669"/>
      <c r="R182" s="669"/>
      <c r="S182" s="669"/>
      <c r="T182" s="150"/>
      <c r="U182" s="150"/>
      <c r="V182" s="150"/>
      <c r="W182" s="150"/>
      <c r="X182" s="150"/>
      <c r="Y182" s="150"/>
      <c r="Z182" s="150"/>
      <c r="AA182" s="150"/>
      <c r="AB182" s="150"/>
      <c r="AC182" s="150"/>
    </row>
    <row r="183" spans="1:29" ht="15.75" customHeight="1" x14ac:dyDescent="0.25">
      <c r="A183" s="669"/>
      <c r="B183" s="669"/>
      <c r="C183" s="669"/>
      <c r="D183" s="669"/>
      <c r="E183" s="150"/>
      <c r="F183" s="150"/>
      <c r="G183" s="150"/>
      <c r="H183" s="150"/>
      <c r="I183" s="150"/>
      <c r="J183" s="150"/>
      <c r="K183" s="150"/>
      <c r="L183" s="150"/>
      <c r="M183" s="150"/>
      <c r="N183" s="150"/>
      <c r="O183" s="150"/>
      <c r="P183" s="150"/>
      <c r="Q183" s="669"/>
      <c r="R183" s="669"/>
      <c r="S183" s="669"/>
      <c r="T183" s="150"/>
      <c r="U183" s="150"/>
      <c r="V183" s="150"/>
      <c r="W183" s="150"/>
      <c r="X183" s="150"/>
      <c r="Y183" s="150"/>
      <c r="Z183" s="150"/>
      <c r="AA183" s="150"/>
      <c r="AB183" s="150"/>
      <c r="AC183" s="150"/>
    </row>
    <row r="184" spans="1:29" ht="15.75" customHeight="1" x14ac:dyDescent="0.25">
      <c r="A184" s="669"/>
      <c r="B184" s="669"/>
      <c r="C184" s="669"/>
      <c r="D184" s="669"/>
      <c r="E184" s="150"/>
      <c r="F184" s="150"/>
      <c r="G184" s="150"/>
      <c r="H184" s="150"/>
      <c r="I184" s="150"/>
      <c r="J184" s="150"/>
      <c r="K184" s="150"/>
      <c r="L184" s="150"/>
      <c r="M184" s="150"/>
      <c r="N184" s="150"/>
      <c r="O184" s="150"/>
      <c r="P184" s="150"/>
      <c r="Q184" s="669"/>
      <c r="R184" s="669"/>
      <c r="S184" s="669"/>
      <c r="T184" s="150"/>
      <c r="U184" s="150"/>
      <c r="V184" s="150"/>
      <c r="W184" s="150"/>
      <c r="X184" s="150"/>
      <c r="Y184" s="150"/>
      <c r="Z184" s="150"/>
      <c r="AA184" s="150"/>
      <c r="AB184" s="150"/>
      <c r="AC184" s="150"/>
    </row>
    <row r="185" spans="1:29" ht="15.75" customHeight="1" x14ac:dyDescent="0.25">
      <c r="A185" s="669"/>
      <c r="B185" s="669"/>
      <c r="C185" s="669"/>
      <c r="D185" s="669"/>
      <c r="E185" s="150"/>
      <c r="F185" s="150"/>
      <c r="G185" s="150"/>
      <c r="H185" s="150"/>
      <c r="I185" s="150"/>
      <c r="J185" s="150"/>
      <c r="K185" s="150"/>
      <c r="L185" s="150"/>
      <c r="M185" s="150"/>
      <c r="N185" s="150"/>
      <c r="O185" s="150"/>
      <c r="P185" s="150"/>
      <c r="Q185" s="669"/>
      <c r="R185" s="669"/>
      <c r="S185" s="669"/>
      <c r="T185" s="150"/>
      <c r="U185" s="150"/>
      <c r="V185" s="150"/>
      <c r="W185" s="150"/>
      <c r="X185" s="150"/>
      <c r="Y185" s="150"/>
      <c r="Z185" s="150"/>
      <c r="AA185" s="150"/>
      <c r="AB185" s="150"/>
      <c r="AC185" s="150"/>
    </row>
    <row r="186" spans="1:29" ht="15.75" customHeight="1" x14ac:dyDescent="0.25">
      <c r="A186" s="669"/>
      <c r="B186" s="669"/>
      <c r="C186" s="669"/>
      <c r="D186" s="669"/>
      <c r="E186" s="150"/>
      <c r="F186" s="150"/>
      <c r="G186" s="150"/>
      <c r="H186" s="150"/>
      <c r="I186" s="150"/>
      <c r="J186" s="150"/>
      <c r="K186" s="150"/>
      <c r="L186" s="150"/>
      <c r="M186" s="150"/>
      <c r="N186" s="150"/>
      <c r="O186" s="150"/>
      <c r="P186" s="150"/>
      <c r="Q186" s="669"/>
      <c r="R186" s="669"/>
      <c r="S186" s="669"/>
      <c r="T186" s="150"/>
      <c r="U186" s="150"/>
      <c r="V186" s="150"/>
      <c r="W186" s="150"/>
      <c r="X186" s="150"/>
      <c r="Y186" s="150"/>
      <c r="Z186" s="150"/>
      <c r="AA186" s="150"/>
      <c r="AB186" s="150"/>
      <c r="AC186" s="150"/>
    </row>
    <row r="187" spans="1:29" ht="15.75" customHeight="1" x14ac:dyDescent="0.25">
      <c r="A187" s="669"/>
      <c r="B187" s="669"/>
      <c r="C187" s="669"/>
      <c r="D187" s="669"/>
      <c r="E187" s="150"/>
      <c r="F187" s="150"/>
      <c r="G187" s="150"/>
      <c r="H187" s="150"/>
      <c r="I187" s="150"/>
      <c r="J187" s="150"/>
      <c r="K187" s="150"/>
      <c r="L187" s="150"/>
      <c r="M187" s="150"/>
      <c r="N187" s="150"/>
      <c r="O187" s="150"/>
      <c r="P187" s="150"/>
      <c r="Q187" s="669"/>
      <c r="R187" s="669"/>
      <c r="S187" s="669"/>
      <c r="T187" s="150"/>
      <c r="U187" s="150"/>
      <c r="V187" s="150"/>
      <c r="W187" s="150"/>
      <c r="X187" s="150"/>
      <c r="Y187" s="150"/>
      <c r="Z187" s="150"/>
      <c r="AA187" s="150"/>
      <c r="AB187" s="150"/>
      <c r="AC187" s="150"/>
    </row>
    <row r="188" spans="1:29" ht="15.75" customHeight="1" x14ac:dyDescent="0.25">
      <c r="A188" s="669"/>
      <c r="B188" s="669"/>
      <c r="C188" s="669"/>
      <c r="D188" s="669"/>
      <c r="E188" s="150"/>
      <c r="F188" s="150"/>
      <c r="G188" s="150"/>
      <c r="H188" s="150"/>
      <c r="I188" s="150"/>
      <c r="J188" s="150"/>
      <c r="K188" s="150"/>
      <c r="L188" s="150"/>
      <c r="M188" s="150"/>
      <c r="N188" s="150"/>
      <c r="O188" s="150"/>
      <c r="P188" s="150"/>
      <c r="Q188" s="669"/>
      <c r="R188" s="669"/>
      <c r="S188" s="669"/>
      <c r="T188" s="150"/>
      <c r="U188" s="150"/>
      <c r="V188" s="150"/>
      <c r="W188" s="150"/>
      <c r="X188" s="150"/>
      <c r="Y188" s="150"/>
      <c r="Z188" s="150"/>
      <c r="AA188" s="150"/>
      <c r="AB188" s="150"/>
      <c r="AC188" s="150"/>
    </row>
    <row r="189" spans="1:29" ht="15.75" customHeight="1" x14ac:dyDescent="0.25">
      <c r="A189" s="669"/>
      <c r="B189" s="669"/>
      <c r="C189" s="669"/>
      <c r="D189" s="669"/>
      <c r="E189" s="150"/>
      <c r="F189" s="150"/>
      <c r="G189" s="150"/>
      <c r="H189" s="150"/>
      <c r="I189" s="150"/>
      <c r="J189" s="150"/>
      <c r="K189" s="150"/>
      <c r="L189" s="150"/>
      <c r="M189" s="150"/>
      <c r="N189" s="150"/>
      <c r="O189" s="150"/>
      <c r="P189" s="150"/>
      <c r="Q189" s="669"/>
      <c r="R189" s="669"/>
      <c r="S189" s="669"/>
      <c r="T189" s="150"/>
      <c r="U189" s="150"/>
      <c r="V189" s="150"/>
      <c r="W189" s="150"/>
      <c r="X189" s="150"/>
      <c r="Y189" s="150"/>
      <c r="Z189" s="150"/>
      <c r="AA189" s="150"/>
      <c r="AB189" s="150"/>
      <c r="AC189" s="150"/>
    </row>
    <row r="190" spans="1:29" ht="15.75" customHeight="1" x14ac:dyDescent="0.25">
      <c r="A190" s="669"/>
      <c r="B190" s="669"/>
      <c r="C190" s="669"/>
      <c r="D190" s="669"/>
      <c r="E190" s="150"/>
      <c r="F190" s="150"/>
      <c r="G190" s="150"/>
      <c r="H190" s="150"/>
      <c r="I190" s="150"/>
      <c r="J190" s="150"/>
      <c r="K190" s="150"/>
      <c r="L190" s="150"/>
      <c r="M190" s="150"/>
      <c r="N190" s="150"/>
      <c r="O190" s="150"/>
      <c r="P190" s="150"/>
      <c r="Q190" s="669"/>
      <c r="R190" s="669"/>
      <c r="S190" s="669"/>
      <c r="T190" s="150"/>
      <c r="U190" s="150"/>
      <c r="V190" s="150"/>
      <c r="W190" s="150"/>
      <c r="X190" s="150"/>
      <c r="Y190" s="150"/>
      <c r="Z190" s="150"/>
      <c r="AA190" s="150"/>
      <c r="AB190" s="150"/>
      <c r="AC190" s="150"/>
    </row>
    <row r="191" spans="1:29" ht="15.75" customHeight="1" x14ac:dyDescent="0.25">
      <c r="A191" s="669"/>
      <c r="B191" s="669"/>
      <c r="C191" s="669"/>
      <c r="D191" s="669"/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669"/>
      <c r="R191" s="669"/>
      <c r="S191" s="669"/>
      <c r="T191" s="150"/>
      <c r="U191" s="150"/>
      <c r="V191" s="150"/>
      <c r="W191" s="150"/>
      <c r="X191" s="150"/>
      <c r="Y191" s="150"/>
      <c r="Z191" s="150"/>
      <c r="AA191" s="150"/>
      <c r="AB191" s="150"/>
      <c r="AC191" s="150"/>
    </row>
    <row r="192" spans="1:29" ht="15.75" customHeight="1" x14ac:dyDescent="0.25">
      <c r="A192" s="669"/>
      <c r="B192" s="669"/>
      <c r="C192" s="669"/>
      <c r="D192" s="669"/>
      <c r="E192" s="150"/>
      <c r="F192" s="150"/>
      <c r="G192" s="150"/>
      <c r="H192" s="150"/>
      <c r="I192" s="150"/>
      <c r="J192" s="150"/>
      <c r="K192" s="150"/>
      <c r="L192" s="150"/>
      <c r="M192" s="150"/>
      <c r="N192" s="150"/>
      <c r="O192" s="150"/>
      <c r="P192" s="150"/>
      <c r="Q192" s="669"/>
      <c r="R192" s="669"/>
      <c r="S192" s="669"/>
      <c r="T192" s="150"/>
      <c r="U192" s="150"/>
      <c r="V192" s="150"/>
      <c r="W192" s="150"/>
      <c r="X192" s="150"/>
      <c r="Y192" s="150"/>
      <c r="Z192" s="150"/>
      <c r="AA192" s="150"/>
      <c r="AB192" s="150"/>
      <c r="AC192" s="150"/>
    </row>
    <row r="193" spans="1:29" ht="15.75" customHeight="1" x14ac:dyDescent="0.25">
      <c r="A193" s="669"/>
      <c r="B193" s="669"/>
      <c r="C193" s="669"/>
      <c r="D193" s="669"/>
      <c r="E193" s="150"/>
      <c r="F193" s="150"/>
      <c r="G193" s="150"/>
      <c r="H193" s="150"/>
      <c r="I193" s="150"/>
      <c r="J193" s="150"/>
      <c r="K193" s="150"/>
      <c r="L193" s="150"/>
      <c r="M193" s="150"/>
      <c r="N193" s="150"/>
      <c r="O193" s="150"/>
      <c r="P193" s="150"/>
      <c r="Q193" s="669"/>
      <c r="R193" s="669"/>
      <c r="S193" s="669"/>
      <c r="T193" s="150"/>
      <c r="U193" s="150"/>
      <c r="V193" s="150"/>
      <c r="W193" s="150"/>
      <c r="X193" s="150"/>
      <c r="Y193" s="150"/>
      <c r="Z193" s="150"/>
      <c r="AA193" s="150"/>
      <c r="AB193" s="150"/>
      <c r="AC193" s="150"/>
    </row>
    <row r="194" spans="1:29" ht="15.75" customHeight="1" x14ac:dyDescent="0.25">
      <c r="A194" s="669"/>
      <c r="B194" s="669"/>
      <c r="C194" s="669"/>
      <c r="D194" s="669"/>
      <c r="E194" s="150"/>
      <c r="F194" s="150"/>
      <c r="G194" s="150"/>
      <c r="H194" s="150"/>
      <c r="I194" s="150"/>
      <c r="J194" s="150"/>
      <c r="K194" s="150"/>
      <c r="L194" s="150"/>
      <c r="M194" s="150"/>
      <c r="N194" s="150"/>
      <c r="O194" s="150"/>
      <c r="P194" s="150"/>
      <c r="Q194" s="669"/>
      <c r="R194" s="669"/>
      <c r="S194" s="669"/>
      <c r="T194" s="150"/>
      <c r="U194" s="150"/>
      <c r="V194" s="150"/>
      <c r="W194" s="150"/>
      <c r="X194" s="150"/>
      <c r="Y194" s="150"/>
      <c r="Z194" s="150"/>
      <c r="AA194" s="150"/>
      <c r="AB194" s="150"/>
      <c r="AC194" s="150"/>
    </row>
    <row r="195" spans="1:29" ht="15.75" customHeight="1" x14ac:dyDescent="0.25">
      <c r="A195" s="669"/>
      <c r="B195" s="669"/>
      <c r="C195" s="669"/>
      <c r="D195" s="669"/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669"/>
      <c r="R195" s="669"/>
      <c r="S195" s="669"/>
      <c r="T195" s="150"/>
      <c r="U195" s="150"/>
      <c r="V195" s="150"/>
      <c r="W195" s="150"/>
      <c r="X195" s="150"/>
      <c r="Y195" s="150"/>
      <c r="Z195" s="150"/>
      <c r="AA195" s="150"/>
      <c r="AB195" s="150"/>
      <c r="AC195" s="150"/>
    </row>
    <row r="196" spans="1:29" ht="15.75" customHeight="1" x14ac:dyDescent="0.25">
      <c r="A196" s="669"/>
      <c r="B196" s="669"/>
      <c r="C196" s="669"/>
      <c r="D196" s="669"/>
      <c r="E196" s="150"/>
      <c r="F196" s="150"/>
      <c r="G196" s="150"/>
      <c r="H196" s="150"/>
      <c r="I196" s="150"/>
      <c r="J196" s="150"/>
      <c r="K196" s="150"/>
      <c r="L196" s="150"/>
      <c r="M196" s="150"/>
      <c r="N196" s="150"/>
      <c r="O196" s="150"/>
      <c r="P196" s="150"/>
      <c r="Q196" s="669"/>
      <c r="R196" s="669"/>
      <c r="S196" s="669"/>
      <c r="T196" s="150"/>
      <c r="U196" s="150"/>
      <c r="V196" s="150"/>
      <c r="W196" s="150"/>
      <c r="X196" s="150"/>
      <c r="Y196" s="150"/>
      <c r="Z196" s="150"/>
      <c r="AA196" s="150"/>
      <c r="AB196" s="150"/>
      <c r="AC196" s="150"/>
    </row>
    <row r="197" spans="1:29" ht="15.75" customHeight="1" x14ac:dyDescent="0.25">
      <c r="A197" s="669"/>
      <c r="B197" s="669"/>
      <c r="C197" s="669"/>
      <c r="D197" s="669"/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669"/>
      <c r="R197" s="669"/>
      <c r="S197" s="669"/>
      <c r="T197" s="150"/>
      <c r="U197" s="150"/>
      <c r="V197" s="150"/>
      <c r="W197" s="150"/>
      <c r="X197" s="150"/>
      <c r="Y197" s="150"/>
      <c r="Z197" s="150"/>
      <c r="AA197" s="150"/>
      <c r="AB197" s="150"/>
      <c r="AC197" s="150"/>
    </row>
    <row r="198" spans="1:29" ht="15.75" customHeight="1" x14ac:dyDescent="0.25">
      <c r="A198" s="669"/>
      <c r="B198" s="669"/>
      <c r="C198" s="669"/>
      <c r="D198" s="669"/>
      <c r="E198" s="150"/>
      <c r="F198" s="150"/>
      <c r="G198" s="150"/>
      <c r="H198" s="150"/>
      <c r="I198" s="150"/>
      <c r="J198" s="150"/>
      <c r="K198" s="150"/>
      <c r="L198" s="150"/>
      <c r="M198" s="150"/>
      <c r="N198" s="150"/>
      <c r="O198" s="150"/>
      <c r="P198" s="150"/>
      <c r="Q198" s="669"/>
      <c r="R198" s="669"/>
      <c r="S198" s="669"/>
      <c r="T198" s="150"/>
      <c r="U198" s="150"/>
      <c r="V198" s="150"/>
      <c r="W198" s="150"/>
      <c r="X198" s="150"/>
      <c r="Y198" s="150"/>
      <c r="Z198" s="150"/>
      <c r="AA198" s="150"/>
      <c r="AB198" s="150"/>
      <c r="AC198" s="150"/>
    </row>
    <row r="199" spans="1:29" ht="15.75" customHeight="1" x14ac:dyDescent="0.25">
      <c r="A199" s="669"/>
      <c r="B199" s="669"/>
      <c r="C199" s="669"/>
      <c r="D199" s="669"/>
      <c r="E199" s="150"/>
      <c r="F199" s="150"/>
      <c r="G199" s="150"/>
      <c r="H199" s="150"/>
      <c r="I199" s="150"/>
      <c r="J199" s="150"/>
      <c r="K199" s="150"/>
      <c r="L199" s="150"/>
      <c r="M199" s="150"/>
      <c r="N199" s="150"/>
      <c r="O199" s="150"/>
      <c r="P199" s="150"/>
      <c r="Q199" s="669"/>
      <c r="R199" s="669"/>
      <c r="S199" s="669"/>
      <c r="T199" s="150"/>
      <c r="U199" s="150"/>
      <c r="V199" s="150"/>
      <c r="W199" s="150"/>
      <c r="X199" s="150"/>
      <c r="Y199" s="150"/>
      <c r="Z199" s="150"/>
      <c r="AA199" s="150"/>
      <c r="AB199" s="150"/>
      <c r="AC199" s="150"/>
    </row>
    <row r="200" spans="1:29" ht="15.75" customHeight="1" x14ac:dyDescent="0.25">
      <c r="A200" s="669"/>
      <c r="B200" s="669"/>
      <c r="C200" s="669"/>
      <c r="D200" s="669"/>
      <c r="E200" s="150"/>
      <c r="F200" s="150"/>
      <c r="G200" s="150"/>
      <c r="H200" s="150"/>
      <c r="I200" s="150"/>
      <c r="J200" s="150"/>
      <c r="K200" s="150"/>
      <c r="L200" s="150"/>
      <c r="M200" s="150"/>
      <c r="N200" s="150"/>
      <c r="O200" s="150"/>
      <c r="P200" s="150"/>
      <c r="Q200" s="669"/>
      <c r="R200" s="669"/>
      <c r="S200" s="669"/>
      <c r="T200" s="150"/>
      <c r="U200" s="150"/>
      <c r="V200" s="150"/>
      <c r="W200" s="150"/>
      <c r="X200" s="150"/>
      <c r="Y200" s="150"/>
      <c r="Z200" s="150"/>
      <c r="AA200" s="150"/>
      <c r="AB200" s="150"/>
      <c r="AC200" s="150"/>
    </row>
    <row r="201" spans="1:29" ht="15.75" customHeight="1" x14ac:dyDescent="0.25">
      <c r="A201" s="669"/>
      <c r="B201" s="669"/>
      <c r="C201" s="669"/>
      <c r="D201" s="669"/>
      <c r="E201" s="150"/>
      <c r="F201" s="150"/>
      <c r="G201" s="150"/>
      <c r="H201" s="150"/>
      <c r="I201" s="150"/>
      <c r="J201" s="150"/>
      <c r="K201" s="150"/>
      <c r="L201" s="150"/>
      <c r="M201" s="150"/>
      <c r="N201" s="150"/>
      <c r="O201" s="150"/>
      <c r="P201" s="150"/>
      <c r="Q201" s="669"/>
      <c r="R201" s="669"/>
      <c r="S201" s="669"/>
      <c r="T201" s="150"/>
      <c r="U201" s="150"/>
      <c r="V201" s="150"/>
      <c r="W201" s="150"/>
      <c r="X201" s="150"/>
      <c r="Y201" s="150"/>
      <c r="Z201" s="150"/>
      <c r="AA201" s="150"/>
      <c r="AB201" s="150"/>
      <c r="AC201" s="150"/>
    </row>
    <row r="202" spans="1:29" ht="15.75" customHeight="1" x14ac:dyDescent="0.25">
      <c r="A202" s="669"/>
      <c r="B202" s="669"/>
      <c r="C202" s="669"/>
      <c r="D202" s="669"/>
      <c r="E202" s="150"/>
      <c r="F202" s="150"/>
      <c r="G202" s="150"/>
      <c r="H202" s="150"/>
      <c r="I202" s="150"/>
      <c r="J202" s="150"/>
      <c r="K202" s="150"/>
      <c r="L202" s="150"/>
      <c r="M202" s="150"/>
      <c r="N202" s="150"/>
      <c r="O202" s="150"/>
      <c r="P202" s="150"/>
      <c r="Q202" s="669"/>
      <c r="R202" s="669"/>
      <c r="S202" s="669"/>
      <c r="T202" s="150"/>
      <c r="U202" s="150"/>
      <c r="V202" s="150"/>
      <c r="W202" s="150"/>
      <c r="X202" s="150"/>
      <c r="Y202" s="150"/>
      <c r="Z202" s="150"/>
      <c r="AA202" s="150"/>
      <c r="AB202" s="150"/>
      <c r="AC202" s="150"/>
    </row>
    <row r="203" spans="1:29" ht="15.75" customHeight="1" x14ac:dyDescent="0.25">
      <c r="A203" s="669"/>
      <c r="B203" s="669"/>
      <c r="C203" s="669"/>
      <c r="D203" s="669"/>
      <c r="E203" s="150"/>
      <c r="F203" s="150"/>
      <c r="G203" s="150"/>
      <c r="H203" s="150"/>
      <c r="I203" s="150"/>
      <c r="J203" s="150"/>
      <c r="K203" s="150"/>
      <c r="L203" s="150"/>
      <c r="M203" s="150"/>
      <c r="N203" s="150"/>
      <c r="O203" s="150"/>
      <c r="P203" s="150"/>
      <c r="Q203" s="669"/>
      <c r="R203" s="669"/>
      <c r="S203" s="669"/>
      <c r="T203" s="150"/>
      <c r="U203" s="150"/>
      <c r="V203" s="150"/>
      <c r="W203" s="150"/>
      <c r="X203" s="150"/>
      <c r="Y203" s="150"/>
      <c r="Z203" s="150"/>
      <c r="AA203" s="150"/>
      <c r="AB203" s="150"/>
      <c r="AC203" s="150"/>
    </row>
    <row r="204" spans="1:29" ht="15.75" customHeight="1" x14ac:dyDescent="0.25">
      <c r="A204" s="669"/>
      <c r="B204" s="669"/>
      <c r="C204" s="669"/>
      <c r="D204" s="669"/>
      <c r="E204" s="150"/>
      <c r="F204" s="150"/>
      <c r="G204" s="150"/>
      <c r="H204" s="150"/>
      <c r="I204" s="150"/>
      <c r="J204" s="150"/>
      <c r="K204" s="150"/>
      <c r="L204" s="150"/>
      <c r="M204" s="150"/>
      <c r="N204" s="150"/>
      <c r="O204" s="150"/>
      <c r="P204" s="150"/>
      <c r="Q204" s="669"/>
      <c r="R204" s="669"/>
      <c r="S204" s="669"/>
      <c r="T204" s="150"/>
      <c r="U204" s="150"/>
      <c r="V204" s="150"/>
      <c r="W204" s="150"/>
      <c r="X204" s="150"/>
      <c r="Y204" s="150"/>
      <c r="Z204" s="150"/>
      <c r="AA204" s="150"/>
      <c r="AB204" s="150"/>
      <c r="AC204" s="150"/>
    </row>
    <row r="205" spans="1:29" ht="15.75" customHeight="1" x14ac:dyDescent="0.25">
      <c r="A205" s="669"/>
      <c r="B205" s="669"/>
      <c r="C205" s="669"/>
      <c r="D205" s="669"/>
      <c r="E205" s="150"/>
      <c r="F205" s="150"/>
      <c r="G205" s="150"/>
      <c r="H205" s="150"/>
      <c r="I205" s="150"/>
      <c r="J205" s="150"/>
      <c r="K205" s="150"/>
      <c r="L205" s="150"/>
      <c r="M205" s="150"/>
      <c r="N205" s="150"/>
      <c r="O205" s="150"/>
      <c r="P205" s="150"/>
      <c r="Q205" s="669"/>
      <c r="R205" s="669"/>
      <c r="S205" s="669"/>
      <c r="T205" s="150"/>
      <c r="U205" s="150"/>
      <c r="V205" s="150"/>
      <c r="W205" s="150"/>
      <c r="X205" s="150"/>
      <c r="Y205" s="150"/>
      <c r="Z205" s="150"/>
      <c r="AA205" s="150"/>
      <c r="AB205" s="150"/>
      <c r="AC205" s="150"/>
    </row>
    <row r="206" spans="1:29" ht="15.75" customHeight="1" x14ac:dyDescent="0.25">
      <c r="A206" s="669"/>
      <c r="B206" s="669"/>
      <c r="C206" s="669"/>
      <c r="D206" s="669"/>
      <c r="E206" s="150"/>
      <c r="F206" s="150"/>
      <c r="G206" s="150"/>
      <c r="H206" s="150"/>
      <c r="I206" s="150"/>
      <c r="J206" s="150"/>
      <c r="K206" s="150"/>
      <c r="L206" s="150"/>
      <c r="M206" s="150"/>
      <c r="N206" s="150"/>
      <c r="O206" s="150"/>
      <c r="P206" s="150"/>
      <c r="Q206" s="669"/>
      <c r="R206" s="669"/>
      <c r="S206" s="669"/>
      <c r="T206" s="150"/>
      <c r="U206" s="150"/>
      <c r="V206" s="150"/>
      <c r="W206" s="150"/>
      <c r="X206" s="150"/>
      <c r="Y206" s="150"/>
      <c r="Z206" s="150"/>
      <c r="AA206" s="150"/>
      <c r="AB206" s="150"/>
      <c r="AC206" s="150"/>
    </row>
    <row r="207" spans="1:29" ht="15.75" customHeight="1" x14ac:dyDescent="0.25">
      <c r="A207" s="669"/>
      <c r="B207" s="669"/>
      <c r="C207" s="669"/>
      <c r="D207" s="669"/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669"/>
      <c r="R207" s="669"/>
      <c r="S207" s="669"/>
      <c r="T207" s="150"/>
      <c r="U207" s="150"/>
      <c r="V207" s="150"/>
      <c r="W207" s="150"/>
      <c r="X207" s="150"/>
      <c r="Y207" s="150"/>
      <c r="Z207" s="150"/>
      <c r="AA207" s="150"/>
      <c r="AB207" s="150"/>
      <c r="AC207" s="150"/>
    </row>
    <row r="208" spans="1:29" ht="15.75" customHeight="1" x14ac:dyDescent="0.25">
      <c r="A208" s="669"/>
      <c r="B208" s="669"/>
      <c r="C208" s="669"/>
      <c r="D208" s="669"/>
      <c r="E208" s="150"/>
      <c r="F208" s="150"/>
      <c r="G208" s="150"/>
      <c r="H208" s="150"/>
      <c r="I208" s="150"/>
      <c r="J208" s="150"/>
      <c r="K208" s="150"/>
      <c r="L208" s="150"/>
      <c r="M208" s="150"/>
      <c r="N208" s="150"/>
      <c r="O208" s="150"/>
      <c r="P208" s="150"/>
      <c r="Q208" s="669"/>
      <c r="R208" s="669"/>
      <c r="S208" s="669"/>
      <c r="T208" s="150"/>
      <c r="U208" s="150"/>
      <c r="V208" s="150"/>
      <c r="W208" s="150"/>
      <c r="X208" s="150"/>
      <c r="Y208" s="150"/>
      <c r="Z208" s="150"/>
      <c r="AA208" s="150"/>
      <c r="AB208" s="150"/>
      <c r="AC208" s="150"/>
    </row>
    <row r="209" spans="1:29" ht="15.75" customHeight="1" x14ac:dyDescent="0.25">
      <c r="A209" s="669"/>
      <c r="B209" s="669"/>
      <c r="C209" s="669"/>
      <c r="D209" s="669"/>
      <c r="E209" s="150"/>
      <c r="F209" s="150"/>
      <c r="G209" s="150"/>
      <c r="H209" s="150"/>
      <c r="I209" s="150"/>
      <c r="J209" s="150"/>
      <c r="K209" s="150"/>
      <c r="L209" s="150"/>
      <c r="M209" s="150"/>
      <c r="N209" s="150"/>
      <c r="O209" s="150"/>
      <c r="P209" s="150"/>
      <c r="Q209" s="669"/>
      <c r="R209" s="669"/>
      <c r="S209" s="669"/>
      <c r="T209" s="150"/>
      <c r="U209" s="150"/>
      <c r="V209" s="150"/>
      <c r="W209" s="150"/>
      <c r="X209" s="150"/>
      <c r="Y209" s="150"/>
      <c r="Z209" s="150"/>
      <c r="AA209" s="150"/>
      <c r="AB209" s="150"/>
      <c r="AC209" s="150"/>
    </row>
    <row r="210" spans="1:29" ht="15.75" customHeight="1" x14ac:dyDescent="0.25">
      <c r="A210" s="669"/>
      <c r="B210" s="669"/>
      <c r="C210" s="669"/>
      <c r="D210" s="669"/>
      <c r="E210" s="150"/>
      <c r="F210" s="150"/>
      <c r="G210" s="150"/>
      <c r="H210" s="150"/>
      <c r="I210" s="150"/>
      <c r="J210" s="150"/>
      <c r="K210" s="150"/>
      <c r="L210" s="150"/>
      <c r="M210" s="150"/>
      <c r="N210" s="150"/>
      <c r="O210" s="150"/>
      <c r="P210" s="150"/>
      <c r="Q210" s="669"/>
      <c r="R210" s="669"/>
      <c r="S210" s="669"/>
      <c r="T210" s="150"/>
      <c r="U210" s="150"/>
      <c r="V210" s="150"/>
      <c r="W210" s="150"/>
      <c r="X210" s="150"/>
      <c r="Y210" s="150"/>
      <c r="Z210" s="150"/>
      <c r="AA210" s="150"/>
      <c r="AB210" s="150"/>
      <c r="AC210" s="150"/>
    </row>
    <row r="211" spans="1:29" ht="15.75" customHeight="1" x14ac:dyDescent="0.25">
      <c r="A211" s="669"/>
      <c r="B211" s="669"/>
      <c r="C211" s="669"/>
      <c r="D211" s="669"/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669"/>
      <c r="R211" s="669"/>
      <c r="S211" s="669"/>
      <c r="T211" s="150"/>
      <c r="U211" s="150"/>
      <c r="V211" s="150"/>
      <c r="W211" s="150"/>
      <c r="X211" s="150"/>
      <c r="Y211" s="150"/>
      <c r="Z211" s="150"/>
      <c r="AA211" s="150"/>
      <c r="AB211" s="150"/>
      <c r="AC211" s="150"/>
    </row>
    <row r="212" spans="1:29" ht="15.75" customHeight="1" x14ac:dyDescent="0.25">
      <c r="A212" s="669"/>
      <c r="B212" s="669"/>
      <c r="C212" s="669"/>
      <c r="D212" s="669"/>
      <c r="E212" s="150"/>
      <c r="F212" s="150"/>
      <c r="G212" s="150"/>
      <c r="H212" s="150"/>
      <c r="I212" s="150"/>
      <c r="J212" s="150"/>
      <c r="K212" s="150"/>
      <c r="L212" s="150"/>
      <c r="M212" s="150"/>
      <c r="N212" s="150"/>
      <c r="O212" s="150"/>
      <c r="P212" s="150"/>
      <c r="Q212" s="669"/>
      <c r="R212" s="669"/>
      <c r="S212" s="669"/>
      <c r="T212" s="150"/>
      <c r="U212" s="150"/>
      <c r="V212" s="150"/>
      <c r="W212" s="150"/>
      <c r="X212" s="150"/>
      <c r="Y212" s="150"/>
      <c r="Z212" s="150"/>
      <c r="AA212" s="150"/>
      <c r="AB212" s="150"/>
      <c r="AC212" s="150"/>
    </row>
    <row r="213" spans="1:29" ht="15.75" customHeight="1" x14ac:dyDescent="0.25">
      <c r="A213" s="669"/>
      <c r="B213" s="669"/>
      <c r="C213" s="669"/>
      <c r="D213" s="669"/>
      <c r="E213" s="150"/>
      <c r="F213" s="150"/>
      <c r="G213" s="150"/>
      <c r="H213" s="150"/>
      <c r="I213" s="150"/>
      <c r="J213" s="150"/>
      <c r="K213" s="150"/>
      <c r="L213" s="150"/>
      <c r="M213" s="150"/>
      <c r="N213" s="150"/>
      <c r="O213" s="150"/>
      <c r="P213" s="150"/>
      <c r="Q213" s="669"/>
      <c r="R213" s="669"/>
      <c r="S213" s="669"/>
      <c r="T213" s="150"/>
      <c r="U213" s="150"/>
      <c r="V213" s="150"/>
      <c r="W213" s="150"/>
      <c r="X213" s="150"/>
      <c r="Y213" s="150"/>
      <c r="Z213" s="150"/>
      <c r="AA213" s="150"/>
      <c r="AB213" s="150"/>
      <c r="AC213" s="150"/>
    </row>
    <row r="214" spans="1:29" ht="15.75" customHeight="1" x14ac:dyDescent="0.25">
      <c r="A214" s="669"/>
      <c r="B214" s="669"/>
      <c r="C214" s="669"/>
      <c r="D214" s="669"/>
      <c r="E214" s="150"/>
      <c r="F214" s="150"/>
      <c r="G214" s="150"/>
      <c r="H214" s="150"/>
      <c r="I214" s="150"/>
      <c r="J214" s="150"/>
      <c r="K214" s="150"/>
      <c r="L214" s="150"/>
      <c r="M214" s="150"/>
      <c r="N214" s="150"/>
      <c r="O214" s="150"/>
      <c r="P214" s="150"/>
      <c r="Q214" s="669"/>
      <c r="R214" s="669"/>
      <c r="S214" s="669"/>
      <c r="T214" s="150"/>
      <c r="U214" s="150"/>
      <c r="V214" s="150"/>
      <c r="W214" s="150"/>
      <c r="X214" s="150"/>
      <c r="Y214" s="150"/>
      <c r="Z214" s="150"/>
      <c r="AA214" s="150"/>
      <c r="AB214" s="150"/>
      <c r="AC214" s="150"/>
    </row>
    <row r="215" spans="1:29" ht="15.75" customHeight="1" x14ac:dyDescent="0.25">
      <c r="A215" s="669"/>
      <c r="B215" s="669"/>
      <c r="C215" s="669"/>
      <c r="D215" s="669"/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669"/>
      <c r="R215" s="669"/>
      <c r="S215" s="669"/>
      <c r="T215" s="150"/>
      <c r="U215" s="150"/>
      <c r="V215" s="150"/>
      <c r="W215" s="150"/>
      <c r="X215" s="150"/>
      <c r="Y215" s="150"/>
      <c r="Z215" s="150"/>
      <c r="AA215" s="150"/>
      <c r="AB215" s="150"/>
      <c r="AC215" s="150"/>
    </row>
    <row r="216" spans="1:29" ht="15.75" customHeight="1" x14ac:dyDescent="0.25">
      <c r="A216" s="669"/>
      <c r="B216" s="669"/>
      <c r="C216" s="669"/>
      <c r="D216" s="669"/>
      <c r="E216" s="150"/>
      <c r="F216" s="150"/>
      <c r="G216" s="150"/>
      <c r="H216" s="150"/>
      <c r="I216" s="150"/>
      <c r="J216" s="150"/>
      <c r="K216" s="150"/>
      <c r="L216" s="150"/>
      <c r="M216" s="150"/>
      <c r="N216" s="150"/>
      <c r="O216" s="150"/>
      <c r="P216" s="150"/>
      <c r="Q216" s="669"/>
      <c r="R216" s="669"/>
      <c r="S216" s="669"/>
      <c r="T216" s="150"/>
      <c r="U216" s="150"/>
      <c r="V216" s="150"/>
      <c r="W216" s="150"/>
      <c r="X216" s="150"/>
      <c r="Y216" s="150"/>
      <c r="Z216" s="150"/>
      <c r="AA216" s="150"/>
      <c r="AB216" s="150"/>
      <c r="AC216" s="150"/>
    </row>
    <row r="217" spans="1:29" ht="15.75" customHeight="1" x14ac:dyDescent="0.25">
      <c r="A217" s="669"/>
      <c r="B217" s="669"/>
      <c r="C217" s="669"/>
      <c r="D217" s="669"/>
      <c r="E217" s="150"/>
      <c r="F217" s="150"/>
      <c r="G217" s="150"/>
      <c r="H217" s="150"/>
      <c r="I217" s="150"/>
      <c r="J217" s="150"/>
      <c r="K217" s="150"/>
      <c r="L217" s="150"/>
      <c r="M217" s="150"/>
      <c r="N217" s="150"/>
      <c r="O217" s="150"/>
      <c r="P217" s="150"/>
      <c r="Q217" s="669"/>
      <c r="R217" s="669"/>
      <c r="S217" s="669"/>
      <c r="T217" s="150"/>
      <c r="U217" s="150"/>
      <c r="V217" s="150"/>
      <c r="W217" s="150"/>
      <c r="X217" s="150"/>
      <c r="Y217" s="150"/>
      <c r="Z217" s="150"/>
      <c r="AA217" s="150"/>
      <c r="AB217" s="150"/>
      <c r="AC217" s="150"/>
    </row>
    <row r="218" spans="1:29" ht="15.75" customHeight="1" x14ac:dyDescent="0.25">
      <c r="A218" s="669"/>
      <c r="B218" s="669"/>
      <c r="C218" s="669"/>
      <c r="D218" s="669"/>
      <c r="E218" s="150"/>
      <c r="F218" s="150"/>
      <c r="G218" s="150"/>
      <c r="H218" s="150"/>
      <c r="I218" s="150"/>
      <c r="J218" s="150"/>
      <c r="K218" s="150"/>
      <c r="L218" s="150"/>
      <c r="M218" s="150"/>
      <c r="N218" s="150"/>
      <c r="O218" s="150"/>
      <c r="P218" s="150"/>
      <c r="Q218" s="669"/>
      <c r="R218" s="669"/>
      <c r="S218" s="669"/>
      <c r="T218" s="150"/>
      <c r="U218" s="150"/>
      <c r="V218" s="150"/>
      <c r="W218" s="150"/>
      <c r="X218" s="150"/>
      <c r="Y218" s="150"/>
      <c r="Z218" s="150"/>
      <c r="AA218" s="150"/>
      <c r="AB218" s="150"/>
      <c r="AC218" s="150"/>
    </row>
    <row r="219" spans="1:29" ht="15.75" customHeight="1" x14ac:dyDescent="0.25">
      <c r="A219" s="669"/>
      <c r="B219" s="669"/>
      <c r="C219" s="669"/>
      <c r="D219" s="669"/>
      <c r="E219" s="150"/>
      <c r="F219" s="150"/>
      <c r="G219" s="150"/>
      <c r="H219" s="150"/>
      <c r="I219" s="150"/>
      <c r="J219" s="150"/>
      <c r="K219" s="150"/>
      <c r="L219" s="150"/>
      <c r="M219" s="150"/>
      <c r="N219" s="150"/>
      <c r="O219" s="150"/>
      <c r="P219" s="150"/>
      <c r="Q219" s="669"/>
      <c r="R219" s="669"/>
      <c r="S219" s="669"/>
      <c r="T219" s="150"/>
      <c r="U219" s="150"/>
      <c r="V219" s="150"/>
      <c r="W219" s="150"/>
      <c r="X219" s="150"/>
      <c r="Y219" s="150"/>
      <c r="Z219" s="150"/>
      <c r="AA219" s="150"/>
      <c r="AB219" s="150"/>
      <c r="AC219" s="150"/>
    </row>
    <row r="220" spans="1:29" ht="15.75" customHeight="1" x14ac:dyDescent="0.25">
      <c r="A220" s="669"/>
      <c r="B220" s="669"/>
      <c r="C220" s="669"/>
      <c r="D220" s="669"/>
      <c r="E220" s="150"/>
      <c r="F220" s="150"/>
      <c r="G220" s="150"/>
      <c r="H220" s="150"/>
      <c r="I220" s="150"/>
      <c r="J220" s="150"/>
      <c r="K220" s="150"/>
      <c r="L220" s="150"/>
      <c r="M220" s="150"/>
      <c r="N220" s="150"/>
      <c r="O220" s="150"/>
      <c r="P220" s="150"/>
      <c r="Q220" s="669"/>
      <c r="R220" s="669"/>
      <c r="S220" s="669"/>
      <c r="T220" s="150"/>
      <c r="U220" s="150"/>
      <c r="V220" s="150"/>
      <c r="W220" s="150"/>
      <c r="X220" s="150"/>
      <c r="Y220" s="150"/>
      <c r="Z220" s="150"/>
      <c r="AA220" s="150"/>
      <c r="AB220" s="150"/>
      <c r="AC220" s="150"/>
    </row>
    <row r="221" spans="1:29" ht="15.75" customHeight="1" x14ac:dyDescent="0.25">
      <c r="A221" s="669"/>
      <c r="B221" s="669"/>
      <c r="C221" s="669"/>
      <c r="D221" s="669"/>
      <c r="E221" s="150"/>
      <c r="F221" s="150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669"/>
      <c r="R221" s="669"/>
      <c r="S221" s="669"/>
      <c r="T221" s="150"/>
      <c r="U221" s="150"/>
      <c r="V221" s="150"/>
      <c r="W221" s="150"/>
      <c r="X221" s="150"/>
      <c r="Y221" s="150"/>
      <c r="Z221" s="150"/>
      <c r="AA221" s="150"/>
      <c r="AB221" s="150"/>
      <c r="AC221" s="150"/>
    </row>
    <row r="222" spans="1:29" ht="15.75" customHeight="1" x14ac:dyDescent="0.25">
      <c r="A222" s="669"/>
      <c r="B222" s="669"/>
      <c r="C222" s="669"/>
      <c r="D222" s="669"/>
      <c r="E222" s="150"/>
      <c r="F222" s="150"/>
      <c r="G222" s="150"/>
      <c r="H222" s="150"/>
      <c r="I222" s="150"/>
      <c r="J222" s="150"/>
      <c r="K222" s="150"/>
      <c r="L222" s="150"/>
      <c r="M222" s="150"/>
      <c r="N222" s="150"/>
      <c r="O222" s="150"/>
      <c r="P222" s="150"/>
      <c r="Q222" s="669"/>
      <c r="R222" s="669"/>
      <c r="S222" s="669"/>
      <c r="T222" s="150"/>
      <c r="U222" s="150"/>
      <c r="V222" s="150"/>
      <c r="W222" s="150"/>
      <c r="X222" s="150"/>
      <c r="Y222" s="150"/>
      <c r="Z222" s="150"/>
      <c r="AA222" s="150"/>
      <c r="AB222" s="150"/>
      <c r="AC222" s="150"/>
    </row>
    <row r="223" spans="1:29" ht="15.75" customHeight="1" x14ac:dyDescent="0.25">
      <c r="A223" s="669"/>
      <c r="B223" s="669"/>
      <c r="C223" s="669"/>
      <c r="D223" s="669"/>
      <c r="E223" s="150"/>
      <c r="F223" s="150"/>
      <c r="G223" s="150"/>
      <c r="H223" s="150"/>
      <c r="I223" s="150"/>
      <c r="J223" s="150"/>
      <c r="K223" s="150"/>
      <c r="L223" s="150"/>
      <c r="M223" s="150"/>
      <c r="N223" s="150"/>
      <c r="O223" s="150"/>
      <c r="P223" s="150"/>
      <c r="Q223" s="669"/>
      <c r="R223" s="669"/>
      <c r="S223" s="669"/>
      <c r="T223" s="150"/>
      <c r="U223" s="150"/>
      <c r="V223" s="150"/>
      <c r="W223" s="150"/>
      <c r="X223" s="150"/>
      <c r="Y223" s="150"/>
      <c r="Z223" s="150"/>
      <c r="AA223" s="150"/>
      <c r="AB223" s="150"/>
      <c r="AC223" s="150"/>
    </row>
    <row r="224" spans="1:29" ht="15.75" customHeight="1" x14ac:dyDescent="0.25">
      <c r="A224" s="669"/>
      <c r="B224" s="669"/>
      <c r="C224" s="669"/>
      <c r="D224" s="669"/>
      <c r="E224" s="150"/>
      <c r="F224" s="150"/>
      <c r="G224" s="150"/>
      <c r="H224" s="150"/>
      <c r="I224" s="150"/>
      <c r="J224" s="150"/>
      <c r="K224" s="150"/>
      <c r="L224" s="150"/>
      <c r="M224" s="150"/>
      <c r="N224" s="150"/>
      <c r="O224" s="150"/>
      <c r="P224" s="150"/>
      <c r="Q224" s="669"/>
      <c r="R224" s="669"/>
      <c r="S224" s="669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</row>
    <row r="225" spans="1:29" ht="15.75" customHeight="1" x14ac:dyDescent="0.25">
      <c r="A225" s="669"/>
      <c r="B225" s="669"/>
      <c r="C225" s="669"/>
      <c r="D225" s="669"/>
      <c r="E225" s="150"/>
      <c r="F225" s="150"/>
      <c r="G225" s="150"/>
      <c r="H225" s="150"/>
      <c r="I225" s="150"/>
      <c r="J225" s="150"/>
      <c r="K225" s="150"/>
      <c r="L225" s="150"/>
      <c r="M225" s="150"/>
      <c r="N225" s="150"/>
      <c r="O225" s="150"/>
      <c r="P225" s="150"/>
      <c r="Q225" s="669"/>
      <c r="R225" s="669"/>
      <c r="S225" s="669"/>
      <c r="T225" s="150"/>
      <c r="U225" s="150"/>
      <c r="V225" s="150"/>
      <c r="W225" s="150"/>
      <c r="X225" s="150"/>
      <c r="Y225" s="150"/>
      <c r="Z225" s="150"/>
      <c r="AA225" s="150"/>
      <c r="AB225" s="150"/>
      <c r="AC225" s="150"/>
    </row>
    <row r="226" spans="1:29" ht="15.75" customHeight="1" x14ac:dyDescent="0.25">
      <c r="A226" s="669"/>
      <c r="B226" s="669"/>
      <c r="C226" s="669"/>
      <c r="D226" s="669"/>
      <c r="E226" s="150"/>
      <c r="F226" s="150"/>
      <c r="G226" s="150"/>
      <c r="H226" s="150"/>
      <c r="I226" s="150"/>
      <c r="J226" s="150"/>
      <c r="K226" s="150"/>
      <c r="L226" s="150"/>
      <c r="M226" s="150"/>
      <c r="N226" s="150"/>
      <c r="O226" s="150"/>
      <c r="P226" s="150"/>
      <c r="Q226" s="669"/>
      <c r="R226" s="669"/>
      <c r="S226" s="669"/>
      <c r="T226" s="150"/>
      <c r="U226" s="150"/>
      <c r="V226" s="150"/>
      <c r="W226" s="150"/>
      <c r="X226" s="150"/>
      <c r="Y226" s="150"/>
      <c r="Z226" s="150"/>
      <c r="AA226" s="150"/>
      <c r="AB226" s="150"/>
      <c r="AC226" s="150"/>
    </row>
    <row r="227" spans="1:29" ht="15.75" customHeight="1" x14ac:dyDescent="0.25">
      <c r="A227" s="669"/>
      <c r="B227" s="669"/>
      <c r="C227" s="669"/>
      <c r="D227" s="669"/>
      <c r="E227" s="150"/>
      <c r="F227" s="150"/>
      <c r="G227" s="150"/>
      <c r="H227" s="150"/>
      <c r="I227" s="150"/>
      <c r="J227" s="150"/>
      <c r="K227" s="150"/>
      <c r="L227" s="150"/>
      <c r="M227" s="150"/>
      <c r="N227" s="150"/>
      <c r="O227" s="150"/>
      <c r="P227" s="150"/>
      <c r="Q227" s="669"/>
      <c r="R227" s="669"/>
      <c r="S227" s="669"/>
      <c r="T227" s="150"/>
      <c r="U227" s="150"/>
      <c r="V227" s="150"/>
      <c r="W227" s="150"/>
      <c r="X227" s="150"/>
      <c r="Y227" s="150"/>
      <c r="Z227" s="150"/>
      <c r="AA227" s="150"/>
      <c r="AB227" s="150"/>
      <c r="AC227" s="150"/>
    </row>
    <row r="228" spans="1:29" ht="15.75" customHeight="1" x14ac:dyDescent="0.25">
      <c r="A228" s="669"/>
      <c r="B228" s="669"/>
      <c r="C228" s="669"/>
      <c r="D228" s="669"/>
      <c r="E228" s="150"/>
      <c r="F228" s="150"/>
      <c r="G228" s="150"/>
      <c r="H228" s="150"/>
      <c r="I228" s="150"/>
      <c r="J228" s="150"/>
      <c r="K228" s="150"/>
      <c r="L228" s="150"/>
      <c r="M228" s="150"/>
      <c r="N228" s="150"/>
      <c r="O228" s="150"/>
      <c r="P228" s="150"/>
      <c r="Q228" s="669"/>
      <c r="R228" s="669"/>
      <c r="S228" s="669"/>
      <c r="T228" s="150"/>
      <c r="U228" s="150"/>
      <c r="V228" s="150"/>
      <c r="W228" s="150"/>
      <c r="X228" s="150"/>
      <c r="Y228" s="150"/>
      <c r="Z228" s="150"/>
      <c r="AA228" s="150"/>
      <c r="AB228" s="150"/>
      <c r="AC228" s="150"/>
    </row>
    <row r="229" spans="1:29" ht="15.75" customHeight="1" x14ac:dyDescent="0.25">
      <c r="A229" s="669"/>
      <c r="B229" s="669"/>
      <c r="C229" s="669"/>
      <c r="D229" s="669"/>
      <c r="E229" s="150"/>
      <c r="F229" s="150"/>
      <c r="G229" s="150"/>
      <c r="H229" s="150"/>
      <c r="I229" s="150"/>
      <c r="J229" s="150"/>
      <c r="K229" s="150"/>
      <c r="L229" s="150"/>
      <c r="M229" s="150"/>
      <c r="N229" s="150"/>
      <c r="O229" s="150"/>
      <c r="P229" s="150"/>
      <c r="Q229" s="669"/>
      <c r="R229" s="669"/>
      <c r="S229" s="669"/>
      <c r="T229" s="150"/>
      <c r="U229" s="150"/>
      <c r="V229" s="150"/>
      <c r="W229" s="150"/>
      <c r="X229" s="150"/>
      <c r="Y229" s="150"/>
      <c r="Z229" s="150"/>
      <c r="AA229" s="150"/>
      <c r="AB229" s="150"/>
      <c r="AC229" s="150"/>
    </row>
    <row r="230" spans="1:29" ht="15.75" customHeight="1" x14ac:dyDescent="0.25">
      <c r="A230" s="669"/>
      <c r="B230" s="669"/>
      <c r="C230" s="669"/>
      <c r="D230" s="669"/>
      <c r="E230" s="150"/>
      <c r="F230" s="150"/>
      <c r="G230" s="150"/>
      <c r="H230" s="150"/>
      <c r="I230" s="150"/>
      <c r="J230" s="150"/>
      <c r="K230" s="150"/>
      <c r="L230" s="150"/>
      <c r="M230" s="150"/>
      <c r="N230" s="150"/>
      <c r="O230" s="150"/>
      <c r="P230" s="150"/>
      <c r="Q230" s="669"/>
      <c r="R230" s="669"/>
      <c r="S230" s="669"/>
      <c r="T230" s="150"/>
      <c r="U230" s="150"/>
      <c r="V230" s="150"/>
      <c r="W230" s="150"/>
      <c r="X230" s="150"/>
      <c r="Y230" s="150"/>
      <c r="Z230" s="150"/>
      <c r="AA230" s="150"/>
      <c r="AB230" s="150"/>
      <c r="AC230" s="150"/>
    </row>
    <row r="231" spans="1:29" ht="15.75" customHeight="1" x14ac:dyDescent="0.25">
      <c r="A231" s="669"/>
      <c r="B231" s="669"/>
      <c r="C231" s="669"/>
      <c r="D231" s="669"/>
      <c r="E231" s="150"/>
      <c r="F231" s="150"/>
      <c r="G231" s="150"/>
      <c r="H231" s="150"/>
      <c r="I231" s="150"/>
      <c r="J231" s="150"/>
      <c r="K231" s="150"/>
      <c r="L231" s="150"/>
      <c r="M231" s="150"/>
      <c r="N231" s="150"/>
      <c r="O231" s="150"/>
      <c r="P231" s="150"/>
      <c r="Q231" s="669"/>
      <c r="R231" s="669"/>
      <c r="S231" s="669"/>
      <c r="T231" s="150"/>
      <c r="U231" s="150"/>
      <c r="V231" s="150"/>
      <c r="W231" s="150"/>
      <c r="X231" s="150"/>
      <c r="Y231" s="150"/>
      <c r="Z231" s="150"/>
      <c r="AA231" s="150"/>
      <c r="AB231" s="150"/>
      <c r="AC231" s="150"/>
    </row>
    <row r="232" spans="1:29" ht="15.75" customHeight="1" x14ac:dyDescent="0.25">
      <c r="A232" s="669"/>
      <c r="B232" s="669"/>
      <c r="C232" s="669"/>
      <c r="D232" s="669"/>
      <c r="E232" s="150"/>
      <c r="F232" s="150"/>
      <c r="G232" s="150"/>
      <c r="H232" s="150"/>
      <c r="I232" s="150"/>
      <c r="J232" s="150"/>
      <c r="K232" s="150"/>
      <c r="L232" s="150"/>
      <c r="M232" s="150"/>
      <c r="N232" s="150"/>
      <c r="O232" s="150"/>
      <c r="P232" s="150"/>
      <c r="Q232" s="669"/>
      <c r="R232" s="669"/>
      <c r="S232" s="669"/>
      <c r="T232" s="150"/>
      <c r="U232" s="150"/>
      <c r="V232" s="150"/>
      <c r="W232" s="150"/>
      <c r="X232" s="150"/>
      <c r="Y232" s="150"/>
      <c r="Z232" s="150"/>
      <c r="AA232" s="150"/>
      <c r="AB232" s="150"/>
      <c r="AC232" s="150"/>
    </row>
    <row r="233" spans="1:29" ht="15.75" customHeight="1" x14ac:dyDescent="0.25">
      <c r="A233" s="669"/>
      <c r="B233" s="669"/>
      <c r="C233" s="669"/>
      <c r="D233" s="669"/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669"/>
      <c r="R233" s="669"/>
      <c r="S233" s="669"/>
      <c r="T233" s="150"/>
      <c r="U233" s="150"/>
      <c r="V233" s="150"/>
      <c r="W233" s="150"/>
      <c r="X233" s="150"/>
      <c r="Y233" s="150"/>
      <c r="Z233" s="150"/>
      <c r="AA233" s="150"/>
      <c r="AB233" s="150"/>
      <c r="AC233" s="150"/>
    </row>
    <row r="234" spans="1:29" ht="15.75" customHeight="1" x14ac:dyDescent="0.25">
      <c r="A234" s="669"/>
      <c r="B234" s="669"/>
      <c r="C234" s="669"/>
      <c r="D234" s="669"/>
      <c r="E234" s="150"/>
      <c r="F234" s="150"/>
      <c r="G234" s="150"/>
      <c r="H234" s="150"/>
      <c r="I234" s="150"/>
      <c r="J234" s="150"/>
      <c r="K234" s="150"/>
      <c r="L234" s="150"/>
      <c r="M234" s="150"/>
      <c r="N234" s="150"/>
      <c r="O234" s="150"/>
      <c r="P234" s="150"/>
      <c r="Q234" s="669"/>
      <c r="R234" s="669"/>
      <c r="S234" s="669"/>
      <c r="T234" s="150"/>
      <c r="U234" s="150"/>
      <c r="V234" s="150"/>
      <c r="W234" s="150"/>
      <c r="X234" s="150"/>
      <c r="Y234" s="150"/>
      <c r="Z234" s="150"/>
      <c r="AA234" s="150"/>
      <c r="AB234" s="150"/>
      <c r="AC234" s="150"/>
    </row>
    <row r="235" spans="1:29" ht="15.75" customHeight="1" x14ac:dyDescent="0.25">
      <c r="A235" s="669"/>
      <c r="B235" s="669"/>
      <c r="C235" s="669"/>
      <c r="D235" s="669"/>
      <c r="E235" s="150"/>
      <c r="F235" s="150"/>
      <c r="G235" s="150"/>
      <c r="H235" s="150"/>
      <c r="I235" s="150"/>
      <c r="J235" s="150"/>
      <c r="K235" s="150"/>
      <c r="L235" s="150"/>
      <c r="M235" s="150"/>
      <c r="N235" s="150"/>
      <c r="O235" s="150"/>
      <c r="P235" s="150"/>
      <c r="Q235" s="669"/>
      <c r="R235" s="669"/>
      <c r="S235" s="669"/>
      <c r="T235" s="150"/>
      <c r="U235" s="150"/>
      <c r="V235" s="150"/>
      <c r="W235" s="150"/>
      <c r="X235" s="150"/>
      <c r="Y235" s="150"/>
      <c r="Z235" s="150"/>
      <c r="AA235" s="150"/>
      <c r="AB235" s="150"/>
      <c r="AC235" s="150"/>
    </row>
    <row r="236" spans="1:29" ht="15.75" customHeight="1" x14ac:dyDescent="0.25">
      <c r="A236" s="669"/>
      <c r="B236" s="669"/>
      <c r="C236" s="669"/>
      <c r="D236" s="669"/>
      <c r="E236" s="150"/>
      <c r="F236" s="150"/>
      <c r="G236" s="150"/>
      <c r="H236" s="150"/>
      <c r="I236" s="150"/>
      <c r="J236" s="150"/>
      <c r="K236" s="150"/>
      <c r="L236" s="150"/>
      <c r="M236" s="150"/>
      <c r="N236" s="150"/>
      <c r="O236" s="150"/>
      <c r="P236" s="150"/>
      <c r="Q236" s="669"/>
      <c r="R236" s="669"/>
      <c r="S236" s="669"/>
      <c r="T236" s="150"/>
      <c r="U236" s="150"/>
      <c r="V236" s="150"/>
      <c r="W236" s="150"/>
      <c r="X236" s="150"/>
      <c r="Y236" s="150"/>
      <c r="Z236" s="150"/>
      <c r="AA236" s="150"/>
      <c r="AB236" s="150"/>
      <c r="AC236" s="150"/>
    </row>
    <row r="237" spans="1:29" ht="15.75" customHeight="1" x14ac:dyDescent="0.25">
      <c r="A237" s="669"/>
      <c r="B237" s="669"/>
      <c r="C237" s="669"/>
      <c r="D237" s="669"/>
      <c r="E237" s="150"/>
      <c r="F237" s="150"/>
      <c r="G237" s="150"/>
      <c r="H237" s="150"/>
      <c r="I237" s="150"/>
      <c r="J237" s="150"/>
      <c r="K237" s="150"/>
      <c r="L237" s="150"/>
      <c r="M237" s="150"/>
      <c r="N237" s="150"/>
      <c r="O237" s="150"/>
      <c r="P237" s="150"/>
      <c r="Q237" s="669"/>
      <c r="R237" s="669"/>
      <c r="S237" s="669"/>
      <c r="T237" s="150"/>
      <c r="U237" s="150"/>
      <c r="V237" s="150"/>
      <c r="W237" s="150"/>
      <c r="X237" s="150"/>
      <c r="Y237" s="150"/>
      <c r="Z237" s="150"/>
      <c r="AA237" s="150"/>
      <c r="AB237" s="150"/>
      <c r="AC237" s="150"/>
    </row>
    <row r="238" spans="1:29" ht="15.75" customHeight="1" x14ac:dyDescent="0.25">
      <c r="A238" s="669"/>
      <c r="B238" s="669"/>
      <c r="C238" s="669"/>
      <c r="D238" s="669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669"/>
      <c r="R238" s="669"/>
      <c r="S238" s="669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</row>
    <row r="239" spans="1:29" ht="15.75" customHeight="1" x14ac:dyDescent="0.25">
      <c r="A239" s="669"/>
      <c r="B239" s="669"/>
      <c r="C239" s="669"/>
      <c r="D239" s="669"/>
      <c r="E239" s="150"/>
      <c r="F239" s="150"/>
      <c r="G239" s="150"/>
      <c r="H239" s="150"/>
      <c r="I239" s="150"/>
      <c r="J239" s="150"/>
      <c r="K239" s="150"/>
      <c r="L239" s="150"/>
      <c r="M239" s="150"/>
      <c r="N239" s="150"/>
      <c r="O239" s="150"/>
      <c r="P239" s="150"/>
      <c r="Q239" s="669"/>
      <c r="R239" s="669"/>
      <c r="S239" s="669"/>
      <c r="T239" s="150"/>
      <c r="U239" s="150"/>
      <c r="V239" s="150"/>
      <c r="W239" s="150"/>
      <c r="X239" s="150"/>
      <c r="Y239" s="150"/>
      <c r="Z239" s="150"/>
      <c r="AA239" s="150"/>
      <c r="AB239" s="150"/>
      <c r="AC239" s="150"/>
    </row>
    <row r="240" spans="1:29" ht="15.75" customHeight="1" x14ac:dyDescent="0.25">
      <c r="A240" s="669"/>
      <c r="B240" s="669"/>
      <c r="C240" s="669"/>
      <c r="D240" s="669"/>
      <c r="E240" s="150"/>
      <c r="F240" s="150"/>
      <c r="G240" s="150"/>
      <c r="H240" s="150"/>
      <c r="I240" s="150"/>
      <c r="J240" s="150"/>
      <c r="K240" s="150"/>
      <c r="L240" s="150"/>
      <c r="M240" s="150"/>
      <c r="N240" s="150"/>
      <c r="O240" s="150"/>
      <c r="P240" s="150"/>
      <c r="Q240" s="669"/>
      <c r="R240" s="669"/>
      <c r="S240" s="669"/>
      <c r="T240" s="150"/>
      <c r="U240" s="150"/>
      <c r="V240" s="150"/>
      <c r="W240" s="150"/>
      <c r="X240" s="150"/>
      <c r="Y240" s="150"/>
      <c r="Z240" s="150"/>
      <c r="AA240" s="150"/>
      <c r="AB240" s="150"/>
      <c r="AC240" s="150"/>
    </row>
    <row r="241" spans="1:29" ht="15.75" customHeight="1" x14ac:dyDescent="0.25">
      <c r="A241" s="669"/>
      <c r="B241" s="669"/>
      <c r="C241" s="669"/>
      <c r="D241" s="669"/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669"/>
      <c r="R241" s="669"/>
      <c r="S241" s="669"/>
      <c r="T241" s="150"/>
      <c r="U241" s="150"/>
      <c r="V241" s="150"/>
      <c r="W241" s="150"/>
      <c r="X241" s="150"/>
      <c r="Y241" s="150"/>
      <c r="Z241" s="150"/>
      <c r="AA241" s="150"/>
      <c r="AB241" s="150"/>
      <c r="AC241" s="150"/>
    </row>
    <row r="242" spans="1:29" ht="15.75" customHeight="1" x14ac:dyDescent="0.25">
      <c r="A242" s="669"/>
      <c r="B242" s="669"/>
      <c r="C242" s="669"/>
      <c r="D242" s="669"/>
      <c r="E242" s="150"/>
      <c r="F242" s="150"/>
      <c r="G242" s="150"/>
      <c r="H242" s="150"/>
      <c r="I242" s="150"/>
      <c r="J242" s="150"/>
      <c r="K242" s="150"/>
      <c r="L242" s="150"/>
      <c r="M242" s="150"/>
      <c r="N242" s="150"/>
      <c r="O242" s="150"/>
      <c r="P242" s="150"/>
      <c r="Q242" s="669"/>
      <c r="R242" s="669"/>
      <c r="S242" s="669"/>
      <c r="T242" s="150"/>
      <c r="U242" s="150"/>
      <c r="V242" s="150"/>
      <c r="W242" s="150"/>
      <c r="X242" s="150"/>
      <c r="Y242" s="150"/>
      <c r="Z242" s="150"/>
      <c r="AA242" s="150"/>
      <c r="AB242" s="150"/>
      <c r="AC242" s="150"/>
    </row>
    <row r="243" spans="1:29" ht="15.75" customHeight="1" x14ac:dyDescent="0.25">
      <c r="A243" s="669"/>
      <c r="B243" s="669"/>
      <c r="C243" s="669"/>
      <c r="D243" s="669"/>
      <c r="E243" s="150"/>
      <c r="F243" s="150"/>
      <c r="G243" s="150"/>
      <c r="H243" s="150"/>
      <c r="I243" s="150"/>
      <c r="J243" s="150"/>
      <c r="K243" s="150"/>
      <c r="L243" s="150"/>
      <c r="M243" s="150"/>
      <c r="N243" s="150"/>
      <c r="O243" s="150"/>
      <c r="P243" s="150"/>
      <c r="Q243" s="669"/>
      <c r="R243" s="669"/>
      <c r="S243" s="669"/>
      <c r="T243" s="150"/>
      <c r="U243" s="150"/>
      <c r="V243" s="150"/>
      <c r="W243" s="150"/>
      <c r="X243" s="150"/>
      <c r="Y243" s="150"/>
      <c r="Z243" s="150"/>
      <c r="AA243" s="150"/>
      <c r="AB243" s="150"/>
      <c r="AC243" s="150"/>
    </row>
    <row r="244" spans="1:29" ht="15.75" customHeight="1" x14ac:dyDescent="0.25">
      <c r="A244" s="669"/>
      <c r="B244" s="669"/>
      <c r="C244" s="669"/>
      <c r="D244" s="669"/>
      <c r="E244" s="150"/>
      <c r="F244" s="150"/>
      <c r="G244" s="150"/>
      <c r="H244" s="150"/>
      <c r="I244" s="150"/>
      <c r="J244" s="150"/>
      <c r="K244" s="150"/>
      <c r="L244" s="150"/>
      <c r="M244" s="150"/>
      <c r="N244" s="150"/>
      <c r="O244" s="150"/>
      <c r="P244" s="150"/>
      <c r="Q244" s="669"/>
      <c r="R244" s="669"/>
      <c r="S244" s="669"/>
      <c r="T244" s="150"/>
      <c r="U244" s="150"/>
      <c r="V244" s="150"/>
      <c r="W244" s="150"/>
      <c r="X244" s="150"/>
      <c r="Y244" s="150"/>
      <c r="Z244" s="150"/>
      <c r="AA244" s="150"/>
      <c r="AB244" s="150"/>
      <c r="AC244" s="150"/>
    </row>
    <row r="245" spans="1:29" ht="15.75" customHeight="1" x14ac:dyDescent="0.25">
      <c r="A245" s="669"/>
      <c r="B245" s="669"/>
      <c r="C245" s="669"/>
      <c r="D245" s="669"/>
      <c r="E245" s="150"/>
      <c r="F245" s="150"/>
      <c r="G245" s="150"/>
      <c r="H245" s="150"/>
      <c r="I245" s="150"/>
      <c r="J245" s="150"/>
      <c r="K245" s="150"/>
      <c r="L245" s="150"/>
      <c r="M245" s="150"/>
      <c r="N245" s="150"/>
      <c r="O245" s="150"/>
      <c r="P245" s="150"/>
      <c r="Q245" s="669"/>
      <c r="R245" s="669"/>
      <c r="S245" s="669"/>
      <c r="T245" s="150"/>
      <c r="U245" s="150"/>
      <c r="V245" s="150"/>
      <c r="W245" s="150"/>
      <c r="X245" s="150"/>
      <c r="Y245" s="150"/>
      <c r="Z245" s="150"/>
      <c r="AA245" s="150"/>
      <c r="AB245" s="150"/>
      <c r="AC245" s="150"/>
    </row>
    <row r="246" spans="1:29" ht="15.75" customHeight="1" x14ac:dyDescent="0.25">
      <c r="A246" s="669"/>
      <c r="B246" s="669"/>
      <c r="C246" s="669"/>
      <c r="D246" s="669"/>
      <c r="E246" s="150"/>
      <c r="F246" s="150"/>
      <c r="G246" s="150"/>
      <c r="H246" s="150"/>
      <c r="I246" s="150"/>
      <c r="J246" s="150"/>
      <c r="K246" s="150"/>
      <c r="L246" s="150"/>
      <c r="M246" s="150"/>
      <c r="N246" s="150"/>
      <c r="O246" s="150"/>
      <c r="P246" s="150"/>
      <c r="Q246" s="669"/>
      <c r="R246" s="669"/>
      <c r="S246" s="669"/>
      <c r="T246" s="150"/>
      <c r="U246" s="150"/>
      <c r="V246" s="150"/>
      <c r="W246" s="150"/>
      <c r="X246" s="150"/>
      <c r="Y246" s="150"/>
      <c r="Z246" s="150"/>
      <c r="AA246" s="150"/>
      <c r="AB246" s="150"/>
      <c r="AC246" s="150"/>
    </row>
    <row r="247" spans="1:29" ht="15.75" customHeight="1" x14ac:dyDescent="0.25">
      <c r="A247" s="669"/>
      <c r="B247" s="669"/>
      <c r="C247" s="669"/>
      <c r="D247" s="669"/>
      <c r="E247" s="150"/>
      <c r="F247" s="150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669"/>
      <c r="R247" s="669"/>
      <c r="S247" s="669"/>
      <c r="T247" s="150"/>
      <c r="U247" s="150"/>
      <c r="V247" s="150"/>
      <c r="W247" s="150"/>
      <c r="X247" s="150"/>
      <c r="Y247" s="150"/>
      <c r="Z247" s="150"/>
      <c r="AA247" s="150"/>
      <c r="AB247" s="150"/>
      <c r="AC247" s="150"/>
    </row>
    <row r="248" spans="1:29" ht="15.75" customHeight="1" x14ac:dyDescent="0.25">
      <c r="A248" s="669"/>
      <c r="B248" s="669"/>
      <c r="C248" s="669"/>
      <c r="D248" s="669"/>
      <c r="E248" s="150"/>
      <c r="F248" s="150"/>
      <c r="G248" s="150"/>
      <c r="H248" s="150"/>
      <c r="I248" s="150"/>
      <c r="J248" s="150"/>
      <c r="K248" s="150"/>
      <c r="L248" s="150"/>
      <c r="M248" s="150"/>
      <c r="N248" s="150"/>
      <c r="O248" s="150"/>
      <c r="P248" s="150"/>
      <c r="Q248" s="669"/>
      <c r="R248" s="669"/>
      <c r="S248" s="669"/>
      <c r="T248" s="150"/>
      <c r="U248" s="150"/>
      <c r="V248" s="150"/>
      <c r="W248" s="150"/>
      <c r="X248" s="150"/>
      <c r="Y248" s="150"/>
      <c r="Z248" s="150"/>
      <c r="AA248" s="150"/>
      <c r="AB248" s="150"/>
      <c r="AC248" s="150"/>
    </row>
    <row r="249" spans="1:29" ht="15.75" customHeight="1" x14ac:dyDescent="0.25">
      <c r="A249" s="669"/>
      <c r="B249" s="669"/>
      <c r="C249" s="669"/>
      <c r="D249" s="669"/>
      <c r="E249" s="150"/>
      <c r="F249" s="150"/>
      <c r="G249" s="150"/>
      <c r="H249" s="150"/>
      <c r="I249" s="150"/>
      <c r="J249" s="150"/>
      <c r="K249" s="150"/>
      <c r="L249" s="150"/>
      <c r="M249" s="150"/>
      <c r="N249" s="150"/>
      <c r="O249" s="150"/>
      <c r="P249" s="150"/>
      <c r="Q249" s="669"/>
      <c r="R249" s="669"/>
      <c r="S249" s="669"/>
      <c r="T249" s="150"/>
      <c r="U249" s="150"/>
      <c r="V249" s="150"/>
      <c r="W249" s="150"/>
      <c r="X249" s="150"/>
      <c r="Y249" s="150"/>
      <c r="Z249" s="150"/>
      <c r="AA249" s="150"/>
      <c r="AB249" s="150"/>
      <c r="AC249" s="150"/>
    </row>
    <row r="250" spans="1:29" ht="15.75" customHeight="1" x14ac:dyDescent="0.25">
      <c r="A250" s="669"/>
      <c r="B250" s="669"/>
      <c r="C250" s="669"/>
      <c r="D250" s="669"/>
      <c r="E250" s="150"/>
      <c r="F250" s="150"/>
      <c r="G250" s="150"/>
      <c r="H250" s="150"/>
      <c r="I250" s="150"/>
      <c r="J250" s="150"/>
      <c r="K250" s="150"/>
      <c r="L250" s="150"/>
      <c r="M250" s="150"/>
      <c r="N250" s="150"/>
      <c r="O250" s="150"/>
      <c r="P250" s="150"/>
      <c r="Q250" s="669"/>
      <c r="R250" s="669"/>
      <c r="S250" s="669"/>
      <c r="T250" s="150"/>
      <c r="U250" s="150"/>
      <c r="V250" s="150"/>
      <c r="W250" s="150"/>
      <c r="X250" s="150"/>
      <c r="Y250" s="150"/>
      <c r="Z250" s="150"/>
      <c r="AA250" s="150"/>
      <c r="AB250" s="150"/>
      <c r="AC250" s="150"/>
    </row>
    <row r="251" spans="1:29" ht="15.75" customHeight="1" x14ac:dyDescent="0.25">
      <c r="A251" s="669"/>
      <c r="B251" s="669"/>
      <c r="C251" s="669"/>
      <c r="D251" s="669"/>
      <c r="E251" s="150"/>
      <c r="F251" s="150"/>
      <c r="G251" s="150"/>
      <c r="H251" s="150"/>
      <c r="I251" s="150"/>
      <c r="J251" s="150"/>
      <c r="K251" s="150"/>
      <c r="L251" s="150"/>
      <c r="M251" s="150"/>
      <c r="N251" s="150"/>
      <c r="O251" s="150"/>
      <c r="P251" s="150"/>
      <c r="Q251" s="669"/>
      <c r="R251" s="669"/>
      <c r="S251" s="669"/>
      <c r="T251" s="150"/>
      <c r="U251" s="150"/>
      <c r="V251" s="150"/>
      <c r="W251" s="150"/>
      <c r="X251" s="150"/>
      <c r="Y251" s="150"/>
      <c r="Z251" s="150"/>
      <c r="AA251" s="150"/>
      <c r="AB251" s="150"/>
      <c r="AC251" s="150"/>
    </row>
    <row r="252" spans="1:29" ht="15.75" customHeight="1" x14ac:dyDescent="0.25">
      <c r="A252" s="669"/>
      <c r="B252" s="669"/>
      <c r="C252" s="669"/>
      <c r="D252" s="669"/>
      <c r="E252" s="150"/>
      <c r="F252" s="150"/>
      <c r="G252" s="150"/>
      <c r="H252" s="150"/>
      <c r="I252" s="150"/>
      <c r="J252" s="150"/>
      <c r="K252" s="150"/>
      <c r="L252" s="150"/>
      <c r="M252" s="150"/>
      <c r="N252" s="150"/>
      <c r="O252" s="150"/>
      <c r="P252" s="150"/>
      <c r="Q252" s="669"/>
      <c r="R252" s="669"/>
      <c r="S252" s="669"/>
      <c r="T252" s="150"/>
      <c r="U252" s="150"/>
      <c r="V252" s="150"/>
      <c r="W252" s="150"/>
      <c r="X252" s="150"/>
      <c r="Y252" s="150"/>
      <c r="Z252" s="150"/>
      <c r="AA252" s="150"/>
      <c r="AB252" s="150"/>
      <c r="AC252" s="150"/>
    </row>
    <row r="253" spans="1:29" ht="15.75" customHeight="1" x14ac:dyDescent="0.25">
      <c r="A253" s="669"/>
      <c r="B253" s="669"/>
      <c r="C253" s="669"/>
      <c r="D253" s="669"/>
      <c r="E253" s="150"/>
      <c r="F253" s="150"/>
      <c r="G253" s="150"/>
      <c r="H253" s="150"/>
      <c r="I253" s="150"/>
      <c r="J253" s="150"/>
      <c r="K253" s="150"/>
      <c r="L253" s="150"/>
      <c r="M253" s="150"/>
      <c r="N253" s="150"/>
      <c r="O253" s="150"/>
      <c r="P253" s="150"/>
      <c r="Q253" s="669"/>
      <c r="R253" s="669"/>
      <c r="S253" s="669"/>
      <c r="T253" s="150"/>
      <c r="U253" s="150"/>
      <c r="V253" s="150"/>
      <c r="W253" s="150"/>
      <c r="X253" s="150"/>
      <c r="Y253" s="150"/>
      <c r="Z253" s="150"/>
      <c r="AA253" s="150"/>
      <c r="AB253" s="150"/>
      <c r="AC253" s="150"/>
    </row>
    <row r="254" spans="1:29" ht="15.75" customHeight="1" x14ac:dyDescent="0.25">
      <c r="A254" s="669"/>
      <c r="B254" s="669"/>
      <c r="C254" s="669"/>
      <c r="D254" s="669"/>
      <c r="E254" s="150"/>
      <c r="F254" s="150"/>
      <c r="G254" s="150"/>
      <c r="H254" s="150"/>
      <c r="I254" s="150"/>
      <c r="J254" s="150"/>
      <c r="K254" s="150"/>
      <c r="L254" s="150"/>
      <c r="M254" s="150"/>
      <c r="N254" s="150"/>
      <c r="O254" s="150"/>
      <c r="P254" s="150"/>
      <c r="Q254" s="669"/>
      <c r="R254" s="669"/>
      <c r="S254" s="669"/>
      <c r="T254" s="150"/>
      <c r="U254" s="150"/>
      <c r="V254" s="150"/>
      <c r="W254" s="150"/>
      <c r="X254" s="150"/>
      <c r="Y254" s="150"/>
      <c r="Z254" s="150"/>
      <c r="AA254" s="150"/>
      <c r="AB254" s="150"/>
      <c r="AC254" s="150"/>
    </row>
    <row r="255" spans="1:29" ht="15.75" customHeight="1" x14ac:dyDescent="0.25">
      <c r="A255" s="669"/>
      <c r="B255" s="669"/>
      <c r="C255" s="669"/>
      <c r="D255" s="669"/>
      <c r="E255" s="150"/>
      <c r="F255" s="150"/>
      <c r="G255" s="150"/>
      <c r="H255" s="150"/>
      <c r="I255" s="150"/>
      <c r="J255" s="150"/>
      <c r="K255" s="150"/>
      <c r="L255" s="150"/>
      <c r="M255" s="150"/>
      <c r="N255" s="150"/>
      <c r="O255" s="150"/>
      <c r="P255" s="150"/>
      <c r="Q255" s="669"/>
      <c r="R255" s="669"/>
      <c r="S255" s="669"/>
      <c r="T255" s="150"/>
      <c r="U255" s="150"/>
      <c r="V255" s="150"/>
      <c r="W255" s="150"/>
      <c r="X255" s="150"/>
      <c r="Y255" s="150"/>
      <c r="Z255" s="150"/>
      <c r="AA255" s="150"/>
      <c r="AB255" s="150"/>
      <c r="AC255" s="150"/>
    </row>
    <row r="256" spans="1:29" ht="15.75" customHeight="1" x14ac:dyDescent="0.25">
      <c r="A256" s="669"/>
      <c r="B256" s="669"/>
      <c r="C256" s="669"/>
      <c r="D256" s="669"/>
      <c r="E256" s="150"/>
      <c r="F256" s="150"/>
      <c r="G256" s="150"/>
      <c r="H256" s="150"/>
      <c r="I256" s="150"/>
      <c r="J256" s="150"/>
      <c r="K256" s="150"/>
      <c r="L256" s="150"/>
      <c r="M256" s="150"/>
      <c r="N256" s="150"/>
      <c r="O256" s="150"/>
      <c r="P256" s="150"/>
      <c r="Q256" s="669"/>
      <c r="R256" s="669"/>
      <c r="S256" s="669"/>
      <c r="T256" s="150"/>
      <c r="U256" s="150"/>
      <c r="V256" s="150"/>
      <c r="W256" s="150"/>
      <c r="X256" s="150"/>
      <c r="Y256" s="150"/>
      <c r="Z256" s="150"/>
      <c r="AA256" s="150"/>
      <c r="AB256" s="150"/>
      <c r="AC256" s="150"/>
    </row>
    <row r="257" spans="1:29" ht="15.75" customHeight="1" x14ac:dyDescent="0.25">
      <c r="A257" s="669"/>
      <c r="B257" s="669"/>
      <c r="C257" s="669"/>
      <c r="D257" s="669"/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669"/>
      <c r="R257" s="669"/>
      <c r="S257" s="669"/>
      <c r="T257" s="150"/>
      <c r="U257" s="150"/>
      <c r="V257" s="150"/>
      <c r="W257" s="150"/>
      <c r="X257" s="150"/>
      <c r="Y257" s="150"/>
      <c r="Z257" s="150"/>
      <c r="AA257" s="150"/>
      <c r="AB257" s="150"/>
      <c r="AC257" s="150"/>
    </row>
    <row r="258" spans="1:29" ht="15.75" customHeight="1" x14ac:dyDescent="0.25">
      <c r="A258" s="669"/>
      <c r="B258" s="669"/>
      <c r="C258" s="669"/>
      <c r="D258" s="669"/>
      <c r="E258" s="150"/>
      <c r="F258" s="150"/>
      <c r="G258" s="150"/>
      <c r="H258" s="150"/>
      <c r="I258" s="150"/>
      <c r="J258" s="150"/>
      <c r="K258" s="150"/>
      <c r="L258" s="150"/>
      <c r="M258" s="150"/>
      <c r="N258" s="150"/>
      <c r="O258" s="150"/>
      <c r="P258" s="150"/>
      <c r="Q258" s="669"/>
      <c r="R258" s="669"/>
      <c r="S258" s="669"/>
      <c r="T258" s="150"/>
      <c r="U258" s="150"/>
      <c r="V258" s="150"/>
      <c r="W258" s="150"/>
      <c r="X258" s="150"/>
      <c r="Y258" s="150"/>
      <c r="Z258" s="150"/>
      <c r="AA258" s="150"/>
      <c r="AB258" s="150"/>
      <c r="AC258" s="150"/>
    </row>
    <row r="259" spans="1:29" ht="15.75" customHeight="1" x14ac:dyDescent="0.25">
      <c r="A259" s="669"/>
      <c r="B259" s="669"/>
      <c r="C259" s="669"/>
      <c r="D259" s="669"/>
      <c r="E259" s="150"/>
      <c r="F259" s="150"/>
      <c r="G259" s="150"/>
      <c r="H259" s="150"/>
      <c r="I259" s="150"/>
      <c r="J259" s="150"/>
      <c r="K259" s="150"/>
      <c r="L259" s="150"/>
      <c r="M259" s="150"/>
      <c r="N259" s="150"/>
      <c r="O259" s="150"/>
      <c r="P259" s="150"/>
      <c r="Q259" s="669"/>
      <c r="R259" s="669"/>
      <c r="S259" s="669"/>
      <c r="T259" s="150"/>
      <c r="U259" s="150"/>
      <c r="V259" s="150"/>
      <c r="W259" s="150"/>
      <c r="X259" s="150"/>
      <c r="Y259" s="150"/>
      <c r="Z259" s="150"/>
      <c r="AA259" s="150"/>
      <c r="AB259" s="150"/>
      <c r="AC259" s="150"/>
    </row>
    <row r="260" spans="1:29" ht="15.75" customHeight="1" x14ac:dyDescent="0.25">
      <c r="A260" s="669"/>
      <c r="B260" s="669"/>
      <c r="C260" s="669"/>
      <c r="D260" s="669"/>
      <c r="E260" s="150"/>
      <c r="F260" s="150"/>
      <c r="G260" s="150"/>
      <c r="H260" s="150"/>
      <c r="I260" s="150"/>
      <c r="J260" s="150"/>
      <c r="K260" s="150"/>
      <c r="L260" s="150"/>
      <c r="M260" s="150"/>
      <c r="N260" s="150"/>
      <c r="O260" s="150"/>
      <c r="P260" s="150"/>
      <c r="Q260" s="669"/>
      <c r="R260" s="669"/>
      <c r="S260" s="669"/>
      <c r="T260" s="150"/>
      <c r="U260" s="150"/>
      <c r="V260" s="150"/>
      <c r="W260" s="150"/>
      <c r="X260" s="150"/>
      <c r="Y260" s="150"/>
      <c r="Z260" s="150"/>
      <c r="AA260" s="150"/>
      <c r="AB260" s="150"/>
      <c r="AC260" s="150"/>
    </row>
    <row r="261" spans="1:29" ht="15.75" customHeight="1" x14ac:dyDescent="0.25">
      <c r="A261" s="669"/>
      <c r="B261" s="669"/>
      <c r="C261" s="669"/>
      <c r="D261" s="669"/>
      <c r="E261" s="150"/>
      <c r="F261" s="150"/>
      <c r="G261" s="150"/>
      <c r="H261" s="150"/>
      <c r="I261" s="150"/>
      <c r="J261" s="150"/>
      <c r="K261" s="150"/>
      <c r="L261" s="150"/>
      <c r="M261" s="150"/>
      <c r="N261" s="150"/>
      <c r="O261" s="150"/>
      <c r="P261" s="150"/>
      <c r="Q261" s="669"/>
      <c r="R261" s="669"/>
      <c r="S261" s="669"/>
      <c r="T261" s="150"/>
      <c r="U261" s="150"/>
      <c r="V261" s="150"/>
      <c r="W261" s="150"/>
      <c r="X261" s="150"/>
      <c r="Y261" s="150"/>
      <c r="Z261" s="150"/>
      <c r="AA261" s="150"/>
      <c r="AB261" s="150"/>
      <c r="AC261" s="150"/>
    </row>
    <row r="262" spans="1:29" ht="15.75" customHeight="1" x14ac:dyDescent="0.25">
      <c r="A262" s="669"/>
      <c r="B262" s="669"/>
      <c r="C262" s="669"/>
      <c r="D262" s="669"/>
      <c r="E262" s="150"/>
      <c r="F262" s="150"/>
      <c r="G262" s="150"/>
      <c r="H262" s="150"/>
      <c r="I262" s="150"/>
      <c r="J262" s="150"/>
      <c r="K262" s="150"/>
      <c r="L262" s="150"/>
      <c r="M262" s="150"/>
      <c r="N262" s="150"/>
      <c r="O262" s="150"/>
      <c r="P262" s="150"/>
      <c r="Q262" s="669"/>
      <c r="R262" s="669"/>
      <c r="S262" s="669"/>
      <c r="T262" s="150"/>
      <c r="U262" s="150"/>
      <c r="V262" s="150"/>
      <c r="W262" s="150"/>
      <c r="X262" s="150"/>
      <c r="Y262" s="150"/>
      <c r="Z262" s="150"/>
      <c r="AA262" s="150"/>
      <c r="AB262" s="150"/>
      <c r="AC262" s="150"/>
    </row>
    <row r="263" spans="1:29" ht="15.75" customHeight="1" x14ac:dyDescent="0.25">
      <c r="A263" s="669"/>
      <c r="B263" s="669"/>
      <c r="C263" s="669"/>
      <c r="D263" s="669"/>
      <c r="E263" s="150"/>
      <c r="F263" s="150"/>
      <c r="G263" s="150"/>
      <c r="H263" s="150"/>
      <c r="I263" s="150"/>
      <c r="J263" s="150"/>
      <c r="K263" s="150"/>
      <c r="L263" s="150"/>
      <c r="M263" s="150"/>
      <c r="N263" s="150"/>
      <c r="O263" s="150"/>
      <c r="P263" s="150"/>
      <c r="Q263" s="669"/>
      <c r="R263" s="669"/>
      <c r="S263" s="669"/>
      <c r="T263" s="150"/>
      <c r="U263" s="150"/>
      <c r="V263" s="150"/>
      <c r="W263" s="150"/>
      <c r="X263" s="150"/>
      <c r="Y263" s="150"/>
      <c r="Z263" s="150"/>
      <c r="AA263" s="150"/>
      <c r="AB263" s="150"/>
      <c r="AC263" s="150"/>
    </row>
    <row r="264" spans="1:29" ht="15.75" customHeight="1" x14ac:dyDescent="0.25">
      <c r="A264" s="669"/>
      <c r="B264" s="669"/>
      <c r="C264" s="669"/>
      <c r="D264" s="669"/>
      <c r="E264" s="150"/>
      <c r="F264" s="150"/>
      <c r="G264" s="150"/>
      <c r="H264" s="150"/>
      <c r="I264" s="150"/>
      <c r="J264" s="150"/>
      <c r="K264" s="150"/>
      <c r="L264" s="150"/>
      <c r="M264" s="150"/>
      <c r="N264" s="150"/>
      <c r="O264" s="150"/>
      <c r="P264" s="150"/>
      <c r="Q264" s="669"/>
      <c r="R264" s="669"/>
      <c r="S264" s="669"/>
      <c r="T264" s="150"/>
      <c r="U264" s="150"/>
      <c r="V264" s="150"/>
      <c r="W264" s="150"/>
      <c r="X264" s="150"/>
      <c r="Y264" s="150"/>
      <c r="Z264" s="150"/>
      <c r="AA264" s="150"/>
      <c r="AB264" s="150"/>
      <c r="AC264" s="150"/>
    </row>
    <row r="265" spans="1:29" ht="15.75" customHeight="1" x14ac:dyDescent="0.25">
      <c r="A265" s="669"/>
      <c r="B265" s="669"/>
      <c r="C265" s="669"/>
      <c r="D265" s="669"/>
      <c r="E265" s="150"/>
      <c r="F265" s="150"/>
      <c r="G265" s="150"/>
      <c r="H265" s="150"/>
      <c r="I265" s="150"/>
      <c r="J265" s="150"/>
      <c r="K265" s="150"/>
      <c r="L265" s="150"/>
      <c r="M265" s="150"/>
      <c r="N265" s="150"/>
      <c r="O265" s="150"/>
      <c r="P265" s="150"/>
      <c r="Q265" s="669"/>
      <c r="R265" s="669"/>
      <c r="S265" s="669"/>
      <c r="T265" s="150"/>
      <c r="U265" s="150"/>
      <c r="V265" s="150"/>
      <c r="W265" s="150"/>
      <c r="X265" s="150"/>
      <c r="Y265" s="150"/>
      <c r="Z265" s="150"/>
      <c r="AA265" s="150"/>
      <c r="AB265" s="150"/>
      <c r="AC265" s="150"/>
    </row>
    <row r="266" spans="1:29" ht="15.75" customHeight="1" x14ac:dyDescent="0.25">
      <c r="A266" s="669"/>
      <c r="B266" s="669"/>
      <c r="C266" s="669"/>
      <c r="D266" s="669"/>
      <c r="E266" s="150"/>
      <c r="F266" s="150"/>
      <c r="G266" s="150"/>
      <c r="H266" s="150"/>
      <c r="I266" s="150"/>
      <c r="J266" s="150"/>
      <c r="K266" s="150"/>
      <c r="L266" s="150"/>
      <c r="M266" s="150"/>
      <c r="N266" s="150"/>
      <c r="O266" s="150"/>
      <c r="P266" s="150"/>
      <c r="Q266" s="669"/>
      <c r="R266" s="669"/>
      <c r="S266" s="669"/>
      <c r="T266" s="150"/>
      <c r="U266" s="150"/>
      <c r="V266" s="150"/>
      <c r="W266" s="150"/>
      <c r="X266" s="150"/>
      <c r="Y266" s="150"/>
      <c r="Z266" s="150"/>
      <c r="AA266" s="150"/>
      <c r="AB266" s="150"/>
      <c r="AC266" s="150"/>
    </row>
    <row r="267" spans="1:29" ht="15.75" customHeight="1" x14ac:dyDescent="0.25">
      <c r="A267" s="669"/>
      <c r="B267" s="669"/>
      <c r="C267" s="669"/>
      <c r="D267" s="669"/>
      <c r="E267" s="150"/>
      <c r="F267" s="150"/>
      <c r="G267" s="150"/>
      <c r="H267" s="150"/>
      <c r="I267" s="150"/>
      <c r="J267" s="150"/>
      <c r="K267" s="150"/>
      <c r="L267" s="150"/>
      <c r="M267" s="150"/>
      <c r="N267" s="150"/>
      <c r="O267" s="150"/>
      <c r="P267" s="150"/>
      <c r="Q267" s="669"/>
      <c r="R267" s="669"/>
      <c r="S267" s="669"/>
      <c r="T267" s="150"/>
      <c r="U267" s="150"/>
      <c r="V267" s="150"/>
      <c r="W267" s="150"/>
      <c r="X267" s="150"/>
      <c r="Y267" s="150"/>
      <c r="Z267" s="150"/>
      <c r="AA267" s="150"/>
      <c r="AB267" s="150"/>
      <c r="AC267" s="150"/>
    </row>
    <row r="268" spans="1:29" ht="15.75" customHeight="1" x14ac:dyDescent="0.25">
      <c r="A268" s="669"/>
      <c r="B268" s="669"/>
      <c r="C268" s="669"/>
      <c r="D268" s="669"/>
      <c r="E268" s="150"/>
      <c r="F268" s="150"/>
      <c r="G268" s="150"/>
      <c r="H268" s="150"/>
      <c r="I268" s="150"/>
      <c r="J268" s="150"/>
      <c r="K268" s="150"/>
      <c r="L268" s="150"/>
      <c r="M268" s="150"/>
      <c r="N268" s="150"/>
      <c r="O268" s="150"/>
      <c r="P268" s="150"/>
      <c r="Q268" s="669"/>
      <c r="R268" s="669"/>
      <c r="S268" s="669"/>
      <c r="T268" s="150"/>
      <c r="U268" s="150"/>
      <c r="V268" s="150"/>
      <c r="W268" s="150"/>
      <c r="X268" s="150"/>
      <c r="Y268" s="150"/>
      <c r="Z268" s="150"/>
      <c r="AA268" s="150"/>
      <c r="AB268" s="150"/>
      <c r="AC268" s="150"/>
    </row>
    <row r="269" spans="1:29" ht="15.75" customHeight="1" x14ac:dyDescent="0.25">
      <c r="A269" s="669"/>
      <c r="B269" s="669"/>
      <c r="C269" s="669"/>
      <c r="D269" s="669"/>
      <c r="E269" s="150"/>
      <c r="F269" s="150"/>
      <c r="G269" s="150"/>
      <c r="H269" s="150"/>
      <c r="I269" s="150"/>
      <c r="J269" s="150"/>
      <c r="K269" s="150"/>
      <c r="L269" s="150"/>
      <c r="M269" s="150"/>
      <c r="N269" s="150"/>
      <c r="O269" s="150"/>
      <c r="P269" s="150"/>
      <c r="Q269" s="669"/>
      <c r="R269" s="669"/>
      <c r="S269" s="669"/>
      <c r="T269" s="150"/>
      <c r="U269" s="150"/>
      <c r="V269" s="150"/>
      <c r="W269" s="150"/>
      <c r="X269" s="150"/>
      <c r="Y269" s="150"/>
      <c r="Z269" s="150"/>
      <c r="AA269" s="150"/>
      <c r="AB269" s="150"/>
      <c r="AC269" s="150"/>
    </row>
    <row r="270" spans="1:29" ht="15.75" customHeight="1" x14ac:dyDescent="0.25">
      <c r="A270" s="669"/>
      <c r="B270" s="669"/>
      <c r="C270" s="669"/>
      <c r="D270" s="669"/>
      <c r="E270" s="150"/>
      <c r="F270" s="150"/>
      <c r="G270" s="150"/>
      <c r="H270" s="150"/>
      <c r="I270" s="150"/>
      <c r="J270" s="150"/>
      <c r="K270" s="150"/>
      <c r="L270" s="150"/>
      <c r="M270" s="150"/>
      <c r="N270" s="150"/>
      <c r="O270" s="150"/>
      <c r="P270" s="150"/>
      <c r="Q270" s="669"/>
      <c r="R270" s="669"/>
      <c r="S270" s="669"/>
      <c r="T270" s="150"/>
      <c r="U270" s="150"/>
      <c r="V270" s="150"/>
      <c r="W270" s="150"/>
      <c r="X270" s="150"/>
      <c r="Y270" s="150"/>
      <c r="Z270" s="150"/>
      <c r="AA270" s="150"/>
      <c r="AB270" s="150"/>
      <c r="AC270" s="150"/>
    </row>
    <row r="271" spans="1:29" ht="15.75" customHeight="1" x14ac:dyDescent="0.25">
      <c r="A271" s="669"/>
      <c r="B271" s="669"/>
      <c r="C271" s="669"/>
      <c r="D271" s="669"/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669"/>
      <c r="R271" s="669"/>
      <c r="S271" s="669"/>
      <c r="T271" s="150"/>
      <c r="U271" s="150"/>
      <c r="V271" s="150"/>
      <c r="W271" s="150"/>
      <c r="X271" s="150"/>
      <c r="Y271" s="150"/>
      <c r="Z271" s="150"/>
      <c r="AA271" s="150"/>
      <c r="AB271" s="150"/>
      <c r="AC271" s="150"/>
    </row>
    <row r="272" spans="1:29" ht="15.75" customHeight="1" x14ac:dyDescent="0.25">
      <c r="A272" s="669"/>
      <c r="B272" s="669"/>
      <c r="C272" s="669"/>
      <c r="D272" s="669"/>
      <c r="E272" s="150"/>
      <c r="F272" s="150"/>
      <c r="G272" s="150"/>
      <c r="H272" s="150"/>
      <c r="I272" s="150"/>
      <c r="J272" s="150"/>
      <c r="K272" s="150"/>
      <c r="L272" s="150"/>
      <c r="M272" s="150"/>
      <c r="N272" s="150"/>
      <c r="O272" s="150"/>
      <c r="P272" s="150"/>
      <c r="Q272" s="669"/>
      <c r="R272" s="669"/>
      <c r="S272" s="669"/>
      <c r="T272" s="150"/>
      <c r="U272" s="150"/>
      <c r="V272" s="150"/>
      <c r="W272" s="150"/>
      <c r="X272" s="150"/>
      <c r="Y272" s="150"/>
      <c r="Z272" s="150"/>
      <c r="AA272" s="150"/>
      <c r="AB272" s="150"/>
      <c r="AC272" s="150"/>
    </row>
    <row r="273" spans="1:29" ht="15.75" customHeight="1" x14ac:dyDescent="0.25">
      <c r="A273" s="669"/>
      <c r="B273" s="669"/>
      <c r="C273" s="669"/>
      <c r="D273" s="669"/>
      <c r="E273" s="150"/>
      <c r="F273" s="150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669"/>
      <c r="R273" s="669"/>
      <c r="S273" s="669"/>
      <c r="T273" s="150"/>
      <c r="U273" s="150"/>
      <c r="V273" s="150"/>
      <c r="W273" s="150"/>
      <c r="X273" s="150"/>
      <c r="Y273" s="150"/>
      <c r="Z273" s="150"/>
      <c r="AA273" s="150"/>
      <c r="AB273" s="150"/>
      <c r="AC273" s="150"/>
    </row>
    <row r="274" spans="1:29" ht="15.75" customHeight="1" x14ac:dyDescent="0.25">
      <c r="A274" s="669"/>
      <c r="B274" s="669"/>
      <c r="C274" s="669"/>
      <c r="D274" s="669"/>
      <c r="E274" s="150"/>
      <c r="F274" s="150"/>
      <c r="G274" s="150"/>
      <c r="H274" s="150"/>
      <c r="I274" s="150"/>
      <c r="J274" s="150"/>
      <c r="K274" s="150"/>
      <c r="L274" s="150"/>
      <c r="M274" s="150"/>
      <c r="N274" s="150"/>
      <c r="O274" s="150"/>
      <c r="P274" s="150"/>
      <c r="Q274" s="669"/>
      <c r="R274" s="669"/>
      <c r="S274" s="669"/>
      <c r="T274" s="150"/>
      <c r="U274" s="150"/>
      <c r="V274" s="150"/>
      <c r="W274" s="150"/>
      <c r="X274" s="150"/>
      <c r="Y274" s="150"/>
      <c r="Z274" s="150"/>
      <c r="AA274" s="150"/>
      <c r="AB274" s="150"/>
      <c r="AC274" s="150"/>
    </row>
    <row r="275" spans="1:29" ht="15.75" customHeight="1" x14ac:dyDescent="0.25">
      <c r="A275" s="669"/>
      <c r="B275" s="669"/>
      <c r="C275" s="669"/>
      <c r="D275" s="669"/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669"/>
      <c r="R275" s="669"/>
      <c r="S275" s="669"/>
      <c r="T275" s="150"/>
      <c r="U275" s="150"/>
      <c r="V275" s="150"/>
      <c r="W275" s="150"/>
      <c r="X275" s="150"/>
      <c r="Y275" s="150"/>
      <c r="Z275" s="150"/>
      <c r="AA275" s="150"/>
      <c r="AB275" s="150"/>
      <c r="AC275" s="150"/>
    </row>
    <row r="276" spans="1:29" ht="15.75" customHeight="1" x14ac:dyDescent="0.25">
      <c r="A276" s="669"/>
      <c r="B276" s="669"/>
      <c r="C276" s="669"/>
      <c r="D276" s="669"/>
      <c r="E276" s="150"/>
      <c r="F276" s="150"/>
      <c r="G276" s="150"/>
      <c r="H276" s="150"/>
      <c r="I276" s="150"/>
      <c r="J276" s="150"/>
      <c r="K276" s="150"/>
      <c r="L276" s="150"/>
      <c r="M276" s="150"/>
      <c r="N276" s="150"/>
      <c r="O276" s="150"/>
      <c r="P276" s="150"/>
      <c r="Q276" s="669"/>
      <c r="R276" s="669"/>
      <c r="S276" s="669"/>
      <c r="T276" s="150"/>
      <c r="U276" s="150"/>
      <c r="V276" s="150"/>
      <c r="W276" s="150"/>
      <c r="X276" s="150"/>
      <c r="Y276" s="150"/>
      <c r="Z276" s="150"/>
      <c r="AA276" s="150"/>
      <c r="AB276" s="150"/>
      <c r="AC276" s="150"/>
    </row>
    <row r="277" spans="1:29" ht="15.75" customHeight="1" x14ac:dyDescent="0.25">
      <c r="A277" s="669"/>
      <c r="B277" s="669"/>
      <c r="C277" s="669"/>
      <c r="D277" s="669"/>
      <c r="E277" s="150"/>
      <c r="F277" s="150"/>
      <c r="G277" s="150"/>
      <c r="H277" s="150"/>
      <c r="I277" s="150"/>
      <c r="J277" s="150"/>
      <c r="K277" s="150"/>
      <c r="L277" s="150"/>
      <c r="M277" s="150"/>
      <c r="N277" s="150"/>
      <c r="O277" s="150"/>
      <c r="P277" s="150"/>
      <c r="Q277" s="669"/>
      <c r="R277" s="669"/>
      <c r="S277" s="669"/>
      <c r="T277" s="150"/>
      <c r="U277" s="150"/>
      <c r="V277" s="150"/>
      <c r="W277" s="150"/>
      <c r="X277" s="150"/>
      <c r="Y277" s="150"/>
      <c r="Z277" s="150"/>
      <c r="AA277" s="150"/>
      <c r="AB277" s="150"/>
      <c r="AC277" s="150"/>
    </row>
    <row r="278" spans="1:29" ht="15.75" customHeight="1" x14ac:dyDescent="0.25">
      <c r="A278" s="669"/>
      <c r="B278" s="669"/>
      <c r="C278" s="669"/>
      <c r="D278" s="669"/>
      <c r="E278" s="150"/>
      <c r="F278" s="150"/>
      <c r="G278" s="150"/>
      <c r="H278" s="150"/>
      <c r="I278" s="150"/>
      <c r="J278" s="150"/>
      <c r="K278" s="150"/>
      <c r="L278" s="150"/>
      <c r="M278" s="150"/>
      <c r="N278" s="150"/>
      <c r="O278" s="150"/>
      <c r="P278" s="150"/>
      <c r="Q278" s="669"/>
      <c r="R278" s="669"/>
      <c r="S278" s="669"/>
      <c r="T278" s="150"/>
      <c r="U278" s="150"/>
      <c r="V278" s="150"/>
      <c r="W278" s="150"/>
      <c r="X278" s="150"/>
      <c r="Y278" s="150"/>
      <c r="Z278" s="150"/>
      <c r="AA278" s="150"/>
      <c r="AB278" s="150"/>
      <c r="AC278" s="150"/>
    </row>
    <row r="279" spans="1:29" ht="15.75" customHeight="1" x14ac:dyDescent="0.25">
      <c r="A279" s="669"/>
      <c r="B279" s="669"/>
      <c r="C279" s="669"/>
      <c r="D279" s="669"/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669"/>
      <c r="R279" s="669"/>
      <c r="S279" s="669"/>
      <c r="T279" s="150"/>
      <c r="U279" s="150"/>
      <c r="V279" s="150"/>
      <c r="W279" s="150"/>
      <c r="X279" s="150"/>
      <c r="Y279" s="150"/>
      <c r="Z279" s="150"/>
      <c r="AA279" s="150"/>
      <c r="AB279" s="150"/>
      <c r="AC279" s="150"/>
    </row>
    <row r="280" spans="1:29" ht="15.75" customHeight="1" x14ac:dyDescent="0.25">
      <c r="A280" s="669"/>
      <c r="B280" s="669"/>
      <c r="C280" s="669"/>
      <c r="D280" s="669"/>
      <c r="E280" s="150"/>
      <c r="F280" s="150"/>
      <c r="G280" s="150"/>
      <c r="H280" s="150"/>
      <c r="I280" s="150"/>
      <c r="J280" s="150"/>
      <c r="K280" s="150"/>
      <c r="L280" s="150"/>
      <c r="M280" s="150"/>
      <c r="N280" s="150"/>
      <c r="O280" s="150"/>
      <c r="P280" s="150"/>
      <c r="Q280" s="669"/>
      <c r="R280" s="669"/>
      <c r="S280" s="669"/>
      <c r="T280" s="150"/>
      <c r="U280" s="150"/>
      <c r="V280" s="150"/>
      <c r="W280" s="150"/>
      <c r="X280" s="150"/>
      <c r="Y280" s="150"/>
      <c r="Z280" s="150"/>
      <c r="AA280" s="150"/>
      <c r="AB280" s="150"/>
      <c r="AC280" s="150"/>
    </row>
    <row r="281" spans="1:29" ht="15.75" customHeight="1" x14ac:dyDescent="0.25">
      <c r="A281" s="669"/>
      <c r="B281" s="669"/>
      <c r="C281" s="669"/>
      <c r="D281" s="669"/>
      <c r="E281" s="150"/>
      <c r="F281" s="150"/>
      <c r="G281" s="150"/>
      <c r="H281" s="150"/>
      <c r="I281" s="150"/>
      <c r="J281" s="150"/>
      <c r="K281" s="150"/>
      <c r="L281" s="150"/>
      <c r="M281" s="150"/>
      <c r="N281" s="150"/>
      <c r="O281" s="150"/>
      <c r="P281" s="150"/>
      <c r="Q281" s="669"/>
      <c r="R281" s="669"/>
      <c r="S281" s="669"/>
      <c r="T281" s="150"/>
      <c r="U281" s="150"/>
      <c r="V281" s="150"/>
      <c r="W281" s="150"/>
      <c r="X281" s="150"/>
      <c r="Y281" s="150"/>
      <c r="Z281" s="150"/>
      <c r="AA281" s="150"/>
      <c r="AB281" s="150"/>
      <c r="AC281" s="150"/>
    </row>
    <row r="282" spans="1:29" ht="15.75" customHeight="1" x14ac:dyDescent="0.25">
      <c r="A282" s="669"/>
      <c r="B282" s="669"/>
      <c r="C282" s="669"/>
      <c r="D282" s="669"/>
      <c r="E282" s="150"/>
      <c r="F282" s="150"/>
      <c r="G282" s="150"/>
      <c r="H282" s="150"/>
      <c r="I282" s="150"/>
      <c r="J282" s="150"/>
      <c r="K282" s="150"/>
      <c r="L282" s="150"/>
      <c r="M282" s="150"/>
      <c r="N282" s="150"/>
      <c r="O282" s="150"/>
      <c r="P282" s="150"/>
      <c r="Q282" s="669"/>
      <c r="R282" s="669"/>
      <c r="S282" s="669"/>
      <c r="T282" s="150"/>
      <c r="U282" s="150"/>
      <c r="V282" s="150"/>
      <c r="W282" s="150"/>
      <c r="X282" s="150"/>
      <c r="Y282" s="150"/>
      <c r="Z282" s="150"/>
      <c r="AA282" s="150"/>
      <c r="AB282" s="150"/>
      <c r="AC282" s="150"/>
    </row>
    <row r="283" spans="1:29" ht="15.75" customHeight="1" x14ac:dyDescent="0.25">
      <c r="A283" s="669"/>
      <c r="B283" s="669"/>
      <c r="C283" s="669"/>
      <c r="D283" s="669"/>
      <c r="E283" s="150"/>
      <c r="F283" s="150"/>
      <c r="G283" s="150"/>
      <c r="H283" s="150"/>
      <c r="I283" s="150"/>
      <c r="J283" s="150"/>
      <c r="K283" s="150"/>
      <c r="L283" s="150"/>
      <c r="M283" s="150"/>
      <c r="N283" s="150"/>
      <c r="O283" s="150"/>
      <c r="P283" s="150"/>
      <c r="Q283" s="669"/>
      <c r="R283" s="669"/>
      <c r="S283" s="669"/>
      <c r="T283" s="150"/>
      <c r="U283" s="150"/>
      <c r="V283" s="150"/>
      <c r="W283" s="150"/>
      <c r="X283" s="150"/>
      <c r="Y283" s="150"/>
      <c r="Z283" s="150"/>
      <c r="AA283" s="150"/>
      <c r="AB283" s="150"/>
      <c r="AC283" s="150"/>
    </row>
    <row r="284" spans="1:29" ht="15.75" customHeight="1" x14ac:dyDescent="0.25">
      <c r="A284" s="669"/>
      <c r="B284" s="669"/>
      <c r="C284" s="669"/>
      <c r="D284" s="669"/>
      <c r="E284" s="150"/>
      <c r="F284" s="150"/>
      <c r="G284" s="150"/>
      <c r="H284" s="150"/>
      <c r="I284" s="150"/>
      <c r="J284" s="150"/>
      <c r="K284" s="150"/>
      <c r="L284" s="150"/>
      <c r="M284" s="150"/>
      <c r="N284" s="150"/>
      <c r="O284" s="150"/>
      <c r="P284" s="150"/>
      <c r="Q284" s="669"/>
      <c r="R284" s="669"/>
      <c r="S284" s="669"/>
      <c r="T284" s="150"/>
      <c r="U284" s="150"/>
      <c r="V284" s="150"/>
      <c r="W284" s="150"/>
      <c r="X284" s="150"/>
      <c r="Y284" s="150"/>
      <c r="Z284" s="150"/>
      <c r="AA284" s="150"/>
      <c r="AB284" s="150"/>
      <c r="AC284" s="150"/>
    </row>
    <row r="285" spans="1:29" ht="15.75" customHeight="1" x14ac:dyDescent="0.25">
      <c r="A285" s="669"/>
      <c r="B285" s="669"/>
      <c r="C285" s="669"/>
      <c r="D285" s="669"/>
      <c r="E285" s="150"/>
      <c r="F285" s="150"/>
      <c r="G285" s="150"/>
      <c r="H285" s="150"/>
      <c r="I285" s="150"/>
      <c r="J285" s="150"/>
      <c r="K285" s="150"/>
      <c r="L285" s="150"/>
      <c r="M285" s="150"/>
      <c r="N285" s="150"/>
      <c r="O285" s="150"/>
      <c r="P285" s="150"/>
      <c r="Q285" s="669"/>
      <c r="R285" s="669"/>
      <c r="S285" s="669"/>
      <c r="T285" s="150"/>
      <c r="U285" s="150"/>
      <c r="V285" s="150"/>
      <c r="W285" s="150"/>
      <c r="X285" s="150"/>
      <c r="Y285" s="150"/>
      <c r="Z285" s="150"/>
      <c r="AA285" s="150"/>
      <c r="AB285" s="150"/>
      <c r="AC285" s="150"/>
    </row>
    <row r="286" spans="1:29" ht="15.75" customHeight="1" x14ac:dyDescent="0.25">
      <c r="A286" s="669"/>
      <c r="B286" s="669"/>
      <c r="C286" s="669"/>
      <c r="D286" s="669"/>
      <c r="E286" s="150"/>
      <c r="F286" s="150"/>
      <c r="G286" s="150"/>
      <c r="H286" s="150"/>
      <c r="I286" s="150"/>
      <c r="J286" s="150"/>
      <c r="K286" s="150"/>
      <c r="L286" s="150"/>
      <c r="M286" s="150"/>
      <c r="N286" s="150"/>
      <c r="O286" s="150"/>
      <c r="P286" s="150"/>
      <c r="Q286" s="669"/>
      <c r="R286" s="669"/>
      <c r="S286" s="669"/>
      <c r="T286" s="150"/>
      <c r="U286" s="150"/>
      <c r="V286" s="150"/>
      <c r="W286" s="150"/>
      <c r="X286" s="150"/>
      <c r="Y286" s="150"/>
      <c r="Z286" s="150"/>
      <c r="AA286" s="150"/>
      <c r="AB286" s="150"/>
      <c r="AC286" s="150"/>
    </row>
    <row r="287" spans="1:29" ht="15.75" customHeight="1" x14ac:dyDescent="0.25">
      <c r="A287" s="669"/>
      <c r="B287" s="669"/>
      <c r="C287" s="669"/>
      <c r="D287" s="669"/>
      <c r="E287" s="150"/>
      <c r="F287" s="150"/>
      <c r="G287" s="150"/>
      <c r="H287" s="150"/>
      <c r="I287" s="150"/>
      <c r="J287" s="150"/>
      <c r="K287" s="150"/>
      <c r="L287" s="150"/>
      <c r="M287" s="150"/>
      <c r="N287" s="150"/>
      <c r="O287" s="150"/>
      <c r="P287" s="150"/>
      <c r="Q287" s="669"/>
      <c r="R287" s="669"/>
      <c r="S287" s="669"/>
      <c r="T287" s="150"/>
      <c r="U287" s="150"/>
      <c r="V287" s="150"/>
      <c r="W287" s="150"/>
      <c r="X287" s="150"/>
      <c r="Y287" s="150"/>
      <c r="Z287" s="150"/>
      <c r="AA287" s="150"/>
      <c r="AB287" s="150"/>
      <c r="AC287" s="150"/>
    </row>
    <row r="288" spans="1:29" ht="15.75" customHeight="1" x14ac:dyDescent="0.25">
      <c r="A288" s="669"/>
      <c r="B288" s="669"/>
      <c r="C288" s="669"/>
      <c r="D288" s="669"/>
      <c r="E288" s="150"/>
      <c r="F288" s="150"/>
      <c r="G288" s="150"/>
      <c r="H288" s="150"/>
      <c r="I288" s="150"/>
      <c r="J288" s="150"/>
      <c r="K288" s="150"/>
      <c r="L288" s="150"/>
      <c r="M288" s="150"/>
      <c r="N288" s="150"/>
      <c r="O288" s="150"/>
      <c r="P288" s="150"/>
      <c r="Q288" s="669"/>
      <c r="R288" s="669"/>
      <c r="S288" s="669"/>
      <c r="T288" s="150"/>
      <c r="U288" s="150"/>
      <c r="V288" s="150"/>
      <c r="W288" s="150"/>
      <c r="X288" s="150"/>
      <c r="Y288" s="150"/>
      <c r="Z288" s="150"/>
      <c r="AA288" s="150"/>
      <c r="AB288" s="150"/>
      <c r="AC288" s="150"/>
    </row>
    <row r="289" spans="1:29" ht="15.75" customHeight="1" x14ac:dyDescent="0.25">
      <c r="A289" s="669"/>
      <c r="B289" s="669"/>
      <c r="C289" s="669"/>
      <c r="D289" s="669"/>
      <c r="E289" s="150"/>
      <c r="F289" s="150"/>
      <c r="G289" s="150"/>
      <c r="H289" s="150"/>
      <c r="I289" s="150"/>
      <c r="J289" s="150"/>
      <c r="K289" s="150"/>
      <c r="L289" s="150"/>
      <c r="M289" s="150"/>
      <c r="N289" s="150"/>
      <c r="O289" s="150"/>
      <c r="P289" s="150"/>
      <c r="Q289" s="669"/>
      <c r="R289" s="669"/>
      <c r="S289" s="669"/>
      <c r="T289" s="150"/>
      <c r="U289" s="150"/>
      <c r="V289" s="150"/>
      <c r="W289" s="150"/>
      <c r="X289" s="150"/>
      <c r="Y289" s="150"/>
      <c r="Z289" s="150"/>
      <c r="AA289" s="150"/>
      <c r="AB289" s="150"/>
      <c r="AC289" s="150"/>
    </row>
    <row r="290" spans="1:29" ht="15.75" customHeight="1" x14ac:dyDescent="0.25">
      <c r="A290" s="669"/>
      <c r="B290" s="669"/>
      <c r="C290" s="669"/>
      <c r="D290" s="669"/>
      <c r="E290" s="150"/>
      <c r="F290" s="150"/>
      <c r="G290" s="150"/>
      <c r="H290" s="150"/>
      <c r="I290" s="150"/>
      <c r="J290" s="150"/>
      <c r="K290" s="150"/>
      <c r="L290" s="150"/>
      <c r="M290" s="150"/>
      <c r="N290" s="150"/>
      <c r="O290" s="150"/>
      <c r="P290" s="150"/>
      <c r="Q290" s="669"/>
      <c r="R290" s="669"/>
      <c r="S290" s="669"/>
      <c r="T290" s="150"/>
      <c r="U290" s="150"/>
      <c r="V290" s="150"/>
      <c r="W290" s="150"/>
      <c r="X290" s="150"/>
      <c r="Y290" s="150"/>
      <c r="Z290" s="150"/>
      <c r="AA290" s="150"/>
      <c r="AB290" s="150"/>
      <c r="AC290" s="150"/>
    </row>
    <row r="291" spans="1:29" ht="15.75" customHeight="1" x14ac:dyDescent="0.25">
      <c r="A291" s="669"/>
      <c r="B291" s="669"/>
      <c r="C291" s="669"/>
      <c r="D291" s="669"/>
      <c r="E291" s="150"/>
      <c r="F291" s="150"/>
      <c r="G291" s="150"/>
      <c r="H291" s="150"/>
      <c r="I291" s="150"/>
      <c r="J291" s="150"/>
      <c r="K291" s="150"/>
      <c r="L291" s="150"/>
      <c r="M291" s="150"/>
      <c r="N291" s="150"/>
      <c r="O291" s="150"/>
      <c r="P291" s="150"/>
      <c r="Q291" s="669"/>
      <c r="R291" s="669"/>
      <c r="S291" s="669"/>
      <c r="T291" s="150"/>
      <c r="U291" s="150"/>
      <c r="V291" s="150"/>
      <c r="W291" s="150"/>
      <c r="X291" s="150"/>
      <c r="Y291" s="150"/>
      <c r="Z291" s="150"/>
      <c r="AA291" s="150"/>
      <c r="AB291" s="150"/>
      <c r="AC291" s="150"/>
    </row>
    <row r="292" spans="1:29" ht="15.75" customHeight="1" x14ac:dyDescent="0.25">
      <c r="A292" s="669"/>
      <c r="B292" s="669"/>
      <c r="C292" s="669"/>
      <c r="D292" s="669"/>
      <c r="E292" s="150"/>
      <c r="F292" s="150"/>
      <c r="G292" s="150"/>
      <c r="H292" s="150"/>
      <c r="I292" s="150"/>
      <c r="J292" s="150"/>
      <c r="K292" s="150"/>
      <c r="L292" s="150"/>
      <c r="M292" s="150"/>
      <c r="N292" s="150"/>
      <c r="O292" s="150"/>
      <c r="P292" s="150"/>
      <c r="Q292" s="669"/>
      <c r="R292" s="669"/>
      <c r="S292" s="669"/>
      <c r="T292" s="150"/>
      <c r="U292" s="150"/>
      <c r="V292" s="150"/>
      <c r="W292" s="150"/>
      <c r="X292" s="150"/>
      <c r="Y292" s="150"/>
      <c r="Z292" s="150"/>
      <c r="AA292" s="150"/>
      <c r="AB292" s="150"/>
      <c r="AC292" s="150"/>
    </row>
    <row r="293" spans="1:29" ht="15.75" customHeight="1" x14ac:dyDescent="0.25">
      <c r="A293" s="669"/>
      <c r="B293" s="669"/>
      <c r="C293" s="669"/>
      <c r="D293" s="669"/>
      <c r="E293" s="150"/>
      <c r="F293" s="150"/>
      <c r="G293" s="150"/>
      <c r="H293" s="150"/>
      <c r="I293" s="150"/>
      <c r="J293" s="150"/>
      <c r="K293" s="150"/>
      <c r="L293" s="150"/>
      <c r="M293" s="150"/>
      <c r="N293" s="150"/>
      <c r="O293" s="150"/>
      <c r="P293" s="150"/>
      <c r="Q293" s="669"/>
      <c r="R293" s="669"/>
      <c r="S293" s="669"/>
      <c r="T293" s="150"/>
      <c r="U293" s="150"/>
      <c r="V293" s="150"/>
      <c r="W293" s="150"/>
      <c r="X293" s="150"/>
      <c r="Y293" s="150"/>
      <c r="Z293" s="150"/>
      <c r="AA293" s="150"/>
      <c r="AB293" s="150"/>
      <c r="AC293" s="150"/>
    </row>
    <row r="294" spans="1:29" ht="15.75" customHeight="1" x14ac:dyDescent="0.25">
      <c r="A294" s="669"/>
      <c r="B294" s="669"/>
      <c r="C294" s="669"/>
      <c r="D294" s="669"/>
      <c r="E294" s="150"/>
      <c r="F294" s="150"/>
      <c r="G294" s="150"/>
      <c r="H294" s="150"/>
      <c r="I294" s="150"/>
      <c r="J294" s="150"/>
      <c r="K294" s="150"/>
      <c r="L294" s="150"/>
      <c r="M294" s="150"/>
      <c r="N294" s="150"/>
      <c r="O294" s="150"/>
      <c r="P294" s="150"/>
      <c r="Q294" s="669"/>
      <c r="R294" s="669"/>
      <c r="S294" s="669"/>
      <c r="T294" s="150"/>
      <c r="U294" s="150"/>
      <c r="V294" s="150"/>
      <c r="W294" s="150"/>
      <c r="X294" s="150"/>
      <c r="Y294" s="150"/>
      <c r="Z294" s="150"/>
      <c r="AA294" s="150"/>
      <c r="AB294" s="150"/>
      <c r="AC294" s="150"/>
    </row>
    <row r="295" spans="1:29" ht="15.75" customHeight="1" x14ac:dyDescent="0.25">
      <c r="A295" s="669"/>
      <c r="B295" s="669"/>
      <c r="C295" s="669"/>
      <c r="D295" s="669"/>
      <c r="E295" s="150"/>
      <c r="F295" s="150"/>
      <c r="G295" s="150"/>
      <c r="H295" s="150"/>
      <c r="I295" s="150"/>
      <c r="J295" s="150"/>
      <c r="K295" s="150"/>
      <c r="L295" s="150"/>
      <c r="M295" s="150"/>
      <c r="N295" s="150"/>
      <c r="O295" s="150"/>
      <c r="P295" s="150"/>
      <c r="Q295" s="669"/>
      <c r="R295" s="669"/>
      <c r="S295" s="669"/>
      <c r="T295" s="150"/>
      <c r="U295" s="150"/>
      <c r="V295" s="150"/>
      <c r="W295" s="150"/>
      <c r="X295" s="150"/>
      <c r="Y295" s="150"/>
      <c r="Z295" s="150"/>
      <c r="AA295" s="150"/>
      <c r="AB295" s="150"/>
      <c r="AC295" s="150"/>
    </row>
    <row r="296" spans="1:29" ht="15.75" customHeight="1" x14ac:dyDescent="0.25">
      <c r="A296" s="669"/>
      <c r="B296" s="669"/>
      <c r="C296" s="669"/>
      <c r="D296" s="669"/>
      <c r="E296" s="150"/>
      <c r="F296" s="150"/>
      <c r="G296" s="150"/>
      <c r="H296" s="150"/>
      <c r="I296" s="150"/>
      <c r="J296" s="150"/>
      <c r="K296" s="150"/>
      <c r="L296" s="150"/>
      <c r="M296" s="150"/>
      <c r="N296" s="150"/>
      <c r="O296" s="150"/>
      <c r="P296" s="150"/>
      <c r="Q296" s="669"/>
      <c r="R296" s="669"/>
      <c r="S296" s="669"/>
      <c r="T296" s="150"/>
      <c r="U296" s="150"/>
      <c r="V296" s="150"/>
      <c r="W296" s="150"/>
      <c r="X296" s="150"/>
      <c r="Y296" s="150"/>
      <c r="Z296" s="150"/>
      <c r="AA296" s="150"/>
      <c r="AB296" s="150"/>
      <c r="AC296" s="150"/>
    </row>
    <row r="297" spans="1:29" ht="15.75" customHeight="1" x14ac:dyDescent="0.25">
      <c r="A297" s="669"/>
      <c r="B297" s="669"/>
      <c r="C297" s="669"/>
      <c r="D297" s="669"/>
      <c r="E297" s="150"/>
      <c r="F297" s="150"/>
      <c r="G297" s="150"/>
      <c r="H297" s="150"/>
      <c r="I297" s="150"/>
      <c r="J297" s="150"/>
      <c r="K297" s="150"/>
      <c r="L297" s="150"/>
      <c r="M297" s="150"/>
      <c r="N297" s="150"/>
      <c r="O297" s="150"/>
      <c r="P297" s="150"/>
      <c r="Q297" s="669"/>
      <c r="R297" s="669"/>
      <c r="S297" s="669"/>
      <c r="T297" s="150"/>
      <c r="U297" s="150"/>
      <c r="V297" s="150"/>
      <c r="W297" s="150"/>
      <c r="X297" s="150"/>
      <c r="Y297" s="150"/>
      <c r="Z297" s="150"/>
      <c r="AA297" s="150"/>
      <c r="AB297" s="150"/>
      <c r="AC297" s="150"/>
    </row>
    <row r="298" spans="1:29" ht="15.75" customHeight="1" x14ac:dyDescent="0.25">
      <c r="A298" s="669"/>
      <c r="B298" s="669"/>
      <c r="C298" s="669"/>
      <c r="D298" s="669"/>
      <c r="E298" s="150"/>
      <c r="F298" s="150"/>
      <c r="G298" s="150"/>
      <c r="H298" s="150"/>
      <c r="I298" s="150"/>
      <c r="J298" s="150"/>
      <c r="K298" s="150"/>
      <c r="L298" s="150"/>
      <c r="M298" s="150"/>
      <c r="N298" s="150"/>
      <c r="O298" s="150"/>
      <c r="P298" s="150"/>
      <c r="Q298" s="669"/>
      <c r="R298" s="669"/>
      <c r="S298" s="669"/>
      <c r="T298" s="150"/>
      <c r="U298" s="150"/>
      <c r="V298" s="150"/>
      <c r="W298" s="150"/>
      <c r="X298" s="150"/>
      <c r="Y298" s="150"/>
      <c r="Z298" s="150"/>
      <c r="AA298" s="150"/>
      <c r="AB298" s="150"/>
      <c r="AC298" s="150"/>
    </row>
    <row r="299" spans="1:29" ht="15.75" customHeight="1" x14ac:dyDescent="0.25">
      <c r="A299" s="669"/>
      <c r="B299" s="669"/>
      <c r="C299" s="669"/>
      <c r="D299" s="669"/>
      <c r="E299" s="150"/>
      <c r="F299" s="150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669"/>
      <c r="R299" s="669"/>
      <c r="S299" s="669"/>
      <c r="T299" s="150"/>
      <c r="U299" s="150"/>
      <c r="V299" s="150"/>
      <c r="W299" s="150"/>
      <c r="X299" s="150"/>
      <c r="Y299" s="150"/>
      <c r="Z299" s="150"/>
      <c r="AA299" s="150"/>
      <c r="AB299" s="150"/>
      <c r="AC299" s="150"/>
    </row>
    <row r="300" spans="1:29" ht="15.75" customHeight="1" x14ac:dyDescent="0.25">
      <c r="A300" s="669"/>
      <c r="B300" s="669"/>
      <c r="C300" s="669"/>
      <c r="D300" s="669"/>
      <c r="E300" s="150"/>
      <c r="F300" s="150"/>
      <c r="G300" s="150"/>
      <c r="H300" s="150"/>
      <c r="I300" s="150"/>
      <c r="J300" s="150"/>
      <c r="K300" s="150"/>
      <c r="L300" s="150"/>
      <c r="M300" s="150"/>
      <c r="N300" s="150"/>
      <c r="O300" s="150"/>
      <c r="P300" s="150"/>
      <c r="Q300" s="669"/>
      <c r="R300" s="669"/>
      <c r="S300" s="669"/>
      <c r="T300" s="150"/>
      <c r="U300" s="150"/>
      <c r="V300" s="150"/>
      <c r="W300" s="150"/>
      <c r="X300" s="150"/>
      <c r="Y300" s="150"/>
      <c r="Z300" s="150"/>
      <c r="AA300" s="150"/>
      <c r="AB300" s="150"/>
      <c r="AC300" s="150"/>
    </row>
    <row r="301" spans="1:29" ht="15.75" customHeight="1" x14ac:dyDescent="0.25">
      <c r="A301" s="669"/>
      <c r="B301" s="669"/>
      <c r="C301" s="669"/>
      <c r="D301" s="669"/>
      <c r="E301" s="150"/>
      <c r="F301" s="150"/>
      <c r="G301" s="150"/>
      <c r="H301" s="150"/>
      <c r="I301" s="150"/>
      <c r="J301" s="150"/>
      <c r="K301" s="150"/>
      <c r="L301" s="150"/>
      <c r="M301" s="150"/>
      <c r="N301" s="150"/>
      <c r="O301" s="150"/>
      <c r="P301" s="150"/>
      <c r="Q301" s="669"/>
      <c r="R301" s="669"/>
      <c r="S301" s="669"/>
      <c r="T301" s="150"/>
      <c r="U301" s="150"/>
      <c r="V301" s="150"/>
      <c r="W301" s="150"/>
      <c r="X301" s="150"/>
      <c r="Y301" s="150"/>
      <c r="Z301" s="150"/>
      <c r="AA301" s="150"/>
      <c r="AB301" s="150"/>
      <c r="AC301" s="150"/>
    </row>
    <row r="302" spans="1:29" ht="15.75" customHeight="1" x14ac:dyDescent="0.25">
      <c r="A302" s="669"/>
      <c r="B302" s="669"/>
      <c r="C302" s="669"/>
      <c r="D302" s="669"/>
      <c r="E302" s="150"/>
      <c r="F302" s="150"/>
      <c r="G302" s="150"/>
      <c r="H302" s="150"/>
      <c r="I302" s="150"/>
      <c r="J302" s="150"/>
      <c r="K302" s="150"/>
      <c r="L302" s="150"/>
      <c r="M302" s="150"/>
      <c r="N302" s="150"/>
      <c r="O302" s="150"/>
      <c r="P302" s="150"/>
      <c r="Q302" s="669"/>
      <c r="R302" s="669"/>
      <c r="S302" s="669"/>
      <c r="T302" s="150"/>
      <c r="U302" s="150"/>
      <c r="V302" s="150"/>
      <c r="W302" s="150"/>
      <c r="X302" s="150"/>
      <c r="Y302" s="150"/>
      <c r="Z302" s="150"/>
      <c r="AA302" s="150"/>
      <c r="AB302" s="150"/>
      <c r="AC302" s="150"/>
    </row>
    <row r="303" spans="1:29" ht="15.75" customHeight="1" x14ac:dyDescent="0.25">
      <c r="A303" s="669"/>
      <c r="B303" s="669"/>
      <c r="C303" s="669"/>
      <c r="D303" s="669"/>
      <c r="E303" s="150"/>
      <c r="F303" s="150"/>
      <c r="G303" s="150"/>
      <c r="H303" s="150"/>
      <c r="I303" s="150"/>
      <c r="J303" s="150"/>
      <c r="K303" s="150"/>
      <c r="L303" s="150"/>
      <c r="M303" s="150"/>
      <c r="N303" s="150"/>
      <c r="O303" s="150"/>
      <c r="P303" s="150"/>
      <c r="Q303" s="669"/>
      <c r="R303" s="669"/>
      <c r="S303" s="669"/>
      <c r="T303" s="150"/>
      <c r="U303" s="150"/>
      <c r="V303" s="150"/>
      <c r="W303" s="150"/>
      <c r="X303" s="150"/>
      <c r="Y303" s="150"/>
      <c r="Z303" s="150"/>
      <c r="AA303" s="150"/>
      <c r="AB303" s="150"/>
      <c r="AC303" s="150"/>
    </row>
    <row r="304" spans="1:29" ht="15.75" customHeight="1" x14ac:dyDescent="0.25">
      <c r="A304" s="669"/>
      <c r="B304" s="669"/>
      <c r="C304" s="669"/>
      <c r="D304" s="669"/>
      <c r="E304" s="150"/>
      <c r="F304" s="150"/>
      <c r="G304" s="150"/>
      <c r="H304" s="150"/>
      <c r="I304" s="150"/>
      <c r="J304" s="150"/>
      <c r="K304" s="150"/>
      <c r="L304" s="150"/>
      <c r="M304" s="150"/>
      <c r="N304" s="150"/>
      <c r="O304" s="150"/>
      <c r="P304" s="150"/>
      <c r="Q304" s="669"/>
      <c r="R304" s="669"/>
      <c r="S304" s="669"/>
      <c r="T304" s="150"/>
      <c r="U304" s="150"/>
      <c r="V304" s="150"/>
      <c r="W304" s="150"/>
      <c r="X304" s="150"/>
      <c r="Y304" s="150"/>
      <c r="Z304" s="150"/>
      <c r="AA304" s="150"/>
      <c r="AB304" s="150"/>
      <c r="AC304" s="150"/>
    </row>
    <row r="305" spans="1:29" ht="15.75" customHeight="1" x14ac:dyDescent="0.25">
      <c r="A305" s="669"/>
      <c r="B305" s="669"/>
      <c r="C305" s="669"/>
      <c r="D305" s="669"/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669"/>
      <c r="R305" s="669"/>
      <c r="S305" s="669"/>
      <c r="T305" s="150"/>
      <c r="U305" s="150"/>
      <c r="V305" s="150"/>
      <c r="W305" s="150"/>
      <c r="X305" s="150"/>
      <c r="Y305" s="150"/>
      <c r="Z305" s="150"/>
      <c r="AA305" s="150"/>
      <c r="AB305" s="150"/>
      <c r="AC305" s="150"/>
    </row>
    <row r="306" spans="1:29" ht="15.75" customHeight="1" x14ac:dyDescent="0.25">
      <c r="A306" s="669"/>
      <c r="B306" s="669"/>
      <c r="C306" s="669"/>
      <c r="D306" s="669"/>
      <c r="E306" s="150"/>
      <c r="F306" s="150"/>
      <c r="G306" s="150"/>
      <c r="H306" s="150"/>
      <c r="I306" s="150"/>
      <c r="J306" s="150"/>
      <c r="K306" s="150"/>
      <c r="L306" s="150"/>
      <c r="M306" s="150"/>
      <c r="N306" s="150"/>
      <c r="O306" s="150"/>
      <c r="P306" s="150"/>
      <c r="Q306" s="669"/>
      <c r="R306" s="669"/>
      <c r="S306" s="669"/>
      <c r="T306" s="150"/>
      <c r="U306" s="150"/>
      <c r="V306" s="150"/>
      <c r="W306" s="150"/>
      <c r="X306" s="150"/>
      <c r="Y306" s="150"/>
      <c r="Z306" s="150"/>
      <c r="AA306" s="150"/>
      <c r="AB306" s="150"/>
      <c r="AC306" s="150"/>
    </row>
    <row r="307" spans="1:29" ht="15.75" customHeight="1" x14ac:dyDescent="0.25">
      <c r="A307" s="669"/>
      <c r="B307" s="669"/>
      <c r="C307" s="669"/>
      <c r="D307" s="669"/>
      <c r="E307" s="150"/>
      <c r="F307" s="150"/>
      <c r="G307" s="150"/>
      <c r="H307" s="150"/>
      <c r="I307" s="150"/>
      <c r="J307" s="150"/>
      <c r="K307" s="150"/>
      <c r="L307" s="150"/>
      <c r="M307" s="150"/>
      <c r="N307" s="150"/>
      <c r="O307" s="150"/>
      <c r="P307" s="150"/>
      <c r="Q307" s="669"/>
      <c r="R307" s="669"/>
      <c r="S307" s="669"/>
      <c r="T307" s="150"/>
      <c r="U307" s="150"/>
      <c r="V307" s="150"/>
      <c r="W307" s="150"/>
      <c r="X307" s="150"/>
      <c r="Y307" s="150"/>
      <c r="Z307" s="150"/>
      <c r="AA307" s="150"/>
      <c r="AB307" s="150"/>
      <c r="AC307" s="150"/>
    </row>
    <row r="308" spans="1:29" ht="15.75" customHeight="1" x14ac:dyDescent="0.25">
      <c r="A308" s="669"/>
      <c r="B308" s="669"/>
      <c r="C308" s="669"/>
      <c r="D308" s="669"/>
      <c r="E308" s="150"/>
      <c r="F308" s="150"/>
      <c r="G308" s="150"/>
      <c r="H308" s="150"/>
      <c r="I308" s="150"/>
      <c r="J308" s="150"/>
      <c r="K308" s="150"/>
      <c r="L308" s="150"/>
      <c r="M308" s="150"/>
      <c r="N308" s="150"/>
      <c r="O308" s="150"/>
      <c r="P308" s="150"/>
      <c r="Q308" s="669"/>
      <c r="R308" s="669"/>
      <c r="S308" s="669"/>
      <c r="T308" s="150"/>
      <c r="U308" s="150"/>
      <c r="V308" s="150"/>
      <c r="W308" s="150"/>
      <c r="X308" s="150"/>
      <c r="Y308" s="150"/>
      <c r="Z308" s="150"/>
      <c r="AA308" s="150"/>
      <c r="AB308" s="150"/>
      <c r="AC308" s="150"/>
    </row>
    <row r="309" spans="1:29" ht="15.75" customHeight="1" x14ac:dyDescent="0.25">
      <c r="A309" s="669"/>
      <c r="B309" s="669"/>
      <c r="C309" s="669"/>
      <c r="D309" s="669"/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669"/>
      <c r="R309" s="669"/>
      <c r="S309" s="669"/>
      <c r="T309" s="150"/>
      <c r="U309" s="150"/>
      <c r="V309" s="150"/>
      <c r="W309" s="150"/>
      <c r="X309" s="150"/>
      <c r="Y309" s="150"/>
      <c r="Z309" s="150"/>
      <c r="AA309" s="150"/>
      <c r="AB309" s="150"/>
      <c r="AC309" s="150"/>
    </row>
    <row r="310" spans="1:29" ht="15.75" customHeight="1" x14ac:dyDescent="0.25">
      <c r="A310" s="669"/>
      <c r="B310" s="669"/>
      <c r="C310" s="669"/>
      <c r="D310" s="669"/>
      <c r="E310" s="150"/>
      <c r="F310" s="150"/>
      <c r="G310" s="150"/>
      <c r="H310" s="150"/>
      <c r="I310" s="150"/>
      <c r="J310" s="150"/>
      <c r="K310" s="150"/>
      <c r="L310" s="150"/>
      <c r="M310" s="150"/>
      <c r="N310" s="150"/>
      <c r="O310" s="150"/>
      <c r="P310" s="150"/>
      <c r="Q310" s="669"/>
      <c r="R310" s="669"/>
      <c r="S310" s="669"/>
      <c r="T310" s="150"/>
      <c r="U310" s="150"/>
      <c r="V310" s="150"/>
      <c r="W310" s="150"/>
      <c r="X310" s="150"/>
      <c r="Y310" s="150"/>
      <c r="Z310" s="150"/>
      <c r="AA310" s="150"/>
      <c r="AB310" s="150"/>
      <c r="AC310" s="150"/>
    </row>
    <row r="311" spans="1:29" ht="15.75" customHeight="1" x14ac:dyDescent="0.25">
      <c r="A311" s="669"/>
      <c r="B311" s="669"/>
      <c r="C311" s="669"/>
      <c r="D311" s="669"/>
      <c r="E311" s="150"/>
      <c r="F311" s="150"/>
      <c r="G311" s="150"/>
      <c r="H311" s="150"/>
      <c r="I311" s="150"/>
      <c r="J311" s="150"/>
      <c r="K311" s="150"/>
      <c r="L311" s="150"/>
      <c r="M311" s="150"/>
      <c r="N311" s="150"/>
      <c r="O311" s="150"/>
      <c r="P311" s="150"/>
      <c r="Q311" s="669"/>
      <c r="R311" s="669"/>
      <c r="S311" s="669"/>
      <c r="T311" s="150"/>
      <c r="U311" s="150"/>
      <c r="V311" s="150"/>
      <c r="W311" s="150"/>
      <c r="X311" s="150"/>
      <c r="Y311" s="150"/>
      <c r="Z311" s="150"/>
      <c r="AA311" s="150"/>
      <c r="AB311" s="150"/>
      <c r="AC311" s="150"/>
    </row>
    <row r="312" spans="1:29" ht="15.75" customHeight="1" x14ac:dyDescent="0.25">
      <c r="A312" s="669"/>
      <c r="B312" s="669"/>
      <c r="C312" s="669"/>
      <c r="D312" s="669"/>
      <c r="E312" s="150"/>
      <c r="F312" s="150"/>
      <c r="G312" s="150"/>
      <c r="H312" s="150"/>
      <c r="I312" s="150"/>
      <c r="J312" s="150"/>
      <c r="K312" s="150"/>
      <c r="L312" s="150"/>
      <c r="M312" s="150"/>
      <c r="N312" s="150"/>
      <c r="O312" s="150"/>
      <c r="P312" s="150"/>
      <c r="Q312" s="669"/>
      <c r="R312" s="669"/>
      <c r="S312" s="669"/>
      <c r="T312" s="150"/>
      <c r="U312" s="150"/>
      <c r="V312" s="150"/>
      <c r="W312" s="150"/>
      <c r="X312" s="150"/>
      <c r="Y312" s="150"/>
      <c r="Z312" s="150"/>
      <c r="AA312" s="150"/>
      <c r="AB312" s="150"/>
      <c r="AC312" s="150"/>
    </row>
    <row r="313" spans="1:29" ht="15.75" customHeight="1" x14ac:dyDescent="0.25">
      <c r="A313" s="669"/>
      <c r="B313" s="669"/>
      <c r="C313" s="669"/>
      <c r="D313" s="669"/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669"/>
      <c r="R313" s="669"/>
      <c r="S313" s="669"/>
      <c r="T313" s="150"/>
      <c r="U313" s="150"/>
      <c r="V313" s="150"/>
      <c r="W313" s="150"/>
      <c r="X313" s="150"/>
      <c r="Y313" s="150"/>
      <c r="Z313" s="150"/>
      <c r="AA313" s="150"/>
      <c r="AB313" s="150"/>
      <c r="AC313" s="150"/>
    </row>
    <row r="314" spans="1:29" ht="15.75" customHeight="1" x14ac:dyDescent="0.25">
      <c r="A314" s="669"/>
      <c r="B314" s="669"/>
      <c r="C314" s="669"/>
      <c r="D314" s="669"/>
      <c r="E314" s="150"/>
      <c r="F314" s="150"/>
      <c r="G314" s="150"/>
      <c r="H314" s="150"/>
      <c r="I314" s="150"/>
      <c r="J314" s="150"/>
      <c r="K314" s="150"/>
      <c r="L314" s="150"/>
      <c r="M314" s="150"/>
      <c r="N314" s="150"/>
      <c r="O314" s="150"/>
      <c r="P314" s="150"/>
      <c r="Q314" s="669"/>
      <c r="R314" s="669"/>
      <c r="S314" s="669"/>
      <c r="T314" s="150"/>
      <c r="U314" s="150"/>
      <c r="V314" s="150"/>
      <c r="W314" s="150"/>
      <c r="X314" s="150"/>
      <c r="Y314" s="150"/>
      <c r="Z314" s="150"/>
      <c r="AA314" s="150"/>
      <c r="AB314" s="150"/>
      <c r="AC314" s="150"/>
    </row>
    <row r="315" spans="1:29" ht="15.75" customHeight="1" x14ac:dyDescent="0.25">
      <c r="A315" s="669"/>
      <c r="B315" s="669"/>
      <c r="C315" s="669"/>
      <c r="D315" s="669"/>
      <c r="E315" s="150"/>
      <c r="F315" s="150"/>
      <c r="G315" s="150"/>
      <c r="H315" s="150"/>
      <c r="I315" s="150"/>
      <c r="J315" s="150"/>
      <c r="K315" s="150"/>
      <c r="L315" s="150"/>
      <c r="M315" s="150"/>
      <c r="N315" s="150"/>
      <c r="O315" s="150"/>
      <c r="P315" s="150"/>
      <c r="Q315" s="669"/>
      <c r="R315" s="669"/>
      <c r="S315" s="669"/>
      <c r="T315" s="150"/>
      <c r="U315" s="150"/>
      <c r="V315" s="150"/>
      <c r="W315" s="150"/>
      <c r="X315" s="150"/>
      <c r="Y315" s="150"/>
      <c r="Z315" s="150"/>
      <c r="AA315" s="150"/>
      <c r="AB315" s="150"/>
      <c r="AC315" s="150"/>
    </row>
    <row r="316" spans="1:29" ht="15.75" customHeight="1" x14ac:dyDescent="0.25">
      <c r="A316" s="669"/>
      <c r="B316" s="669"/>
      <c r="C316" s="669"/>
      <c r="D316" s="669"/>
      <c r="E316" s="150"/>
      <c r="F316" s="150"/>
      <c r="G316" s="150"/>
      <c r="H316" s="150"/>
      <c r="I316" s="150"/>
      <c r="J316" s="150"/>
      <c r="K316" s="150"/>
      <c r="L316" s="150"/>
      <c r="M316" s="150"/>
      <c r="N316" s="150"/>
      <c r="O316" s="150"/>
      <c r="P316" s="150"/>
      <c r="Q316" s="669"/>
      <c r="R316" s="669"/>
      <c r="S316" s="669"/>
      <c r="T316" s="150"/>
      <c r="U316" s="150"/>
      <c r="V316" s="150"/>
      <c r="W316" s="150"/>
      <c r="X316" s="150"/>
      <c r="Y316" s="150"/>
      <c r="Z316" s="150"/>
      <c r="AA316" s="150"/>
      <c r="AB316" s="150"/>
      <c r="AC316" s="150"/>
    </row>
    <row r="317" spans="1:29" ht="15.75" customHeight="1" x14ac:dyDescent="0.25">
      <c r="A317" s="669"/>
      <c r="B317" s="669"/>
      <c r="C317" s="669"/>
      <c r="D317" s="669"/>
      <c r="E317" s="150"/>
      <c r="F317" s="150"/>
      <c r="G317" s="150"/>
      <c r="H317" s="150"/>
      <c r="I317" s="150"/>
      <c r="J317" s="150"/>
      <c r="K317" s="150"/>
      <c r="L317" s="150"/>
      <c r="M317" s="150"/>
      <c r="N317" s="150"/>
      <c r="O317" s="150"/>
      <c r="P317" s="150"/>
      <c r="Q317" s="669"/>
      <c r="R317" s="669"/>
      <c r="S317" s="669"/>
      <c r="T317" s="150"/>
      <c r="U317" s="150"/>
      <c r="V317" s="150"/>
      <c r="W317" s="150"/>
      <c r="X317" s="150"/>
      <c r="Y317" s="150"/>
      <c r="Z317" s="150"/>
      <c r="AA317" s="150"/>
      <c r="AB317" s="150"/>
      <c r="AC317" s="150"/>
    </row>
    <row r="318" spans="1:29" ht="15.75" customHeight="1" x14ac:dyDescent="0.25">
      <c r="A318" s="669"/>
      <c r="B318" s="669"/>
      <c r="C318" s="669"/>
      <c r="D318" s="669"/>
      <c r="E318" s="150"/>
      <c r="F318" s="150"/>
      <c r="G318" s="150"/>
      <c r="H318" s="150"/>
      <c r="I318" s="150"/>
      <c r="J318" s="150"/>
      <c r="K318" s="150"/>
      <c r="L318" s="150"/>
      <c r="M318" s="150"/>
      <c r="N318" s="150"/>
      <c r="O318" s="150"/>
      <c r="P318" s="150"/>
      <c r="Q318" s="669"/>
      <c r="R318" s="669"/>
      <c r="S318" s="669"/>
      <c r="T318" s="150"/>
      <c r="U318" s="150"/>
      <c r="V318" s="150"/>
      <c r="W318" s="150"/>
      <c r="X318" s="150"/>
      <c r="Y318" s="150"/>
      <c r="Z318" s="150"/>
      <c r="AA318" s="150"/>
      <c r="AB318" s="150"/>
      <c r="AC318" s="150"/>
    </row>
    <row r="319" spans="1:29" ht="15.75" customHeight="1" x14ac:dyDescent="0.25">
      <c r="A319" s="669"/>
      <c r="B319" s="669"/>
      <c r="C319" s="669"/>
      <c r="D319" s="669"/>
      <c r="E319" s="150"/>
      <c r="F319" s="150"/>
      <c r="G319" s="150"/>
      <c r="H319" s="150"/>
      <c r="I319" s="150"/>
      <c r="J319" s="150"/>
      <c r="K319" s="150"/>
      <c r="L319" s="150"/>
      <c r="M319" s="150"/>
      <c r="N319" s="150"/>
      <c r="O319" s="150"/>
      <c r="P319" s="150"/>
      <c r="Q319" s="669"/>
      <c r="R319" s="669"/>
      <c r="S319" s="669"/>
      <c r="T319" s="150"/>
      <c r="U319" s="150"/>
      <c r="V319" s="150"/>
      <c r="W319" s="150"/>
      <c r="X319" s="150"/>
      <c r="Y319" s="150"/>
      <c r="Z319" s="150"/>
      <c r="AA319" s="150"/>
      <c r="AB319" s="150"/>
      <c r="AC319" s="150"/>
    </row>
    <row r="320" spans="1:29" ht="15.75" customHeight="1" x14ac:dyDescent="0.25">
      <c r="A320" s="669"/>
      <c r="B320" s="669"/>
      <c r="C320" s="669"/>
      <c r="D320" s="669"/>
      <c r="E320" s="150"/>
      <c r="F320" s="150"/>
      <c r="G320" s="150"/>
      <c r="H320" s="150"/>
      <c r="I320" s="150"/>
      <c r="J320" s="150"/>
      <c r="K320" s="150"/>
      <c r="L320" s="150"/>
      <c r="M320" s="150"/>
      <c r="N320" s="150"/>
      <c r="O320" s="150"/>
      <c r="P320" s="150"/>
      <c r="Q320" s="669"/>
      <c r="R320" s="669"/>
      <c r="S320" s="669"/>
      <c r="T320" s="150"/>
      <c r="U320" s="150"/>
      <c r="V320" s="150"/>
      <c r="W320" s="150"/>
      <c r="X320" s="150"/>
      <c r="Y320" s="150"/>
      <c r="Z320" s="150"/>
      <c r="AA320" s="150"/>
      <c r="AB320" s="150"/>
      <c r="AC320" s="150"/>
    </row>
    <row r="321" spans="1:29" ht="15.75" customHeight="1" x14ac:dyDescent="0.25">
      <c r="A321" s="669"/>
      <c r="B321" s="669"/>
      <c r="C321" s="669"/>
      <c r="D321" s="669"/>
      <c r="E321" s="150"/>
      <c r="F321" s="150"/>
      <c r="G321" s="150"/>
      <c r="H321" s="150"/>
      <c r="I321" s="150"/>
      <c r="J321" s="150"/>
      <c r="K321" s="150"/>
      <c r="L321" s="150"/>
      <c r="M321" s="150"/>
      <c r="N321" s="150"/>
      <c r="O321" s="150"/>
      <c r="P321" s="150"/>
      <c r="Q321" s="669"/>
      <c r="R321" s="669"/>
      <c r="S321" s="669"/>
      <c r="T321" s="150"/>
      <c r="U321" s="150"/>
      <c r="V321" s="150"/>
      <c r="W321" s="150"/>
      <c r="X321" s="150"/>
      <c r="Y321" s="150"/>
      <c r="Z321" s="150"/>
      <c r="AA321" s="150"/>
      <c r="AB321" s="150"/>
      <c r="AC321" s="150"/>
    </row>
    <row r="322" spans="1:29" ht="15.75" customHeight="1" x14ac:dyDescent="0.25">
      <c r="A322" s="669"/>
      <c r="B322" s="669"/>
      <c r="C322" s="669"/>
      <c r="D322" s="669"/>
      <c r="E322" s="150"/>
      <c r="F322" s="150"/>
      <c r="G322" s="150"/>
      <c r="H322" s="150"/>
      <c r="I322" s="150"/>
      <c r="J322" s="150"/>
      <c r="K322" s="150"/>
      <c r="L322" s="150"/>
      <c r="M322" s="150"/>
      <c r="N322" s="150"/>
      <c r="O322" s="150"/>
      <c r="P322" s="150"/>
      <c r="Q322" s="669"/>
      <c r="R322" s="669"/>
      <c r="S322" s="669"/>
      <c r="T322" s="150"/>
      <c r="U322" s="150"/>
      <c r="V322" s="150"/>
      <c r="W322" s="150"/>
      <c r="X322" s="150"/>
      <c r="Y322" s="150"/>
      <c r="Z322" s="150"/>
      <c r="AA322" s="150"/>
      <c r="AB322" s="150"/>
      <c r="AC322" s="150"/>
    </row>
    <row r="323" spans="1:29" ht="15.75" customHeight="1" x14ac:dyDescent="0.25">
      <c r="A323" s="669"/>
      <c r="B323" s="669"/>
      <c r="C323" s="669"/>
      <c r="D323" s="669"/>
      <c r="E323" s="150"/>
      <c r="F323" s="150"/>
      <c r="G323" s="150"/>
      <c r="H323" s="150"/>
      <c r="I323" s="150"/>
      <c r="J323" s="150"/>
      <c r="K323" s="150"/>
      <c r="L323" s="150"/>
      <c r="M323" s="150"/>
      <c r="N323" s="150"/>
      <c r="O323" s="150"/>
      <c r="P323" s="150"/>
      <c r="Q323" s="669"/>
      <c r="R323" s="669"/>
      <c r="S323" s="669"/>
      <c r="T323" s="150"/>
      <c r="U323" s="150"/>
      <c r="V323" s="150"/>
      <c r="W323" s="150"/>
      <c r="X323" s="150"/>
      <c r="Y323" s="150"/>
      <c r="Z323" s="150"/>
      <c r="AA323" s="150"/>
      <c r="AB323" s="150"/>
      <c r="AC323" s="150"/>
    </row>
    <row r="324" spans="1:29" ht="15.75" customHeight="1" x14ac:dyDescent="0.25">
      <c r="A324" s="669"/>
      <c r="B324" s="669"/>
      <c r="C324" s="669"/>
      <c r="D324" s="669"/>
      <c r="E324" s="150"/>
      <c r="F324" s="150"/>
      <c r="G324" s="150"/>
      <c r="H324" s="150"/>
      <c r="I324" s="150"/>
      <c r="J324" s="150"/>
      <c r="K324" s="150"/>
      <c r="L324" s="150"/>
      <c r="M324" s="150"/>
      <c r="N324" s="150"/>
      <c r="O324" s="150"/>
      <c r="P324" s="150"/>
      <c r="Q324" s="669"/>
      <c r="R324" s="669"/>
      <c r="S324" s="669"/>
      <c r="T324" s="150"/>
      <c r="U324" s="150"/>
      <c r="V324" s="150"/>
      <c r="W324" s="150"/>
      <c r="X324" s="150"/>
      <c r="Y324" s="150"/>
      <c r="Z324" s="150"/>
      <c r="AA324" s="150"/>
      <c r="AB324" s="150"/>
      <c r="AC324" s="150"/>
    </row>
    <row r="325" spans="1:29" ht="15.75" customHeight="1" x14ac:dyDescent="0.25">
      <c r="A325" s="669"/>
      <c r="B325" s="669"/>
      <c r="C325" s="669"/>
      <c r="D325" s="669"/>
      <c r="E325" s="150"/>
      <c r="F325" s="150"/>
      <c r="G325" s="150"/>
      <c r="H325" s="150"/>
      <c r="I325" s="150"/>
      <c r="J325" s="150"/>
      <c r="K325" s="150"/>
      <c r="L325" s="150"/>
      <c r="M325" s="150"/>
      <c r="N325" s="150"/>
      <c r="O325" s="150"/>
      <c r="P325" s="150"/>
      <c r="Q325" s="669"/>
      <c r="R325" s="669"/>
      <c r="S325" s="669"/>
      <c r="T325" s="150"/>
      <c r="U325" s="150"/>
      <c r="V325" s="150"/>
      <c r="W325" s="150"/>
      <c r="X325" s="150"/>
      <c r="Y325" s="150"/>
      <c r="Z325" s="150"/>
      <c r="AA325" s="150"/>
      <c r="AB325" s="150"/>
      <c r="AC325" s="150"/>
    </row>
    <row r="326" spans="1:29" ht="15.75" customHeight="1" x14ac:dyDescent="0.25">
      <c r="A326" s="669"/>
      <c r="B326" s="669"/>
      <c r="C326" s="669"/>
      <c r="D326" s="669"/>
      <c r="E326" s="150"/>
      <c r="F326" s="150"/>
      <c r="G326" s="150"/>
      <c r="H326" s="150"/>
      <c r="I326" s="150"/>
      <c r="J326" s="150"/>
      <c r="K326" s="150"/>
      <c r="L326" s="150"/>
      <c r="M326" s="150"/>
      <c r="N326" s="150"/>
      <c r="O326" s="150"/>
      <c r="P326" s="150"/>
      <c r="Q326" s="669"/>
      <c r="R326" s="669"/>
      <c r="S326" s="669"/>
      <c r="T326" s="150"/>
      <c r="U326" s="150"/>
      <c r="V326" s="150"/>
      <c r="W326" s="150"/>
      <c r="X326" s="150"/>
      <c r="Y326" s="150"/>
      <c r="Z326" s="150"/>
      <c r="AA326" s="150"/>
      <c r="AB326" s="150"/>
      <c r="AC326" s="150"/>
    </row>
    <row r="327" spans="1:29" ht="15.75" customHeight="1" x14ac:dyDescent="0.25">
      <c r="A327" s="669"/>
      <c r="B327" s="669"/>
      <c r="C327" s="669"/>
      <c r="D327" s="669"/>
      <c r="E327" s="150"/>
      <c r="F327" s="150"/>
      <c r="G327" s="150"/>
      <c r="H327" s="150"/>
      <c r="I327" s="150"/>
      <c r="J327" s="150"/>
      <c r="K327" s="150"/>
      <c r="L327" s="150"/>
      <c r="M327" s="150"/>
      <c r="N327" s="150"/>
      <c r="O327" s="150"/>
      <c r="P327" s="150"/>
      <c r="Q327" s="669"/>
      <c r="R327" s="669"/>
      <c r="S327" s="669"/>
      <c r="T327" s="150"/>
      <c r="U327" s="150"/>
      <c r="V327" s="150"/>
      <c r="W327" s="150"/>
      <c r="X327" s="150"/>
      <c r="Y327" s="150"/>
      <c r="Z327" s="150"/>
      <c r="AA327" s="150"/>
      <c r="AB327" s="150"/>
      <c r="AC327" s="150"/>
    </row>
    <row r="328" spans="1:29" ht="15.75" customHeight="1" x14ac:dyDescent="0.25">
      <c r="A328" s="669"/>
      <c r="B328" s="669"/>
      <c r="C328" s="669"/>
      <c r="D328" s="669"/>
      <c r="E328" s="150"/>
      <c r="F328" s="150"/>
      <c r="G328" s="150"/>
      <c r="H328" s="150"/>
      <c r="I328" s="150"/>
      <c r="J328" s="150"/>
      <c r="K328" s="150"/>
      <c r="L328" s="150"/>
      <c r="M328" s="150"/>
      <c r="N328" s="150"/>
      <c r="O328" s="150"/>
      <c r="P328" s="150"/>
      <c r="Q328" s="669"/>
      <c r="R328" s="669"/>
      <c r="S328" s="669"/>
      <c r="T328" s="150"/>
      <c r="U328" s="150"/>
      <c r="V328" s="150"/>
      <c r="W328" s="150"/>
      <c r="X328" s="150"/>
      <c r="Y328" s="150"/>
      <c r="Z328" s="150"/>
      <c r="AA328" s="150"/>
      <c r="AB328" s="150"/>
      <c r="AC328" s="150"/>
    </row>
    <row r="329" spans="1:29" ht="15.75" customHeight="1" x14ac:dyDescent="0.25">
      <c r="A329" s="669"/>
      <c r="B329" s="669"/>
      <c r="C329" s="669"/>
      <c r="D329" s="669"/>
      <c r="E329" s="150"/>
      <c r="F329" s="150"/>
      <c r="G329" s="150"/>
      <c r="H329" s="150"/>
      <c r="I329" s="150"/>
      <c r="J329" s="150"/>
      <c r="K329" s="150"/>
      <c r="L329" s="150"/>
      <c r="M329" s="150"/>
      <c r="N329" s="150"/>
      <c r="O329" s="150"/>
      <c r="P329" s="150"/>
      <c r="Q329" s="669"/>
      <c r="R329" s="669"/>
      <c r="S329" s="669"/>
      <c r="T329" s="150"/>
      <c r="U329" s="150"/>
      <c r="V329" s="150"/>
      <c r="W329" s="150"/>
      <c r="X329" s="150"/>
      <c r="Y329" s="150"/>
      <c r="Z329" s="150"/>
      <c r="AA329" s="150"/>
      <c r="AB329" s="150"/>
      <c r="AC329" s="150"/>
    </row>
    <row r="330" spans="1:29" ht="15.75" customHeight="1" x14ac:dyDescent="0.25">
      <c r="A330" s="669"/>
      <c r="B330" s="669"/>
      <c r="C330" s="669"/>
      <c r="D330" s="669"/>
      <c r="E330" s="150"/>
      <c r="F330" s="150"/>
      <c r="G330" s="150"/>
      <c r="H330" s="150"/>
      <c r="I330" s="150"/>
      <c r="J330" s="150"/>
      <c r="K330" s="150"/>
      <c r="L330" s="150"/>
      <c r="M330" s="150"/>
      <c r="N330" s="150"/>
      <c r="O330" s="150"/>
      <c r="P330" s="150"/>
      <c r="Q330" s="669"/>
      <c r="R330" s="669"/>
      <c r="S330" s="669"/>
      <c r="T330" s="150"/>
      <c r="U330" s="150"/>
      <c r="V330" s="150"/>
      <c r="W330" s="150"/>
      <c r="X330" s="150"/>
      <c r="Y330" s="150"/>
      <c r="Z330" s="150"/>
      <c r="AA330" s="150"/>
      <c r="AB330" s="150"/>
      <c r="AC330" s="150"/>
    </row>
    <row r="331" spans="1:29" ht="15.75" customHeight="1" x14ac:dyDescent="0.25">
      <c r="A331" s="669"/>
      <c r="B331" s="669"/>
      <c r="C331" s="669"/>
      <c r="D331" s="669"/>
      <c r="E331" s="150"/>
      <c r="F331" s="150"/>
      <c r="G331" s="150"/>
      <c r="H331" s="150"/>
      <c r="I331" s="150"/>
      <c r="J331" s="150"/>
      <c r="K331" s="150"/>
      <c r="L331" s="150"/>
      <c r="M331" s="150"/>
      <c r="N331" s="150"/>
      <c r="O331" s="150"/>
      <c r="P331" s="150"/>
      <c r="Q331" s="669"/>
      <c r="R331" s="669"/>
      <c r="S331" s="669"/>
      <c r="T331" s="150"/>
      <c r="U331" s="150"/>
      <c r="V331" s="150"/>
      <c r="W331" s="150"/>
      <c r="X331" s="150"/>
      <c r="Y331" s="150"/>
      <c r="Z331" s="150"/>
      <c r="AA331" s="150"/>
      <c r="AB331" s="150"/>
      <c r="AC331" s="150"/>
    </row>
    <row r="332" spans="1:29" ht="15.75" customHeight="1" x14ac:dyDescent="0.25">
      <c r="A332" s="669"/>
      <c r="B332" s="669"/>
      <c r="C332" s="669"/>
      <c r="D332" s="669"/>
      <c r="E332" s="150"/>
      <c r="F332" s="150"/>
      <c r="G332" s="150"/>
      <c r="H332" s="150"/>
      <c r="I332" s="150"/>
      <c r="J332" s="150"/>
      <c r="K332" s="150"/>
      <c r="L332" s="150"/>
      <c r="M332" s="150"/>
      <c r="N332" s="150"/>
      <c r="O332" s="150"/>
      <c r="P332" s="150"/>
      <c r="Q332" s="669"/>
      <c r="R332" s="669"/>
      <c r="S332" s="669"/>
      <c r="T332" s="150"/>
      <c r="U332" s="150"/>
      <c r="V332" s="150"/>
      <c r="W332" s="150"/>
      <c r="X332" s="150"/>
      <c r="Y332" s="150"/>
      <c r="Z332" s="150"/>
      <c r="AA332" s="150"/>
      <c r="AB332" s="150"/>
      <c r="AC332" s="150"/>
    </row>
    <row r="333" spans="1:29" ht="15.75" customHeight="1" x14ac:dyDescent="0.25">
      <c r="A333" s="669"/>
      <c r="B333" s="669"/>
      <c r="C333" s="669"/>
      <c r="D333" s="669"/>
      <c r="E333" s="150"/>
      <c r="F333" s="150"/>
      <c r="G333" s="150"/>
      <c r="H333" s="150"/>
      <c r="I333" s="150"/>
      <c r="J333" s="150"/>
      <c r="K333" s="150"/>
      <c r="L333" s="150"/>
      <c r="M333" s="150"/>
      <c r="N333" s="150"/>
      <c r="O333" s="150"/>
      <c r="P333" s="150"/>
      <c r="Q333" s="669"/>
      <c r="R333" s="669"/>
      <c r="S333" s="669"/>
      <c r="T333" s="150"/>
      <c r="U333" s="150"/>
      <c r="V333" s="150"/>
      <c r="W333" s="150"/>
      <c r="X333" s="150"/>
      <c r="Y333" s="150"/>
      <c r="Z333" s="150"/>
      <c r="AA333" s="150"/>
      <c r="AB333" s="150"/>
      <c r="AC333" s="150"/>
    </row>
    <row r="334" spans="1:29" ht="15.75" customHeight="1" x14ac:dyDescent="0.25">
      <c r="A334" s="669"/>
      <c r="B334" s="669"/>
      <c r="C334" s="669"/>
      <c r="D334" s="669"/>
      <c r="E334" s="150"/>
      <c r="F334" s="150"/>
      <c r="G334" s="150"/>
      <c r="H334" s="150"/>
      <c r="I334" s="150"/>
      <c r="J334" s="150"/>
      <c r="K334" s="150"/>
      <c r="L334" s="150"/>
      <c r="M334" s="150"/>
      <c r="N334" s="150"/>
      <c r="O334" s="150"/>
      <c r="P334" s="150"/>
      <c r="Q334" s="669"/>
      <c r="R334" s="669"/>
      <c r="S334" s="669"/>
      <c r="T334" s="150"/>
      <c r="U334" s="150"/>
      <c r="V334" s="150"/>
      <c r="W334" s="150"/>
      <c r="X334" s="150"/>
      <c r="Y334" s="150"/>
      <c r="Z334" s="150"/>
      <c r="AA334" s="150"/>
      <c r="AB334" s="150"/>
      <c r="AC334" s="150"/>
    </row>
    <row r="335" spans="1:29" ht="15.75" customHeight="1" x14ac:dyDescent="0.25">
      <c r="A335" s="669"/>
      <c r="B335" s="669"/>
      <c r="C335" s="669"/>
      <c r="D335" s="669"/>
      <c r="E335" s="150"/>
      <c r="F335" s="150"/>
      <c r="G335" s="150"/>
      <c r="H335" s="150"/>
      <c r="I335" s="150"/>
      <c r="J335" s="150"/>
      <c r="K335" s="150"/>
      <c r="L335" s="150"/>
      <c r="M335" s="150"/>
      <c r="N335" s="150"/>
      <c r="O335" s="150"/>
      <c r="P335" s="150"/>
      <c r="Q335" s="669"/>
      <c r="R335" s="669"/>
      <c r="S335" s="669"/>
      <c r="T335" s="150"/>
      <c r="U335" s="150"/>
      <c r="V335" s="150"/>
      <c r="W335" s="150"/>
      <c r="X335" s="150"/>
      <c r="Y335" s="150"/>
      <c r="Z335" s="150"/>
      <c r="AA335" s="150"/>
      <c r="AB335" s="150"/>
      <c r="AC335" s="150"/>
    </row>
    <row r="336" spans="1:29" ht="15.75" customHeight="1" x14ac:dyDescent="0.25">
      <c r="A336" s="669"/>
      <c r="B336" s="669"/>
      <c r="C336" s="669"/>
      <c r="D336" s="669"/>
      <c r="E336" s="150"/>
      <c r="F336" s="150"/>
      <c r="G336" s="150"/>
      <c r="H336" s="150"/>
      <c r="I336" s="150"/>
      <c r="J336" s="150"/>
      <c r="K336" s="150"/>
      <c r="L336" s="150"/>
      <c r="M336" s="150"/>
      <c r="N336" s="150"/>
      <c r="O336" s="150"/>
      <c r="P336" s="150"/>
      <c r="Q336" s="669"/>
      <c r="R336" s="669"/>
      <c r="S336" s="669"/>
      <c r="T336" s="150"/>
      <c r="U336" s="150"/>
      <c r="V336" s="150"/>
      <c r="W336" s="150"/>
      <c r="X336" s="150"/>
      <c r="Y336" s="150"/>
      <c r="Z336" s="150"/>
      <c r="AA336" s="150"/>
      <c r="AB336" s="150"/>
      <c r="AC336" s="150"/>
    </row>
    <row r="337" spans="1:29" ht="15.75" customHeight="1" x14ac:dyDescent="0.25">
      <c r="A337" s="669"/>
      <c r="B337" s="669"/>
      <c r="C337" s="669"/>
      <c r="D337" s="669"/>
      <c r="E337" s="150"/>
      <c r="F337" s="150"/>
      <c r="G337" s="150"/>
      <c r="H337" s="150"/>
      <c r="I337" s="150"/>
      <c r="J337" s="150"/>
      <c r="K337" s="150"/>
      <c r="L337" s="150"/>
      <c r="M337" s="150"/>
      <c r="N337" s="150"/>
      <c r="O337" s="150"/>
      <c r="P337" s="150"/>
      <c r="Q337" s="669"/>
      <c r="R337" s="669"/>
      <c r="S337" s="669"/>
      <c r="T337" s="150"/>
      <c r="U337" s="150"/>
      <c r="V337" s="150"/>
      <c r="W337" s="150"/>
      <c r="X337" s="150"/>
      <c r="Y337" s="150"/>
      <c r="Z337" s="150"/>
      <c r="AA337" s="150"/>
      <c r="AB337" s="150"/>
      <c r="AC337" s="150"/>
    </row>
    <row r="338" spans="1:29" ht="15.75" customHeight="1" x14ac:dyDescent="0.25">
      <c r="A338" s="669"/>
      <c r="B338" s="669"/>
      <c r="C338" s="669"/>
      <c r="D338" s="669"/>
      <c r="E338" s="150"/>
      <c r="F338" s="150"/>
      <c r="G338" s="150"/>
      <c r="H338" s="150"/>
      <c r="I338" s="150"/>
      <c r="J338" s="150"/>
      <c r="K338" s="150"/>
      <c r="L338" s="150"/>
      <c r="M338" s="150"/>
      <c r="N338" s="150"/>
      <c r="O338" s="150"/>
      <c r="P338" s="150"/>
      <c r="Q338" s="669"/>
      <c r="R338" s="669"/>
      <c r="S338" s="669"/>
      <c r="T338" s="150"/>
      <c r="U338" s="150"/>
      <c r="V338" s="150"/>
      <c r="W338" s="150"/>
      <c r="X338" s="150"/>
      <c r="Y338" s="150"/>
      <c r="Z338" s="150"/>
      <c r="AA338" s="150"/>
      <c r="AB338" s="150"/>
      <c r="AC338" s="150"/>
    </row>
    <row r="339" spans="1:29" ht="15.75" customHeight="1" x14ac:dyDescent="0.25">
      <c r="A339" s="669"/>
      <c r="B339" s="669"/>
      <c r="C339" s="669"/>
      <c r="D339" s="669"/>
      <c r="E339" s="150"/>
      <c r="F339" s="150"/>
      <c r="G339" s="150"/>
      <c r="H339" s="150"/>
      <c r="I339" s="150"/>
      <c r="J339" s="150"/>
      <c r="K339" s="150"/>
      <c r="L339" s="150"/>
      <c r="M339" s="150"/>
      <c r="N339" s="150"/>
      <c r="O339" s="150"/>
      <c r="P339" s="150"/>
      <c r="Q339" s="669"/>
      <c r="R339" s="669"/>
      <c r="S339" s="669"/>
      <c r="T339" s="150"/>
      <c r="U339" s="150"/>
      <c r="V339" s="150"/>
      <c r="W339" s="150"/>
      <c r="X339" s="150"/>
      <c r="Y339" s="150"/>
      <c r="Z339" s="150"/>
      <c r="AA339" s="150"/>
      <c r="AB339" s="150"/>
      <c r="AC339" s="150"/>
    </row>
    <row r="340" spans="1:29" ht="15.75" customHeight="1" x14ac:dyDescent="0.25">
      <c r="A340" s="669"/>
      <c r="B340" s="669"/>
      <c r="C340" s="669"/>
      <c r="D340" s="669"/>
      <c r="E340" s="150"/>
      <c r="F340" s="150"/>
      <c r="G340" s="150"/>
      <c r="H340" s="150"/>
      <c r="I340" s="150"/>
      <c r="J340" s="150"/>
      <c r="K340" s="150"/>
      <c r="L340" s="150"/>
      <c r="M340" s="150"/>
      <c r="N340" s="150"/>
      <c r="O340" s="150"/>
      <c r="P340" s="150"/>
      <c r="Q340" s="669"/>
      <c r="R340" s="669"/>
      <c r="S340" s="669"/>
      <c r="T340" s="150"/>
      <c r="U340" s="150"/>
      <c r="V340" s="150"/>
      <c r="W340" s="150"/>
      <c r="X340" s="150"/>
      <c r="Y340" s="150"/>
      <c r="Z340" s="150"/>
      <c r="AA340" s="150"/>
      <c r="AB340" s="150"/>
      <c r="AC340" s="150"/>
    </row>
    <row r="341" spans="1:29" ht="15.75" customHeight="1" x14ac:dyDescent="0.25">
      <c r="A341" s="669"/>
      <c r="B341" s="669"/>
      <c r="C341" s="669"/>
      <c r="D341" s="669"/>
      <c r="E341" s="150"/>
      <c r="F341" s="150"/>
      <c r="G341" s="150"/>
      <c r="H341" s="150"/>
      <c r="I341" s="150"/>
      <c r="J341" s="150"/>
      <c r="K341" s="150"/>
      <c r="L341" s="150"/>
      <c r="M341" s="150"/>
      <c r="N341" s="150"/>
      <c r="O341" s="150"/>
      <c r="P341" s="150"/>
      <c r="Q341" s="669"/>
      <c r="R341" s="669"/>
      <c r="S341" s="669"/>
      <c r="T341" s="150"/>
      <c r="U341" s="150"/>
      <c r="V341" s="150"/>
      <c r="W341" s="150"/>
      <c r="X341" s="150"/>
      <c r="Y341" s="150"/>
      <c r="Z341" s="150"/>
      <c r="AA341" s="150"/>
      <c r="AB341" s="150"/>
      <c r="AC341" s="150"/>
    </row>
    <row r="342" spans="1:29" ht="15.75" customHeight="1" x14ac:dyDescent="0.25">
      <c r="A342" s="669"/>
      <c r="B342" s="669"/>
      <c r="C342" s="669"/>
      <c r="D342" s="669"/>
      <c r="E342" s="150"/>
      <c r="F342" s="150"/>
      <c r="G342" s="150"/>
      <c r="H342" s="150"/>
      <c r="I342" s="150"/>
      <c r="J342" s="150"/>
      <c r="K342" s="150"/>
      <c r="L342" s="150"/>
      <c r="M342" s="150"/>
      <c r="N342" s="150"/>
      <c r="O342" s="150"/>
      <c r="P342" s="150"/>
      <c r="Q342" s="669"/>
      <c r="R342" s="669"/>
      <c r="S342" s="669"/>
      <c r="T342" s="150"/>
      <c r="U342" s="150"/>
      <c r="V342" s="150"/>
      <c r="W342" s="150"/>
      <c r="X342" s="150"/>
      <c r="Y342" s="150"/>
      <c r="Z342" s="150"/>
      <c r="AA342" s="150"/>
      <c r="AB342" s="150"/>
      <c r="AC342" s="150"/>
    </row>
    <row r="343" spans="1:29" ht="15.75" customHeight="1" x14ac:dyDescent="0.25">
      <c r="A343" s="669"/>
      <c r="B343" s="669"/>
      <c r="C343" s="669"/>
      <c r="D343" s="669"/>
      <c r="E343" s="150"/>
      <c r="F343" s="150"/>
      <c r="G343" s="150"/>
      <c r="H343" s="150"/>
      <c r="I343" s="150"/>
      <c r="J343" s="150"/>
      <c r="K343" s="150"/>
      <c r="L343" s="150"/>
      <c r="M343" s="150"/>
      <c r="N343" s="150"/>
      <c r="O343" s="150"/>
      <c r="P343" s="150"/>
      <c r="Q343" s="669"/>
      <c r="R343" s="669"/>
      <c r="S343" s="669"/>
      <c r="T343" s="150"/>
      <c r="U343" s="150"/>
      <c r="V343" s="150"/>
      <c r="W343" s="150"/>
      <c r="X343" s="150"/>
      <c r="Y343" s="150"/>
      <c r="Z343" s="150"/>
      <c r="AA343" s="150"/>
      <c r="AB343" s="150"/>
      <c r="AC343" s="150"/>
    </row>
    <row r="344" spans="1:29" ht="15.75" customHeight="1" x14ac:dyDescent="0.25">
      <c r="A344" s="669"/>
      <c r="B344" s="669"/>
      <c r="C344" s="669"/>
      <c r="D344" s="669"/>
      <c r="E344" s="150"/>
      <c r="F344" s="150"/>
      <c r="G344" s="150"/>
      <c r="H344" s="150"/>
      <c r="I344" s="150"/>
      <c r="J344" s="150"/>
      <c r="K344" s="150"/>
      <c r="L344" s="150"/>
      <c r="M344" s="150"/>
      <c r="N344" s="150"/>
      <c r="O344" s="150"/>
      <c r="P344" s="150"/>
      <c r="Q344" s="669"/>
      <c r="R344" s="669"/>
      <c r="S344" s="669"/>
      <c r="T344" s="150"/>
      <c r="U344" s="150"/>
      <c r="V344" s="150"/>
      <c r="W344" s="150"/>
      <c r="X344" s="150"/>
      <c r="Y344" s="150"/>
      <c r="Z344" s="150"/>
      <c r="AA344" s="150"/>
      <c r="AB344" s="150"/>
      <c r="AC344" s="150"/>
    </row>
    <row r="345" spans="1:29" ht="15.75" customHeight="1" x14ac:dyDescent="0.25">
      <c r="A345" s="669"/>
      <c r="B345" s="669"/>
      <c r="C345" s="669"/>
      <c r="D345" s="669"/>
      <c r="E345" s="150"/>
      <c r="F345" s="150"/>
      <c r="G345" s="150"/>
      <c r="H345" s="150"/>
      <c r="I345" s="150"/>
      <c r="J345" s="150"/>
      <c r="K345" s="150"/>
      <c r="L345" s="150"/>
      <c r="M345" s="150"/>
      <c r="N345" s="150"/>
      <c r="O345" s="150"/>
      <c r="P345" s="150"/>
      <c r="Q345" s="669"/>
      <c r="R345" s="669"/>
      <c r="S345" s="669"/>
      <c r="T345" s="150"/>
      <c r="U345" s="150"/>
      <c r="V345" s="150"/>
      <c r="W345" s="150"/>
      <c r="X345" s="150"/>
      <c r="Y345" s="150"/>
      <c r="Z345" s="150"/>
      <c r="AA345" s="150"/>
      <c r="AB345" s="150"/>
      <c r="AC345" s="150"/>
    </row>
    <row r="346" spans="1:29" ht="15.75" customHeight="1" x14ac:dyDescent="0.25">
      <c r="A346" s="669"/>
      <c r="B346" s="669"/>
      <c r="C346" s="669"/>
      <c r="D346" s="669"/>
      <c r="E346" s="150"/>
      <c r="F346" s="150"/>
      <c r="G346" s="150"/>
      <c r="H346" s="150"/>
      <c r="I346" s="150"/>
      <c r="J346" s="150"/>
      <c r="K346" s="150"/>
      <c r="L346" s="150"/>
      <c r="M346" s="150"/>
      <c r="N346" s="150"/>
      <c r="O346" s="150"/>
      <c r="P346" s="150"/>
      <c r="Q346" s="669"/>
      <c r="R346" s="669"/>
      <c r="S346" s="669"/>
      <c r="T346" s="150"/>
      <c r="U346" s="150"/>
      <c r="V346" s="150"/>
      <c r="W346" s="150"/>
      <c r="X346" s="150"/>
      <c r="Y346" s="150"/>
      <c r="Z346" s="150"/>
      <c r="AA346" s="150"/>
      <c r="AB346" s="150"/>
      <c r="AC346" s="150"/>
    </row>
    <row r="347" spans="1:29" ht="15.75" customHeight="1" x14ac:dyDescent="0.25">
      <c r="A347" s="669"/>
      <c r="B347" s="669"/>
      <c r="C347" s="669"/>
      <c r="D347" s="669"/>
      <c r="E347" s="150"/>
      <c r="F347" s="150"/>
      <c r="G347" s="150"/>
      <c r="H347" s="150"/>
      <c r="I347" s="150"/>
      <c r="J347" s="150"/>
      <c r="K347" s="150"/>
      <c r="L347" s="150"/>
      <c r="M347" s="150"/>
      <c r="N347" s="150"/>
      <c r="O347" s="150"/>
      <c r="P347" s="150"/>
      <c r="Q347" s="669"/>
      <c r="R347" s="669"/>
      <c r="S347" s="669"/>
      <c r="T347" s="150"/>
      <c r="U347" s="150"/>
      <c r="V347" s="150"/>
      <c r="W347" s="150"/>
      <c r="X347" s="150"/>
      <c r="Y347" s="150"/>
      <c r="Z347" s="150"/>
      <c r="AA347" s="150"/>
      <c r="AB347" s="150"/>
      <c r="AC347" s="150"/>
    </row>
    <row r="348" spans="1:29" ht="15.75" customHeight="1" x14ac:dyDescent="0.25">
      <c r="A348" s="669"/>
      <c r="B348" s="669"/>
      <c r="C348" s="669"/>
      <c r="D348" s="669"/>
      <c r="E348" s="150"/>
      <c r="F348" s="150"/>
      <c r="G348" s="150"/>
      <c r="H348" s="150"/>
      <c r="I348" s="150"/>
      <c r="J348" s="150"/>
      <c r="K348" s="150"/>
      <c r="L348" s="150"/>
      <c r="M348" s="150"/>
      <c r="N348" s="150"/>
      <c r="O348" s="150"/>
      <c r="P348" s="150"/>
      <c r="Q348" s="669"/>
      <c r="R348" s="669"/>
      <c r="S348" s="669"/>
      <c r="T348" s="150"/>
      <c r="U348" s="150"/>
      <c r="V348" s="150"/>
      <c r="W348" s="150"/>
      <c r="X348" s="150"/>
      <c r="Y348" s="150"/>
      <c r="Z348" s="150"/>
      <c r="AA348" s="150"/>
      <c r="AB348" s="150"/>
      <c r="AC348" s="150"/>
    </row>
    <row r="349" spans="1:29" ht="15.75" customHeight="1" x14ac:dyDescent="0.25">
      <c r="A349" s="669"/>
      <c r="B349" s="669"/>
      <c r="C349" s="669"/>
      <c r="D349" s="669"/>
      <c r="E349" s="150"/>
      <c r="F349" s="150"/>
      <c r="G349" s="150"/>
      <c r="H349" s="150"/>
      <c r="I349" s="150"/>
      <c r="J349" s="150"/>
      <c r="K349" s="150"/>
      <c r="L349" s="150"/>
      <c r="M349" s="150"/>
      <c r="N349" s="150"/>
      <c r="O349" s="150"/>
      <c r="P349" s="150"/>
      <c r="Q349" s="669"/>
      <c r="R349" s="669"/>
      <c r="S349" s="669"/>
      <c r="T349" s="150"/>
      <c r="U349" s="150"/>
      <c r="V349" s="150"/>
      <c r="W349" s="150"/>
      <c r="X349" s="150"/>
      <c r="Y349" s="150"/>
      <c r="Z349" s="150"/>
      <c r="AA349" s="150"/>
      <c r="AB349" s="150"/>
      <c r="AC349" s="150"/>
    </row>
    <row r="350" spans="1:29" ht="15.75" customHeight="1" x14ac:dyDescent="0.25">
      <c r="A350" s="669"/>
      <c r="B350" s="669"/>
      <c r="C350" s="669"/>
      <c r="D350" s="669"/>
      <c r="E350" s="150"/>
      <c r="F350" s="150"/>
      <c r="G350" s="150"/>
      <c r="H350" s="150"/>
      <c r="I350" s="150"/>
      <c r="J350" s="150"/>
      <c r="K350" s="150"/>
      <c r="L350" s="150"/>
      <c r="M350" s="150"/>
      <c r="N350" s="150"/>
      <c r="O350" s="150"/>
      <c r="P350" s="150"/>
      <c r="Q350" s="669"/>
      <c r="R350" s="669"/>
      <c r="S350" s="669"/>
      <c r="T350" s="150"/>
      <c r="U350" s="150"/>
      <c r="V350" s="150"/>
      <c r="W350" s="150"/>
      <c r="X350" s="150"/>
      <c r="Y350" s="150"/>
      <c r="Z350" s="150"/>
      <c r="AA350" s="150"/>
      <c r="AB350" s="150"/>
      <c r="AC350" s="150"/>
    </row>
    <row r="351" spans="1:29" ht="15.75" customHeight="1" x14ac:dyDescent="0.25">
      <c r="A351" s="669"/>
      <c r="B351" s="669"/>
      <c r="C351" s="669"/>
      <c r="D351" s="669"/>
      <c r="E351" s="150"/>
      <c r="F351" s="150"/>
      <c r="G351" s="150"/>
      <c r="H351" s="150"/>
      <c r="I351" s="150"/>
      <c r="J351" s="150"/>
      <c r="K351" s="150"/>
      <c r="L351" s="150"/>
      <c r="M351" s="150"/>
      <c r="N351" s="150"/>
      <c r="O351" s="150"/>
      <c r="P351" s="150"/>
      <c r="Q351" s="669"/>
      <c r="R351" s="669"/>
      <c r="S351" s="669"/>
      <c r="T351" s="150"/>
      <c r="U351" s="150"/>
      <c r="V351" s="150"/>
      <c r="W351" s="150"/>
      <c r="X351" s="150"/>
      <c r="Y351" s="150"/>
      <c r="Z351" s="150"/>
      <c r="AA351" s="150"/>
      <c r="AB351" s="150"/>
      <c r="AC351" s="150"/>
    </row>
    <row r="352" spans="1:29" ht="15.75" customHeight="1" x14ac:dyDescent="0.25">
      <c r="A352" s="669"/>
      <c r="B352" s="669"/>
      <c r="C352" s="669"/>
      <c r="D352" s="669"/>
      <c r="E352" s="150"/>
      <c r="F352" s="150"/>
      <c r="G352" s="150"/>
      <c r="H352" s="150"/>
      <c r="I352" s="150"/>
      <c r="J352" s="150"/>
      <c r="K352" s="150"/>
      <c r="L352" s="150"/>
      <c r="M352" s="150"/>
      <c r="N352" s="150"/>
      <c r="O352" s="150"/>
      <c r="P352" s="150"/>
      <c r="Q352" s="669"/>
      <c r="R352" s="669"/>
      <c r="S352" s="669"/>
      <c r="T352" s="150"/>
      <c r="U352" s="150"/>
      <c r="V352" s="150"/>
      <c r="W352" s="150"/>
      <c r="X352" s="150"/>
      <c r="Y352" s="150"/>
      <c r="Z352" s="150"/>
      <c r="AA352" s="150"/>
      <c r="AB352" s="150"/>
      <c r="AC352" s="150"/>
    </row>
    <row r="353" spans="1:29" ht="15.75" customHeight="1" x14ac:dyDescent="0.25">
      <c r="A353" s="669"/>
      <c r="B353" s="669"/>
      <c r="C353" s="669"/>
      <c r="D353" s="669"/>
      <c r="E353" s="150"/>
      <c r="F353" s="150"/>
      <c r="G353" s="150"/>
      <c r="H353" s="150"/>
      <c r="I353" s="150"/>
      <c r="J353" s="150"/>
      <c r="K353" s="150"/>
      <c r="L353" s="150"/>
      <c r="M353" s="150"/>
      <c r="N353" s="150"/>
      <c r="O353" s="150"/>
      <c r="P353" s="150"/>
      <c r="Q353" s="669"/>
      <c r="R353" s="669"/>
      <c r="S353" s="669"/>
      <c r="T353" s="150"/>
      <c r="U353" s="150"/>
      <c r="V353" s="150"/>
      <c r="W353" s="150"/>
      <c r="X353" s="150"/>
      <c r="Y353" s="150"/>
      <c r="Z353" s="150"/>
      <c r="AA353" s="150"/>
      <c r="AB353" s="150"/>
      <c r="AC353" s="150"/>
    </row>
    <row r="354" spans="1:29" ht="15.75" customHeight="1" x14ac:dyDescent="0.25">
      <c r="A354" s="669"/>
      <c r="B354" s="669"/>
      <c r="C354" s="669"/>
      <c r="D354" s="669"/>
      <c r="E354" s="150"/>
      <c r="F354" s="150"/>
      <c r="G354" s="150"/>
      <c r="H354" s="150"/>
      <c r="I354" s="150"/>
      <c r="J354" s="150"/>
      <c r="K354" s="150"/>
      <c r="L354" s="150"/>
      <c r="M354" s="150"/>
      <c r="N354" s="150"/>
      <c r="O354" s="150"/>
      <c r="P354" s="150"/>
      <c r="Q354" s="669"/>
      <c r="R354" s="669"/>
      <c r="S354" s="669"/>
      <c r="T354" s="150"/>
      <c r="U354" s="150"/>
      <c r="V354" s="150"/>
      <c r="W354" s="150"/>
      <c r="X354" s="150"/>
      <c r="Y354" s="150"/>
      <c r="Z354" s="150"/>
      <c r="AA354" s="150"/>
      <c r="AB354" s="150"/>
      <c r="AC354" s="150"/>
    </row>
    <row r="355" spans="1:29" ht="15.75" customHeight="1" x14ac:dyDescent="0.25">
      <c r="A355" s="669"/>
      <c r="B355" s="669"/>
      <c r="C355" s="669"/>
      <c r="D355" s="669"/>
      <c r="E355" s="150"/>
      <c r="F355" s="150"/>
      <c r="G355" s="150"/>
      <c r="H355" s="150"/>
      <c r="I355" s="150"/>
      <c r="J355" s="150"/>
      <c r="K355" s="150"/>
      <c r="L355" s="150"/>
      <c r="M355" s="150"/>
      <c r="N355" s="150"/>
      <c r="O355" s="150"/>
      <c r="P355" s="150"/>
      <c r="Q355" s="669"/>
      <c r="R355" s="669"/>
      <c r="S355" s="669"/>
      <c r="T355" s="150"/>
      <c r="U355" s="150"/>
      <c r="V355" s="150"/>
      <c r="W355" s="150"/>
      <c r="X355" s="150"/>
      <c r="Y355" s="150"/>
      <c r="Z355" s="150"/>
      <c r="AA355" s="150"/>
      <c r="AB355" s="150"/>
      <c r="AC355" s="150"/>
    </row>
    <row r="356" spans="1:29" ht="15.75" customHeight="1" x14ac:dyDescent="0.25">
      <c r="A356" s="669"/>
      <c r="B356" s="669"/>
      <c r="C356" s="669"/>
      <c r="D356" s="669"/>
      <c r="E356" s="150"/>
      <c r="F356" s="150"/>
      <c r="G356" s="150"/>
      <c r="H356" s="150"/>
      <c r="I356" s="150"/>
      <c r="J356" s="150"/>
      <c r="K356" s="150"/>
      <c r="L356" s="150"/>
      <c r="M356" s="150"/>
      <c r="N356" s="150"/>
      <c r="O356" s="150"/>
      <c r="P356" s="150"/>
      <c r="Q356" s="669"/>
      <c r="R356" s="669"/>
      <c r="S356" s="669"/>
      <c r="T356" s="150"/>
      <c r="U356" s="150"/>
      <c r="V356" s="150"/>
      <c r="W356" s="150"/>
      <c r="X356" s="150"/>
      <c r="Y356" s="150"/>
      <c r="Z356" s="150"/>
      <c r="AA356" s="150"/>
      <c r="AB356" s="150"/>
      <c r="AC356" s="150"/>
    </row>
    <row r="357" spans="1:29" ht="15.75" customHeight="1" x14ac:dyDescent="0.25">
      <c r="A357" s="669"/>
      <c r="B357" s="669"/>
      <c r="C357" s="669"/>
      <c r="D357" s="669"/>
      <c r="E357" s="150"/>
      <c r="F357" s="150"/>
      <c r="G357" s="150"/>
      <c r="H357" s="150"/>
      <c r="I357" s="150"/>
      <c r="J357" s="150"/>
      <c r="K357" s="150"/>
      <c r="L357" s="150"/>
      <c r="M357" s="150"/>
      <c r="N357" s="150"/>
      <c r="O357" s="150"/>
      <c r="P357" s="150"/>
      <c r="Q357" s="669"/>
      <c r="R357" s="669"/>
      <c r="S357" s="669"/>
      <c r="T357" s="150"/>
      <c r="U357" s="150"/>
      <c r="V357" s="150"/>
      <c r="W357" s="150"/>
      <c r="X357" s="150"/>
      <c r="Y357" s="150"/>
      <c r="Z357" s="150"/>
      <c r="AA357" s="150"/>
      <c r="AB357" s="150"/>
      <c r="AC357" s="150"/>
    </row>
    <row r="358" spans="1:29" ht="15.75" customHeight="1" x14ac:dyDescent="0.25">
      <c r="A358" s="669"/>
      <c r="B358" s="669"/>
      <c r="C358" s="669"/>
      <c r="D358" s="669"/>
      <c r="E358" s="150"/>
      <c r="F358" s="150"/>
      <c r="G358" s="150"/>
      <c r="H358" s="150"/>
      <c r="I358" s="150"/>
      <c r="J358" s="150"/>
      <c r="K358" s="150"/>
      <c r="L358" s="150"/>
      <c r="M358" s="150"/>
      <c r="N358" s="150"/>
      <c r="O358" s="150"/>
      <c r="P358" s="150"/>
      <c r="Q358" s="669"/>
      <c r="R358" s="669"/>
      <c r="S358" s="669"/>
      <c r="T358" s="150"/>
      <c r="U358" s="150"/>
      <c r="V358" s="150"/>
      <c r="W358" s="150"/>
      <c r="X358" s="150"/>
      <c r="Y358" s="150"/>
      <c r="Z358" s="150"/>
      <c r="AA358" s="150"/>
      <c r="AB358" s="150"/>
      <c r="AC358" s="150"/>
    </row>
    <row r="359" spans="1:29" ht="15.75" customHeight="1" x14ac:dyDescent="0.25">
      <c r="A359" s="669"/>
      <c r="B359" s="669"/>
      <c r="C359" s="669"/>
      <c r="D359" s="669"/>
      <c r="E359" s="150"/>
      <c r="F359" s="150"/>
      <c r="G359" s="150"/>
      <c r="H359" s="150"/>
      <c r="I359" s="150"/>
      <c r="J359" s="150"/>
      <c r="K359" s="150"/>
      <c r="L359" s="150"/>
      <c r="M359" s="150"/>
      <c r="N359" s="150"/>
      <c r="O359" s="150"/>
      <c r="P359" s="150"/>
      <c r="Q359" s="669"/>
      <c r="R359" s="669"/>
      <c r="S359" s="669"/>
      <c r="T359" s="150"/>
      <c r="U359" s="150"/>
      <c r="V359" s="150"/>
      <c r="W359" s="150"/>
      <c r="X359" s="150"/>
      <c r="Y359" s="150"/>
      <c r="Z359" s="150"/>
      <c r="AA359" s="150"/>
      <c r="AB359" s="150"/>
      <c r="AC359" s="150"/>
    </row>
    <row r="360" spans="1:29" ht="15.75" customHeight="1" x14ac:dyDescent="0.25">
      <c r="A360" s="669"/>
      <c r="B360" s="669"/>
      <c r="C360" s="669"/>
      <c r="D360" s="669"/>
      <c r="E360" s="150"/>
      <c r="F360" s="150"/>
      <c r="G360" s="150"/>
      <c r="H360" s="150"/>
      <c r="I360" s="150"/>
      <c r="J360" s="150"/>
      <c r="K360" s="150"/>
      <c r="L360" s="150"/>
      <c r="M360" s="150"/>
      <c r="N360" s="150"/>
      <c r="O360" s="150"/>
      <c r="P360" s="150"/>
      <c r="Q360" s="669"/>
      <c r="R360" s="669"/>
      <c r="S360" s="669"/>
      <c r="T360" s="150"/>
      <c r="U360" s="150"/>
      <c r="V360" s="150"/>
      <c r="W360" s="150"/>
      <c r="X360" s="150"/>
      <c r="Y360" s="150"/>
      <c r="Z360" s="150"/>
      <c r="AA360" s="150"/>
      <c r="AB360" s="150"/>
      <c r="AC360" s="150"/>
    </row>
    <row r="361" spans="1:29" ht="15.75" customHeight="1" x14ac:dyDescent="0.25">
      <c r="A361" s="669"/>
      <c r="B361" s="669"/>
      <c r="C361" s="669"/>
      <c r="D361" s="669"/>
      <c r="E361" s="150"/>
      <c r="F361" s="150"/>
      <c r="G361" s="150"/>
      <c r="H361" s="150"/>
      <c r="I361" s="150"/>
      <c r="J361" s="150"/>
      <c r="K361" s="150"/>
      <c r="L361" s="150"/>
      <c r="M361" s="150"/>
      <c r="N361" s="150"/>
      <c r="O361" s="150"/>
      <c r="P361" s="150"/>
      <c r="Q361" s="669"/>
      <c r="R361" s="669"/>
      <c r="S361" s="669"/>
      <c r="T361" s="150"/>
      <c r="U361" s="150"/>
      <c r="V361" s="150"/>
      <c r="W361" s="150"/>
      <c r="X361" s="150"/>
      <c r="Y361" s="150"/>
      <c r="Z361" s="150"/>
      <c r="AA361" s="150"/>
      <c r="AB361" s="150"/>
      <c r="AC361" s="150"/>
    </row>
    <row r="362" spans="1:29" ht="15.75" customHeight="1" x14ac:dyDescent="0.25">
      <c r="A362" s="669"/>
      <c r="B362" s="669"/>
      <c r="C362" s="669"/>
      <c r="D362" s="669"/>
      <c r="E362" s="150"/>
      <c r="F362" s="150"/>
      <c r="G362" s="150"/>
      <c r="H362" s="150"/>
      <c r="I362" s="150"/>
      <c r="J362" s="150"/>
      <c r="K362" s="150"/>
      <c r="L362" s="150"/>
      <c r="M362" s="150"/>
      <c r="N362" s="150"/>
      <c r="O362" s="150"/>
      <c r="P362" s="150"/>
      <c r="Q362" s="669"/>
      <c r="R362" s="669"/>
      <c r="S362" s="669"/>
      <c r="T362" s="150"/>
      <c r="U362" s="150"/>
      <c r="V362" s="150"/>
      <c r="W362" s="150"/>
      <c r="X362" s="150"/>
      <c r="Y362" s="150"/>
      <c r="Z362" s="150"/>
      <c r="AA362" s="150"/>
      <c r="AB362" s="150"/>
      <c r="AC362" s="150"/>
    </row>
    <row r="363" spans="1:29" ht="15.75" customHeight="1" x14ac:dyDescent="0.25">
      <c r="A363" s="669"/>
      <c r="B363" s="669"/>
      <c r="C363" s="669"/>
      <c r="D363" s="669"/>
      <c r="E363" s="150"/>
      <c r="F363" s="150"/>
      <c r="G363" s="150"/>
      <c r="H363" s="150"/>
      <c r="I363" s="150"/>
      <c r="J363" s="150"/>
      <c r="K363" s="150"/>
      <c r="L363" s="150"/>
      <c r="M363" s="150"/>
      <c r="N363" s="150"/>
      <c r="O363" s="150"/>
      <c r="P363" s="150"/>
      <c r="Q363" s="669"/>
      <c r="R363" s="669"/>
      <c r="S363" s="669"/>
      <c r="T363" s="150"/>
      <c r="U363" s="150"/>
      <c r="V363" s="150"/>
      <c r="W363" s="150"/>
      <c r="X363" s="150"/>
      <c r="Y363" s="150"/>
      <c r="Z363" s="150"/>
      <c r="AA363" s="150"/>
      <c r="AB363" s="150"/>
      <c r="AC363" s="150"/>
    </row>
    <row r="364" spans="1:29" ht="15.75" customHeight="1" x14ac:dyDescent="0.25">
      <c r="A364" s="669"/>
      <c r="B364" s="669"/>
      <c r="C364" s="669"/>
      <c r="D364" s="669"/>
      <c r="E364" s="150"/>
      <c r="F364" s="150"/>
      <c r="G364" s="150"/>
      <c r="H364" s="150"/>
      <c r="I364" s="150"/>
      <c r="J364" s="150"/>
      <c r="K364" s="150"/>
      <c r="L364" s="150"/>
      <c r="M364" s="150"/>
      <c r="N364" s="150"/>
      <c r="O364" s="150"/>
      <c r="P364" s="150"/>
      <c r="Q364" s="669"/>
      <c r="R364" s="669"/>
      <c r="S364" s="669"/>
      <c r="T364" s="150"/>
      <c r="U364" s="150"/>
      <c r="V364" s="150"/>
      <c r="W364" s="150"/>
      <c r="X364" s="150"/>
      <c r="Y364" s="150"/>
      <c r="Z364" s="150"/>
      <c r="AA364" s="150"/>
      <c r="AB364" s="150"/>
      <c r="AC364" s="150"/>
    </row>
    <row r="365" spans="1:29" ht="15.75" customHeight="1" x14ac:dyDescent="0.25">
      <c r="A365" s="669"/>
      <c r="B365" s="669"/>
      <c r="C365" s="669"/>
      <c r="D365" s="669"/>
      <c r="E365" s="150"/>
      <c r="F365" s="150"/>
      <c r="G365" s="150"/>
      <c r="H365" s="150"/>
      <c r="I365" s="150"/>
      <c r="J365" s="150"/>
      <c r="K365" s="150"/>
      <c r="L365" s="150"/>
      <c r="M365" s="150"/>
      <c r="N365" s="150"/>
      <c r="O365" s="150"/>
      <c r="P365" s="150"/>
      <c r="Q365" s="669"/>
      <c r="R365" s="669"/>
      <c r="S365" s="669"/>
      <c r="T365" s="150"/>
      <c r="U365" s="150"/>
      <c r="V365" s="150"/>
      <c r="W365" s="150"/>
      <c r="X365" s="150"/>
      <c r="Y365" s="150"/>
      <c r="Z365" s="150"/>
      <c r="AA365" s="150"/>
      <c r="AB365" s="150"/>
      <c r="AC365" s="150"/>
    </row>
    <row r="366" spans="1:29" ht="15.75" customHeight="1" x14ac:dyDescent="0.25">
      <c r="A366" s="669"/>
      <c r="B366" s="669"/>
      <c r="C366" s="669"/>
      <c r="D366" s="669"/>
      <c r="E366" s="150"/>
      <c r="F366" s="150"/>
      <c r="G366" s="150"/>
      <c r="H366" s="150"/>
      <c r="I366" s="150"/>
      <c r="J366" s="150"/>
      <c r="K366" s="150"/>
      <c r="L366" s="150"/>
      <c r="M366" s="150"/>
      <c r="N366" s="150"/>
      <c r="O366" s="150"/>
      <c r="P366" s="150"/>
      <c r="Q366" s="669"/>
      <c r="R366" s="669"/>
      <c r="S366" s="669"/>
      <c r="T366" s="150"/>
      <c r="U366" s="150"/>
      <c r="V366" s="150"/>
      <c r="W366" s="150"/>
      <c r="X366" s="150"/>
      <c r="Y366" s="150"/>
      <c r="Z366" s="150"/>
      <c r="AA366" s="150"/>
      <c r="AB366" s="150"/>
      <c r="AC366" s="150"/>
    </row>
    <row r="367" spans="1:29" ht="15.75" customHeight="1" x14ac:dyDescent="0.25">
      <c r="A367" s="669"/>
      <c r="B367" s="669"/>
      <c r="C367" s="669"/>
      <c r="D367" s="669"/>
      <c r="E367" s="150"/>
      <c r="F367" s="150"/>
      <c r="G367" s="150"/>
      <c r="H367" s="150"/>
      <c r="I367" s="150"/>
      <c r="J367" s="150"/>
      <c r="K367" s="150"/>
      <c r="L367" s="150"/>
      <c r="M367" s="150"/>
      <c r="N367" s="150"/>
      <c r="O367" s="150"/>
      <c r="P367" s="150"/>
      <c r="Q367" s="669"/>
      <c r="R367" s="669"/>
      <c r="S367" s="669"/>
      <c r="T367" s="150"/>
      <c r="U367" s="150"/>
      <c r="V367" s="150"/>
      <c r="W367" s="150"/>
      <c r="X367" s="150"/>
      <c r="Y367" s="150"/>
      <c r="Z367" s="150"/>
      <c r="AA367" s="150"/>
      <c r="AB367" s="150"/>
      <c r="AC367" s="150"/>
    </row>
    <row r="368" spans="1:29" ht="15.75" customHeight="1" x14ac:dyDescent="0.25">
      <c r="A368" s="669"/>
      <c r="B368" s="669"/>
      <c r="C368" s="669"/>
      <c r="D368" s="669"/>
      <c r="E368" s="150"/>
      <c r="F368" s="150"/>
      <c r="G368" s="150"/>
      <c r="H368" s="150"/>
      <c r="I368" s="150"/>
      <c r="J368" s="150"/>
      <c r="K368" s="150"/>
      <c r="L368" s="150"/>
      <c r="M368" s="150"/>
      <c r="N368" s="150"/>
      <c r="O368" s="150"/>
      <c r="P368" s="150"/>
      <c r="Q368" s="669"/>
      <c r="R368" s="669"/>
      <c r="S368" s="669"/>
      <c r="T368" s="150"/>
      <c r="U368" s="150"/>
      <c r="V368" s="150"/>
      <c r="W368" s="150"/>
      <c r="X368" s="150"/>
      <c r="Y368" s="150"/>
      <c r="Z368" s="150"/>
      <c r="AA368" s="150"/>
      <c r="AB368" s="150"/>
      <c r="AC368" s="150"/>
    </row>
    <row r="369" spans="1:29" ht="15.75" customHeight="1" x14ac:dyDescent="0.25">
      <c r="A369" s="669"/>
      <c r="B369" s="669"/>
      <c r="C369" s="669"/>
      <c r="D369" s="669"/>
      <c r="E369" s="150"/>
      <c r="F369" s="150"/>
      <c r="G369" s="150"/>
      <c r="H369" s="150"/>
      <c r="I369" s="150"/>
      <c r="J369" s="150"/>
      <c r="K369" s="150"/>
      <c r="L369" s="150"/>
      <c r="M369" s="150"/>
      <c r="N369" s="150"/>
      <c r="O369" s="150"/>
      <c r="P369" s="150"/>
      <c r="Q369" s="669"/>
      <c r="R369" s="669"/>
      <c r="S369" s="669"/>
      <c r="T369" s="150"/>
      <c r="U369" s="150"/>
      <c r="V369" s="150"/>
      <c r="W369" s="150"/>
      <c r="X369" s="150"/>
      <c r="Y369" s="150"/>
      <c r="Z369" s="150"/>
      <c r="AA369" s="150"/>
      <c r="AB369" s="150"/>
      <c r="AC369" s="150"/>
    </row>
    <row r="370" spans="1:29" ht="15.75" customHeight="1" x14ac:dyDescent="0.25">
      <c r="A370" s="669"/>
      <c r="B370" s="669"/>
      <c r="C370" s="669"/>
      <c r="D370" s="669"/>
      <c r="E370" s="150"/>
      <c r="F370" s="150"/>
      <c r="G370" s="150"/>
      <c r="H370" s="150"/>
      <c r="I370" s="150"/>
      <c r="J370" s="150"/>
      <c r="K370" s="150"/>
      <c r="L370" s="150"/>
      <c r="M370" s="150"/>
      <c r="N370" s="150"/>
      <c r="O370" s="150"/>
      <c r="P370" s="150"/>
      <c r="Q370" s="669"/>
      <c r="R370" s="669"/>
      <c r="S370" s="669"/>
      <c r="T370" s="150"/>
      <c r="U370" s="150"/>
      <c r="V370" s="150"/>
      <c r="W370" s="150"/>
      <c r="X370" s="150"/>
      <c r="Y370" s="150"/>
      <c r="Z370" s="150"/>
      <c r="AA370" s="150"/>
      <c r="AB370" s="150"/>
      <c r="AC370" s="150"/>
    </row>
    <row r="371" spans="1:29" ht="15.75" customHeight="1" x14ac:dyDescent="0.25">
      <c r="A371" s="669"/>
      <c r="B371" s="669"/>
      <c r="C371" s="669"/>
      <c r="D371" s="669"/>
      <c r="E371" s="150"/>
      <c r="F371" s="150"/>
      <c r="G371" s="150"/>
      <c r="H371" s="150"/>
      <c r="I371" s="150"/>
      <c r="J371" s="150"/>
      <c r="K371" s="150"/>
      <c r="L371" s="150"/>
      <c r="M371" s="150"/>
      <c r="N371" s="150"/>
      <c r="O371" s="150"/>
      <c r="P371" s="150"/>
      <c r="Q371" s="669"/>
      <c r="R371" s="669"/>
      <c r="S371" s="669"/>
      <c r="T371" s="150"/>
      <c r="U371" s="150"/>
      <c r="V371" s="150"/>
      <c r="W371" s="150"/>
      <c r="X371" s="150"/>
      <c r="Y371" s="150"/>
      <c r="Z371" s="150"/>
      <c r="AA371" s="150"/>
      <c r="AB371" s="150"/>
      <c r="AC371" s="150"/>
    </row>
    <row r="372" spans="1:29" ht="15.75" customHeight="1" x14ac:dyDescent="0.25">
      <c r="A372" s="669"/>
      <c r="B372" s="669"/>
      <c r="C372" s="669"/>
      <c r="D372" s="669"/>
      <c r="E372" s="150"/>
      <c r="F372" s="150"/>
      <c r="G372" s="150"/>
      <c r="H372" s="150"/>
      <c r="I372" s="150"/>
      <c r="J372" s="150"/>
      <c r="K372" s="150"/>
      <c r="L372" s="150"/>
      <c r="M372" s="150"/>
      <c r="N372" s="150"/>
      <c r="O372" s="150"/>
      <c r="P372" s="150"/>
      <c r="Q372" s="669"/>
      <c r="R372" s="669"/>
      <c r="S372" s="669"/>
      <c r="T372" s="150"/>
      <c r="U372" s="150"/>
      <c r="V372" s="150"/>
      <c r="W372" s="150"/>
      <c r="X372" s="150"/>
      <c r="Y372" s="150"/>
      <c r="Z372" s="150"/>
      <c r="AA372" s="150"/>
      <c r="AB372" s="150"/>
      <c r="AC372" s="150"/>
    </row>
    <row r="373" spans="1:29" ht="15.75" customHeight="1" x14ac:dyDescent="0.25">
      <c r="A373" s="669"/>
      <c r="B373" s="669"/>
      <c r="C373" s="669"/>
      <c r="D373" s="669"/>
      <c r="E373" s="150"/>
      <c r="F373" s="150"/>
      <c r="G373" s="150"/>
      <c r="H373" s="150"/>
      <c r="I373" s="150"/>
      <c r="J373" s="150"/>
      <c r="K373" s="150"/>
      <c r="L373" s="150"/>
      <c r="M373" s="150"/>
      <c r="N373" s="150"/>
      <c r="O373" s="150"/>
      <c r="P373" s="150"/>
      <c r="Q373" s="669"/>
      <c r="R373" s="669"/>
      <c r="S373" s="669"/>
      <c r="T373" s="150"/>
      <c r="U373" s="150"/>
      <c r="V373" s="150"/>
      <c r="W373" s="150"/>
      <c r="X373" s="150"/>
      <c r="Y373" s="150"/>
      <c r="Z373" s="150"/>
      <c r="AA373" s="150"/>
      <c r="AB373" s="150"/>
      <c r="AC373" s="150"/>
    </row>
    <row r="374" spans="1:29" ht="15.75" customHeight="1" x14ac:dyDescent="0.25">
      <c r="A374" s="669"/>
      <c r="B374" s="669"/>
      <c r="C374" s="669"/>
      <c r="D374" s="669"/>
      <c r="E374" s="150"/>
      <c r="F374" s="150"/>
      <c r="G374" s="150"/>
      <c r="H374" s="150"/>
      <c r="I374" s="150"/>
      <c r="J374" s="150"/>
      <c r="K374" s="150"/>
      <c r="L374" s="150"/>
      <c r="M374" s="150"/>
      <c r="N374" s="150"/>
      <c r="O374" s="150"/>
      <c r="P374" s="150"/>
      <c r="Q374" s="669"/>
      <c r="R374" s="669"/>
      <c r="S374" s="669"/>
      <c r="T374" s="150"/>
      <c r="U374" s="150"/>
      <c r="V374" s="150"/>
      <c r="W374" s="150"/>
      <c r="X374" s="150"/>
      <c r="Y374" s="150"/>
      <c r="Z374" s="150"/>
      <c r="AA374" s="150"/>
      <c r="AB374" s="150"/>
      <c r="AC374" s="150"/>
    </row>
    <row r="375" spans="1:29" ht="15.75" customHeight="1" x14ac:dyDescent="0.25">
      <c r="A375" s="669"/>
      <c r="B375" s="669"/>
      <c r="C375" s="669"/>
      <c r="D375" s="669"/>
      <c r="E375" s="150"/>
      <c r="F375" s="150"/>
      <c r="G375" s="150"/>
      <c r="H375" s="150"/>
      <c r="I375" s="150"/>
      <c r="J375" s="150"/>
      <c r="K375" s="150"/>
      <c r="L375" s="150"/>
      <c r="M375" s="150"/>
      <c r="N375" s="150"/>
      <c r="O375" s="150"/>
      <c r="P375" s="150"/>
      <c r="Q375" s="669"/>
      <c r="R375" s="669"/>
      <c r="S375" s="669"/>
      <c r="T375" s="150"/>
      <c r="U375" s="150"/>
      <c r="V375" s="150"/>
      <c r="W375" s="150"/>
      <c r="X375" s="150"/>
      <c r="Y375" s="150"/>
      <c r="Z375" s="150"/>
      <c r="AA375" s="150"/>
      <c r="AB375" s="150"/>
      <c r="AC375" s="150"/>
    </row>
    <row r="376" spans="1:29" ht="15.75" customHeight="1" x14ac:dyDescent="0.25">
      <c r="A376" s="669"/>
      <c r="B376" s="669"/>
      <c r="C376" s="669"/>
      <c r="D376" s="669"/>
      <c r="E376" s="150"/>
      <c r="F376" s="150"/>
      <c r="G376" s="150"/>
      <c r="H376" s="150"/>
      <c r="I376" s="150"/>
      <c r="J376" s="150"/>
      <c r="K376" s="150"/>
      <c r="L376" s="150"/>
      <c r="M376" s="150"/>
      <c r="N376" s="150"/>
      <c r="O376" s="150"/>
      <c r="P376" s="150"/>
      <c r="Q376" s="669"/>
      <c r="R376" s="669"/>
      <c r="S376" s="669"/>
      <c r="T376" s="150"/>
      <c r="U376" s="150"/>
      <c r="V376" s="150"/>
      <c r="W376" s="150"/>
      <c r="X376" s="150"/>
      <c r="Y376" s="150"/>
      <c r="Z376" s="150"/>
      <c r="AA376" s="150"/>
      <c r="AB376" s="150"/>
      <c r="AC376" s="150"/>
    </row>
    <row r="377" spans="1:29" ht="15.75" customHeight="1" x14ac:dyDescent="0.25">
      <c r="A377" s="669"/>
      <c r="B377" s="669"/>
      <c r="C377" s="669"/>
      <c r="D377" s="669"/>
      <c r="E377" s="150"/>
      <c r="F377" s="150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669"/>
      <c r="R377" s="669"/>
      <c r="S377" s="669"/>
      <c r="T377" s="150"/>
      <c r="U377" s="150"/>
      <c r="V377" s="150"/>
      <c r="W377" s="150"/>
      <c r="X377" s="150"/>
      <c r="Y377" s="150"/>
      <c r="Z377" s="150"/>
      <c r="AA377" s="150"/>
      <c r="AB377" s="150"/>
      <c r="AC377" s="150"/>
    </row>
    <row r="378" spans="1:29" ht="15.75" customHeight="1" x14ac:dyDescent="0.25">
      <c r="A378" s="669"/>
      <c r="B378" s="669"/>
      <c r="C378" s="669"/>
      <c r="D378" s="669"/>
      <c r="E378" s="150"/>
      <c r="F378" s="150"/>
      <c r="G378" s="150"/>
      <c r="H378" s="150"/>
      <c r="I378" s="150"/>
      <c r="J378" s="150"/>
      <c r="K378" s="150"/>
      <c r="L378" s="150"/>
      <c r="M378" s="150"/>
      <c r="N378" s="150"/>
      <c r="O378" s="150"/>
      <c r="P378" s="150"/>
      <c r="Q378" s="669"/>
      <c r="R378" s="669"/>
      <c r="S378" s="669"/>
      <c r="T378" s="150"/>
      <c r="U378" s="150"/>
      <c r="V378" s="150"/>
      <c r="W378" s="150"/>
      <c r="X378" s="150"/>
      <c r="Y378" s="150"/>
      <c r="Z378" s="150"/>
      <c r="AA378" s="150"/>
      <c r="AB378" s="150"/>
      <c r="AC378" s="150"/>
    </row>
    <row r="379" spans="1:29" ht="15.75" customHeight="1" x14ac:dyDescent="0.25">
      <c r="A379" s="669"/>
      <c r="B379" s="669"/>
      <c r="C379" s="669"/>
      <c r="D379" s="669"/>
      <c r="E379" s="150"/>
      <c r="F379" s="150"/>
      <c r="G379" s="150"/>
      <c r="H379" s="150"/>
      <c r="I379" s="150"/>
      <c r="J379" s="150"/>
      <c r="K379" s="150"/>
      <c r="L379" s="150"/>
      <c r="M379" s="150"/>
      <c r="N379" s="150"/>
      <c r="O379" s="150"/>
      <c r="P379" s="150"/>
      <c r="Q379" s="669"/>
      <c r="R379" s="669"/>
      <c r="S379" s="669"/>
      <c r="T379" s="150"/>
      <c r="U379" s="150"/>
      <c r="V379" s="150"/>
      <c r="W379" s="150"/>
      <c r="X379" s="150"/>
      <c r="Y379" s="150"/>
      <c r="Z379" s="150"/>
      <c r="AA379" s="150"/>
      <c r="AB379" s="150"/>
      <c r="AC379" s="150"/>
    </row>
    <row r="380" spans="1:29" ht="15.75" customHeight="1" x14ac:dyDescent="0.25">
      <c r="A380" s="669"/>
      <c r="B380" s="669"/>
      <c r="C380" s="669"/>
      <c r="D380" s="669"/>
      <c r="E380" s="150"/>
      <c r="F380" s="150"/>
      <c r="G380" s="150"/>
      <c r="H380" s="150"/>
      <c r="I380" s="150"/>
      <c r="J380" s="150"/>
      <c r="K380" s="150"/>
      <c r="L380" s="150"/>
      <c r="M380" s="150"/>
      <c r="N380" s="150"/>
      <c r="O380" s="150"/>
      <c r="P380" s="150"/>
      <c r="Q380" s="669"/>
      <c r="R380" s="669"/>
      <c r="S380" s="669"/>
      <c r="T380" s="150"/>
      <c r="U380" s="150"/>
      <c r="V380" s="150"/>
      <c r="W380" s="150"/>
      <c r="X380" s="150"/>
      <c r="Y380" s="150"/>
      <c r="Z380" s="150"/>
      <c r="AA380" s="150"/>
      <c r="AB380" s="150"/>
      <c r="AC380" s="150"/>
    </row>
    <row r="381" spans="1:29" ht="15.75" customHeight="1" x14ac:dyDescent="0.25">
      <c r="A381" s="669"/>
      <c r="B381" s="669"/>
      <c r="C381" s="669"/>
      <c r="D381" s="669"/>
      <c r="E381" s="150"/>
      <c r="F381" s="150"/>
      <c r="G381" s="150"/>
      <c r="H381" s="150"/>
      <c r="I381" s="150"/>
      <c r="J381" s="150"/>
      <c r="K381" s="150"/>
      <c r="L381" s="150"/>
      <c r="M381" s="150"/>
      <c r="N381" s="150"/>
      <c r="O381" s="150"/>
      <c r="P381" s="150"/>
      <c r="Q381" s="669"/>
      <c r="R381" s="669"/>
      <c r="S381" s="669"/>
      <c r="T381" s="150"/>
      <c r="U381" s="150"/>
      <c r="V381" s="150"/>
      <c r="W381" s="150"/>
      <c r="X381" s="150"/>
      <c r="Y381" s="150"/>
      <c r="Z381" s="150"/>
      <c r="AA381" s="150"/>
      <c r="AB381" s="150"/>
      <c r="AC381" s="150"/>
    </row>
    <row r="382" spans="1:29" ht="15.75" customHeight="1" x14ac:dyDescent="0.25">
      <c r="A382" s="669"/>
      <c r="B382" s="669"/>
      <c r="C382" s="669"/>
      <c r="D382" s="669"/>
      <c r="E382" s="150"/>
      <c r="F382" s="150"/>
      <c r="G382" s="150"/>
      <c r="H382" s="150"/>
      <c r="I382" s="150"/>
      <c r="J382" s="150"/>
      <c r="K382" s="150"/>
      <c r="L382" s="150"/>
      <c r="M382" s="150"/>
      <c r="N382" s="150"/>
      <c r="O382" s="150"/>
      <c r="P382" s="150"/>
      <c r="Q382" s="669"/>
      <c r="R382" s="669"/>
      <c r="S382" s="669"/>
      <c r="T382" s="150"/>
      <c r="U382" s="150"/>
      <c r="V382" s="150"/>
      <c r="W382" s="150"/>
      <c r="X382" s="150"/>
      <c r="Y382" s="150"/>
      <c r="Z382" s="150"/>
      <c r="AA382" s="150"/>
      <c r="AB382" s="150"/>
      <c r="AC382" s="150"/>
    </row>
    <row r="383" spans="1:29" ht="15.75" customHeight="1" x14ac:dyDescent="0.25">
      <c r="A383" s="669"/>
      <c r="B383" s="669"/>
      <c r="C383" s="669"/>
      <c r="D383" s="669"/>
      <c r="E383" s="150"/>
      <c r="F383" s="150"/>
      <c r="G383" s="150"/>
      <c r="H383" s="150"/>
      <c r="I383" s="150"/>
      <c r="J383" s="150"/>
      <c r="K383" s="150"/>
      <c r="L383" s="150"/>
      <c r="M383" s="150"/>
      <c r="N383" s="150"/>
      <c r="O383" s="150"/>
      <c r="P383" s="150"/>
      <c r="Q383" s="669"/>
      <c r="R383" s="669"/>
      <c r="S383" s="669"/>
      <c r="T383" s="150"/>
      <c r="U383" s="150"/>
      <c r="V383" s="150"/>
      <c r="W383" s="150"/>
      <c r="X383" s="150"/>
      <c r="Y383" s="150"/>
      <c r="Z383" s="150"/>
      <c r="AA383" s="150"/>
      <c r="AB383" s="150"/>
      <c r="AC383" s="150"/>
    </row>
    <row r="384" spans="1:29" ht="15.75" customHeight="1" x14ac:dyDescent="0.25">
      <c r="A384" s="669"/>
      <c r="B384" s="669"/>
      <c r="C384" s="669"/>
      <c r="D384" s="669"/>
      <c r="E384" s="150"/>
      <c r="F384" s="150"/>
      <c r="G384" s="150"/>
      <c r="H384" s="150"/>
      <c r="I384" s="150"/>
      <c r="J384" s="150"/>
      <c r="K384" s="150"/>
      <c r="L384" s="150"/>
      <c r="M384" s="150"/>
      <c r="N384" s="150"/>
      <c r="O384" s="150"/>
      <c r="P384" s="150"/>
      <c r="Q384" s="669"/>
      <c r="R384" s="669"/>
      <c r="S384" s="669"/>
      <c r="T384" s="150"/>
      <c r="U384" s="150"/>
      <c r="V384" s="150"/>
      <c r="W384" s="150"/>
      <c r="X384" s="150"/>
      <c r="Y384" s="150"/>
      <c r="Z384" s="150"/>
      <c r="AA384" s="150"/>
      <c r="AB384" s="150"/>
      <c r="AC384" s="150"/>
    </row>
    <row r="385" spans="1:29" ht="15.75" customHeight="1" x14ac:dyDescent="0.25">
      <c r="A385" s="669"/>
      <c r="B385" s="669"/>
      <c r="C385" s="669"/>
      <c r="D385" s="669"/>
      <c r="E385" s="150"/>
      <c r="F385" s="150"/>
      <c r="G385" s="150"/>
      <c r="H385" s="150"/>
      <c r="I385" s="150"/>
      <c r="J385" s="150"/>
      <c r="K385" s="150"/>
      <c r="L385" s="150"/>
      <c r="M385" s="150"/>
      <c r="N385" s="150"/>
      <c r="O385" s="150"/>
      <c r="P385" s="150"/>
      <c r="Q385" s="669"/>
      <c r="R385" s="669"/>
      <c r="S385" s="669"/>
      <c r="T385" s="150"/>
      <c r="U385" s="150"/>
      <c r="V385" s="150"/>
      <c r="W385" s="150"/>
      <c r="X385" s="150"/>
      <c r="Y385" s="150"/>
      <c r="Z385" s="150"/>
      <c r="AA385" s="150"/>
      <c r="AB385" s="150"/>
      <c r="AC385" s="150"/>
    </row>
    <row r="386" spans="1:29" ht="15.75" customHeight="1" x14ac:dyDescent="0.25">
      <c r="A386" s="669"/>
      <c r="B386" s="669"/>
      <c r="C386" s="669"/>
      <c r="D386" s="669"/>
      <c r="E386" s="150"/>
      <c r="F386" s="150"/>
      <c r="G386" s="150"/>
      <c r="H386" s="150"/>
      <c r="I386" s="150"/>
      <c r="J386" s="150"/>
      <c r="K386" s="150"/>
      <c r="L386" s="150"/>
      <c r="M386" s="150"/>
      <c r="N386" s="150"/>
      <c r="O386" s="150"/>
      <c r="P386" s="150"/>
      <c r="Q386" s="669"/>
      <c r="R386" s="669"/>
      <c r="S386" s="669"/>
      <c r="T386" s="150"/>
      <c r="U386" s="150"/>
      <c r="V386" s="150"/>
      <c r="W386" s="150"/>
      <c r="X386" s="150"/>
      <c r="Y386" s="150"/>
      <c r="Z386" s="150"/>
      <c r="AA386" s="150"/>
      <c r="AB386" s="150"/>
      <c r="AC386" s="150"/>
    </row>
    <row r="387" spans="1:29" ht="15.75" customHeight="1" x14ac:dyDescent="0.25">
      <c r="A387" s="669"/>
      <c r="B387" s="669"/>
      <c r="C387" s="669"/>
      <c r="D387" s="669"/>
      <c r="E387" s="150"/>
      <c r="F387" s="150"/>
      <c r="G387" s="150"/>
      <c r="H387" s="150"/>
      <c r="I387" s="150"/>
      <c r="J387" s="150"/>
      <c r="K387" s="150"/>
      <c r="L387" s="150"/>
      <c r="M387" s="150"/>
      <c r="N387" s="150"/>
      <c r="O387" s="150"/>
      <c r="P387" s="150"/>
      <c r="Q387" s="669"/>
      <c r="R387" s="669"/>
      <c r="S387" s="669"/>
      <c r="T387" s="150"/>
      <c r="U387" s="150"/>
      <c r="V387" s="150"/>
      <c r="W387" s="150"/>
      <c r="X387" s="150"/>
      <c r="Y387" s="150"/>
      <c r="Z387" s="150"/>
      <c r="AA387" s="150"/>
      <c r="AB387" s="150"/>
      <c r="AC387" s="150"/>
    </row>
    <row r="388" spans="1:29" ht="15.75" customHeight="1" x14ac:dyDescent="0.25">
      <c r="A388" s="669"/>
      <c r="B388" s="669"/>
      <c r="C388" s="669"/>
      <c r="D388" s="669"/>
      <c r="E388" s="150"/>
      <c r="F388" s="150"/>
      <c r="G388" s="150"/>
      <c r="H388" s="150"/>
      <c r="I388" s="150"/>
      <c r="J388" s="150"/>
      <c r="K388" s="150"/>
      <c r="L388" s="150"/>
      <c r="M388" s="150"/>
      <c r="N388" s="150"/>
      <c r="O388" s="150"/>
      <c r="P388" s="150"/>
      <c r="Q388" s="669"/>
      <c r="R388" s="669"/>
      <c r="S388" s="669"/>
      <c r="T388" s="150"/>
      <c r="U388" s="150"/>
      <c r="V388" s="150"/>
      <c r="W388" s="150"/>
      <c r="X388" s="150"/>
      <c r="Y388" s="150"/>
      <c r="Z388" s="150"/>
      <c r="AA388" s="150"/>
      <c r="AB388" s="150"/>
      <c r="AC388" s="150"/>
    </row>
    <row r="389" spans="1:29" ht="15.75" customHeight="1" x14ac:dyDescent="0.25">
      <c r="A389" s="669"/>
      <c r="B389" s="669"/>
      <c r="C389" s="669"/>
      <c r="D389" s="669"/>
      <c r="E389" s="150"/>
      <c r="F389" s="150"/>
      <c r="G389" s="150"/>
      <c r="H389" s="150"/>
      <c r="I389" s="150"/>
      <c r="J389" s="150"/>
      <c r="K389" s="150"/>
      <c r="L389" s="150"/>
      <c r="M389" s="150"/>
      <c r="N389" s="150"/>
      <c r="O389" s="150"/>
      <c r="P389" s="150"/>
      <c r="Q389" s="669"/>
      <c r="R389" s="669"/>
      <c r="S389" s="669"/>
      <c r="T389" s="150"/>
      <c r="U389" s="150"/>
      <c r="V389" s="150"/>
      <c r="W389" s="150"/>
      <c r="X389" s="150"/>
      <c r="Y389" s="150"/>
      <c r="Z389" s="150"/>
      <c r="AA389" s="150"/>
      <c r="AB389" s="150"/>
      <c r="AC389" s="150"/>
    </row>
    <row r="390" spans="1:29" ht="15.75" customHeight="1" x14ac:dyDescent="0.25">
      <c r="A390" s="669"/>
      <c r="B390" s="669"/>
      <c r="C390" s="669"/>
      <c r="D390" s="669"/>
      <c r="E390" s="150"/>
      <c r="F390" s="150"/>
      <c r="G390" s="150"/>
      <c r="H390" s="150"/>
      <c r="I390" s="150"/>
      <c r="J390" s="150"/>
      <c r="K390" s="150"/>
      <c r="L390" s="150"/>
      <c r="M390" s="150"/>
      <c r="N390" s="150"/>
      <c r="O390" s="150"/>
      <c r="P390" s="150"/>
      <c r="Q390" s="669"/>
      <c r="R390" s="669"/>
      <c r="S390" s="669"/>
      <c r="T390" s="150"/>
      <c r="U390" s="150"/>
      <c r="V390" s="150"/>
      <c r="W390" s="150"/>
      <c r="X390" s="150"/>
      <c r="Y390" s="150"/>
      <c r="Z390" s="150"/>
      <c r="AA390" s="150"/>
      <c r="AB390" s="150"/>
      <c r="AC390" s="150"/>
    </row>
    <row r="391" spans="1:29" ht="15.75" customHeight="1" x14ac:dyDescent="0.25">
      <c r="A391" s="669"/>
      <c r="B391" s="669"/>
      <c r="C391" s="669"/>
      <c r="D391" s="669"/>
      <c r="E391" s="150"/>
      <c r="F391" s="150"/>
      <c r="G391" s="150"/>
      <c r="H391" s="150"/>
      <c r="I391" s="150"/>
      <c r="J391" s="150"/>
      <c r="K391" s="150"/>
      <c r="L391" s="150"/>
      <c r="M391" s="150"/>
      <c r="N391" s="150"/>
      <c r="O391" s="150"/>
      <c r="P391" s="150"/>
      <c r="Q391" s="669"/>
      <c r="R391" s="669"/>
      <c r="S391" s="669"/>
      <c r="T391" s="150"/>
      <c r="U391" s="150"/>
      <c r="V391" s="150"/>
      <c r="W391" s="150"/>
      <c r="X391" s="150"/>
      <c r="Y391" s="150"/>
      <c r="Z391" s="150"/>
      <c r="AA391" s="150"/>
      <c r="AB391" s="150"/>
      <c r="AC391" s="150"/>
    </row>
    <row r="392" spans="1:29" ht="15.75" customHeight="1" x14ac:dyDescent="0.25">
      <c r="A392" s="669"/>
      <c r="B392" s="669"/>
      <c r="C392" s="669"/>
      <c r="D392" s="669"/>
      <c r="E392" s="150"/>
      <c r="F392" s="150"/>
      <c r="G392" s="150"/>
      <c r="H392" s="150"/>
      <c r="I392" s="150"/>
      <c r="J392" s="150"/>
      <c r="K392" s="150"/>
      <c r="L392" s="150"/>
      <c r="M392" s="150"/>
      <c r="N392" s="150"/>
      <c r="O392" s="150"/>
      <c r="P392" s="150"/>
      <c r="Q392" s="669"/>
      <c r="R392" s="669"/>
      <c r="S392" s="669"/>
      <c r="T392" s="150"/>
      <c r="U392" s="150"/>
      <c r="V392" s="150"/>
      <c r="W392" s="150"/>
      <c r="X392" s="150"/>
      <c r="Y392" s="150"/>
      <c r="Z392" s="150"/>
      <c r="AA392" s="150"/>
      <c r="AB392" s="150"/>
      <c r="AC392" s="150"/>
    </row>
    <row r="393" spans="1:29" ht="15.75" customHeight="1" x14ac:dyDescent="0.25">
      <c r="A393" s="669"/>
      <c r="B393" s="669"/>
      <c r="C393" s="669"/>
      <c r="D393" s="669"/>
      <c r="E393" s="150"/>
      <c r="F393" s="150"/>
      <c r="G393" s="150"/>
      <c r="H393" s="150"/>
      <c r="I393" s="150"/>
      <c r="J393" s="150"/>
      <c r="K393" s="150"/>
      <c r="L393" s="150"/>
      <c r="M393" s="150"/>
      <c r="N393" s="150"/>
      <c r="O393" s="150"/>
      <c r="P393" s="150"/>
      <c r="Q393" s="669"/>
      <c r="R393" s="669"/>
      <c r="S393" s="669"/>
      <c r="T393" s="150"/>
      <c r="U393" s="150"/>
      <c r="V393" s="150"/>
      <c r="W393" s="150"/>
      <c r="X393" s="150"/>
      <c r="Y393" s="150"/>
      <c r="Z393" s="150"/>
      <c r="AA393" s="150"/>
      <c r="AB393" s="150"/>
      <c r="AC393" s="150"/>
    </row>
    <row r="394" spans="1:29" ht="15.75" customHeight="1" x14ac:dyDescent="0.25">
      <c r="A394" s="669"/>
      <c r="B394" s="669"/>
      <c r="C394" s="669"/>
      <c r="D394" s="669"/>
      <c r="E394" s="150"/>
      <c r="F394" s="150"/>
      <c r="G394" s="150"/>
      <c r="H394" s="150"/>
      <c r="I394" s="150"/>
      <c r="J394" s="150"/>
      <c r="K394" s="150"/>
      <c r="L394" s="150"/>
      <c r="M394" s="150"/>
      <c r="N394" s="150"/>
      <c r="O394" s="150"/>
      <c r="P394" s="150"/>
      <c r="Q394" s="669"/>
      <c r="R394" s="669"/>
      <c r="S394" s="669"/>
      <c r="T394" s="150"/>
      <c r="U394" s="150"/>
      <c r="V394" s="150"/>
      <c r="W394" s="150"/>
      <c r="X394" s="150"/>
      <c r="Y394" s="150"/>
      <c r="Z394" s="150"/>
      <c r="AA394" s="150"/>
      <c r="AB394" s="150"/>
      <c r="AC394" s="150"/>
    </row>
    <row r="395" spans="1:29" ht="15.75" customHeight="1" x14ac:dyDescent="0.25">
      <c r="A395" s="669"/>
      <c r="B395" s="669"/>
      <c r="C395" s="669"/>
      <c r="D395" s="669"/>
      <c r="E395" s="150"/>
      <c r="F395" s="150"/>
      <c r="G395" s="150"/>
      <c r="H395" s="150"/>
      <c r="I395" s="150"/>
      <c r="J395" s="150"/>
      <c r="K395" s="150"/>
      <c r="L395" s="150"/>
      <c r="M395" s="150"/>
      <c r="N395" s="150"/>
      <c r="O395" s="150"/>
      <c r="P395" s="150"/>
      <c r="Q395" s="669"/>
      <c r="R395" s="669"/>
      <c r="S395" s="669"/>
      <c r="T395" s="150"/>
      <c r="U395" s="150"/>
      <c r="V395" s="150"/>
      <c r="W395" s="150"/>
      <c r="X395" s="150"/>
      <c r="Y395" s="150"/>
      <c r="Z395" s="150"/>
      <c r="AA395" s="150"/>
      <c r="AB395" s="150"/>
      <c r="AC395" s="150"/>
    </row>
    <row r="396" spans="1:29" ht="15.75" customHeight="1" x14ac:dyDescent="0.25">
      <c r="A396" s="669"/>
      <c r="B396" s="669"/>
      <c r="C396" s="669"/>
      <c r="D396" s="669"/>
      <c r="E396" s="150"/>
      <c r="F396" s="150"/>
      <c r="G396" s="150"/>
      <c r="H396" s="150"/>
      <c r="I396" s="150"/>
      <c r="J396" s="150"/>
      <c r="K396" s="150"/>
      <c r="L396" s="150"/>
      <c r="M396" s="150"/>
      <c r="N396" s="150"/>
      <c r="O396" s="150"/>
      <c r="P396" s="150"/>
      <c r="Q396" s="669"/>
      <c r="R396" s="669"/>
      <c r="S396" s="669"/>
      <c r="T396" s="150"/>
      <c r="U396" s="150"/>
      <c r="V396" s="150"/>
      <c r="W396" s="150"/>
      <c r="X396" s="150"/>
      <c r="Y396" s="150"/>
      <c r="Z396" s="150"/>
      <c r="AA396" s="150"/>
      <c r="AB396" s="150"/>
      <c r="AC396" s="150"/>
    </row>
    <row r="397" spans="1:29" ht="15.75" customHeight="1" x14ac:dyDescent="0.25">
      <c r="A397" s="669"/>
      <c r="B397" s="669"/>
      <c r="C397" s="669"/>
      <c r="D397" s="669"/>
      <c r="E397" s="150"/>
      <c r="F397" s="150"/>
      <c r="G397" s="150"/>
      <c r="H397" s="150"/>
      <c r="I397" s="150"/>
      <c r="J397" s="150"/>
      <c r="K397" s="150"/>
      <c r="L397" s="150"/>
      <c r="M397" s="150"/>
      <c r="N397" s="150"/>
      <c r="O397" s="150"/>
      <c r="P397" s="150"/>
      <c r="Q397" s="669"/>
      <c r="R397" s="669"/>
      <c r="S397" s="669"/>
      <c r="T397" s="150"/>
      <c r="U397" s="150"/>
      <c r="V397" s="150"/>
      <c r="W397" s="150"/>
      <c r="X397" s="150"/>
      <c r="Y397" s="150"/>
      <c r="Z397" s="150"/>
      <c r="AA397" s="150"/>
      <c r="AB397" s="150"/>
      <c r="AC397" s="150"/>
    </row>
    <row r="398" spans="1:29" ht="15.75" customHeight="1" x14ac:dyDescent="0.25">
      <c r="A398" s="669"/>
      <c r="B398" s="669"/>
      <c r="C398" s="669"/>
      <c r="D398" s="669"/>
      <c r="E398" s="150"/>
      <c r="F398" s="150"/>
      <c r="G398" s="150"/>
      <c r="H398" s="150"/>
      <c r="I398" s="150"/>
      <c r="J398" s="150"/>
      <c r="K398" s="150"/>
      <c r="L398" s="150"/>
      <c r="M398" s="150"/>
      <c r="N398" s="150"/>
      <c r="O398" s="150"/>
      <c r="P398" s="150"/>
      <c r="Q398" s="669"/>
      <c r="R398" s="669"/>
      <c r="S398" s="669"/>
      <c r="T398" s="150"/>
      <c r="U398" s="150"/>
      <c r="V398" s="150"/>
      <c r="W398" s="150"/>
      <c r="X398" s="150"/>
      <c r="Y398" s="150"/>
      <c r="Z398" s="150"/>
      <c r="AA398" s="150"/>
      <c r="AB398" s="150"/>
      <c r="AC398" s="150"/>
    </row>
    <row r="399" spans="1:29" ht="15.75" customHeight="1" x14ac:dyDescent="0.25">
      <c r="A399" s="669"/>
      <c r="B399" s="669"/>
      <c r="C399" s="669"/>
      <c r="D399" s="669"/>
      <c r="E399" s="150"/>
      <c r="F399" s="150"/>
      <c r="G399" s="150"/>
      <c r="H399" s="150"/>
      <c r="I399" s="150"/>
      <c r="J399" s="150"/>
      <c r="K399" s="150"/>
      <c r="L399" s="150"/>
      <c r="M399" s="150"/>
      <c r="N399" s="150"/>
      <c r="O399" s="150"/>
      <c r="P399" s="150"/>
      <c r="Q399" s="669"/>
      <c r="R399" s="669"/>
      <c r="S399" s="669"/>
      <c r="T399" s="150"/>
      <c r="U399" s="150"/>
      <c r="V399" s="150"/>
      <c r="W399" s="150"/>
      <c r="X399" s="150"/>
      <c r="Y399" s="150"/>
      <c r="Z399" s="150"/>
      <c r="AA399" s="150"/>
      <c r="AB399" s="150"/>
      <c r="AC399" s="150"/>
    </row>
    <row r="400" spans="1:29" ht="15.75" customHeight="1" x14ac:dyDescent="0.25">
      <c r="A400" s="669"/>
      <c r="B400" s="669"/>
      <c r="C400" s="669"/>
      <c r="D400" s="669"/>
      <c r="E400" s="150"/>
      <c r="F400" s="150"/>
      <c r="G400" s="150"/>
      <c r="H400" s="150"/>
      <c r="I400" s="150"/>
      <c r="J400" s="150"/>
      <c r="K400" s="150"/>
      <c r="L400" s="150"/>
      <c r="M400" s="150"/>
      <c r="N400" s="150"/>
      <c r="O400" s="150"/>
      <c r="P400" s="150"/>
      <c r="Q400" s="669"/>
      <c r="R400" s="669"/>
      <c r="S400" s="669"/>
      <c r="T400" s="150"/>
      <c r="U400" s="150"/>
      <c r="V400" s="150"/>
      <c r="W400" s="150"/>
      <c r="X400" s="150"/>
      <c r="Y400" s="150"/>
      <c r="Z400" s="150"/>
      <c r="AA400" s="150"/>
      <c r="AB400" s="150"/>
      <c r="AC400" s="150"/>
    </row>
    <row r="401" spans="1:29" ht="15.75" customHeight="1" x14ac:dyDescent="0.25">
      <c r="A401" s="669"/>
      <c r="B401" s="669"/>
      <c r="C401" s="669"/>
      <c r="D401" s="669"/>
      <c r="E401" s="150"/>
      <c r="F401" s="150"/>
      <c r="G401" s="150"/>
      <c r="H401" s="150"/>
      <c r="I401" s="150"/>
      <c r="J401" s="150"/>
      <c r="K401" s="150"/>
      <c r="L401" s="150"/>
      <c r="M401" s="150"/>
      <c r="N401" s="150"/>
      <c r="O401" s="150"/>
      <c r="P401" s="150"/>
      <c r="Q401" s="669"/>
      <c r="R401" s="669"/>
      <c r="S401" s="669"/>
      <c r="T401" s="150"/>
      <c r="U401" s="150"/>
      <c r="V401" s="150"/>
      <c r="W401" s="150"/>
      <c r="X401" s="150"/>
      <c r="Y401" s="150"/>
      <c r="Z401" s="150"/>
      <c r="AA401" s="150"/>
      <c r="AB401" s="150"/>
      <c r="AC401" s="150"/>
    </row>
    <row r="402" spans="1:29" ht="15.75" customHeight="1" x14ac:dyDescent="0.25">
      <c r="A402" s="669"/>
      <c r="B402" s="669"/>
      <c r="C402" s="669"/>
      <c r="D402" s="669"/>
      <c r="E402" s="150"/>
      <c r="F402" s="150"/>
      <c r="G402" s="150"/>
      <c r="H402" s="150"/>
      <c r="I402" s="150"/>
      <c r="J402" s="150"/>
      <c r="K402" s="150"/>
      <c r="L402" s="150"/>
      <c r="M402" s="150"/>
      <c r="N402" s="150"/>
      <c r="O402" s="150"/>
      <c r="P402" s="150"/>
      <c r="Q402" s="669"/>
      <c r="R402" s="669"/>
      <c r="S402" s="669"/>
      <c r="T402" s="150"/>
      <c r="U402" s="150"/>
      <c r="V402" s="150"/>
      <c r="W402" s="150"/>
      <c r="X402" s="150"/>
      <c r="Y402" s="150"/>
      <c r="Z402" s="150"/>
      <c r="AA402" s="150"/>
      <c r="AB402" s="150"/>
      <c r="AC402" s="150"/>
    </row>
    <row r="403" spans="1:29" ht="15.75" customHeight="1" x14ac:dyDescent="0.25">
      <c r="A403" s="669"/>
      <c r="B403" s="669"/>
      <c r="C403" s="669"/>
      <c r="D403" s="669"/>
      <c r="E403" s="150"/>
      <c r="F403" s="150"/>
      <c r="G403" s="150"/>
      <c r="H403" s="150"/>
      <c r="I403" s="150"/>
      <c r="J403" s="150"/>
      <c r="K403" s="150"/>
      <c r="L403" s="150"/>
      <c r="M403" s="150"/>
      <c r="N403" s="150"/>
      <c r="O403" s="150"/>
      <c r="P403" s="150"/>
      <c r="Q403" s="669"/>
      <c r="R403" s="669"/>
      <c r="S403" s="669"/>
      <c r="T403" s="150"/>
      <c r="U403" s="150"/>
      <c r="V403" s="150"/>
      <c r="W403" s="150"/>
      <c r="X403" s="150"/>
      <c r="Y403" s="150"/>
      <c r="Z403" s="150"/>
      <c r="AA403" s="150"/>
      <c r="AB403" s="150"/>
      <c r="AC403" s="150"/>
    </row>
    <row r="404" spans="1:29" ht="15.75" customHeight="1" x14ac:dyDescent="0.25">
      <c r="A404" s="669"/>
      <c r="B404" s="669"/>
      <c r="C404" s="669"/>
      <c r="D404" s="669"/>
      <c r="E404" s="150"/>
      <c r="F404" s="150"/>
      <c r="G404" s="150"/>
      <c r="H404" s="150"/>
      <c r="I404" s="150"/>
      <c r="J404" s="150"/>
      <c r="K404" s="150"/>
      <c r="L404" s="150"/>
      <c r="M404" s="150"/>
      <c r="N404" s="150"/>
      <c r="O404" s="150"/>
      <c r="P404" s="150"/>
      <c r="Q404" s="669"/>
      <c r="R404" s="669"/>
      <c r="S404" s="669"/>
      <c r="T404" s="150"/>
      <c r="U404" s="150"/>
      <c r="V404" s="150"/>
      <c r="W404" s="150"/>
      <c r="X404" s="150"/>
      <c r="Y404" s="150"/>
      <c r="Z404" s="150"/>
      <c r="AA404" s="150"/>
      <c r="AB404" s="150"/>
      <c r="AC404" s="150"/>
    </row>
    <row r="405" spans="1:29" ht="15.75" customHeight="1" x14ac:dyDescent="0.25">
      <c r="A405" s="669"/>
      <c r="B405" s="669"/>
      <c r="C405" s="669"/>
      <c r="D405" s="669"/>
      <c r="E405" s="150"/>
      <c r="F405" s="150"/>
      <c r="G405" s="150"/>
      <c r="H405" s="150"/>
      <c r="I405" s="150"/>
      <c r="J405" s="150"/>
      <c r="K405" s="150"/>
      <c r="L405" s="150"/>
      <c r="M405" s="150"/>
      <c r="N405" s="150"/>
      <c r="O405" s="150"/>
      <c r="P405" s="150"/>
      <c r="Q405" s="669"/>
      <c r="R405" s="669"/>
      <c r="S405" s="669"/>
      <c r="T405" s="150"/>
      <c r="U405" s="150"/>
      <c r="V405" s="150"/>
      <c r="W405" s="150"/>
      <c r="X405" s="150"/>
      <c r="Y405" s="150"/>
      <c r="Z405" s="150"/>
      <c r="AA405" s="150"/>
      <c r="AB405" s="150"/>
      <c r="AC405" s="150"/>
    </row>
    <row r="406" spans="1:29" ht="15.75" customHeight="1" x14ac:dyDescent="0.25">
      <c r="A406" s="669"/>
      <c r="B406" s="669"/>
      <c r="C406" s="669"/>
      <c r="D406" s="669"/>
      <c r="E406" s="150"/>
      <c r="F406" s="150"/>
      <c r="G406" s="150"/>
      <c r="H406" s="150"/>
      <c r="I406" s="150"/>
      <c r="J406" s="150"/>
      <c r="K406" s="150"/>
      <c r="L406" s="150"/>
      <c r="M406" s="150"/>
      <c r="N406" s="150"/>
      <c r="O406" s="150"/>
      <c r="P406" s="150"/>
      <c r="Q406" s="669"/>
      <c r="R406" s="669"/>
      <c r="S406" s="669"/>
      <c r="T406" s="150"/>
      <c r="U406" s="150"/>
      <c r="V406" s="150"/>
      <c r="W406" s="150"/>
      <c r="X406" s="150"/>
      <c r="Y406" s="150"/>
      <c r="Z406" s="150"/>
      <c r="AA406" s="150"/>
      <c r="AB406" s="150"/>
      <c r="AC406" s="150"/>
    </row>
    <row r="407" spans="1:29" ht="15.75" customHeight="1" x14ac:dyDescent="0.25">
      <c r="A407" s="669"/>
      <c r="B407" s="669"/>
      <c r="C407" s="669"/>
      <c r="D407" s="669"/>
      <c r="E407" s="150"/>
      <c r="F407" s="150"/>
      <c r="G407" s="150"/>
      <c r="H407" s="150"/>
      <c r="I407" s="150"/>
      <c r="J407" s="150"/>
      <c r="K407" s="150"/>
      <c r="L407" s="150"/>
      <c r="M407" s="150"/>
      <c r="N407" s="150"/>
      <c r="O407" s="150"/>
      <c r="P407" s="150"/>
      <c r="Q407" s="669"/>
      <c r="R407" s="669"/>
      <c r="S407" s="669"/>
      <c r="T407" s="150"/>
      <c r="U407" s="150"/>
      <c r="V407" s="150"/>
      <c r="W407" s="150"/>
      <c r="X407" s="150"/>
      <c r="Y407" s="150"/>
      <c r="Z407" s="150"/>
      <c r="AA407" s="150"/>
      <c r="AB407" s="150"/>
      <c r="AC407" s="150"/>
    </row>
    <row r="408" spans="1:29" ht="15.75" customHeight="1" x14ac:dyDescent="0.25">
      <c r="A408" s="669"/>
      <c r="B408" s="669"/>
      <c r="C408" s="669"/>
      <c r="D408" s="669"/>
      <c r="E408" s="150"/>
      <c r="F408" s="150"/>
      <c r="G408" s="150"/>
      <c r="H408" s="150"/>
      <c r="I408" s="150"/>
      <c r="J408" s="150"/>
      <c r="K408" s="150"/>
      <c r="L408" s="150"/>
      <c r="M408" s="150"/>
      <c r="N408" s="150"/>
      <c r="O408" s="150"/>
      <c r="P408" s="150"/>
      <c r="Q408" s="669"/>
      <c r="R408" s="669"/>
      <c r="S408" s="669"/>
      <c r="T408" s="150"/>
      <c r="U408" s="150"/>
      <c r="V408" s="150"/>
      <c r="W408" s="150"/>
      <c r="X408" s="150"/>
      <c r="Y408" s="150"/>
      <c r="Z408" s="150"/>
      <c r="AA408" s="150"/>
      <c r="AB408" s="150"/>
      <c r="AC408" s="150"/>
    </row>
    <row r="409" spans="1:29" ht="15.75" customHeight="1" x14ac:dyDescent="0.25">
      <c r="A409" s="669"/>
      <c r="B409" s="669"/>
      <c r="C409" s="669"/>
      <c r="D409" s="669"/>
      <c r="E409" s="150"/>
      <c r="F409" s="150"/>
      <c r="G409" s="150"/>
      <c r="H409" s="150"/>
      <c r="I409" s="150"/>
      <c r="J409" s="150"/>
      <c r="K409" s="150"/>
      <c r="L409" s="150"/>
      <c r="M409" s="150"/>
      <c r="N409" s="150"/>
      <c r="O409" s="150"/>
      <c r="P409" s="150"/>
      <c r="Q409" s="669"/>
      <c r="R409" s="669"/>
      <c r="S409" s="669"/>
      <c r="T409" s="150"/>
      <c r="U409" s="150"/>
      <c r="V409" s="150"/>
      <c r="W409" s="150"/>
      <c r="X409" s="150"/>
      <c r="Y409" s="150"/>
      <c r="Z409" s="150"/>
      <c r="AA409" s="150"/>
      <c r="AB409" s="150"/>
      <c r="AC409" s="150"/>
    </row>
    <row r="410" spans="1:29" ht="15.75" customHeight="1" x14ac:dyDescent="0.25">
      <c r="A410" s="669"/>
      <c r="B410" s="669"/>
      <c r="C410" s="669"/>
      <c r="D410" s="669"/>
      <c r="E410" s="150"/>
      <c r="F410" s="150"/>
      <c r="G410" s="150"/>
      <c r="H410" s="150"/>
      <c r="I410" s="150"/>
      <c r="J410" s="150"/>
      <c r="K410" s="150"/>
      <c r="L410" s="150"/>
      <c r="M410" s="150"/>
      <c r="N410" s="150"/>
      <c r="O410" s="150"/>
      <c r="P410" s="150"/>
      <c r="Q410" s="669"/>
      <c r="R410" s="669"/>
      <c r="S410" s="669"/>
      <c r="T410" s="150"/>
      <c r="U410" s="150"/>
      <c r="V410" s="150"/>
      <c r="W410" s="150"/>
      <c r="X410" s="150"/>
      <c r="Y410" s="150"/>
      <c r="Z410" s="150"/>
      <c r="AA410" s="150"/>
      <c r="AB410" s="150"/>
      <c r="AC410" s="150"/>
    </row>
    <row r="411" spans="1:29" ht="15.75" customHeight="1" x14ac:dyDescent="0.25">
      <c r="A411" s="669"/>
      <c r="B411" s="669"/>
      <c r="C411" s="669"/>
      <c r="D411" s="669"/>
      <c r="E411" s="150"/>
      <c r="F411" s="150"/>
      <c r="G411" s="150"/>
      <c r="H411" s="150"/>
      <c r="I411" s="150"/>
      <c r="J411" s="150"/>
      <c r="K411" s="150"/>
      <c r="L411" s="150"/>
      <c r="M411" s="150"/>
      <c r="N411" s="150"/>
      <c r="O411" s="150"/>
      <c r="P411" s="150"/>
      <c r="Q411" s="669"/>
      <c r="R411" s="669"/>
      <c r="S411" s="669"/>
      <c r="T411" s="150"/>
      <c r="U411" s="150"/>
      <c r="V411" s="150"/>
      <c r="W411" s="150"/>
      <c r="X411" s="150"/>
      <c r="Y411" s="150"/>
      <c r="Z411" s="150"/>
      <c r="AA411" s="150"/>
      <c r="AB411" s="150"/>
      <c r="AC411" s="150"/>
    </row>
    <row r="412" spans="1:29" ht="15.75" customHeight="1" x14ac:dyDescent="0.25">
      <c r="A412" s="669"/>
      <c r="B412" s="669"/>
      <c r="C412" s="669"/>
      <c r="D412" s="669"/>
      <c r="E412" s="150"/>
      <c r="F412" s="150"/>
      <c r="G412" s="150"/>
      <c r="H412" s="150"/>
      <c r="I412" s="150"/>
      <c r="J412" s="150"/>
      <c r="K412" s="150"/>
      <c r="L412" s="150"/>
      <c r="M412" s="150"/>
      <c r="N412" s="150"/>
      <c r="O412" s="150"/>
      <c r="P412" s="150"/>
      <c r="Q412" s="669"/>
      <c r="R412" s="669"/>
      <c r="S412" s="669"/>
      <c r="T412" s="150"/>
      <c r="U412" s="150"/>
      <c r="V412" s="150"/>
      <c r="W412" s="150"/>
      <c r="X412" s="150"/>
      <c r="Y412" s="150"/>
      <c r="Z412" s="150"/>
      <c r="AA412" s="150"/>
      <c r="AB412" s="150"/>
      <c r="AC412" s="150"/>
    </row>
    <row r="413" spans="1:29" ht="15.75" customHeight="1" x14ac:dyDescent="0.25">
      <c r="A413" s="669"/>
      <c r="B413" s="669"/>
      <c r="C413" s="669"/>
      <c r="D413" s="669"/>
      <c r="E413" s="150"/>
      <c r="F413" s="150"/>
      <c r="G413" s="150"/>
      <c r="H413" s="150"/>
      <c r="I413" s="150"/>
      <c r="J413" s="150"/>
      <c r="K413" s="150"/>
      <c r="L413" s="150"/>
      <c r="M413" s="150"/>
      <c r="N413" s="150"/>
      <c r="O413" s="150"/>
      <c r="P413" s="150"/>
      <c r="Q413" s="669"/>
      <c r="R413" s="669"/>
      <c r="S413" s="669"/>
      <c r="T413" s="150"/>
      <c r="U413" s="150"/>
      <c r="V413" s="150"/>
      <c r="W413" s="150"/>
      <c r="X413" s="150"/>
      <c r="Y413" s="150"/>
      <c r="Z413" s="150"/>
      <c r="AA413" s="150"/>
      <c r="AB413" s="150"/>
      <c r="AC413" s="150"/>
    </row>
    <row r="414" spans="1:29" ht="15.75" customHeight="1" x14ac:dyDescent="0.25">
      <c r="A414" s="669"/>
      <c r="B414" s="669"/>
      <c r="C414" s="669"/>
      <c r="D414" s="669"/>
      <c r="E414" s="150"/>
      <c r="F414" s="150"/>
      <c r="G414" s="150"/>
      <c r="H414" s="150"/>
      <c r="I414" s="150"/>
      <c r="J414" s="150"/>
      <c r="K414" s="150"/>
      <c r="L414" s="150"/>
      <c r="M414" s="150"/>
      <c r="N414" s="150"/>
      <c r="O414" s="150"/>
      <c r="P414" s="150"/>
      <c r="Q414" s="669"/>
      <c r="R414" s="669"/>
      <c r="S414" s="669"/>
      <c r="T414" s="150"/>
      <c r="U414" s="150"/>
      <c r="V414" s="150"/>
      <c r="W414" s="150"/>
      <c r="X414" s="150"/>
      <c r="Y414" s="150"/>
      <c r="Z414" s="150"/>
      <c r="AA414" s="150"/>
      <c r="AB414" s="150"/>
      <c r="AC414" s="150"/>
    </row>
    <row r="415" spans="1:29" ht="15.75" customHeight="1" x14ac:dyDescent="0.25">
      <c r="A415" s="669"/>
      <c r="B415" s="669"/>
      <c r="C415" s="669"/>
      <c r="D415" s="669"/>
      <c r="E415" s="150"/>
      <c r="F415" s="150"/>
      <c r="G415" s="150"/>
      <c r="H415" s="150"/>
      <c r="I415" s="150"/>
      <c r="J415" s="150"/>
      <c r="K415" s="150"/>
      <c r="L415" s="150"/>
      <c r="M415" s="150"/>
      <c r="N415" s="150"/>
      <c r="O415" s="150"/>
      <c r="P415" s="150"/>
      <c r="Q415" s="669"/>
      <c r="R415" s="669"/>
      <c r="S415" s="669"/>
      <c r="T415" s="150"/>
      <c r="U415" s="150"/>
      <c r="V415" s="150"/>
      <c r="W415" s="150"/>
      <c r="X415" s="150"/>
      <c r="Y415" s="150"/>
      <c r="Z415" s="150"/>
      <c r="AA415" s="150"/>
      <c r="AB415" s="150"/>
      <c r="AC415" s="150"/>
    </row>
    <row r="416" spans="1:29" ht="15.75" customHeight="1" x14ac:dyDescent="0.25">
      <c r="A416" s="669"/>
      <c r="B416" s="669"/>
      <c r="C416" s="669"/>
      <c r="D416" s="669"/>
      <c r="E416" s="150"/>
      <c r="F416" s="150"/>
      <c r="G416" s="150"/>
      <c r="H416" s="150"/>
      <c r="I416" s="150"/>
      <c r="J416" s="150"/>
      <c r="K416" s="150"/>
      <c r="L416" s="150"/>
      <c r="M416" s="150"/>
      <c r="N416" s="150"/>
      <c r="O416" s="150"/>
      <c r="P416" s="150"/>
      <c r="Q416" s="669"/>
      <c r="R416" s="669"/>
      <c r="S416" s="669"/>
      <c r="T416" s="150"/>
      <c r="U416" s="150"/>
      <c r="V416" s="150"/>
      <c r="W416" s="150"/>
      <c r="X416" s="150"/>
      <c r="Y416" s="150"/>
      <c r="Z416" s="150"/>
      <c r="AA416" s="150"/>
      <c r="AB416" s="150"/>
      <c r="AC416" s="150"/>
    </row>
    <row r="417" spans="1:29" ht="15.75" customHeight="1" x14ac:dyDescent="0.25">
      <c r="A417" s="669"/>
      <c r="B417" s="669"/>
      <c r="C417" s="669"/>
      <c r="D417" s="669"/>
      <c r="E417" s="150"/>
      <c r="F417" s="150"/>
      <c r="G417" s="150"/>
      <c r="H417" s="150"/>
      <c r="I417" s="150"/>
      <c r="J417" s="150"/>
      <c r="K417" s="150"/>
      <c r="L417" s="150"/>
      <c r="M417" s="150"/>
      <c r="N417" s="150"/>
      <c r="O417" s="150"/>
      <c r="P417" s="150"/>
      <c r="Q417" s="669"/>
      <c r="R417" s="669"/>
      <c r="S417" s="669"/>
      <c r="T417" s="150"/>
      <c r="U417" s="150"/>
      <c r="V417" s="150"/>
      <c r="W417" s="150"/>
      <c r="X417" s="150"/>
      <c r="Y417" s="150"/>
      <c r="Z417" s="150"/>
      <c r="AA417" s="150"/>
      <c r="AB417" s="150"/>
      <c r="AC417" s="150"/>
    </row>
    <row r="418" spans="1:29" ht="15.75" customHeight="1" x14ac:dyDescent="0.25">
      <c r="A418" s="669"/>
      <c r="B418" s="669"/>
      <c r="C418" s="669"/>
      <c r="D418" s="669"/>
      <c r="E418" s="150"/>
      <c r="F418" s="150"/>
      <c r="G418" s="150"/>
      <c r="H418" s="150"/>
      <c r="I418" s="150"/>
      <c r="J418" s="150"/>
      <c r="K418" s="150"/>
      <c r="L418" s="150"/>
      <c r="M418" s="150"/>
      <c r="N418" s="150"/>
      <c r="O418" s="150"/>
      <c r="P418" s="150"/>
      <c r="Q418" s="669"/>
      <c r="R418" s="669"/>
      <c r="S418" s="669"/>
      <c r="T418" s="150"/>
      <c r="U418" s="150"/>
      <c r="V418" s="150"/>
      <c r="W418" s="150"/>
      <c r="X418" s="150"/>
      <c r="Y418" s="150"/>
      <c r="Z418" s="150"/>
      <c r="AA418" s="150"/>
      <c r="AB418" s="150"/>
      <c r="AC418" s="150"/>
    </row>
    <row r="419" spans="1:29" ht="15.75" customHeight="1" x14ac:dyDescent="0.25">
      <c r="A419" s="669"/>
      <c r="B419" s="669"/>
      <c r="C419" s="669"/>
      <c r="D419" s="669"/>
      <c r="E419" s="150"/>
      <c r="F419" s="150"/>
      <c r="G419" s="150"/>
      <c r="H419" s="150"/>
      <c r="I419" s="150"/>
      <c r="J419" s="150"/>
      <c r="K419" s="150"/>
      <c r="L419" s="150"/>
      <c r="M419" s="150"/>
      <c r="N419" s="150"/>
      <c r="O419" s="150"/>
      <c r="P419" s="150"/>
      <c r="Q419" s="669"/>
      <c r="R419" s="669"/>
      <c r="S419" s="669"/>
      <c r="T419" s="150"/>
      <c r="U419" s="150"/>
      <c r="V419" s="150"/>
      <c r="W419" s="150"/>
      <c r="X419" s="150"/>
      <c r="Y419" s="150"/>
      <c r="Z419" s="150"/>
      <c r="AA419" s="150"/>
      <c r="AB419" s="150"/>
      <c r="AC419" s="150"/>
    </row>
    <row r="420" spans="1:29" ht="15.75" customHeight="1" x14ac:dyDescent="0.25">
      <c r="A420" s="669"/>
      <c r="B420" s="669"/>
      <c r="C420" s="669"/>
      <c r="D420" s="669"/>
      <c r="E420" s="150"/>
      <c r="F420" s="150"/>
      <c r="G420" s="150"/>
      <c r="H420" s="150"/>
      <c r="I420" s="150"/>
      <c r="J420" s="150"/>
      <c r="K420" s="150"/>
      <c r="L420" s="150"/>
      <c r="M420" s="150"/>
      <c r="N420" s="150"/>
      <c r="O420" s="150"/>
      <c r="P420" s="150"/>
      <c r="Q420" s="669"/>
      <c r="R420" s="669"/>
      <c r="S420" s="669"/>
      <c r="T420" s="150"/>
      <c r="U420" s="150"/>
      <c r="V420" s="150"/>
      <c r="W420" s="150"/>
      <c r="X420" s="150"/>
      <c r="Y420" s="150"/>
      <c r="Z420" s="150"/>
      <c r="AA420" s="150"/>
      <c r="AB420" s="150"/>
      <c r="AC420" s="150"/>
    </row>
    <row r="421" spans="1:29" ht="15.75" customHeight="1" x14ac:dyDescent="0.25">
      <c r="A421" s="669"/>
      <c r="B421" s="669"/>
      <c r="C421" s="669"/>
      <c r="D421" s="669"/>
      <c r="E421" s="150"/>
      <c r="F421" s="150"/>
      <c r="G421" s="150"/>
      <c r="H421" s="150"/>
      <c r="I421" s="150"/>
      <c r="J421" s="150"/>
      <c r="K421" s="150"/>
      <c r="L421" s="150"/>
      <c r="M421" s="150"/>
      <c r="N421" s="150"/>
      <c r="O421" s="150"/>
      <c r="P421" s="150"/>
      <c r="Q421" s="669"/>
      <c r="R421" s="669"/>
      <c r="S421" s="669"/>
      <c r="T421" s="150"/>
      <c r="U421" s="150"/>
      <c r="V421" s="150"/>
      <c r="W421" s="150"/>
      <c r="X421" s="150"/>
      <c r="Y421" s="150"/>
      <c r="Z421" s="150"/>
      <c r="AA421" s="150"/>
      <c r="AB421" s="150"/>
      <c r="AC421" s="150"/>
    </row>
    <row r="422" spans="1:29" ht="15.75" customHeight="1" x14ac:dyDescent="0.25">
      <c r="A422" s="669"/>
      <c r="B422" s="669"/>
      <c r="C422" s="669"/>
      <c r="D422" s="669"/>
      <c r="E422" s="150"/>
      <c r="F422" s="150"/>
      <c r="G422" s="150"/>
      <c r="H422" s="150"/>
      <c r="I422" s="150"/>
      <c r="J422" s="150"/>
      <c r="K422" s="150"/>
      <c r="L422" s="150"/>
      <c r="M422" s="150"/>
      <c r="N422" s="150"/>
      <c r="O422" s="150"/>
      <c r="P422" s="150"/>
      <c r="Q422" s="669"/>
      <c r="R422" s="669"/>
      <c r="S422" s="669"/>
      <c r="T422" s="150"/>
      <c r="U422" s="150"/>
      <c r="V422" s="150"/>
      <c r="W422" s="150"/>
      <c r="X422" s="150"/>
      <c r="Y422" s="150"/>
      <c r="Z422" s="150"/>
      <c r="AA422" s="150"/>
      <c r="AB422" s="150"/>
      <c r="AC422" s="150"/>
    </row>
    <row r="423" spans="1:29" ht="15.75" customHeight="1" x14ac:dyDescent="0.25">
      <c r="A423" s="669"/>
      <c r="B423" s="669"/>
      <c r="C423" s="669"/>
      <c r="D423" s="669"/>
      <c r="E423" s="150"/>
      <c r="F423" s="150"/>
      <c r="G423" s="150"/>
      <c r="H423" s="150"/>
      <c r="I423" s="150"/>
      <c r="J423" s="150"/>
      <c r="K423" s="150"/>
      <c r="L423" s="150"/>
      <c r="M423" s="150"/>
      <c r="N423" s="150"/>
      <c r="O423" s="150"/>
      <c r="P423" s="150"/>
      <c r="Q423" s="669"/>
      <c r="R423" s="669"/>
      <c r="S423" s="669"/>
      <c r="T423" s="150"/>
      <c r="U423" s="150"/>
      <c r="V423" s="150"/>
      <c r="W423" s="150"/>
      <c r="X423" s="150"/>
      <c r="Y423" s="150"/>
      <c r="Z423" s="150"/>
      <c r="AA423" s="150"/>
      <c r="AB423" s="150"/>
      <c r="AC423" s="150"/>
    </row>
    <row r="424" spans="1:29" ht="15.75" customHeight="1" x14ac:dyDescent="0.25">
      <c r="A424" s="669"/>
      <c r="B424" s="669"/>
      <c r="C424" s="669"/>
      <c r="D424" s="669"/>
      <c r="E424" s="150"/>
      <c r="F424" s="150"/>
      <c r="G424" s="150"/>
      <c r="H424" s="150"/>
      <c r="I424" s="150"/>
      <c r="J424" s="150"/>
      <c r="K424" s="150"/>
      <c r="L424" s="150"/>
      <c r="M424" s="150"/>
      <c r="N424" s="150"/>
      <c r="O424" s="150"/>
      <c r="P424" s="150"/>
      <c r="Q424" s="669"/>
      <c r="R424" s="669"/>
      <c r="S424" s="669"/>
      <c r="T424" s="150"/>
      <c r="U424" s="150"/>
      <c r="V424" s="150"/>
      <c r="W424" s="150"/>
      <c r="X424" s="150"/>
      <c r="Y424" s="150"/>
      <c r="Z424" s="150"/>
      <c r="AA424" s="150"/>
      <c r="AB424" s="150"/>
      <c r="AC424" s="150"/>
    </row>
    <row r="425" spans="1:29" ht="15.75" customHeight="1" x14ac:dyDescent="0.25">
      <c r="A425" s="669"/>
      <c r="B425" s="669"/>
      <c r="C425" s="669"/>
      <c r="D425" s="669"/>
      <c r="E425" s="150"/>
      <c r="F425" s="150"/>
      <c r="G425" s="150"/>
      <c r="H425" s="150"/>
      <c r="I425" s="150"/>
      <c r="J425" s="150"/>
      <c r="K425" s="150"/>
      <c r="L425" s="150"/>
      <c r="M425" s="150"/>
      <c r="N425" s="150"/>
      <c r="O425" s="150"/>
      <c r="P425" s="150"/>
      <c r="Q425" s="669"/>
      <c r="R425" s="669"/>
      <c r="S425" s="669"/>
      <c r="T425" s="150"/>
      <c r="U425" s="150"/>
      <c r="V425" s="150"/>
      <c r="W425" s="150"/>
      <c r="X425" s="150"/>
      <c r="Y425" s="150"/>
      <c r="Z425" s="150"/>
      <c r="AA425" s="150"/>
      <c r="AB425" s="150"/>
      <c r="AC425" s="150"/>
    </row>
    <row r="426" spans="1:29" ht="15.75" customHeight="1" x14ac:dyDescent="0.25">
      <c r="A426" s="669"/>
      <c r="B426" s="669"/>
      <c r="C426" s="669"/>
      <c r="D426" s="669"/>
      <c r="E426" s="150"/>
      <c r="F426" s="150"/>
      <c r="G426" s="150"/>
      <c r="H426" s="150"/>
      <c r="I426" s="150"/>
      <c r="J426" s="150"/>
      <c r="K426" s="150"/>
      <c r="L426" s="150"/>
      <c r="M426" s="150"/>
      <c r="N426" s="150"/>
      <c r="O426" s="150"/>
      <c r="P426" s="150"/>
      <c r="Q426" s="669"/>
      <c r="R426" s="669"/>
      <c r="S426" s="669"/>
      <c r="T426" s="150"/>
      <c r="U426" s="150"/>
      <c r="V426" s="150"/>
      <c r="W426" s="150"/>
      <c r="X426" s="150"/>
      <c r="Y426" s="150"/>
      <c r="Z426" s="150"/>
      <c r="AA426" s="150"/>
      <c r="AB426" s="150"/>
      <c r="AC426" s="150"/>
    </row>
    <row r="427" spans="1:29" ht="15.75" customHeight="1" x14ac:dyDescent="0.25">
      <c r="A427" s="669"/>
      <c r="B427" s="669"/>
      <c r="C427" s="669"/>
      <c r="D427" s="669"/>
      <c r="E427" s="150"/>
      <c r="F427" s="150"/>
      <c r="G427" s="150"/>
      <c r="H427" s="150"/>
      <c r="I427" s="150"/>
      <c r="J427" s="150"/>
      <c r="K427" s="150"/>
      <c r="L427" s="150"/>
      <c r="M427" s="150"/>
      <c r="N427" s="150"/>
      <c r="O427" s="150"/>
      <c r="P427" s="150"/>
      <c r="Q427" s="669"/>
      <c r="R427" s="669"/>
      <c r="S427" s="669"/>
      <c r="T427" s="150"/>
      <c r="U427" s="150"/>
      <c r="V427" s="150"/>
      <c r="W427" s="150"/>
      <c r="X427" s="150"/>
      <c r="Y427" s="150"/>
      <c r="Z427" s="150"/>
      <c r="AA427" s="150"/>
      <c r="AB427" s="150"/>
      <c r="AC427" s="150"/>
    </row>
    <row r="428" spans="1:29" ht="15.75" customHeight="1" x14ac:dyDescent="0.25">
      <c r="A428" s="669"/>
      <c r="B428" s="669"/>
      <c r="C428" s="669"/>
      <c r="D428" s="669"/>
      <c r="E428" s="150"/>
      <c r="F428" s="150"/>
      <c r="G428" s="150"/>
      <c r="H428" s="150"/>
      <c r="I428" s="150"/>
      <c r="J428" s="150"/>
      <c r="K428" s="150"/>
      <c r="L428" s="150"/>
      <c r="M428" s="150"/>
      <c r="N428" s="150"/>
      <c r="O428" s="150"/>
      <c r="P428" s="150"/>
      <c r="Q428" s="669"/>
      <c r="R428" s="669"/>
      <c r="S428" s="669"/>
      <c r="T428" s="150"/>
      <c r="U428" s="150"/>
      <c r="V428" s="150"/>
      <c r="W428" s="150"/>
      <c r="X428" s="150"/>
      <c r="Y428" s="150"/>
      <c r="Z428" s="150"/>
      <c r="AA428" s="150"/>
      <c r="AB428" s="150"/>
      <c r="AC428" s="150"/>
    </row>
    <row r="429" spans="1:29" ht="15.75" customHeight="1" x14ac:dyDescent="0.25">
      <c r="A429" s="669"/>
      <c r="B429" s="669"/>
      <c r="C429" s="669"/>
      <c r="D429" s="669"/>
      <c r="E429" s="150"/>
      <c r="F429" s="150"/>
      <c r="G429" s="150"/>
      <c r="H429" s="150"/>
      <c r="I429" s="150"/>
      <c r="J429" s="150"/>
      <c r="K429" s="150"/>
      <c r="L429" s="150"/>
      <c r="M429" s="150"/>
      <c r="N429" s="150"/>
      <c r="O429" s="150"/>
      <c r="P429" s="150"/>
      <c r="Q429" s="669"/>
      <c r="R429" s="669"/>
      <c r="S429" s="669"/>
      <c r="T429" s="150"/>
      <c r="U429" s="150"/>
      <c r="V429" s="150"/>
      <c r="W429" s="150"/>
      <c r="X429" s="150"/>
      <c r="Y429" s="150"/>
      <c r="Z429" s="150"/>
      <c r="AA429" s="150"/>
      <c r="AB429" s="150"/>
      <c r="AC429" s="150"/>
    </row>
    <row r="430" spans="1:29" ht="15.75" customHeight="1" x14ac:dyDescent="0.25">
      <c r="A430" s="669"/>
      <c r="B430" s="669"/>
      <c r="C430" s="669"/>
      <c r="D430" s="669"/>
      <c r="E430" s="150"/>
      <c r="F430" s="150"/>
      <c r="G430" s="150"/>
      <c r="H430" s="150"/>
      <c r="I430" s="150"/>
      <c r="J430" s="150"/>
      <c r="K430" s="150"/>
      <c r="L430" s="150"/>
      <c r="M430" s="150"/>
      <c r="N430" s="150"/>
      <c r="O430" s="150"/>
      <c r="P430" s="150"/>
      <c r="Q430" s="669"/>
      <c r="R430" s="669"/>
      <c r="S430" s="669"/>
      <c r="T430" s="150"/>
      <c r="U430" s="150"/>
      <c r="V430" s="150"/>
      <c r="W430" s="150"/>
      <c r="X430" s="150"/>
      <c r="Y430" s="150"/>
      <c r="Z430" s="150"/>
      <c r="AA430" s="150"/>
      <c r="AB430" s="150"/>
      <c r="AC430" s="150"/>
    </row>
    <row r="431" spans="1:29" ht="15.75" customHeight="1" x14ac:dyDescent="0.25">
      <c r="A431" s="669"/>
      <c r="B431" s="669"/>
      <c r="C431" s="669"/>
      <c r="D431" s="669"/>
      <c r="E431" s="150"/>
      <c r="F431" s="150"/>
      <c r="G431" s="150"/>
      <c r="H431" s="150"/>
      <c r="I431" s="150"/>
      <c r="J431" s="150"/>
      <c r="K431" s="150"/>
      <c r="L431" s="150"/>
      <c r="M431" s="150"/>
      <c r="N431" s="150"/>
      <c r="O431" s="150"/>
      <c r="P431" s="150"/>
      <c r="Q431" s="669"/>
      <c r="R431" s="669"/>
      <c r="S431" s="669"/>
      <c r="T431" s="150"/>
      <c r="U431" s="150"/>
      <c r="V431" s="150"/>
      <c r="W431" s="150"/>
      <c r="X431" s="150"/>
      <c r="Y431" s="150"/>
      <c r="Z431" s="150"/>
      <c r="AA431" s="150"/>
      <c r="AB431" s="150"/>
      <c r="AC431" s="150"/>
    </row>
    <row r="432" spans="1:29" ht="15.75" customHeight="1" x14ac:dyDescent="0.25">
      <c r="A432" s="669"/>
      <c r="B432" s="669"/>
      <c r="C432" s="669"/>
      <c r="D432" s="669"/>
      <c r="E432" s="150"/>
      <c r="F432" s="150"/>
      <c r="G432" s="150"/>
      <c r="H432" s="150"/>
      <c r="I432" s="150"/>
      <c r="J432" s="150"/>
      <c r="K432" s="150"/>
      <c r="L432" s="150"/>
      <c r="M432" s="150"/>
      <c r="N432" s="150"/>
      <c r="O432" s="150"/>
      <c r="P432" s="150"/>
      <c r="Q432" s="669"/>
      <c r="R432" s="669"/>
      <c r="S432" s="669"/>
      <c r="T432" s="150"/>
      <c r="U432" s="150"/>
      <c r="V432" s="150"/>
      <c r="W432" s="150"/>
      <c r="X432" s="150"/>
      <c r="Y432" s="150"/>
      <c r="Z432" s="150"/>
      <c r="AA432" s="150"/>
      <c r="AB432" s="150"/>
      <c r="AC432" s="150"/>
    </row>
    <row r="433" spans="1:29" ht="15.75" customHeight="1" x14ac:dyDescent="0.25">
      <c r="A433" s="669"/>
      <c r="B433" s="669"/>
      <c r="C433" s="669"/>
      <c r="D433" s="669"/>
      <c r="E433" s="150"/>
      <c r="F433" s="150"/>
      <c r="G433" s="150"/>
      <c r="H433" s="150"/>
      <c r="I433" s="150"/>
      <c r="J433" s="150"/>
      <c r="K433" s="150"/>
      <c r="L433" s="150"/>
      <c r="M433" s="150"/>
      <c r="N433" s="150"/>
      <c r="O433" s="150"/>
      <c r="P433" s="150"/>
      <c r="Q433" s="669"/>
      <c r="R433" s="669"/>
      <c r="S433" s="669"/>
      <c r="T433" s="150"/>
      <c r="U433" s="150"/>
      <c r="V433" s="150"/>
      <c r="W433" s="150"/>
      <c r="X433" s="150"/>
      <c r="Y433" s="150"/>
      <c r="Z433" s="150"/>
      <c r="AA433" s="150"/>
      <c r="AB433" s="150"/>
      <c r="AC433" s="150"/>
    </row>
    <row r="434" spans="1:29" ht="15.75" customHeight="1" x14ac:dyDescent="0.25">
      <c r="A434" s="669"/>
      <c r="B434" s="669"/>
      <c r="C434" s="669"/>
      <c r="D434" s="669"/>
      <c r="E434" s="150"/>
      <c r="F434" s="150"/>
      <c r="G434" s="150"/>
      <c r="H434" s="150"/>
      <c r="I434" s="150"/>
      <c r="J434" s="150"/>
      <c r="K434" s="150"/>
      <c r="L434" s="150"/>
      <c r="M434" s="150"/>
      <c r="N434" s="150"/>
      <c r="O434" s="150"/>
      <c r="P434" s="150"/>
      <c r="Q434" s="669"/>
      <c r="R434" s="669"/>
      <c r="S434" s="669"/>
      <c r="T434" s="150"/>
      <c r="U434" s="150"/>
      <c r="V434" s="150"/>
      <c r="W434" s="150"/>
      <c r="X434" s="150"/>
      <c r="Y434" s="150"/>
      <c r="Z434" s="150"/>
      <c r="AA434" s="150"/>
      <c r="AB434" s="150"/>
      <c r="AC434" s="150"/>
    </row>
    <row r="435" spans="1:29" ht="15.75" customHeight="1" x14ac:dyDescent="0.25">
      <c r="A435" s="669"/>
      <c r="B435" s="669"/>
      <c r="C435" s="669"/>
      <c r="D435" s="669"/>
      <c r="E435" s="150"/>
      <c r="F435" s="150"/>
      <c r="G435" s="150"/>
      <c r="H435" s="150"/>
      <c r="I435" s="150"/>
      <c r="J435" s="150"/>
      <c r="K435" s="150"/>
      <c r="L435" s="150"/>
      <c r="M435" s="150"/>
      <c r="N435" s="150"/>
      <c r="O435" s="150"/>
      <c r="P435" s="150"/>
      <c r="Q435" s="669"/>
      <c r="R435" s="669"/>
      <c r="S435" s="669"/>
      <c r="T435" s="150"/>
      <c r="U435" s="150"/>
      <c r="V435" s="150"/>
      <c r="W435" s="150"/>
      <c r="X435" s="150"/>
      <c r="Y435" s="150"/>
      <c r="Z435" s="150"/>
      <c r="AA435" s="150"/>
      <c r="AB435" s="150"/>
      <c r="AC435" s="150"/>
    </row>
    <row r="436" spans="1:29" ht="15.75" customHeight="1" x14ac:dyDescent="0.25">
      <c r="A436" s="669"/>
      <c r="B436" s="669"/>
      <c r="C436" s="669"/>
      <c r="D436" s="669"/>
      <c r="E436" s="150"/>
      <c r="F436" s="150"/>
      <c r="G436" s="150"/>
      <c r="H436" s="150"/>
      <c r="I436" s="150"/>
      <c r="J436" s="150"/>
      <c r="K436" s="150"/>
      <c r="L436" s="150"/>
      <c r="M436" s="150"/>
      <c r="N436" s="150"/>
      <c r="O436" s="150"/>
      <c r="P436" s="150"/>
      <c r="Q436" s="669"/>
      <c r="R436" s="669"/>
      <c r="S436" s="669"/>
      <c r="T436" s="150"/>
      <c r="U436" s="150"/>
      <c r="V436" s="150"/>
      <c r="W436" s="150"/>
      <c r="X436" s="150"/>
      <c r="Y436" s="150"/>
      <c r="Z436" s="150"/>
      <c r="AA436" s="150"/>
      <c r="AB436" s="150"/>
      <c r="AC436" s="150"/>
    </row>
    <row r="437" spans="1:29" ht="15.75" customHeight="1" x14ac:dyDescent="0.25">
      <c r="A437" s="669"/>
      <c r="B437" s="669"/>
      <c r="C437" s="669"/>
      <c r="D437" s="669"/>
      <c r="E437" s="150"/>
      <c r="F437" s="150"/>
      <c r="G437" s="150"/>
      <c r="H437" s="150"/>
      <c r="I437" s="150"/>
      <c r="J437" s="150"/>
      <c r="K437" s="150"/>
      <c r="L437" s="150"/>
      <c r="M437" s="150"/>
      <c r="N437" s="150"/>
      <c r="O437" s="150"/>
      <c r="P437" s="150"/>
      <c r="Q437" s="669"/>
      <c r="R437" s="669"/>
      <c r="S437" s="669"/>
      <c r="T437" s="150"/>
      <c r="U437" s="150"/>
      <c r="V437" s="150"/>
      <c r="W437" s="150"/>
      <c r="X437" s="150"/>
      <c r="Y437" s="150"/>
      <c r="Z437" s="150"/>
      <c r="AA437" s="150"/>
      <c r="AB437" s="150"/>
      <c r="AC437" s="150"/>
    </row>
    <row r="438" spans="1:29" ht="15.75" customHeight="1" x14ac:dyDescent="0.25">
      <c r="A438" s="669"/>
      <c r="B438" s="669"/>
      <c r="C438" s="669"/>
      <c r="D438" s="669"/>
      <c r="E438" s="150"/>
      <c r="F438" s="150"/>
      <c r="G438" s="150"/>
      <c r="H438" s="150"/>
      <c r="I438" s="150"/>
      <c r="J438" s="150"/>
      <c r="K438" s="150"/>
      <c r="L438" s="150"/>
      <c r="M438" s="150"/>
      <c r="N438" s="150"/>
      <c r="O438" s="150"/>
      <c r="P438" s="150"/>
      <c r="Q438" s="669"/>
      <c r="R438" s="669"/>
      <c r="S438" s="669"/>
      <c r="T438" s="150"/>
      <c r="U438" s="150"/>
      <c r="V438" s="150"/>
      <c r="W438" s="150"/>
      <c r="X438" s="150"/>
      <c r="Y438" s="150"/>
      <c r="Z438" s="150"/>
      <c r="AA438" s="150"/>
      <c r="AB438" s="150"/>
      <c r="AC438" s="150"/>
    </row>
    <row r="439" spans="1:29" ht="15.75" customHeight="1" x14ac:dyDescent="0.25">
      <c r="A439" s="669"/>
      <c r="B439" s="669"/>
      <c r="C439" s="669"/>
      <c r="D439" s="669"/>
      <c r="E439" s="150"/>
      <c r="F439" s="150"/>
      <c r="G439" s="150"/>
      <c r="H439" s="150"/>
      <c r="I439" s="150"/>
      <c r="J439" s="150"/>
      <c r="K439" s="150"/>
      <c r="L439" s="150"/>
      <c r="M439" s="150"/>
      <c r="N439" s="150"/>
      <c r="O439" s="150"/>
      <c r="P439" s="150"/>
      <c r="Q439" s="669"/>
      <c r="R439" s="669"/>
      <c r="S439" s="669"/>
      <c r="T439" s="150"/>
      <c r="U439" s="150"/>
      <c r="V439" s="150"/>
      <c r="W439" s="150"/>
      <c r="X439" s="150"/>
      <c r="Y439" s="150"/>
      <c r="Z439" s="150"/>
      <c r="AA439" s="150"/>
      <c r="AB439" s="150"/>
      <c r="AC439" s="150"/>
    </row>
    <row r="440" spans="1:29" ht="15.75" customHeight="1" x14ac:dyDescent="0.25">
      <c r="A440" s="669"/>
      <c r="B440" s="669"/>
      <c r="C440" s="669"/>
      <c r="D440" s="669"/>
      <c r="E440" s="150"/>
      <c r="F440" s="150"/>
      <c r="G440" s="150"/>
      <c r="H440" s="150"/>
      <c r="I440" s="150"/>
      <c r="J440" s="150"/>
      <c r="K440" s="150"/>
      <c r="L440" s="150"/>
      <c r="M440" s="150"/>
      <c r="N440" s="150"/>
      <c r="O440" s="150"/>
      <c r="P440" s="150"/>
      <c r="Q440" s="669"/>
      <c r="R440" s="669"/>
      <c r="S440" s="669"/>
      <c r="T440" s="150"/>
      <c r="U440" s="150"/>
      <c r="V440" s="150"/>
      <c r="W440" s="150"/>
      <c r="X440" s="150"/>
      <c r="Y440" s="150"/>
      <c r="Z440" s="150"/>
      <c r="AA440" s="150"/>
      <c r="AB440" s="150"/>
      <c r="AC440" s="150"/>
    </row>
    <row r="441" spans="1:29" ht="15.75" customHeight="1" x14ac:dyDescent="0.25">
      <c r="A441" s="669"/>
      <c r="B441" s="669"/>
      <c r="C441" s="669"/>
      <c r="D441" s="669"/>
      <c r="E441" s="150"/>
      <c r="F441" s="150"/>
      <c r="G441" s="150"/>
      <c r="H441" s="150"/>
      <c r="I441" s="150"/>
      <c r="J441" s="150"/>
      <c r="K441" s="150"/>
      <c r="L441" s="150"/>
      <c r="M441" s="150"/>
      <c r="N441" s="150"/>
      <c r="O441" s="150"/>
      <c r="P441" s="150"/>
      <c r="Q441" s="669"/>
      <c r="R441" s="669"/>
      <c r="S441" s="669"/>
      <c r="T441" s="150"/>
      <c r="U441" s="150"/>
      <c r="V441" s="150"/>
      <c r="W441" s="150"/>
      <c r="X441" s="150"/>
      <c r="Y441" s="150"/>
      <c r="Z441" s="150"/>
      <c r="AA441" s="150"/>
      <c r="AB441" s="150"/>
      <c r="AC441" s="150"/>
    </row>
    <row r="442" spans="1:29" ht="15.75" customHeight="1" x14ac:dyDescent="0.25">
      <c r="A442" s="669"/>
      <c r="B442" s="669"/>
      <c r="C442" s="669"/>
      <c r="D442" s="669"/>
      <c r="E442" s="150"/>
      <c r="F442" s="150"/>
      <c r="G442" s="150"/>
      <c r="H442" s="150"/>
      <c r="I442" s="150"/>
      <c r="J442" s="150"/>
      <c r="K442" s="150"/>
      <c r="L442" s="150"/>
      <c r="M442" s="150"/>
      <c r="N442" s="150"/>
      <c r="O442" s="150"/>
      <c r="P442" s="150"/>
      <c r="Q442" s="669"/>
      <c r="R442" s="669"/>
      <c r="S442" s="669"/>
      <c r="T442" s="150"/>
      <c r="U442" s="150"/>
      <c r="V442" s="150"/>
      <c r="W442" s="150"/>
      <c r="X442" s="150"/>
      <c r="Y442" s="150"/>
      <c r="Z442" s="150"/>
      <c r="AA442" s="150"/>
      <c r="AB442" s="150"/>
      <c r="AC442" s="150"/>
    </row>
    <row r="443" spans="1:29" ht="15.75" customHeight="1" x14ac:dyDescent="0.25">
      <c r="A443" s="669"/>
      <c r="B443" s="669"/>
      <c r="C443" s="669"/>
      <c r="D443" s="669"/>
      <c r="E443" s="150"/>
      <c r="F443" s="150"/>
      <c r="G443" s="150"/>
      <c r="H443" s="150"/>
      <c r="I443" s="150"/>
      <c r="J443" s="150"/>
      <c r="K443" s="150"/>
      <c r="L443" s="150"/>
      <c r="M443" s="150"/>
      <c r="N443" s="150"/>
      <c r="O443" s="150"/>
      <c r="P443" s="150"/>
      <c r="Q443" s="669"/>
      <c r="R443" s="669"/>
      <c r="S443" s="669"/>
      <c r="T443" s="150"/>
      <c r="U443" s="150"/>
      <c r="V443" s="150"/>
      <c r="W443" s="150"/>
      <c r="X443" s="150"/>
      <c r="Y443" s="150"/>
      <c r="Z443" s="150"/>
      <c r="AA443" s="150"/>
      <c r="AB443" s="150"/>
      <c r="AC443" s="150"/>
    </row>
    <row r="444" spans="1:29" ht="15.75" customHeight="1" x14ac:dyDescent="0.25">
      <c r="A444" s="669"/>
      <c r="B444" s="669"/>
      <c r="C444" s="669"/>
      <c r="D444" s="669"/>
      <c r="E444" s="150"/>
      <c r="F444" s="150"/>
      <c r="G444" s="150"/>
      <c r="H444" s="150"/>
      <c r="I444" s="150"/>
      <c r="J444" s="150"/>
      <c r="K444" s="150"/>
      <c r="L444" s="150"/>
      <c r="M444" s="150"/>
      <c r="N444" s="150"/>
      <c r="O444" s="150"/>
      <c r="P444" s="150"/>
      <c r="Q444" s="669"/>
      <c r="R444" s="669"/>
      <c r="S444" s="669"/>
      <c r="T444" s="150"/>
      <c r="U444" s="150"/>
      <c r="V444" s="150"/>
      <c r="W444" s="150"/>
      <c r="X444" s="150"/>
      <c r="Y444" s="150"/>
      <c r="Z444" s="150"/>
      <c r="AA444" s="150"/>
      <c r="AB444" s="150"/>
      <c r="AC444" s="150"/>
    </row>
    <row r="445" spans="1:29" ht="15.75" customHeight="1" x14ac:dyDescent="0.25">
      <c r="A445" s="669"/>
      <c r="B445" s="669"/>
      <c r="C445" s="669"/>
      <c r="D445" s="669"/>
      <c r="E445" s="150"/>
      <c r="F445" s="150"/>
      <c r="G445" s="150"/>
      <c r="H445" s="150"/>
      <c r="I445" s="150"/>
      <c r="J445" s="150"/>
      <c r="K445" s="150"/>
      <c r="L445" s="150"/>
      <c r="M445" s="150"/>
      <c r="N445" s="150"/>
      <c r="O445" s="150"/>
      <c r="P445" s="150"/>
      <c r="Q445" s="669"/>
      <c r="R445" s="669"/>
      <c r="S445" s="669"/>
      <c r="T445" s="150"/>
      <c r="U445" s="150"/>
      <c r="V445" s="150"/>
      <c r="W445" s="150"/>
      <c r="X445" s="150"/>
      <c r="Y445" s="150"/>
      <c r="Z445" s="150"/>
      <c r="AA445" s="150"/>
      <c r="AB445" s="150"/>
      <c r="AC445" s="150"/>
    </row>
    <row r="446" spans="1:29" ht="15.75" customHeight="1" x14ac:dyDescent="0.25">
      <c r="A446" s="669"/>
      <c r="B446" s="669"/>
      <c r="C446" s="669"/>
      <c r="D446" s="669"/>
      <c r="E446" s="150"/>
      <c r="F446" s="150"/>
      <c r="G446" s="150"/>
      <c r="H446" s="150"/>
      <c r="I446" s="150"/>
      <c r="J446" s="150"/>
      <c r="K446" s="150"/>
      <c r="L446" s="150"/>
      <c r="M446" s="150"/>
      <c r="N446" s="150"/>
      <c r="O446" s="150"/>
      <c r="P446" s="150"/>
      <c r="Q446" s="669"/>
      <c r="R446" s="669"/>
      <c r="S446" s="669"/>
      <c r="T446" s="150"/>
      <c r="U446" s="150"/>
      <c r="V446" s="150"/>
      <c r="W446" s="150"/>
      <c r="X446" s="150"/>
      <c r="Y446" s="150"/>
      <c r="Z446" s="150"/>
      <c r="AA446" s="150"/>
      <c r="AB446" s="150"/>
      <c r="AC446" s="150"/>
    </row>
    <row r="447" spans="1:29" ht="15.75" customHeight="1" x14ac:dyDescent="0.25">
      <c r="A447" s="669"/>
      <c r="B447" s="669"/>
      <c r="C447" s="669"/>
      <c r="D447" s="669"/>
      <c r="E447" s="150"/>
      <c r="F447" s="150"/>
      <c r="G447" s="150"/>
      <c r="H447" s="150"/>
      <c r="I447" s="150"/>
      <c r="J447" s="150"/>
      <c r="K447" s="150"/>
      <c r="L447" s="150"/>
      <c r="M447" s="150"/>
      <c r="N447" s="150"/>
      <c r="O447" s="150"/>
      <c r="P447" s="150"/>
      <c r="Q447" s="669"/>
      <c r="R447" s="669"/>
      <c r="S447" s="669"/>
      <c r="T447" s="150"/>
      <c r="U447" s="150"/>
      <c r="V447" s="150"/>
      <c r="W447" s="150"/>
      <c r="X447" s="150"/>
      <c r="Y447" s="150"/>
      <c r="Z447" s="150"/>
      <c r="AA447" s="150"/>
      <c r="AB447" s="150"/>
      <c r="AC447" s="150"/>
    </row>
    <row r="448" spans="1:29" ht="15.75" customHeight="1" x14ac:dyDescent="0.25">
      <c r="A448" s="669"/>
      <c r="B448" s="669"/>
      <c r="C448" s="669"/>
      <c r="D448" s="669"/>
      <c r="E448" s="150"/>
      <c r="F448" s="150"/>
      <c r="G448" s="150"/>
      <c r="H448" s="150"/>
      <c r="I448" s="150"/>
      <c r="J448" s="150"/>
      <c r="K448" s="150"/>
      <c r="L448" s="150"/>
      <c r="M448" s="150"/>
      <c r="N448" s="150"/>
      <c r="O448" s="150"/>
      <c r="P448" s="150"/>
      <c r="Q448" s="669"/>
      <c r="R448" s="669"/>
      <c r="S448" s="669"/>
      <c r="T448" s="150"/>
      <c r="U448" s="150"/>
      <c r="V448" s="150"/>
      <c r="W448" s="150"/>
      <c r="X448" s="150"/>
      <c r="Y448" s="150"/>
      <c r="Z448" s="150"/>
      <c r="AA448" s="150"/>
      <c r="AB448" s="150"/>
      <c r="AC448" s="150"/>
    </row>
    <row r="449" spans="1:29" ht="15.75" customHeight="1" x14ac:dyDescent="0.25">
      <c r="A449" s="669"/>
      <c r="B449" s="669"/>
      <c r="C449" s="669"/>
      <c r="D449" s="669"/>
      <c r="E449" s="150"/>
      <c r="F449" s="150"/>
      <c r="G449" s="150"/>
      <c r="H449" s="150"/>
      <c r="I449" s="150"/>
      <c r="J449" s="150"/>
      <c r="K449" s="150"/>
      <c r="L449" s="150"/>
      <c r="M449" s="150"/>
      <c r="N449" s="150"/>
      <c r="O449" s="150"/>
      <c r="P449" s="150"/>
      <c r="Q449" s="669"/>
      <c r="R449" s="669"/>
      <c r="S449" s="669"/>
      <c r="T449" s="150"/>
      <c r="U449" s="150"/>
      <c r="V449" s="150"/>
      <c r="W449" s="150"/>
      <c r="X449" s="150"/>
      <c r="Y449" s="150"/>
      <c r="Z449" s="150"/>
      <c r="AA449" s="150"/>
      <c r="AB449" s="150"/>
      <c r="AC449" s="150"/>
    </row>
    <row r="450" spans="1:29" ht="15.75" customHeight="1" x14ac:dyDescent="0.25">
      <c r="A450" s="669"/>
      <c r="B450" s="669"/>
      <c r="C450" s="669"/>
      <c r="D450" s="669"/>
      <c r="E450" s="150"/>
      <c r="F450" s="150"/>
      <c r="G450" s="150"/>
      <c r="H450" s="150"/>
      <c r="I450" s="150"/>
      <c r="J450" s="150"/>
      <c r="K450" s="150"/>
      <c r="L450" s="150"/>
      <c r="M450" s="150"/>
      <c r="N450" s="150"/>
      <c r="O450" s="150"/>
      <c r="P450" s="150"/>
      <c r="Q450" s="669"/>
      <c r="R450" s="669"/>
      <c r="S450" s="669"/>
      <c r="T450" s="150"/>
      <c r="U450" s="150"/>
      <c r="V450" s="150"/>
      <c r="W450" s="150"/>
      <c r="X450" s="150"/>
      <c r="Y450" s="150"/>
      <c r="Z450" s="150"/>
      <c r="AA450" s="150"/>
      <c r="AB450" s="150"/>
      <c r="AC450" s="150"/>
    </row>
    <row r="451" spans="1:29" ht="15.75" customHeight="1" x14ac:dyDescent="0.25">
      <c r="A451" s="669"/>
      <c r="B451" s="669"/>
      <c r="C451" s="669"/>
      <c r="D451" s="669"/>
      <c r="E451" s="150"/>
      <c r="F451" s="150"/>
      <c r="G451" s="150"/>
      <c r="H451" s="150"/>
      <c r="I451" s="150"/>
      <c r="J451" s="150"/>
      <c r="K451" s="150"/>
      <c r="L451" s="150"/>
      <c r="M451" s="150"/>
      <c r="N451" s="150"/>
      <c r="O451" s="150"/>
      <c r="P451" s="150"/>
      <c r="Q451" s="669"/>
      <c r="R451" s="669"/>
      <c r="S451" s="669"/>
      <c r="T451" s="150"/>
      <c r="U451" s="150"/>
      <c r="V451" s="150"/>
      <c r="W451" s="150"/>
      <c r="X451" s="150"/>
      <c r="Y451" s="150"/>
      <c r="Z451" s="150"/>
      <c r="AA451" s="150"/>
      <c r="AB451" s="150"/>
      <c r="AC451" s="150"/>
    </row>
    <row r="452" spans="1:29" ht="15.75" customHeight="1" x14ac:dyDescent="0.25">
      <c r="A452" s="669"/>
      <c r="B452" s="669"/>
      <c r="C452" s="669"/>
      <c r="D452" s="669"/>
      <c r="E452" s="150"/>
      <c r="F452" s="150"/>
      <c r="G452" s="150"/>
      <c r="H452" s="150"/>
      <c r="I452" s="150"/>
      <c r="J452" s="150"/>
      <c r="K452" s="150"/>
      <c r="L452" s="150"/>
      <c r="M452" s="150"/>
      <c r="N452" s="150"/>
      <c r="O452" s="150"/>
      <c r="P452" s="150"/>
      <c r="Q452" s="669"/>
      <c r="R452" s="669"/>
      <c r="S452" s="669"/>
      <c r="T452" s="150"/>
      <c r="U452" s="150"/>
      <c r="V452" s="150"/>
      <c r="W452" s="150"/>
      <c r="X452" s="150"/>
      <c r="Y452" s="150"/>
      <c r="Z452" s="150"/>
      <c r="AA452" s="150"/>
      <c r="AB452" s="150"/>
      <c r="AC452" s="150"/>
    </row>
    <row r="453" spans="1:29" ht="15.75" customHeight="1" x14ac:dyDescent="0.25">
      <c r="A453" s="669"/>
      <c r="B453" s="669"/>
      <c r="C453" s="669"/>
      <c r="D453" s="669"/>
      <c r="E453" s="150"/>
      <c r="F453" s="150"/>
      <c r="G453" s="150"/>
      <c r="H453" s="150"/>
      <c r="I453" s="150"/>
      <c r="J453" s="150"/>
      <c r="K453" s="150"/>
      <c r="L453" s="150"/>
      <c r="M453" s="150"/>
      <c r="N453" s="150"/>
      <c r="O453" s="150"/>
      <c r="P453" s="150"/>
      <c r="Q453" s="669"/>
      <c r="R453" s="669"/>
      <c r="S453" s="669"/>
      <c r="T453" s="150"/>
      <c r="U453" s="150"/>
      <c r="V453" s="150"/>
      <c r="W453" s="150"/>
      <c r="X453" s="150"/>
      <c r="Y453" s="150"/>
      <c r="Z453" s="150"/>
      <c r="AA453" s="150"/>
      <c r="AB453" s="150"/>
      <c r="AC453" s="150"/>
    </row>
    <row r="454" spans="1:29" ht="15.75" customHeight="1" x14ac:dyDescent="0.25">
      <c r="A454" s="669"/>
      <c r="B454" s="669"/>
      <c r="C454" s="669"/>
      <c r="D454" s="669"/>
      <c r="E454" s="150"/>
      <c r="F454" s="150"/>
      <c r="G454" s="150"/>
      <c r="H454" s="150"/>
      <c r="I454" s="150"/>
      <c r="J454" s="150"/>
      <c r="K454" s="150"/>
      <c r="L454" s="150"/>
      <c r="M454" s="150"/>
      <c r="N454" s="150"/>
      <c r="O454" s="150"/>
      <c r="P454" s="150"/>
      <c r="Q454" s="669"/>
      <c r="R454" s="669"/>
      <c r="S454" s="669"/>
      <c r="T454" s="150"/>
      <c r="U454" s="150"/>
      <c r="V454" s="150"/>
      <c r="W454" s="150"/>
      <c r="X454" s="150"/>
      <c r="Y454" s="150"/>
      <c r="Z454" s="150"/>
      <c r="AA454" s="150"/>
      <c r="AB454" s="150"/>
      <c r="AC454" s="150"/>
    </row>
    <row r="455" spans="1:29" ht="15.75" customHeight="1" x14ac:dyDescent="0.25">
      <c r="A455" s="669"/>
      <c r="B455" s="669"/>
      <c r="C455" s="669"/>
      <c r="D455" s="669"/>
      <c r="E455" s="150"/>
      <c r="F455" s="150"/>
      <c r="G455" s="150"/>
      <c r="H455" s="150"/>
      <c r="I455" s="150"/>
      <c r="J455" s="150"/>
      <c r="K455" s="150"/>
      <c r="L455" s="150"/>
      <c r="M455" s="150"/>
      <c r="N455" s="150"/>
      <c r="O455" s="150"/>
      <c r="P455" s="150"/>
      <c r="Q455" s="669"/>
      <c r="R455" s="669"/>
      <c r="S455" s="669"/>
      <c r="T455" s="150"/>
      <c r="U455" s="150"/>
      <c r="V455" s="150"/>
      <c r="W455" s="150"/>
      <c r="X455" s="150"/>
      <c r="Y455" s="150"/>
      <c r="Z455" s="150"/>
      <c r="AA455" s="150"/>
      <c r="AB455" s="150"/>
      <c r="AC455" s="150"/>
    </row>
    <row r="456" spans="1:29" ht="15.75" customHeight="1" x14ac:dyDescent="0.25">
      <c r="A456" s="669"/>
      <c r="B456" s="669"/>
      <c r="C456" s="669"/>
      <c r="D456" s="669"/>
      <c r="E456" s="150"/>
      <c r="F456" s="150"/>
      <c r="G456" s="150"/>
      <c r="H456" s="150"/>
      <c r="I456" s="150"/>
      <c r="J456" s="150"/>
      <c r="K456" s="150"/>
      <c r="L456" s="150"/>
      <c r="M456" s="150"/>
      <c r="N456" s="150"/>
      <c r="O456" s="150"/>
      <c r="P456" s="150"/>
      <c r="Q456" s="669"/>
      <c r="R456" s="669"/>
      <c r="S456" s="669"/>
      <c r="T456" s="150"/>
      <c r="U456" s="150"/>
      <c r="V456" s="150"/>
      <c r="W456" s="150"/>
      <c r="X456" s="150"/>
      <c r="Y456" s="150"/>
      <c r="Z456" s="150"/>
      <c r="AA456" s="150"/>
      <c r="AB456" s="150"/>
      <c r="AC456" s="150"/>
    </row>
    <row r="457" spans="1:29" ht="15.75" customHeight="1" x14ac:dyDescent="0.25">
      <c r="A457" s="669"/>
      <c r="B457" s="669"/>
      <c r="C457" s="669"/>
      <c r="D457" s="669"/>
      <c r="E457" s="150"/>
      <c r="F457" s="150"/>
      <c r="G457" s="150"/>
      <c r="H457" s="150"/>
      <c r="I457" s="150"/>
      <c r="J457" s="150"/>
      <c r="K457" s="150"/>
      <c r="L457" s="150"/>
      <c r="M457" s="150"/>
      <c r="N457" s="150"/>
      <c r="O457" s="150"/>
      <c r="P457" s="150"/>
      <c r="Q457" s="669"/>
      <c r="R457" s="669"/>
      <c r="S457" s="669"/>
      <c r="T457" s="150"/>
      <c r="U457" s="150"/>
      <c r="V457" s="150"/>
      <c r="W457" s="150"/>
      <c r="X457" s="150"/>
      <c r="Y457" s="150"/>
      <c r="Z457" s="150"/>
      <c r="AA457" s="150"/>
      <c r="AB457" s="150"/>
      <c r="AC457" s="150"/>
    </row>
    <row r="458" spans="1:29" ht="15.75" customHeight="1" x14ac:dyDescent="0.25">
      <c r="A458" s="669"/>
      <c r="B458" s="669"/>
      <c r="C458" s="669"/>
      <c r="D458" s="669"/>
      <c r="E458" s="150"/>
      <c r="F458" s="150"/>
      <c r="G458" s="150"/>
      <c r="H458" s="150"/>
      <c r="I458" s="150"/>
      <c r="J458" s="150"/>
      <c r="K458" s="150"/>
      <c r="L458" s="150"/>
      <c r="M458" s="150"/>
      <c r="N458" s="150"/>
      <c r="O458" s="150"/>
      <c r="P458" s="150"/>
      <c r="Q458" s="669"/>
      <c r="R458" s="669"/>
      <c r="S458" s="669"/>
      <c r="T458" s="150"/>
      <c r="U458" s="150"/>
      <c r="V458" s="150"/>
      <c r="W458" s="150"/>
      <c r="X458" s="150"/>
      <c r="Y458" s="150"/>
      <c r="Z458" s="150"/>
      <c r="AA458" s="150"/>
      <c r="AB458" s="150"/>
      <c r="AC458" s="150"/>
    </row>
    <row r="459" spans="1:29" ht="15.75" customHeight="1" x14ac:dyDescent="0.25">
      <c r="A459" s="669"/>
      <c r="B459" s="669"/>
      <c r="C459" s="669"/>
      <c r="D459" s="669"/>
      <c r="E459" s="150"/>
      <c r="F459" s="150"/>
      <c r="G459" s="150"/>
      <c r="H459" s="150"/>
      <c r="I459" s="150"/>
      <c r="J459" s="150"/>
      <c r="K459" s="150"/>
      <c r="L459" s="150"/>
      <c r="M459" s="150"/>
      <c r="N459" s="150"/>
      <c r="O459" s="150"/>
      <c r="P459" s="150"/>
      <c r="Q459" s="669"/>
      <c r="R459" s="669"/>
      <c r="S459" s="669"/>
      <c r="T459" s="150"/>
      <c r="U459" s="150"/>
      <c r="V459" s="150"/>
      <c r="W459" s="150"/>
      <c r="X459" s="150"/>
      <c r="Y459" s="150"/>
      <c r="Z459" s="150"/>
      <c r="AA459" s="150"/>
      <c r="AB459" s="150"/>
      <c r="AC459" s="150"/>
    </row>
    <row r="460" spans="1:29" ht="15.75" customHeight="1" x14ac:dyDescent="0.25">
      <c r="A460" s="669"/>
      <c r="B460" s="669"/>
      <c r="C460" s="669"/>
      <c r="D460" s="669"/>
      <c r="E460" s="150"/>
      <c r="F460" s="150"/>
      <c r="G460" s="150"/>
      <c r="H460" s="150"/>
      <c r="I460" s="150"/>
      <c r="J460" s="150"/>
      <c r="K460" s="150"/>
      <c r="L460" s="150"/>
      <c r="M460" s="150"/>
      <c r="N460" s="150"/>
      <c r="O460" s="150"/>
      <c r="P460" s="150"/>
      <c r="Q460" s="669"/>
      <c r="R460" s="669"/>
      <c r="S460" s="669"/>
      <c r="T460" s="150"/>
      <c r="U460" s="150"/>
      <c r="V460" s="150"/>
      <c r="W460" s="150"/>
      <c r="X460" s="150"/>
      <c r="Y460" s="150"/>
      <c r="Z460" s="150"/>
      <c r="AA460" s="150"/>
      <c r="AB460" s="150"/>
      <c r="AC460" s="150"/>
    </row>
    <row r="461" spans="1:29" ht="15.75" customHeight="1" x14ac:dyDescent="0.25">
      <c r="A461" s="669"/>
      <c r="B461" s="669"/>
      <c r="C461" s="669"/>
      <c r="D461" s="669"/>
      <c r="E461" s="150"/>
      <c r="F461" s="150"/>
      <c r="G461" s="150"/>
      <c r="H461" s="150"/>
      <c r="I461" s="150"/>
      <c r="J461" s="150"/>
      <c r="K461" s="150"/>
      <c r="L461" s="150"/>
      <c r="M461" s="150"/>
      <c r="N461" s="150"/>
      <c r="O461" s="150"/>
      <c r="P461" s="150"/>
      <c r="Q461" s="669"/>
      <c r="R461" s="669"/>
      <c r="S461" s="669"/>
      <c r="T461" s="150"/>
      <c r="U461" s="150"/>
      <c r="V461" s="150"/>
      <c r="W461" s="150"/>
      <c r="X461" s="150"/>
      <c r="Y461" s="150"/>
      <c r="Z461" s="150"/>
      <c r="AA461" s="150"/>
      <c r="AB461" s="150"/>
      <c r="AC461" s="150"/>
    </row>
    <row r="462" spans="1:29" ht="15.75" customHeight="1" x14ac:dyDescent="0.25">
      <c r="A462" s="669"/>
      <c r="B462" s="669"/>
      <c r="C462" s="669"/>
      <c r="D462" s="669"/>
      <c r="E462" s="150"/>
      <c r="F462" s="150"/>
      <c r="G462" s="150"/>
      <c r="H462" s="150"/>
      <c r="I462" s="150"/>
      <c r="J462" s="150"/>
      <c r="K462" s="150"/>
      <c r="L462" s="150"/>
      <c r="M462" s="150"/>
      <c r="N462" s="150"/>
      <c r="O462" s="150"/>
      <c r="P462" s="150"/>
      <c r="Q462" s="669"/>
      <c r="R462" s="669"/>
      <c r="S462" s="669"/>
      <c r="T462" s="150"/>
      <c r="U462" s="150"/>
      <c r="V462" s="150"/>
      <c r="W462" s="150"/>
      <c r="X462" s="150"/>
      <c r="Y462" s="150"/>
      <c r="Z462" s="150"/>
      <c r="AA462" s="150"/>
      <c r="AB462" s="150"/>
      <c r="AC462" s="150"/>
    </row>
    <row r="463" spans="1:29" ht="15.75" customHeight="1" x14ac:dyDescent="0.25">
      <c r="A463" s="669"/>
      <c r="B463" s="669"/>
      <c r="C463" s="669"/>
      <c r="D463" s="669"/>
      <c r="E463" s="150"/>
      <c r="F463" s="150"/>
      <c r="G463" s="150"/>
      <c r="H463" s="150"/>
      <c r="I463" s="150"/>
      <c r="J463" s="150"/>
      <c r="K463" s="150"/>
      <c r="L463" s="150"/>
      <c r="M463" s="150"/>
      <c r="N463" s="150"/>
      <c r="O463" s="150"/>
      <c r="P463" s="150"/>
      <c r="Q463" s="669"/>
      <c r="R463" s="669"/>
      <c r="S463" s="669"/>
      <c r="T463" s="150"/>
      <c r="U463" s="150"/>
      <c r="V463" s="150"/>
      <c r="W463" s="150"/>
      <c r="X463" s="150"/>
      <c r="Y463" s="150"/>
      <c r="Z463" s="150"/>
      <c r="AA463" s="150"/>
      <c r="AB463" s="150"/>
      <c r="AC463" s="150"/>
    </row>
    <row r="464" spans="1:29" ht="15.75" customHeight="1" x14ac:dyDescent="0.25">
      <c r="A464" s="669"/>
      <c r="B464" s="669"/>
      <c r="C464" s="669"/>
      <c r="D464" s="669"/>
      <c r="E464" s="150"/>
      <c r="F464" s="150"/>
      <c r="G464" s="150"/>
      <c r="H464" s="150"/>
      <c r="I464" s="150"/>
      <c r="J464" s="150"/>
      <c r="K464" s="150"/>
      <c r="L464" s="150"/>
      <c r="M464" s="150"/>
      <c r="N464" s="150"/>
      <c r="O464" s="150"/>
      <c r="P464" s="150"/>
      <c r="Q464" s="669"/>
      <c r="R464" s="669"/>
      <c r="S464" s="669"/>
      <c r="T464" s="150"/>
      <c r="U464" s="150"/>
      <c r="V464" s="150"/>
      <c r="W464" s="150"/>
      <c r="X464" s="150"/>
      <c r="Y464" s="150"/>
      <c r="Z464" s="150"/>
      <c r="AA464" s="150"/>
      <c r="AB464" s="150"/>
      <c r="AC464" s="150"/>
    </row>
    <row r="465" spans="1:29" ht="15.75" customHeight="1" x14ac:dyDescent="0.25">
      <c r="A465" s="669"/>
      <c r="B465" s="669"/>
      <c r="C465" s="669"/>
      <c r="D465" s="669"/>
      <c r="E465" s="150"/>
      <c r="F465" s="150"/>
      <c r="G465" s="150"/>
      <c r="H465" s="150"/>
      <c r="I465" s="150"/>
      <c r="J465" s="150"/>
      <c r="K465" s="150"/>
      <c r="L465" s="150"/>
      <c r="M465" s="150"/>
      <c r="N465" s="150"/>
      <c r="O465" s="150"/>
      <c r="P465" s="150"/>
      <c r="Q465" s="669"/>
      <c r="R465" s="669"/>
      <c r="S465" s="669"/>
      <c r="T465" s="150"/>
      <c r="U465" s="150"/>
      <c r="V465" s="150"/>
      <c r="W465" s="150"/>
      <c r="X465" s="150"/>
      <c r="Y465" s="150"/>
      <c r="Z465" s="150"/>
      <c r="AA465" s="150"/>
      <c r="AB465" s="150"/>
      <c r="AC465" s="150"/>
    </row>
    <row r="466" spans="1:29" ht="15.75" customHeight="1" x14ac:dyDescent="0.25">
      <c r="A466" s="669"/>
      <c r="B466" s="669"/>
      <c r="C466" s="669"/>
      <c r="D466" s="669"/>
      <c r="E466" s="150"/>
      <c r="F466" s="150"/>
      <c r="G466" s="150"/>
      <c r="H466" s="150"/>
      <c r="I466" s="150"/>
      <c r="J466" s="150"/>
      <c r="K466" s="150"/>
      <c r="L466" s="150"/>
      <c r="M466" s="150"/>
      <c r="N466" s="150"/>
      <c r="O466" s="150"/>
      <c r="P466" s="150"/>
      <c r="Q466" s="669"/>
      <c r="R466" s="669"/>
      <c r="S466" s="669"/>
      <c r="T466" s="150"/>
      <c r="U466" s="150"/>
      <c r="V466" s="150"/>
      <c r="W466" s="150"/>
      <c r="X466" s="150"/>
      <c r="Y466" s="150"/>
      <c r="Z466" s="150"/>
      <c r="AA466" s="150"/>
      <c r="AB466" s="150"/>
      <c r="AC466" s="150"/>
    </row>
    <row r="467" spans="1:29" ht="15.75" customHeight="1" x14ac:dyDescent="0.25">
      <c r="A467" s="669"/>
      <c r="B467" s="669"/>
      <c r="C467" s="669"/>
      <c r="D467" s="669"/>
      <c r="E467" s="150"/>
      <c r="F467" s="150"/>
      <c r="G467" s="150"/>
      <c r="H467" s="150"/>
      <c r="I467" s="150"/>
      <c r="J467" s="150"/>
      <c r="K467" s="150"/>
      <c r="L467" s="150"/>
      <c r="M467" s="150"/>
      <c r="N467" s="150"/>
      <c r="O467" s="150"/>
      <c r="P467" s="150"/>
      <c r="Q467" s="669"/>
      <c r="R467" s="669"/>
      <c r="S467" s="669"/>
      <c r="T467" s="150"/>
      <c r="U467" s="150"/>
      <c r="V467" s="150"/>
      <c r="W467" s="150"/>
      <c r="X467" s="150"/>
      <c r="Y467" s="150"/>
      <c r="Z467" s="150"/>
      <c r="AA467" s="150"/>
      <c r="AB467" s="150"/>
      <c r="AC467" s="150"/>
    </row>
    <row r="468" spans="1:29" ht="15.75" customHeight="1" x14ac:dyDescent="0.25">
      <c r="A468" s="669"/>
      <c r="B468" s="669"/>
      <c r="C468" s="669"/>
      <c r="D468" s="669"/>
      <c r="E468" s="150"/>
      <c r="F468" s="150"/>
      <c r="G468" s="150"/>
      <c r="H468" s="150"/>
      <c r="I468" s="150"/>
      <c r="J468" s="150"/>
      <c r="K468" s="150"/>
      <c r="L468" s="150"/>
      <c r="M468" s="150"/>
      <c r="N468" s="150"/>
      <c r="O468" s="150"/>
      <c r="P468" s="150"/>
      <c r="Q468" s="669"/>
      <c r="R468" s="669"/>
      <c r="S468" s="669"/>
      <c r="T468" s="150"/>
      <c r="U468" s="150"/>
      <c r="V468" s="150"/>
      <c r="W468" s="150"/>
      <c r="X468" s="150"/>
      <c r="Y468" s="150"/>
      <c r="Z468" s="150"/>
      <c r="AA468" s="150"/>
      <c r="AB468" s="150"/>
      <c r="AC468" s="150"/>
    </row>
    <row r="469" spans="1:29" ht="15.75" customHeight="1" x14ac:dyDescent="0.25">
      <c r="A469" s="669"/>
      <c r="B469" s="669"/>
      <c r="C469" s="669"/>
      <c r="D469" s="669"/>
      <c r="E469" s="150"/>
      <c r="F469" s="150"/>
      <c r="G469" s="150"/>
      <c r="H469" s="150"/>
      <c r="I469" s="150"/>
      <c r="J469" s="150"/>
      <c r="K469" s="150"/>
      <c r="L469" s="150"/>
      <c r="M469" s="150"/>
      <c r="N469" s="150"/>
      <c r="O469" s="150"/>
      <c r="P469" s="150"/>
      <c r="Q469" s="669"/>
      <c r="R469" s="669"/>
      <c r="S469" s="669"/>
      <c r="T469" s="150"/>
      <c r="U469" s="150"/>
      <c r="V469" s="150"/>
      <c r="W469" s="150"/>
      <c r="X469" s="150"/>
      <c r="Y469" s="150"/>
      <c r="Z469" s="150"/>
      <c r="AA469" s="150"/>
      <c r="AB469" s="150"/>
      <c r="AC469" s="150"/>
    </row>
    <row r="470" spans="1:29" ht="15.75" customHeight="1" x14ac:dyDescent="0.25">
      <c r="A470" s="669"/>
      <c r="B470" s="669"/>
      <c r="C470" s="669"/>
      <c r="D470" s="669"/>
      <c r="E470" s="150"/>
      <c r="F470" s="150"/>
      <c r="G470" s="150"/>
      <c r="H470" s="150"/>
      <c r="I470" s="150"/>
      <c r="J470" s="150"/>
      <c r="K470" s="150"/>
      <c r="L470" s="150"/>
      <c r="M470" s="150"/>
      <c r="N470" s="150"/>
      <c r="O470" s="150"/>
      <c r="P470" s="150"/>
      <c r="Q470" s="669"/>
      <c r="R470" s="669"/>
      <c r="S470" s="669"/>
      <c r="T470" s="150"/>
      <c r="U470" s="150"/>
      <c r="V470" s="150"/>
      <c r="W470" s="150"/>
      <c r="X470" s="150"/>
      <c r="Y470" s="150"/>
      <c r="Z470" s="150"/>
      <c r="AA470" s="150"/>
      <c r="AB470" s="150"/>
      <c r="AC470" s="150"/>
    </row>
    <row r="471" spans="1:29" ht="15.75" customHeight="1" x14ac:dyDescent="0.25">
      <c r="A471" s="669"/>
      <c r="B471" s="669"/>
      <c r="C471" s="669"/>
      <c r="D471" s="669"/>
      <c r="E471" s="150"/>
      <c r="F471" s="150"/>
      <c r="G471" s="150"/>
      <c r="H471" s="150"/>
      <c r="I471" s="150"/>
      <c r="J471" s="150"/>
      <c r="K471" s="150"/>
      <c r="L471" s="150"/>
      <c r="M471" s="150"/>
      <c r="N471" s="150"/>
      <c r="O471" s="150"/>
      <c r="P471" s="150"/>
      <c r="Q471" s="669"/>
      <c r="R471" s="669"/>
      <c r="S471" s="669"/>
      <c r="T471" s="150"/>
      <c r="U471" s="150"/>
      <c r="V471" s="150"/>
      <c r="W471" s="150"/>
      <c r="X471" s="150"/>
      <c r="Y471" s="150"/>
      <c r="Z471" s="150"/>
      <c r="AA471" s="150"/>
      <c r="AB471" s="150"/>
      <c r="AC471" s="150"/>
    </row>
    <row r="472" spans="1:29" ht="15.75" customHeight="1" x14ac:dyDescent="0.25">
      <c r="A472" s="669"/>
      <c r="B472" s="669"/>
      <c r="C472" s="669"/>
      <c r="D472" s="669"/>
      <c r="E472" s="150"/>
      <c r="F472" s="150"/>
      <c r="G472" s="150"/>
      <c r="H472" s="150"/>
      <c r="I472" s="150"/>
      <c r="J472" s="150"/>
      <c r="K472" s="150"/>
      <c r="L472" s="150"/>
      <c r="M472" s="150"/>
      <c r="N472" s="150"/>
      <c r="O472" s="150"/>
      <c r="P472" s="150"/>
      <c r="Q472" s="669"/>
      <c r="R472" s="669"/>
      <c r="S472" s="669"/>
      <c r="T472" s="150"/>
      <c r="U472" s="150"/>
      <c r="V472" s="150"/>
      <c r="W472" s="150"/>
      <c r="X472" s="150"/>
      <c r="Y472" s="150"/>
      <c r="Z472" s="150"/>
      <c r="AA472" s="150"/>
      <c r="AB472" s="150"/>
      <c r="AC472" s="150"/>
    </row>
    <row r="473" spans="1:29" ht="15.75" customHeight="1" x14ac:dyDescent="0.25">
      <c r="A473" s="669"/>
      <c r="B473" s="669"/>
      <c r="C473" s="669"/>
      <c r="D473" s="669"/>
      <c r="E473" s="150"/>
      <c r="F473" s="150"/>
      <c r="G473" s="150"/>
      <c r="H473" s="150"/>
      <c r="I473" s="150"/>
      <c r="J473" s="150"/>
      <c r="K473" s="150"/>
      <c r="L473" s="150"/>
      <c r="M473" s="150"/>
      <c r="N473" s="150"/>
      <c r="O473" s="150"/>
      <c r="P473" s="150"/>
      <c r="Q473" s="669"/>
      <c r="R473" s="669"/>
      <c r="S473" s="669"/>
      <c r="T473" s="150"/>
      <c r="U473" s="150"/>
      <c r="V473" s="150"/>
      <c r="W473" s="150"/>
      <c r="X473" s="150"/>
      <c r="Y473" s="150"/>
      <c r="Z473" s="150"/>
      <c r="AA473" s="150"/>
      <c r="AB473" s="150"/>
      <c r="AC473" s="150"/>
    </row>
    <row r="474" spans="1:29" ht="15.75" customHeight="1" x14ac:dyDescent="0.25">
      <c r="A474" s="669"/>
      <c r="B474" s="669"/>
      <c r="C474" s="669"/>
      <c r="D474" s="669"/>
      <c r="E474" s="150"/>
      <c r="F474" s="150"/>
      <c r="G474" s="150"/>
      <c r="H474" s="150"/>
      <c r="I474" s="150"/>
      <c r="J474" s="150"/>
      <c r="K474" s="150"/>
      <c r="L474" s="150"/>
      <c r="M474" s="150"/>
      <c r="N474" s="150"/>
      <c r="O474" s="150"/>
      <c r="P474" s="150"/>
      <c r="Q474" s="669"/>
      <c r="R474" s="669"/>
      <c r="S474" s="669"/>
      <c r="T474" s="150"/>
      <c r="U474" s="150"/>
      <c r="V474" s="150"/>
      <c r="W474" s="150"/>
      <c r="X474" s="150"/>
      <c r="Y474" s="150"/>
      <c r="Z474" s="150"/>
      <c r="AA474" s="150"/>
      <c r="AB474" s="150"/>
      <c r="AC474" s="150"/>
    </row>
    <row r="475" spans="1:29" ht="15.75" customHeight="1" x14ac:dyDescent="0.25">
      <c r="A475" s="669"/>
      <c r="B475" s="669"/>
      <c r="C475" s="669"/>
      <c r="D475" s="669"/>
      <c r="E475" s="150"/>
      <c r="F475" s="150"/>
      <c r="G475" s="150"/>
      <c r="H475" s="150"/>
      <c r="I475" s="150"/>
      <c r="J475" s="150"/>
      <c r="K475" s="150"/>
      <c r="L475" s="150"/>
      <c r="M475" s="150"/>
      <c r="N475" s="150"/>
      <c r="O475" s="150"/>
      <c r="P475" s="150"/>
      <c r="Q475" s="669"/>
      <c r="R475" s="669"/>
      <c r="S475" s="669"/>
      <c r="T475" s="150"/>
      <c r="U475" s="150"/>
      <c r="V475" s="150"/>
      <c r="W475" s="150"/>
      <c r="X475" s="150"/>
      <c r="Y475" s="150"/>
      <c r="Z475" s="150"/>
      <c r="AA475" s="150"/>
      <c r="AB475" s="150"/>
      <c r="AC475" s="150"/>
    </row>
    <row r="476" spans="1:29" ht="15.75" customHeight="1" x14ac:dyDescent="0.25">
      <c r="A476" s="669"/>
      <c r="B476" s="669"/>
      <c r="C476" s="669"/>
      <c r="D476" s="669"/>
      <c r="E476" s="150"/>
      <c r="F476" s="150"/>
      <c r="G476" s="150"/>
      <c r="H476" s="150"/>
      <c r="I476" s="150"/>
      <c r="J476" s="150"/>
      <c r="K476" s="150"/>
      <c r="L476" s="150"/>
      <c r="M476" s="150"/>
      <c r="N476" s="150"/>
      <c r="O476" s="150"/>
      <c r="P476" s="150"/>
      <c r="Q476" s="669"/>
      <c r="R476" s="669"/>
      <c r="S476" s="669"/>
      <c r="T476" s="150"/>
      <c r="U476" s="150"/>
      <c r="V476" s="150"/>
      <c r="W476" s="150"/>
      <c r="X476" s="150"/>
      <c r="Y476" s="150"/>
      <c r="Z476" s="150"/>
      <c r="AA476" s="150"/>
      <c r="AB476" s="150"/>
      <c r="AC476" s="150"/>
    </row>
    <row r="477" spans="1:29" ht="15.75" customHeight="1" x14ac:dyDescent="0.25">
      <c r="A477" s="669"/>
      <c r="B477" s="669"/>
      <c r="C477" s="669"/>
      <c r="D477" s="669"/>
      <c r="E477" s="150"/>
      <c r="F477" s="150"/>
      <c r="G477" s="150"/>
      <c r="H477" s="150"/>
      <c r="I477" s="150"/>
      <c r="J477" s="150"/>
      <c r="K477" s="150"/>
      <c r="L477" s="150"/>
      <c r="M477" s="150"/>
      <c r="N477" s="150"/>
      <c r="O477" s="150"/>
      <c r="P477" s="150"/>
      <c r="Q477" s="669"/>
      <c r="R477" s="669"/>
      <c r="S477" s="669"/>
      <c r="T477" s="150"/>
      <c r="U477" s="150"/>
      <c r="V477" s="150"/>
      <c r="W477" s="150"/>
      <c r="X477" s="150"/>
      <c r="Y477" s="150"/>
      <c r="Z477" s="150"/>
      <c r="AA477" s="150"/>
      <c r="AB477" s="150"/>
      <c r="AC477" s="150"/>
    </row>
    <row r="478" spans="1:29" ht="15.75" customHeight="1" x14ac:dyDescent="0.25">
      <c r="A478" s="669"/>
      <c r="B478" s="669"/>
      <c r="C478" s="669"/>
      <c r="D478" s="669"/>
      <c r="E478" s="150"/>
      <c r="F478" s="150"/>
      <c r="G478" s="150"/>
      <c r="H478" s="150"/>
      <c r="I478" s="150"/>
      <c r="J478" s="150"/>
      <c r="K478" s="150"/>
      <c r="L478" s="150"/>
      <c r="M478" s="150"/>
      <c r="N478" s="150"/>
      <c r="O478" s="150"/>
      <c r="P478" s="150"/>
      <c r="Q478" s="669"/>
      <c r="R478" s="669"/>
      <c r="S478" s="669"/>
      <c r="T478" s="150"/>
      <c r="U478" s="150"/>
      <c r="V478" s="150"/>
      <c r="W478" s="150"/>
      <c r="X478" s="150"/>
      <c r="Y478" s="150"/>
      <c r="Z478" s="150"/>
      <c r="AA478" s="150"/>
      <c r="AB478" s="150"/>
      <c r="AC478" s="150"/>
    </row>
    <row r="479" spans="1:29" ht="15.75" customHeight="1" x14ac:dyDescent="0.25">
      <c r="A479" s="669"/>
      <c r="B479" s="669"/>
      <c r="C479" s="669"/>
      <c r="D479" s="669"/>
      <c r="E479" s="150"/>
      <c r="F479" s="150"/>
      <c r="G479" s="150"/>
      <c r="H479" s="150"/>
      <c r="I479" s="150"/>
      <c r="J479" s="150"/>
      <c r="K479" s="150"/>
      <c r="L479" s="150"/>
      <c r="M479" s="150"/>
      <c r="N479" s="150"/>
      <c r="O479" s="150"/>
      <c r="P479" s="150"/>
      <c r="Q479" s="669"/>
      <c r="R479" s="669"/>
      <c r="S479" s="669"/>
      <c r="T479" s="150"/>
      <c r="U479" s="150"/>
      <c r="V479" s="150"/>
      <c r="W479" s="150"/>
      <c r="X479" s="150"/>
      <c r="Y479" s="150"/>
      <c r="Z479" s="150"/>
      <c r="AA479" s="150"/>
      <c r="AB479" s="150"/>
      <c r="AC479" s="150"/>
    </row>
    <row r="480" spans="1:29" ht="15.75" customHeight="1" x14ac:dyDescent="0.25">
      <c r="A480" s="669"/>
      <c r="B480" s="669"/>
      <c r="C480" s="669"/>
      <c r="D480" s="669"/>
      <c r="E480" s="150"/>
      <c r="F480" s="150"/>
      <c r="G480" s="150"/>
      <c r="H480" s="150"/>
      <c r="I480" s="150"/>
      <c r="J480" s="150"/>
      <c r="K480" s="150"/>
      <c r="L480" s="150"/>
      <c r="M480" s="150"/>
      <c r="N480" s="150"/>
      <c r="O480" s="150"/>
      <c r="P480" s="150"/>
      <c r="Q480" s="669"/>
      <c r="R480" s="669"/>
      <c r="S480" s="669"/>
      <c r="T480" s="150"/>
      <c r="U480" s="150"/>
      <c r="V480" s="150"/>
      <c r="W480" s="150"/>
      <c r="X480" s="150"/>
      <c r="Y480" s="150"/>
      <c r="Z480" s="150"/>
      <c r="AA480" s="150"/>
      <c r="AB480" s="150"/>
      <c r="AC480" s="150"/>
    </row>
    <row r="481" spans="1:29" ht="15.75" customHeight="1" x14ac:dyDescent="0.25">
      <c r="A481" s="669"/>
      <c r="B481" s="669"/>
      <c r="C481" s="669"/>
      <c r="D481" s="669"/>
      <c r="E481" s="150"/>
      <c r="F481" s="150"/>
      <c r="G481" s="150"/>
      <c r="H481" s="150"/>
      <c r="I481" s="150"/>
      <c r="J481" s="150"/>
      <c r="K481" s="150"/>
      <c r="L481" s="150"/>
      <c r="M481" s="150"/>
      <c r="N481" s="150"/>
      <c r="O481" s="150"/>
      <c r="P481" s="150"/>
      <c r="Q481" s="669"/>
      <c r="R481" s="669"/>
      <c r="S481" s="669"/>
      <c r="T481" s="150"/>
      <c r="U481" s="150"/>
      <c r="V481" s="150"/>
      <c r="W481" s="150"/>
      <c r="X481" s="150"/>
      <c r="Y481" s="150"/>
      <c r="Z481" s="150"/>
      <c r="AA481" s="150"/>
      <c r="AB481" s="150"/>
      <c r="AC481" s="150"/>
    </row>
    <row r="482" spans="1:29" ht="15.75" customHeight="1" x14ac:dyDescent="0.25">
      <c r="A482" s="669"/>
      <c r="B482" s="669"/>
      <c r="C482" s="669"/>
      <c r="D482" s="669"/>
      <c r="E482" s="150"/>
      <c r="F482" s="150"/>
      <c r="G482" s="150"/>
      <c r="H482" s="150"/>
      <c r="I482" s="150"/>
      <c r="J482" s="150"/>
      <c r="K482" s="150"/>
      <c r="L482" s="150"/>
      <c r="M482" s="150"/>
      <c r="N482" s="150"/>
      <c r="O482" s="150"/>
      <c r="P482" s="150"/>
      <c r="Q482" s="669"/>
      <c r="R482" s="669"/>
      <c r="S482" s="669"/>
      <c r="T482" s="150"/>
      <c r="U482" s="150"/>
      <c r="V482" s="150"/>
      <c r="W482" s="150"/>
      <c r="X482" s="150"/>
      <c r="Y482" s="150"/>
      <c r="Z482" s="150"/>
      <c r="AA482" s="150"/>
      <c r="AB482" s="150"/>
      <c r="AC482" s="150"/>
    </row>
    <row r="483" spans="1:29" ht="15.75" customHeight="1" x14ac:dyDescent="0.25">
      <c r="A483" s="669"/>
      <c r="B483" s="669"/>
      <c r="C483" s="669"/>
      <c r="D483" s="669"/>
      <c r="E483" s="150"/>
      <c r="F483" s="150"/>
      <c r="G483" s="150"/>
      <c r="H483" s="150"/>
      <c r="I483" s="150"/>
      <c r="J483" s="150"/>
      <c r="K483" s="150"/>
      <c r="L483" s="150"/>
      <c r="M483" s="150"/>
      <c r="N483" s="150"/>
      <c r="O483" s="150"/>
      <c r="P483" s="150"/>
      <c r="Q483" s="669"/>
      <c r="R483" s="669"/>
      <c r="S483" s="669"/>
      <c r="T483" s="150"/>
      <c r="U483" s="150"/>
      <c r="V483" s="150"/>
      <c r="W483" s="150"/>
      <c r="X483" s="150"/>
      <c r="Y483" s="150"/>
      <c r="Z483" s="150"/>
      <c r="AA483" s="150"/>
      <c r="AB483" s="150"/>
      <c r="AC483" s="150"/>
    </row>
    <row r="484" spans="1:29" ht="15.75" customHeight="1" x14ac:dyDescent="0.25">
      <c r="A484" s="669"/>
      <c r="B484" s="669"/>
      <c r="C484" s="669"/>
      <c r="D484" s="669"/>
      <c r="E484" s="150"/>
      <c r="F484" s="150"/>
      <c r="G484" s="150"/>
      <c r="H484" s="150"/>
      <c r="I484" s="150"/>
      <c r="J484" s="150"/>
      <c r="K484" s="150"/>
      <c r="L484" s="150"/>
      <c r="M484" s="150"/>
      <c r="N484" s="150"/>
      <c r="O484" s="150"/>
      <c r="P484" s="150"/>
      <c r="Q484" s="669"/>
      <c r="R484" s="669"/>
      <c r="S484" s="669"/>
      <c r="T484" s="150"/>
      <c r="U484" s="150"/>
      <c r="V484" s="150"/>
      <c r="W484" s="150"/>
      <c r="X484" s="150"/>
      <c r="Y484" s="150"/>
      <c r="Z484" s="150"/>
      <c r="AA484" s="150"/>
      <c r="AB484" s="150"/>
      <c r="AC484" s="150"/>
    </row>
    <row r="485" spans="1:29" ht="15.75" customHeight="1" x14ac:dyDescent="0.25">
      <c r="A485" s="669"/>
      <c r="B485" s="669"/>
      <c r="C485" s="669"/>
      <c r="D485" s="669"/>
      <c r="E485" s="150"/>
      <c r="F485" s="150"/>
      <c r="G485" s="150"/>
      <c r="H485" s="150"/>
      <c r="I485" s="150"/>
      <c r="J485" s="150"/>
      <c r="K485" s="150"/>
      <c r="L485" s="150"/>
      <c r="M485" s="150"/>
      <c r="N485" s="150"/>
      <c r="O485" s="150"/>
      <c r="P485" s="150"/>
      <c r="Q485" s="669"/>
      <c r="R485" s="669"/>
      <c r="S485" s="669"/>
      <c r="T485" s="150"/>
      <c r="U485" s="150"/>
      <c r="V485" s="150"/>
      <c r="W485" s="150"/>
      <c r="X485" s="150"/>
      <c r="Y485" s="150"/>
      <c r="Z485" s="150"/>
      <c r="AA485" s="150"/>
      <c r="AB485" s="150"/>
      <c r="AC485" s="150"/>
    </row>
    <row r="486" spans="1:29" ht="15.75" customHeight="1" x14ac:dyDescent="0.25">
      <c r="A486" s="669"/>
      <c r="B486" s="669"/>
      <c r="C486" s="669"/>
      <c r="D486" s="669"/>
      <c r="E486" s="150"/>
      <c r="F486" s="150"/>
      <c r="G486" s="150"/>
      <c r="H486" s="150"/>
      <c r="I486" s="150"/>
      <c r="J486" s="150"/>
      <c r="K486" s="150"/>
      <c r="L486" s="150"/>
      <c r="M486" s="150"/>
      <c r="N486" s="150"/>
      <c r="O486" s="150"/>
      <c r="P486" s="150"/>
      <c r="Q486" s="669"/>
      <c r="R486" s="669"/>
      <c r="S486" s="669"/>
      <c r="T486" s="150"/>
      <c r="U486" s="150"/>
      <c r="V486" s="150"/>
      <c r="W486" s="150"/>
      <c r="X486" s="150"/>
      <c r="Y486" s="150"/>
      <c r="Z486" s="150"/>
      <c r="AA486" s="150"/>
      <c r="AB486" s="150"/>
      <c r="AC486" s="150"/>
    </row>
    <row r="487" spans="1:29" ht="15.75" customHeight="1" x14ac:dyDescent="0.25">
      <c r="A487" s="669"/>
      <c r="B487" s="669"/>
      <c r="C487" s="669"/>
      <c r="D487" s="669"/>
      <c r="E487" s="150"/>
      <c r="F487" s="150"/>
      <c r="G487" s="150"/>
      <c r="H487" s="150"/>
      <c r="I487" s="150"/>
      <c r="J487" s="150"/>
      <c r="K487" s="150"/>
      <c r="L487" s="150"/>
      <c r="M487" s="150"/>
      <c r="N487" s="150"/>
      <c r="O487" s="150"/>
      <c r="P487" s="150"/>
      <c r="Q487" s="669"/>
      <c r="R487" s="669"/>
      <c r="S487" s="669"/>
      <c r="T487" s="150"/>
      <c r="U487" s="150"/>
      <c r="V487" s="150"/>
      <c r="W487" s="150"/>
      <c r="X487" s="150"/>
      <c r="Y487" s="150"/>
      <c r="Z487" s="150"/>
      <c r="AA487" s="150"/>
      <c r="AB487" s="150"/>
      <c r="AC487" s="150"/>
    </row>
    <row r="488" spans="1:29" ht="15.75" customHeight="1" x14ac:dyDescent="0.25">
      <c r="A488" s="669"/>
      <c r="B488" s="669"/>
      <c r="C488" s="669"/>
      <c r="D488" s="669"/>
      <c r="E488" s="150"/>
      <c r="F488" s="150"/>
      <c r="G488" s="150"/>
      <c r="H488" s="150"/>
      <c r="I488" s="150"/>
      <c r="J488" s="150"/>
      <c r="K488" s="150"/>
      <c r="L488" s="150"/>
      <c r="M488" s="150"/>
      <c r="N488" s="150"/>
      <c r="O488" s="150"/>
      <c r="P488" s="150"/>
      <c r="Q488" s="669"/>
      <c r="R488" s="669"/>
      <c r="S488" s="669"/>
      <c r="T488" s="150"/>
      <c r="U488" s="150"/>
      <c r="V488" s="150"/>
      <c r="W488" s="150"/>
      <c r="X488" s="150"/>
      <c r="Y488" s="150"/>
      <c r="Z488" s="150"/>
      <c r="AA488" s="150"/>
      <c r="AB488" s="150"/>
      <c r="AC488" s="150"/>
    </row>
    <row r="489" spans="1:29" ht="15.75" customHeight="1" x14ac:dyDescent="0.25">
      <c r="A489" s="669"/>
      <c r="B489" s="669"/>
      <c r="C489" s="669"/>
      <c r="D489" s="669"/>
      <c r="E489" s="150"/>
      <c r="F489" s="150"/>
      <c r="G489" s="150"/>
      <c r="H489" s="150"/>
      <c r="I489" s="150"/>
      <c r="J489" s="150"/>
      <c r="K489" s="150"/>
      <c r="L489" s="150"/>
      <c r="M489" s="150"/>
      <c r="N489" s="150"/>
      <c r="O489" s="150"/>
      <c r="P489" s="150"/>
      <c r="Q489" s="669"/>
      <c r="R489" s="669"/>
      <c r="S489" s="669"/>
      <c r="T489" s="150"/>
      <c r="U489" s="150"/>
      <c r="V489" s="150"/>
      <c r="W489" s="150"/>
      <c r="X489" s="150"/>
      <c r="Y489" s="150"/>
      <c r="Z489" s="150"/>
      <c r="AA489" s="150"/>
      <c r="AB489" s="150"/>
      <c r="AC489" s="150"/>
    </row>
    <row r="490" spans="1:29" ht="15.75" customHeight="1" x14ac:dyDescent="0.25">
      <c r="A490" s="669"/>
      <c r="B490" s="669"/>
      <c r="C490" s="669"/>
      <c r="D490" s="669"/>
      <c r="E490" s="150"/>
      <c r="F490" s="150"/>
      <c r="G490" s="150"/>
      <c r="H490" s="150"/>
      <c r="I490" s="150"/>
      <c r="J490" s="150"/>
      <c r="K490" s="150"/>
      <c r="L490" s="150"/>
      <c r="M490" s="150"/>
      <c r="N490" s="150"/>
      <c r="O490" s="150"/>
      <c r="P490" s="150"/>
      <c r="Q490" s="669"/>
      <c r="R490" s="669"/>
      <c r="S490" s="669"/>
      <c r="T490" s="150"/>
      <c r="U490" s="150"/>
      <c r="V490" s="150"/>
      <c r="W490" s="150"/>
      <c r="X490" s="150"/>
      <c r="Y490" s="150"/>
      <c r="Z490" s="150"/>
      <c r="AA490" s="150"/>
      <c r="AB490" s="150"/>
      <c r="AC490" s="150"/>
    </row>
    <row r="491" spans="1:29" ht="15.75" customHeight="1" x14ac:dyDescent="0.25">
      <c r="A491" s="669"/>
      <c r="B491" s="669"/>
      <c r="C491" s="669"/>
      <c r="D491" s="669"/>
      <c r="E491" s="150"/>
      <c r="F491" s="150"/>
      <c r="G491" s="150"/>
      <c r="H491" s="150"/>
      <c r="I491" s="150"/>
      <c r="J491" s="150"/>
      <c r="K491" s="150"/>
      <c r="L491" s="150"/>
      <c r="M491" s="150"/>
      <c r="N491" s="150"/>
      <c r="O491" s="150"/>
      <c r="P491" s="150"/>
      <c r="Q491" s="669"/>
      <c r="R491" s="669"/>
      <c r="S491" s="669"/>
      <c r="T491" s="150"/>
      <c r="U491" s="150"/>
      <c r="V491" s="150"/>
      <c r="W491" s="150"/>
      <c r="X491" s="150"/>
      <c r="Y491" s="150"/>
      <c r="Z491" s="150"/>
      <c r="AA491" s="150"/>
      <c r="AB491" s="150"/>
      <c r="AC491" s="150"/>
    </row>
    <row r="492" spans="1:29" ht="15.75" customHeight="1" x14ac:dyDescent="0.25">
      <c r="A492" s="669"/>
      <c r="B492" s="669"/>
      <c r="C492" s="669"/>
      <c r="D492" s="669"/>
      <c r="E492" s="150"/>
      <c r="F492" s="150"/>
      <c r="G492" s="150"/>
      <c r="H492" s="150"/>
      <c r="I492" s="150"/>
      <c r="J492" s="150"/>
      <c r="K492" s="150"/>
      <c r="L492" s="150"/>
      <c r="M492" s="150"/>
      <c r="N492" s="150"/>
      <c r="O492" s="150"/>
      <c r="P492" s="150"/>
      <c r="Q492" s="669"/>
      <c r="R492" s="669"/>
      <c r="S492" s="669"/>
      <c r="T492" s="150"/>
      <c r="U492" s="150"/>
      <c r="V492" s="150"/>
      <c r="W492" s="150"/>
      <c r="X492" s="150"/>
      <c r="Y492" s="150"/>
      <c r="Z492" s="150"/>
      <c r="AA492" s="150"/>
      <c r="AB492" s="150"/>
      <c r="AC492" s="150"/>
    </row>
    <row r="493" spans="1:29" ht="15.75" customHeight="1" x14ac:dyDescent="0.25">
      <c r="A493" s="669"/>
      <c r="B493" s="669"/>
      <c r="C493" s="669"/>
      <c r="D493" s="669"/>
      <c r="E493" s="150"/>
      <c r="F493" s="150"/>
      <c r="G493" s="150"/>
      <c r="H493" s="150"/>
      <c r="I493" s="150"/>
      <c r="J493" s="150"/>
      <c r="K493" s="150"/>
      <c r="L493" s="150"/>
      <c r="M493" s="150"/>
      <c r="N493" s="150"/>
      <c r="O493" s="150"/>
      <c r="P493" s="150"/>
      <c r="Q493" s="669"/>
      <c r="R493" s="669"/>
      <c r="S493" s="669"/>
      <c r="T493" s="150"/>
      <c r="U493" s="150"/>
      <c r="V493" s="150"/>
      <c r="W493" s="150"/>
      <c r="X493" s="150"/>
      <c r="Y493" s="150"/>
      <c r="Z493" s="150"/>
      <c r="AA493" s="150"/>
      <c r="AB493" s="150"/>
      <c r="AC493" s="150"/>
    </row>
    <row r="494" spans="1:29" ht="15.75" customHeight="1" x14ac:dyDescent="0.25">
      <c r="A494" s="669"/>
      <c r="B494" s="669"/>
      <c r="C494" s="669"/>
      <c r="D494" s="669"/>
      <c r="E494" s="150"/>
      <c r="F494" s="150"/>
      <c r="G494" s="150"/>
      <c r="H494" s="150"/>
      <c r="I494" s="150"/>
      <c r="J494" s="150"/>
      <c r="K494" s="150"/>
      <c r="L494" s="150"/>
      <c r="M494" s="150"/>
      <c r="N494" s="150"/>
      <c r="O494" s="150"/>
      <c r="P494" s="150"/>
      <c r="Q494" s="669"/>
      <c r="R494" s="669"/>
      <c r="S494" s="669"/>
      <c r="T494" s="150"/>
      <c r="U494" s="150"/>
      <c r="V494" s="150"/>
      <c r="W494" s="150"/>
      <c r="X494" s="150"/>
      <c r="Y494" s="150"/>
      <c r="Z494" s="150"/>
      <c r="AA494" s="150"/>
      <c r="AB494" s="150"/>
      <c r="AC494" s="150"/>
    </row>
    <row r="495" spans="1:29" ht="15.75" customHeight="1" x14ac:dyDescent="0.25">
      <c r="A495" s="669"/>
      <c r="B495" s="669"/>
      <c r="C495" s="669"/>
      <c r="D495" s="669"/>
      <c r="E495" s="150"/>
      <c r="F495" s="150"/>
      <c r="G495" s="150"/>
      <c r="H495" s="150"/>
      <c r="I495" s="150"/>
      <c r="J495" s="150"/>
      <c r="K495" s="150"/>
      <c r="L495" s="150"/>
      <c r="M495" s="150"/>
      <c r="N495" s="150"/>
      <c r="O495" s="150"/>
      <c r="P495" s="150"/>
      <c r="Q495" s="669"/>
      <c r="R495" s="669"/>
      <c r="S495" s="669"/>
      <c r="T495" s="150"/>
      <c r="U495" s="150"/>
      <c r="V495" s="150"/>
      <c r="W495" s="150"/>
      <c r="X495" s="150"/>
      <c r="Y495" s="150"/>
      <c r="Z495" s="150"/>
      <c r="AA495" s="150"/>
      <c r="AB495" s="150"/>
      <c r="AC495" s="150"/>
    </row>
    <row r="496" spans="1:29" ht="15.75" customHeight="1" x14ac:dyDescent="0.25">
      <c r="A496" s="669"/>
      <c r="B496" s="669"/>
      <c r="C496" s="669"/>
      <c r="D496" s="669"/>
      <c r="E496" s="150"/>
      <c r="F496" s="150"/>
      <c r="G496" s="150"/>
      <c r="H496" s="150"/>
      <c r="I496" s="150"/>
      <c r="J496" s="150"/>
      <c r="K496" s="150"/>
      <c r="L496" s="150"/>
      <c r="M496" s="150"/>
      <c r="N496" s="150"/>
      <c r="O496" s="150"/>
      <c r="P496" s="150"/>
      <c r="Q496" s="669"/>
      <c r="R496" s="669"/>
      <c r="S496" s="669"/>
      <c r="T496" s="150"/>
      <c r="U496" s="150"/>
      <c r="V496" s="150"/>
      <c r="W496" s="150"/>
      <c r="X496" s="150"/>
      <c r="Y496" s="150"/>
      <c r="Z496" s="150"/>
      <c r="AA496" s="150"/>
      <c r="AB496" s="150"/>
      <c r="AC496" s="150"/>
    </row>
    <row r="497" spans="1:29" ht="15.75" customHeight="1" x14ac:dyDescent="0.25">
      <c r="A497" s="669"/>
      <c r="B497" s="669"/>
      <c r="C497" s="669"/>
      <c r="D497" s="669"/>
      <c r="E497" s="150"/>
      <c r="F497" s="150"/>
      <c r="G497" s="150"/>
      <c r="H497" s="150"/>
      <c r="I497" s="150"/>
      <c r="J497" s="150"/>
      <c r="K497" s="150"/>
      <c r="L497" s="150"/>
      <c r="M497" s="150"/>
      <c r="N497" s="150"/>
      <c r="O497" s="150"/>
      <c r="P497" s="150"/>
      <c r="Q497" s="669"/>
      <c r="R497" s="669"/>
      <c r="S497" s="669"/>
      <c r="T497" s="150"/>
      <c r="U497" s="150"/>
      <c r="V497" s="150"/>
      <c r="W497" s="150"/>
      <c r="X497" s="150"/>
      <c r="Y497" s="150"/>
      <c r="Z497" s="150"/>
      <c r="AA497" s="150"/>
      <c r="AB497" s="150"/>
      <c r="AC497" s="150"/>
    </row>
    <row r="498" spans="1:29" ht="15.75" customHeight="1" x14ac:dyDescent="0.25">
      <c r="A498" s="669"/>
      <c r="B498" s="669"/>
      <c r="C498" s="669"/>
      <c r="D498" s="669"/>
      <c r="E498" s="150"/>
      <c r="F498" s="150"/>
      <c r="G498" s="150"/>
      <c r="H498" s="150"/>
      <c r="I498" s="150"/>
      <c r="J498" s="150"/>
      <c r="K498" s="150"/>
      <c r="L498" s="150"/>
      <c r="M498" s="150"/>
      <c r="N498" s="150"/>
      <c r="O498" s="150"/>
      <c r="P498" s="150"/>
      <c r="Q498" s="669"/>
      <c r="R498" s="669"/>
      <c r="S498" s="669"/>
      <c r="T498" s="150"/>
      <c r="U498" s="150"/>
      <c r="V498" s="150"/>
      <c r="W498" s="150"/>
      <c r="X498" s="150"/>
      <c r="Y498" s="150"/>
      <c r="Z498" s="150"/>
      <c r="AA498" s="150"/>
      <c r="AB498" s="150"/>
      <c r="AC498" s="150"/>
    </row>
    <row r="499" spans="1:29" ht="15.75" customHeight="1" x14ac:dyDescent="0.25">
      <c r="A499" s="669"/>
      <c r="B499" s="669"/>
      <c r="C499" s="669"/>
      <c r="D499" s="669"/>
      <c r="E499" s="150"/>
      <c r="F499" s="150"/>
      <c r="G499" s="150"/>
      <c r="H499" s="150"/>
      <c r="I499" s="150"/>
      <c r="J499" s="150"/>
      <c r="K499" s="150"/>
      <c r="L499" s="150"/>
      <c r="M499" s="150"/>
      <c r="N499" s="150"/>
      <c r="O499" s="150"/>
      <c r="P499" s="150"/>
      <c r="Q499" s="669"/>
      <c r="R499" s="669"/>
      <c r="S499" s="669"/>
      <c r="T499" s="150"/>
      <c r="U499" s="150"/>
      <c r="V499" s="150"/>
      <c r="W499" s="150"/>
      <c r="X499" s="150"/>
      <c r="Y499" s="150"/>
      <c r="Z499" s="150"/>
      <c r="AA499" s="150"/>
      <c r="AB499" s="150"/>
      <c r="AC499" s="150"/>
    </row>
    <row r="500" spans="1:29" ht="15.75" customHeight="1" x14ac:dyDescent="0.25">
      <c r="A500" s="669"/>
      <c r="B500" s="669"/>
      <c r="C500" s="669"/>
      <c r="D500" s="669"/>
      <c r="E500" s="150"/>
      <c r="F500" s="150"/>
      <c r="G500" s="150"/>
      <c r="H500" s="150"/>
      <c r="I500" s="150"/>
      <c r="J500" s="150"/>
      <c r="K500" s="150"/>
      <c r="L500" s="150"/>
      <c r="M500" s="150"/>
      <c r="N500" s="150"/>
      <c r="O500" s="150"/>
      <c r="P500" s="150"/>
      <c r="Q500" s="669"/>
      <c r="R500" s="669"/>
      <c r="S500" s="669"/>
      <c r="T500" s="150"/>
      <c r="U500" s="150"/>
      <c r="V500" s="150"/>
      <c r="W500" s="150"/>
      <c r="X500" s="150"/>
      <c r="Y500" s="150"/>
      <c r="Z500" s="150"/>
      <c r="AA500" s="150"/>
      <c r="AB500" s="150"/>
      <c r="AC500" s="150"/>
    </row>
    <row r="501" spans="1:29" ht="15.75" customHeight="1" x14ac:dyDescent="0.25">
      <c r="A501" s="669"/>
      <c r="B501" s="669"/>
      <c r="C501" s="669"/>
      <c r="D501" s="669"/>
      <c r="E501" s="150"/>
      <c r="F501" s="150"/>
      <c r="G501" s="150"/>
      <c r="H501" s="150"/>
      <c r="I501" s="150"/>
      <c r="J501" s="150"/>
      <c r="K501" s="150"/>
      <c r="L501" s="150"/>
      <c r="M501" s="150"/>
      <c r="N501" s="150"/>
      <c r="O501" s="150"/>
      <c r="P501" s="150"/>
      <c r="Q501" s="669"/>
      <c r="R501" s="669"/>
      <c r="S501" s="669"/>
      <c r="T501" s="150"/>
      <c r="U501" s="150"/>
      <c r="V501" s="150"/>
      <c r="W501" s="150"/>
      <c r="X501" s="150"/>
      <c r="Y501" s="150"/>
      <c r="Z501" s="150"/>
      <c r="AA501" s="150"/>
      <c r="AB501" s="150"/>
      <c r="AC501" s="150"/>
    </row>
    <row r="502" spans="1:29" ht="15.75" customHeight="1" x14ac:dyDescent="0.25">
      <c r="A502" s="669"/>
      <c r="B502" s="669"/>
      <c r="C502" s="669"/>
      <c r="D502" s="669"/>
      <c r="E502" s="150"/>
      <c r="F502" s="150"/>
      <c r="G502" s="150"/>
      <c r="H502" s="150"/>
      <c r="I502" s="150"/>
      <c r="J502" s="150"/>
      <c r="K502" s="150"/>
      <c r="L502" s="150"/>
      <c r="M502" s="150"/>
      <c r="N502" s="150"/>
      <c r="O502" s="150"/>
      <c r="P502" s="150"/>
      <c r="Q502" s="669"/>
      <c r="R502" s="669"/>
      <c r="S502" s="669"/>
      <c r="T502" s="150"/>
      <c r="U502" s="150"/>
      <c r="V502" s="150"/>
      <c r="W502" s="150"/>
      <c r="X502" s="150"/>
      <c r="Y502" s="150"/>
      <c r="Z502" s="150"/>
      <c r="AA502" s="150"/>
      <c r="AB502" s="150"/>
      <c r="AC502" s="150"/>
    </row>
    <row r="503" spans="1:29" ht="15.75" customHeight="1" x14ac:dyDescent="0.25">
      <c r="A503" s="669"/>
      <c r="B503" s="669"/>
      <c r="C503" s="669"/>
      <c r="D503" s="669"/>
      <c r="E503" s="150"/>
      <c r="F503" s="150"/>
      <c r="G503" s="150"/>
      <c r="H503" s="150"/>
      <c r="I503" s="150"/>
      <c r="J503" s="150"/>
      <c r="K503" s="150"/>
      <c r="L503" s="150"/>
      <c r="M503" s="150"/>
      <c r="N503" s="150"/>
      <c r="O503" s="150"/>
      <c r="P503" s="150"/>
      <c r="Q503" s="669"/>
      <c r="R503" s="669"/>
      <c r="S503" s="669"/>
      <c r="T503" s="150"/>
      <c r="U503" s="150"/>
      <c r="V503" s="150"/>
      <c r="W503" s="150"/>
      <c r="X503" s="150"/>
      <c r="Y503" s="150"/>
      <c r="Z503" s="150"/>
      <c r="AA503" s="150"/>
      <c r="AB503" s="150"/>
      <c r="AC503" s="150"/>
    </row>
    <row r="504" spans="1:29" ht="15.75" customHeight="1" x14ac:dyDescent="0.25">
      <c r="A504" s="669"/>
      <c r="B504" s="669"/>
      <c r="C504" s="669"/>
      <c r="D504" s="669"/>
      <c r="E504" s="150"/>
      <c r="F504" s="150"/>
      <c r="G504" s="150"/>
      <c r="H504" s="150"/>
      <c r="I504" s="150"/>
      <c r="J504" s="150"/>
      <c r="K504" s="150"/>
      <c r="L504" s="150"/>
      <c r="M504" s="150"/>
      <c r="N504" s="150"/>
      <c r="O504" s="150"/>
      <c r="P504" s="150"/>
      <c r="Q504" s="669"/>
      <c r="R504" s="669"/>
      <c r="S504" s="669"/>
      <c r="T504" s="150"/>
      <c r="U504" s="150"/>
      <c r="V504" s="150"/>
      <c r="W504" s="150"/>
      <c r="X504" s="150"/>
      <c r="Y504" s="150"/>
      <c r="Z504" s="150"/>
      <c r="AA504" s="150"/>
      <c r="AB504" s="150"/>
      <c r="AC504" s="150"/>
    </row>
    <row r="505" spans="1:29" ht="15.75" customHeight="1" x14ac:dyDescent="0.25">
      <c r="A505" s="669"/>
      <c r="B505" s="669"/>
      <c r="C505" s="669"/>
      <c r="D505" s="669"/>
      <c r="E505" s="150"/>
      <c r="F505" s="150"/>
      <c r="G505" s="150"/>
      <c r="H505" s="150"/>
      <c r="I505" s="150"/>
      <c r="J505" s="150"/>
      <c r="K505" s="150"/>
      <c r="L505" s="150"/>
      <c r="M505" s="150"/>
      <c r="N505" s="150"/>
      <c r="O505" s="150"/>
      <c r="P505" s="150"/>
      <c r="Q505" s="669"/>
      <c r="R505" s="669"/>
      <c r="S505" s="669"/>
      <c r="T505" s="150"/>
      <c r="U505" s="150"/>
      <c r="V505" s="150"/>
      <c r="W505" s="150"/>
      <c r="X505" s="150"/>
      <c r="Y505" s="150"/>
      <c r="Z505" s="150"/>
      <c r="AA505" s="150"/>
      <c r="AB505" s="150"/>
      <c r="AC505" s="150"/>
    </row>
    <row r="506" spans="1:29" ht="15.75" customHeight="1" x14ac:dyDescent="0.25">
      <c r="A506" s="669"/>
      <c r="B506" s="669"/>
      <c r="C506" s="669"/>
      <c r="D506" s="669"/>
      <c r="E506" s="150"/>
      <c r="F506" s="150"/>
      <c r="G506" s="150"/>
      <c r="H506" s="150"/>
      <c r="I506" s="150"/>
      <c r="J506" s="150"/>
      <c r="K506" s="150"/>
      <c r="L506" s="150"/>
      <c r="M506" s="150"/>
      <c r="N506" s="150"/>
      <c r="O506" s="150"/>
      <c r="P506" s="150"/>
      <c r="Q506" s="669"/>
      <c r="R506" s="669"/>
      <c r="S506" s="669"/>
      <c r="T506" s="150"/>
      <c r="U506" s="150"/>
      <c r="V506" s="150"/>
      <c r="W506" s="150"/>
      <c r="X506" s="150"/>
      <c r="Y506" s="150"/>
      <c r="Z506" s="150"/>
      <c r="AA506" s="150"/>
      <c r="AB506" s="150"/>
      <c r="AC506" s="150"/>
    </row>
    <row r="507" spans="1:29" ht="15.75" customHeight="1" x14ac:dyDescent="0.25">
      <c r="A507" s="669"/>
      <c r="B507" s="669"/>
      <c r="C507" s="669"/>
      <c r="D507" s="669"/>
      <c r="E507" s="150"/>
      <c r="F507" s="150"/>
      <c r="G507" s="150"/>
      <c r="H507" s="150"/>
      <c r="I507" s="150"/>
      <c r="J507" s="150"/>
      <c r="K507" s="150"/>
      <c r="L507" s="150"/>
      <c r="M507" s="150"/>
      <c r="N507" s="150"/>
      <c r="O507" s="150"/>
      <c r="P507" s="150"/>
      <c r="Q507" s="669"/>
      <c r="R507" s="669"/>
      <c r="S507" s="669"/>
      <c r="T507" s="150"/>
      <c r="U507" s="150"/>
      <c r="V507" s="150"/>
      <c r="W507" s="150"/>
      <c r="X507" s="150"/>
      <c r="Y507" s="150"/>
      <c r="Z507" s="150"/>
      <c r="AA507" s="150"/>
      <c r="AB507" s="150"/>
      <c r="AC507" s="150"/>
    </row>
    <row r="508" spans="1:29" ht="15.75" customHeight="1" x14ac:dyDescent="0.25">
      <c r="A508" s="669"/>
      <c r="B508" s="669"/>
      <c r="C508" s="669"/>
      <c r="D508" s="669"/>
      <c r="E508" s="150"/>
      <c r="F508" s="150"/>
      <c r="G508" s="150"/>
      <c r="H508" s="150"/>
      <c r="I508" s="150"/>
      <c r="J508" s="150"/>
      <c r="K508" s="150"/>
      <c r="L508" s="150"/>
      <c r="M508" s="150"/>
      <c r="N508" s="150"/>
      <c r="O508" s="150"/>
      <c r="P508" s="150"/>
      <c r="Q508" s="669"/>
      <c r="R508" s="669"/>
      <c r="S508" s="669"/>
      <c r="T508" s="150"/>
      <c r="U508" s="150"/>
      <c r="V508" s="150"/>
      <c r="W508" s="150"/>
      <c r="X508" s="150"/>
      <c r="Y508" s="150"/>
      <c r="Z508" s="150"/>
      <c r="AA508" s="150"/>
      <c r="AB508" s="150"/>
      <c r="AC508" s="150"/>
    </row>
    <row r="509" spans="1:29" ht="15.75" customHeight="1" x14ac:dyDescent="0.25">
      <c r="A509" s="669"/>
      <c r="B509" s="669"/>
      <c r="C509" s="669"/>
      <c r="D509" s="669"/>
      <c r="E509" s="150"/>
      <c r="F509" s="150"/>
      <c r="G509" s="150"/>
      <c r="H509" s="150"/>
      <c r="I509" s="150"/>
      <c r="J509" s="150"/>
      <c r="K509" s="150"/>
      <c r="L509" s="150"/>
      <c r="M509" s="150"/>
      <c r="N509" s="150"/>
      <c r="O509" s="150"/>
      <c r="P509" s="150"/>
      <c r="Q509" s="669"/>
      <c r="R509" s="669"/>
      <c r="S509" s="669"/>
      <c r="T509" s="150"/>
      <c r="U509" s="150"/>
      <c r="V509" s="150"/>
      <c r="W509" s="150"/>
      <c r="X509" s="150"/>
      <c r="Y509" s="150"/>
      <c r="Z509" s="150"/>
      <c r="AA509" s="150"/>
      <c r="AB509" s="150"/>
      <c r="AC509" s="150"/>
    </row>
    <row r="510" spans="1:29" ht="15.75" customHeight="1" x14ac:dyDescent="0.25">
      <c r="A510" s="669"/>
      <c r="B510" s="669"/>
      <c r="C510" s="669"/>
      <c r="D510" s="669"/>
      <c r="E510" s="150"/>
      <c r="F510" s="150"/>
      <c r="G510" s="150"/>
      <c r="H510" s="150"/>
      <c r="I510" s="150"/>
      <c r="J510" s="150"/>
      <c r="K510" s="150"/>
      <c r="L510" s="150"/>
      <c r="M510" s="150"/>
      <c r="N510" s="150"/>
      <c r="O510" s="150"/>
      <c r="P510" s="150"/>
      <c r="Q510" s="669"/>
      <c r="R510" s="669"/>
      <c r="S510" s="669"/>
      <c r="T510" s="150"/>
      <c r="U510" s="150"/>
      <c r="V510" s="150"/>
      <c r="W510" s="150"/>
      <c r="X510" s="150"/>
      <c r="Y510" s="150"/>
      <c r="Z510" s="150"/>
      <c r="AA510" s="150"/>
      <c r="AB510" s="150"/>
      <c r="AC510" s="150"/>
    </row>
    <row r="511" spans="1:29" ht="15.75" customHeight="1" x14ac:dyDescent="0.25">
      <c r="A511" s="669"/>
      <c r="B511" s="669"/>
      <c r="C511" s="669"/>
      <c r="D511" s="669"/>
      <c r="E511" s="150"/>
      <c r="F511" s="150"/>
      <c r="G511" s="150"/>
      <c r="H511" s="150"/>
      <c r="I511" s="150"/>
      <c r="J511" s="150"/>
      <c r="K511" s="150"/>
      <c r="L511" s="150"/>
      <c r="M511" s="150"/>
      <c r="N511" s="150"/>
      <c r="O511" s="150"/>
      <c r="P511" s="150"/>
      <c r="Q511" s="669"/>
      <c r="R511" s="669"/>
      <c r="S511" s="669"/>
      <c r="T511" s="150"/>
      <c r="U511" s="150"/>
      <c r="V511" s="150"/>
      <c r="W511" s="150"/>
      <c r="X511" s="150"/>
      <c r="Y511" s="150"/>
      <c r="Z511" s="150"/>
      <c r="AA511" s="150"/>
      <c r="AB511" s="150"/>
      <c r="AC511" s="150"/>
    </row>
    <row r="512" spans="1:29" ht="15.75" customHeight="1" x14ac:dyDescent="0.25">
      <c r="A512" s="669"/>
      <c r="B512" s="669"/>
      <c r="C512" s="669"/>
      <c r="D512" s="669"/>
      <c r="E512" s="150"/>
      <c r="F512" s="150"/>
      <c r="G512" s="150"/>
      <c r="H512" s="150"/>
      <c r="I512" s="150"/>
      <c r="J512" s="150"/>
      <c r="K512" s="150"/>
      <c r="L512" s="150"/>
      <c r="M512" s="150"/>
      <c r="N512" s="150"/>
      <c r="O512" s="150"/>
      <c r="P512" s="150"/>
      <c r="Q512" s="669"/>
      <c r="R512" s="669"/>
      <c r="S512" s="669"/>
      <c r="T512" s="150"/>
      <c r="U512" s="150"/>
      <c r="V512" s="150"/>
      <c r="W512" s="150"/>
      <c r="X512" s="150"/>
      <c r="Y512" s="150"/>
      <c r="Z512" s="150"/>
      <c r="AA512" s="150"/>
      <c r="AB512" s="150"/>
      <c r="AC512" s="150"/>
    </row>
    <row r="513" spans="1:29" ht="15.75" customHeight="1" x14ac:dyDescent="0.25">
      <c r="A513" s="669"/>
      <c r="B513" s="669"/>
      <c r="C513" s="669"/>
      <c r="D513" s="669"/>
      <c r="E513" s="150"/>
      <c r="F513" s="150"/>
      <c r="G513" s="150"/>
      <c r="H513" s="150"/>
      <c r="I513" s="150"/>
      <c r="J513" s="150"/>
      <c r="K513" s="150"/>
      <c r="L513" s="150"/>
      <c r="M513" s="150"/>
      <c r="N513" s="150"/>
      <c r="O513" s="150"/>
      <c r="P513" s="150"/>
      <c r="Q513" s="669"/>
      <c r="R513" s="669"/>
      <c r="S513" s="669"/>
      <c r="T513" s="150"/>
      <c r="U513" s="150"/>
      <c r="V513" s="150"/>
      <c r="W513" s="150"/>
      <c r="X513" s="150"/>
      <c r="Y513" s="150"/>
      <c r="Z513" s="150"/>
      <c r="AA513" s="150"/>
      <c r="AB513" s="150"/>
      <c r="AC513" s="150"/>
    </row>
    <row r="514" spans="1:29" ht="15.75" customHeight="1" x14ac:dyDescent="0.25">
      <c r="A514" s="669"/>
      <c r="B514" s="669"/>
      <c r="C514" s="669"/>
      <c r="D514" s="669"/>
      <c r="E514" s="150"/>
      <c r="F514" s="150"/>
      <c r="G514" s="150"/>
      <c r="H514" s="150"/>
      <c r="I514" s="150"/>
      <c r="J514" s="150"/>
      <c r="K514" s="150"/>
      <c r="L514" s="150"/>
      <c r="M514" s="150"/>
      <c r="N514" s="150"/>
      <c r="O514" s="150"/>
      <c r="P514" s="150"/>
      <c r="Q514" s="669"/>
      <c r="R514" s="669"/>
      <c r="S514" s="669"/>
      <c r="T514" s="150"/>
      <c r="U514" s="150"/>
      <c r="V514" s="150"/>
      <c r="W514" s="150"/>
      <c r="X514" s="150"/>
      <c r="Y514" s="150"/>
      <c r="Z514" s="150"/>
      <c r="AA514" s="150"/>
      <c r="AB514" s="150"/>
      <c r="AC514" s="150"/>
    </row>
    <row r="515" spans="1:29" ht="15.75" customHeight="1" x14ac:dyDescent="0.25">
      <c r="A515" s="669"/>
      <c r="B515" s="669"/>
      <c r="C515" s="669"/>
      <c r="D515" s="669"/>
      <c r="E515" s="150"/>
      <c r="F515" s="150"/>
      <c r="G515" s="150"/>
      <c r="H515" s="150"/>
      <c r="I515" s="150"/>
      <c r="J515" s="150"/>
      <c r="K515" s="150"/>
      <c r="L515" s="150"/>
      <c r="M515" s="150"/>
      <c r="N515" s="150"/>
      <c r="O515" s="150"/>
      <c r="P515" s="150"/>
      <c r="Q515" s="669"/>
      <c r="R515" s="669"/>
      <c r="S515" s="669"/>
      <c r="T515" s="150"/>
      <c r="U515" s="150"/>
      <c r="V515" s="150"/>
      <c r="W515" s="150"/>
      <c r="X515" s="150"/>
      <c r="Y515" s="150"/>
      <c r="Z515" s="150"/>
      <c r="AA515" s="150"/>
      <c r="AB515" s="150"/>
      <c r="AC515" s="150"/>
    </row>
    <row r="516" spans="1:29" ht="15.75" customHeight="1" x14ac:dyDescent="0.25">
      <c r="A516" s="669"/>
      <c r="B516" s="669"/>
      <c r="C516" s="669"/>
      <c r="D516" s="669"/>
      <c r="E516" s="150"/>
      <c r="F516" s="150"/>
      <c r="G516" s="150"/>
      <c r="H516" s="150"/>
      <c r="I516" s="150"/>
      <c r="J516" s="150"/>
      <c r="K516" s="150"/>
      <c r="L516" s="150"/>
      <c r="M516" s="150"/>
      <c r="N516" s="150"/>
      <c r="O516" s="150"/>
      <c r="P516" s="150"/>
      <c r="Q516" s="669"/>
      <c r="R516" s="669"/>
      <c r="S516" s="669"/>
      <c r="T516" s="150"/>
      <c r="U516" s="150"/>
      <c r="V516" s="150"/>
      <c r="W516" s="150"/>
      <c r="X516" s="150"/>
      <c r="Y516" s="150"/>
      <c r="Z516" s="150"/>
      <c r="AA516" s="150"/>
      <c r="AB516" s="150"/>
      <c r="AC516" s="150"/>
    </row>
    <row r="517" spans="1:29" ht="15.75" customHeight="1" x14ac:dyDescent="0.25">
      <c r="A517" s="669"/>
      <c r="B517" s="669"/>
      <c r="C517" s="669"/>
      <c r="D517" s="669"/>
      <c r="E517" s="150"/>
      <c r="F517" s="150"/>
      <c r="G517" s="150"/>
      <c r="H517" s="150"/>
      <c r="I517" s="150"/>
      <c r="J517" s="150"/>
      <c r="K517" s="150"/>
      <c r="L517" s="150"/>
      <c r="M517" s="150"/>
      <c r="N517" s="150"/>
      <c r="O517" s="150"/>
      <c r="P517" s="150"/>
      <c r="Q517" s="669"/>
      <c r="R517" s="669"/>
      <c r="S517" s="669"/>
      <c r="T517" s="150"/>
      <c r="U517" s="150"/>
      <c r="V517" s="150"/>
      <c r="W517" s="150"/>
      <c r="X517" s="150"/>
      <c r="Y517" s="150"/>
      <c r="Z517" s="150"/>
      <c r="AA517" s="150"/>
      <c r="AB517" s="150"/>
      <c r="AC517" s="150"/>
    </row>
    <row r="518" spans="1:29" ht="15.75" customHeight="1" x14ac:dyDescent="0.25">
      <c r="A518" s="669"/>
      <c r="B518" s="669"/>
      <c r="C518" s="669"/>
      <c r="D518" s="669"/>
      <c r="E518" s="150"/>
      <c r="F518" s="150"/>
      <c r="G518" s="150"/>
      <c r="H518" s="150"/>
      <c r="I518" s="150"/>
      <c r="J518" s="150"/>
      <c r="K518" s="150"/>
      <c r="L518" s="150"/>
      <c r="M518" s="150"/>
      <c r="N518" s="150"/>
      <c r="O518" s="150"/>
      <c r="P518" s="150"/>
      <c r="Q518" s="669"/>
      <c r="R518" s="669"/>
      <c r="S518" s="669"/>
      <c r="T518" s="150"/>
      <c r="U518" s="150"/>
      <c r="V518" s="150"/>
      <c r="W518" s="150"/>
      <c r="X518" s="150"/>
      <c r="Y518" s="150"/>
      <c r="Z518" s="150"/>
      <c r="AA518" s="150"/>
      <c r="AB518" s="150"/>
      <c r="AC518" s="150"/>
    </row>
    <row r="519" spans="1:29" ht="15.75" customHeight="1" x14ac:dyDescent="0.25">
      <c r="A519" s="669"/>
      <c r="B519" s="669"/>
      <c r="C519" s="669"/>
      <c r="D519" s="669"/>
      <c r="E519" s="150"/>
      <c r="F519" s="150"/>
      <c r="G519" s="150"/>
      <c r="H519" s="150"/>
      <c r="I519" s="150"/>
      <c r="J519" s="150"/>
      <c r="K519" s="150"/>
      <c r="L519" s="150"/>
      <c r="M519" s="150"/>
      <c r="N519" s="150"/>
      <c r="O519" s="150"/>
      <c r="P519" s="150"/>
      <c r="Q519" s="669"/>
      <c r="R519" s="669"/>
      <c r="S519" s="669"/>
      <c r="T519" s="150"/>
      <c r="U519" s="150"/>
      <c r="V519" s="150"/>
      <c r="W519" s="150"/>
      <c r="X519" s="150"/>
      <c r="Y519" s="150"/>
      <c r="Z519" s="150"/>
      <c r="AA519" s="150"/>
      <c r="AB519" s="150"/>
      <c r="AC519" s="150"/>
    </row>
    <row r="520" spans="1:29" ht="15.75" customHeight="1" x14ac:dyDescent="0.25">
      <c r="A520" s="669"/>
      <c r="B520" s="669"/>
      <c r="C520" s="669"/>
      <c r="D520" s="669"/>
      <c r="E520" s="150"/>
      <c r="F520" s="150"/>
      <c r="G520" s="150"/>
      <c r="H520" s="150"/>
      <c r="I520" s="150"/>
      <c r="J520" s="150"/>
      <c r="K520" s="150"/>
      <c r="L520" s="150"/>
      <c r="M520" s="150"/>
      <c r="N520" s="150"/>
      <c r="O520" s="150"/>
      <c r="P520" s="150"/>
      <c r="Q520" s="669"/>
      <c r="R520" s="669"/>
      <c r="S520" s="669"/>
      <c r="T520" s="150"/>
      <c r="U520" s="150"/>
      <c r="V520" s="150"/>
      <c r="W520" s="150"/>
      <c r="X520" s="150"/>
      <c r="Y520" s="150"/>
      <c r="Z520" s="150"/>
      <c r="AA520" s="150"/>
      <c r="AB520" s="150"/>
      <c r="AC520" s="150"/>
    </row>
    <row r="521" spans="1:29" ht="15.75" customHeight="1" x14ac:dyDescent="0.25">
      <c r="A521" s="669"/>
      <c r="B521" s="669"/>
      <c r="C521" s="669"/>
      <c r="D521" s="669"/>
      <c r="E521" s="150"/>
      <c r="F521" s="150"/>
      <c r="G521" s="150"/>
      <c r="H521" s="150"/>
      <c r="I521" s="150"/>
      <c r="J521" s="150"/>
      <c r="K521" s="150"/>
      <c r="L521" s="150"/>
      <c r="M521" s="150"/>
      <c r="N521" s="150"/>
      <c r="O521" s="150"/>
      <c r="P521" s="150"/>
      <c r="Q521" s="669"/>
      <c r="R521" s="669"/>
      <c r="S521" s="669"/>
      <c r="T521" s="150"/>
      <c r="U521" s="150"/>
      <c r="V521" s="150"/>
      <c r="W521" s="150"/>
      <c r="X521" s="150"/>
      <c r="Y521" s="150"/>
      <c r="Z521" s="150"/>
      <c r="AA521" s="150"/>
      <c r="AB521" s="150"/>
      <c r="AC521" s="150"/>
    </row>
    <row r="522" spans="1:29" ht="15.75" customHeight="1" x14ac:dyDescent="0.25">
      <c r="A522" s="669"/>
      <c r="B522" s="669"/>
      <c r="C522" s="669"/>
      <c r="D522" s="669"/>
      <c r="E522" s="150"/>
      <c r="F522" s="150"/>
      <c r="G522" s="150"/>
      <c r="H522" s="150"/>
      <c r="I522" s="150"/>
      <c r="J522" s="150"/>
      <c r="K522" s="150"/>
      <c r="L522" s="150"/>
      <c r="M522" s="150"/>
      <c r="N522" s="150"/>
      <c r="O522" s="150"/>
      <c r="P522" s="150"/>
      <c r="Q522" s="669"/>
      <c r="R522" s="669"/>
      <c r="S522" s="669"/>
      <c r="T522" s="150"/>
      <c r="U522" s="150"/>
      <c r="V522" s="150"/>
      <c r="W522" s="150"/>
      <c r="X522" s="150"/>
      <c r="Y522" s="150"/>
      <c r="Z522" s="150"/>
      <c r="AA522" s="150"/>
      <c r="AB522" s="150"/>
      <c r="AC522" s="150"/>
    </row>
    <row r="523" spans="1:29" ht="15.75" customHeight="1" x14ac:dyDescent="0.25">
      <c r="A523" s="669"/>
      <c r="B523" s="669"/>
      <c r="C523" s="669"/>
      <c r="D523" s="669"/>
      <c r="E523" s="150"/>
      <c r="F523" s="150"/>
      <c r="G523" s="150"/>
      <c r="H523" s="150"/>
      <c r="I523" s="150"/>
      <c r="J523" s="150"/>
      <c r="K523" s="150"/>
      <c r="L523" s="150"/>
      <c r="M523" s="150"/>
      <c r="N523" s="150"/>
      <c r="O523" s="150"/>
      <c r="P523" s="150"/>
      <c r="Q523" s="669"/>
      <c r="R523" s="669"/>
      <c r="S523" s="669"/>
      <c r="T523" s="150"/>
      <c r="U523" s="150"/>
      <c r="V523" s="150"/>
      <c r="W523" s="150"/>
      <c r="X523" s="150"/>
      <c r="Y523" s="150"/>
      <c r="Z523" s="150"/>
      <c r="AA523" s="150"/>
      <c r="AB523" s="150"/>
      <c r="AC523" s="150"/>
    </row>
    <row r="524" spans="1:29" ht="15.75" customHeight="1" x14ac:dyDescent="0.25">
      <c r="A524" s="669"/>
      <c r="B524" s="669"/>
      <c r="C524" s="669"/>
      <c r="D524" s="669"/>
      <c r="E524" s="150"/>
      <c r="F524" s="150"/>
      <c r="G524" s="150"/>
      <c r="H524" s="150"/>
      <c r="I524" s="150"/>
      <c r="J524" s="150"/>
      <c r="K524" s="150"/>
      <c r="L524" s="150"/>
      <c r="M524" s="150"/>
      <c r="N524" s="150"/>
      <c r="O524" s="150"/>
      <c r="P524" s="150"/>
      <c r="Q524" s="669"/>
      <c r="R524" s="669"/>
      <c r="S524" s="669"/>
      <c r="T524" s="150"/>
      <c r="U524" s="150"/>
      <c r="V524" s="150"/>
      <c r="W524" s="150"/>
      <c r="X524" s="150"/>
      <c r="Y524" s="150"/>
      <c r="Z524" s="150"/>
      <c r="AA524" s="150"/>
      <c r="AB524" s="150"/>
      <c r="AC524" s="150"/>
    </row>
    <row r="525" spans="1:29" ht="15.75" customHeight="1" x14ac:dyDescent="0.25">
      <c r="A525" s="669"/>
      <c r="B525" s="669"/>
      <c r="C525" s="669"/>
      <c r="D525" s="669"/>
      <c r="E525" s="150"/>
      <c r="F525" s="150"/>
      <c r="G525" s="150"/>
      <c r="H525" s="150"/>
      <c r="I525" s="150"/>
      <c r="J525" s="150"/>
      <c r="K525" s="150"/>
      <c r="L525" s="150"/>
      <c r="M525" s="150"/>
      <c r="N525" s="150"/>
      <c r="O525" s="150"/>
      <c r="P525" s="150"/>
      <c r="Q525" s="669"/>
      <c r="R525" s="669"/>
      <c r="S525" s="669"/>
      <c r="T525" s="150"/>
      <c r="U525" s="150"/>
      <c r="V525" s="150"/>
      <c r="W525" s="150"/>
      <c r="X525" s="150"/>
      <c r="Y525" s="150"/>
      <c r="Z525" s="150"/>
      <c r="AA525" s="150"/>
      <c r="AB525" s="150"/>
      <c r="AC525" s="150"/>
    </row>
    <row r="526" spans="1:29" ht="15.75" customHeight="1" x14ac:dyDescent="0.25">
      <c r="A526" s="669"/>
      <c r="B526" s="669"/>
      <c r="C526" s="669"/>
      <c r="D526" s="669"/>
      <c r="E526" s="150"/>
      <c r="F526" s="150"/>
      <c r="G526" s="150"/>
      <c r="H526" s="150"/>
      <c r="I526" s="150"/>
      <c r="J526" s="150"/>
      <c r="K526" s="150"/>
      <c r="L526" s="150"/>
      <c r="M526" s="150"/>
      <c r="N526" s="150"/>
      <c r="O526" s="150"/>
      <c r="P526" s="150"/>
      <c r="Q526" s="669"/>
      <c r="R526" s="669"/>
      <c r="S526" s="669"/>
      <c r="T526" s="150"/>
      <c r="U526" s="150"/>
      <c r="V526" s="150"/>
      <c r="W526" s="150"/>
      <c r="X526" s="150"/>
      <c r="Y526" s="150"/>
      <c r="Z526" s="150"/>
      <c r="AA526" s="150"/>
      <c r="AB526" s="150"/>
      <c r="AC526" s="150"/>
    </row>
    <row r="527" spans="1:29" ht="15.75" customHeight="1" x14ac:dyDescent="0.25">
      <c r="A527" s="669"/>
      <c r="B527" s="669"/>
      <c r="C527" s="669"/>
      <c r="D527" s="669"/>
      <c r="E527" s="150"/>
      <c r="F527" s="150"/>
      <c r="G527" s="150"/>
      <c r="H527" s="150"/>
      <c r="I527" s="150"/>
      <c r="J527" s="150"/>
      <c r="K527" s="150"/>
      <c r="L527" s="150"/>
      <c r="M527" s="150"/>
      <c r="N527" s="150"/>
      <c r="O527" s="150"/>
      <c r="P527" s="150"/>
      <c r="Q527" s="669"/>
      <c r="R527" s="669"/>
      <c r="S527" s="669"/>
      <c r="T527" s="150"/>
      <c r="U527" s="150"/>
      <c r="V527" s="150"/>
      <c r="W527" s="150"/>
      <c r="X527" s="150"/>
      <c r="Y527" s="150"/>
      <c r="Z527" s="150"/>
      <c r="AA527" s="150"/>
      <c r="AB527" s="150"/>
      <c r="AC527" s="150"/>
    </row>
    <row r="528" spans="1:29" ht="15.75" customHeight="1" x14ac:dyDescent="0.25">
      <c r="A528" s="669"/>
      <c r="B528" s="669"/>
      <c r="C528" s="669"/>
      <c r="D528" s="669"/>
      <c r="E528" s="150"/>
      <c r="F528" s="150"/>
      <c r="G528" s="150"/>
      <c r="H528" s="150"/>
      <c r="I528" s="150"/>
      <c r="J528" s="150"/>
      <c r="K528" s="150"/>
      <c r="L528" s="150"/>
      <c r="M528" s="150"/>
      <c r="N528" s="150"/>
      <c r="O528" s="150"/>
      <c r="P528" s="150"/>
      <c r="Q528" s="669"/>
      <c r="R528" s="669"/>
      <c r="S528" s="669"/>
      <c r="T528" s="150"/>
      <c r="U528" s="150"/>
      <c r="V528" s="150"/>
      <c r="W528" s="150"/>
      <c r="X528" s="150"/>
      <c r="Y528" s="150"/>
      <c r="Z528" s="150"/>
      <c r="AA528" s="150"/>
      <c r="AB528" s="150"/>
      <c r="AC528" s="150"/>
    </row>
    <row r="529" spans="1:29" ht="15.75" customHeight="1" x14ac:dyDescent="0.25">
      <c r="A529" s="669"/>
      <c r="B529" s="669"/>
      <c r="C529" s="669"/>
      <c r="D529" s="669"/>
      <c r="E529" s="150"/>
      <c r="F529" s="150"/>
      <c r="G529" s="150"/>
      <c r="H529" s="150"/>
      <c r="I529" s="150"/>
      <c r="J529" s="150"/>
      <c r="K529" s="150"/>
      <c r="L529" s="150"/>
      <c r="M529" s="150"/>
      <c r="N529" s="150"/>
      <c r="O529" s="150"/>
      <c r="P529" s="150"/>
      <c r="Q529" s="669"/>
      <c r="R529" s="669"/>
      <c r="S529" s="669"/>
      <c r="T529" s="150"/>
      <c r="U529" s="150"/>
      <c r="V529" s="150"/>
      <c r="W529" s="150"/>
      <c r="X529" s="150"/>
      <c r="Y529" s="150"/>
      <c r="Z529" s="150"/>
      <c r="AA529" s="150"/>
      <c r="AB529" s="150"/>
      <c r="AC529" s="150"/>
    </row>
    <row r="530" spans="1:29" ht="15.75" customHeight="1" x14ac:dyDescent="0.25">
      <c r="A530" s="669"/>
      <c r="B530" s="669"/>
      <c r="C530" s="669"/>
      <c r="D530" s="669"/>
      <c r="E530" s="150"/>
      <c r="F530" s="150"/>
      <c r="G530" s="150"/>
      <c r="H530" s="150"/>
      <c r="I530" s="150"/>
      <c r="J530" s="150"/>
      <c r="K530" s="150"/>
      <c r="L530" s="150"/>
      <c r="M530" s="150"/>
      <c r="N530" s="150"/>
      <c r="O530" s="150"/>
      <c r="P530" s="150"/>
      <c r="Q530" s="669"/>
      <c r="R530" s="669"/>
      <c r="S530" s="669"/>
      <c r="T530" s="150"/>
      <c r="U530" s="150"/>
      <c r="V530" s="150"/>
      <c r="W530" s="150"/>
      <c r="X530" s="150"/>
      <c r="Y530" s="150"/>
      <c r="Z530" s="150"/>
      <c r="AA530" s="150"/>
      <c r="AB530" s="150"/>
      <c r="AC530" s="150"/>
    </row>
    <row r="531" spans="1:29" ht="15.75" customHeight="1" x14ac:dyDescent="0.25">
      <c r="A531" s="669"/>
      <c r="B531" s="669"/>
      <c r="C531" s="669"/>
      <c r="D531" s="669"/>
      <c r="E531" s="150"/>
      <c r="F531" s="150"/>
      <c r="G531" s="150"/>
      <c r="H531" s="150"/>
      <c r="I531" s="150"/>
      <c r="J531" s="150"/>
      <c r="K531" s="150"/>
      <c r="L531" s="150"/>
      <c r="M531" s="150"/>
      <c r="N531" s="150"/>
      <c r="O531" s="150"/>
      <c r="P531" s="150"/>
      <c r="Q531" s="669"/>
      <c r="R531" s="669"/>
      <c r="S531" s="669"/>
      <c r="T531" s="150"/>
      <c r="U531" s="150"/>
      <c r="V531" s="150"/>
      <c r="W531" s="150"/>
      <c r="X531" s="150"/>
      <c r="Y531" s="150"/>
      <c r="Z531" s="150"/>
      <c r="AA531" s="150"/>
      <c r="AB531" s="150"/>
      <c r="AC531" s="150"/>
    </row>
    <row r="532" spans="1:29" ht="15.75" customHeight="1" x14ac:dyDescent="0.25">
      <c r="A532" s="669"/>
      <c r="B532" s="669"/>
      <c r="C532" s="669"/>
      <c r="D532" s="669"/>
      <c r="E532" s="150"/>
      <c r="F532" s="150"/>
      <c r="G532" s="150"/>
      <c r="H532" s="150"/>
      <c r="I532" s="150"/>
      <c r="J532" s="150"/>
      <c r="K532" s="150"/>
      <c r="L532" s="150"/>
      <c r="M532" s="150"/>
      <c r="N532" s="150"/>
      <c r="O532" s="150"/>
      <c r="P532" s="150"/>
      <c r="Q532" s="669"/>
      <c r="R532" s="669"/>
      <c r="S532" s="669"/>
      <c r="T532" s="150"/>
      <c r="U532" s="150"/>
      <c r="V532" s="150"/>
      <c r="W532" s="150"/>
      <c r="X532" s="150"/>
      <c r="Y532" s="150"/>
      <c r="Z532" s="150"/>
      <c r="AA532" s="150"/>
      <c r="AB532" s="150"/>
      <c r="AC532" s="150"/>
    </row>
    <row r="533" spans="1:29" ht="15.75" customHeight="1" x14ac:dyDescent="0.25">
      <c r="A533" s="669"/>
      <c r="B533" s="669"/>
      <c r="C533" s="669"/>
      <c r="D533" s="669"/>
      <c r="E533" s="150"/>
      <c r="F533" s="150"/>
      <c r="G533" s="150"/>
      <c r="H533" s="150"/>
      <c r="I533" s="150"/>
      <c r="J533" s="150"/>
      <c r="K533" s="150"/>
      <c r="L533" s="150"/>
      <c r="M533" s="150"/>
      <c r="N533" s="150"/>
      <c r="O533" s="150"/>
      <c r="P533" s="150"/>
      <c r="Q533" s="669"/>
      <c r="R533" s="669"/>
      <c r="S533" s="669"/>
      <c r="T533" s="150"/>
      <c r="U533" s="150"/>
      <c r="V533" s="150"/>
      <c r="W533" s="150"/>
      <c r="X533" s="150"/>
      <c r="Y533" s="150"/>
      <c r="Z533" s="150"/>
      <c r="AA533" s="150"/>
      <c r="AB533" s="150"/>
      <c r="AC533" s="150"/>
    </row>
    <row r="534" spans="1:29" ht="15.75" customHeight="1" x14ac:dyDescent="0.25">
      <c r="A534" s="669"/>
      <c r="B534" s="669"/>
      <c r="C534" s="669"/>
      <c r="D534" s="669"/>
      <c r="E534" s="150"/>
      <c r="F534" s="150"/>
      <c r="G534" s="150"/>
      <c r="H534" s="150"/>
      <c r="I534" s="150"/>
      <c r="J534" s="150"/>
      <c r="K534" s="150"/>
      <c r="L534" s="150"/>
      <c r="M534" s="150"/>
      <c r="N534" s="150"/>
      <c r="O534" s="150"/>
      <c r="P534" s="150"/>
      <c r="Q534" s="669"/>
      <c r="R534" s="669"/>
      <c r="S534" s="669"/>
      <c r="T534" s="150"/>
      <c r="U534" s="150"/>
      <c r="V534" s="150"/>
      <c r="W534" s="150"/>
      <c r="X534" s="150"/>
      <c r="Y534" s="150"/>
      <c r="Z534" s="150"/>
      <c r="AA534" s="150"/>
      <c r="AB534" s="150"/>
      <c r="AC534" s="150"/>
    </row>
    <row r="535" spans="1:29" ht="15.75" customHeight="1" x14ac:dyDescent="0.25">
      <c r="A535" s="669"/>
      <c r="B535" s="669"/>
      <c r="C535" s="669"/>
      <c r="D535" s="669"/>
      <c r="E535" s="150"/>
      <c r="F535" s="150"/>
      <c r="G535" s="150"/>
      <c r="H535" s="150"/>
      <c r="I535" s="150"/>
      <c r="J535" s="150"/>
      <c r="K535" s="150"/>
      <c r="L535" s="150"/>
      <c r="M535" s="150"/>
      <c r="N535" s="150"/>
      <c r="O535" s="150"/>
      <c r="P535" s="150"/>
      <c r="Q535" s="669"/>
      <c r="R535" s="669"/>
      <c r="S535" s="669"/>
      <c r="T535" s="150"/>
      <c r="U535" s="150"/>
      <c r="V535" s="150"/>
      <c r="W535" s="150"/>
      <c r="X535" s="150"/>
      <c r="Y535" s="150"/>
      <c r="Z535" s="150"/>
      <c r="AA535" s="150"/>
      <c r="AB535" s="150"/>
      <c r="AC535" s="150"/>
    </row>
    <row r="536" spans="1:29" ht="15.75" customHeight="1" x14ac:dyDescent="0.25">
      <c r="A536" s="669"/>
      <c r="B536" s="669"/>
      <c r="C536" s="669"/>
      <c r="D536" s="669"/>
      <c r="E536" s="150"/>
      <c r="F536" s="150"/>
      <c r="G536" s="150"/>
      <c r="H536" s="150"/>
      <c r="I536" s="150"/>
      <c r="J536" s="150"/>
      <c r="K536" s="150"/>
      <c r="L536" s="150"/>
      <c r="M536" s="150"/>
      <c r="N536" s="150"/>
      <c r="O536" s="150"/>
      <c r="P536" s="150"/>
      <c r="Q536" s="669"/>
      <c r="R536" s="669"/>
      <c r="S536" s="669"/>
      <c r="T536" s="150"/>
      <c r="U536" s="150"/>
      <c r="V536" s="150"/>
      <c r="W536" s="150"/>
      <c r="X536" s="150"/>
      <c r="Y536" s="150"/>
      <c r="Z536" s="150"/>
      <c r="AA536" s="150"/>
      <c r="AB536" s="150"/>
      <c r="AC536" s="150"/>
    </row>
    <row r="537" spans="1:29" ht="15.75" customHeight="1" x14ac:dyDescent="0.25">
      <c r="A537" s="669"/>
      <c r="B537" s="669"/>
      <c r="C537" s="669"/>
      <c r="D537" s="669"/>
      <c r="E537" s="150"/>
      <c r="F537" s="150"/>
      <c r="G537" s="150"/>
      <c r="H537" s="150"/>
      <c r="I537" s="150"/>
      <c r="J537" s="150"/>
      <c r="K537" s="150"/>
      <c r="L537" s="150"/>
      <c r="M537" s="150"/>
      <c r="N537" s="150"/>
      <c r="O537" s="150"/>
      <c r="P537" s="150"/>
      <c r="Q537" s="669"/>
      <c r="R537" s="669"/>
      <c r="S537" s="669"/>
      <c r="T537" s="150"/>
      <c r="U537" s="150"/>
      <c r="V537" s="150"/>
      <c r="W537" s="150"/>
      <c r="X537" s="150"/>
      <c r="Y537" s="150"/>
      <c r="Z537" s="150"/>
      <c r="AA537" s="150"/>
      <c r="AB537" s="150"/>
      <c r="AC537" s="150"/>
    </row>
    <row r="538" spans="1:29" ht="15.75" customHeight="1" x14ac:dyDescent="0.25">
      <c r="A538" s="669"/>
      <c r="B538" s="669"/>
      <c r="C538" s="669"/>
      <c r="D538" s="669"/>
      <c r="E538" s="150"/>
      <c r="F538" s="150"/>
      <c r="G538" s="150"/>
      <c r="H538" s="150"/>
      <c r="I538" s="150"/>
      <c r="J538" s="150"/>
      <c r="K538" s="150"/>
      <c r="L538" s="150"/>
      <c r="M538" s="150"/>
      <c r="N538" s="150"/>
      <c r="O538" s="150"/>
      <c r="P538" s="150"/>
      <c r="Q538" s="669"/>
      <c r="R538" s="669"/>
      <c r="S538" s="669"/>
      <c r="T538" s="150"/>
      <c r="U538" s="150"/>
      <c r="V538" s="150"/>
      <c r="W538" s="150"/>
      <c r="X538" s="150"/>
      <c r="Y538" s="150"/>
      <c r="Z538" s="150"/>
      <c r="AA538" s="150"/>
      <c r="AB538" s="150"/>
      <c r="AC538" s="150"/>
    </row>
    <row r="539" spans="1:29" ht="15.75" customHeight="1" x14ac:dyDescent="0.25">
      <c r="A539" s="669"/>
      <c r="B539" s="669"/>
      <c r="C539" s="669"/>
      <c r="D539" s="669"/>
      <c r="E539" s="150"/>
      <c r="F539" s="150"/>
      <c r="G539" s="150"/>
      <c r="H539" s="150"/>
      <c r="I539" s="150"/>
      <c r="J539" s="150"/>
      <c r="K539" s="150"/>
      <c r="L539" s="150"/>
      <c r="M539" s="150"/>
      <c r="N539" s="150"/>
      <c r="O539" s="150"/>
      <c r="P539" s="150"/>
      <c r="Q539" s="669"/>
      <c r="R539" s="669"/>
      <c r="S539" s="669"/>
      <c r="T539" s="150"/>
      <c r="U539" s="150"/>
      <c r="V539" s="150"/>
      <c r="W539" s="150"/>
      <c r="X539" s="150"/>
      <c r="Y539" s="150"/>
      <c r="Z539" s="150"/>
      <c r="AA539" s="150"/>
      <c r="AB539" s="150"/>
      <c r="AC539" s="150"/>
    </row>
    <row r="540" spans="1:29" ht="15.75" customHeight="1" x14ac:dyDescent="0.25">
      <c r="A540" s="669"/>
      <c r="B540" s="669"/>
      <c r="C540" s="669"/>
      <c r="D540" s="669"/>
      <c r="E540" s="150"/>
      <c r="F540" s="150"/>
      <c r="G540" s="150"/>
      <c r="H540" s="150"/>
      <c r="I540" s="150"/>
      <c r="J540" s="150"/>
      <c r="K540" s="150"/>
      <c r="L540" s="150"/>
      <c r="M540" s="150"/>
      <c r="N540" s="150"/>
      <c r="O540" s="150"/>
      <c r="P540" s="150"/>
      <c r="Q540" s="669"/>
      <c r="R540" s="669"/>
      <c r="S540" s="669"/>
      <c r="T540" s="150"/>
      <c r="U540" s="150"/>
      <c r="V540" s="150"/>
      <c r="W540" s="150"/>
      <c r="X540" s="150"/>
      <c r="Y540" s="150"/>
      <c r="Z540" s="150"/>
      <c r="AA540" s="150"/>
      <c r="AB540" s="150"/>
      <c r="AC540" s="150"/>
    </row>
    <row r="541" spans="1:29" ht="15.75" customHeight="1" x14ac:dyDescent="0.25">
      <c r="A541" s="669"/>
      <c r="B541" s="669"/>
      <c r="C541" s="669"/>
      <c r="D541" s="669"/>
      <c r="E541" s="150"/>
      <c r="F541" s="150"/>
      <c r="G541" s="150"/>
      <c r="H541" s="150"/>
      <c r="I541" s="150"/>
      <c r="J541" s="150"/>
      <c r="K541" s="150"/>
      <c r="L541" s="150"/>
      <c r="M541" s="150"/>
      <c r="N541" s="150"/>
      <c r="O541" s="150"/>
      <c r="P541" s="150"/>
      <c r="Q541" s="669"/>
      <c r="R541" s="669"/>
      <c r="S541" s="669"/>
      <c r="T541" s="150"/>
      <c r="U541" s="150"/>
      <c r="V541" s="150"/>
      <c r="W541" s="150"/>
      <c r="X541" s="150"/>
      <c r="Y541" s="150"/>
      <c r="Z541" s="150"/>
      <c r="AA541" s="150"/>
      <c r="AB541" s="150"/>
      <c r="AC541" s="150"/>
    </row>
    <row r="542" spans="1:29" ht="15.75" customHeight="1" x14ac:dyDescent="0.25">
      <c r="A542" s="669"/>
      <c r="B542" s="669"/>
      <c r="C542" s="669"/>
      <c r="D542" s="669"/>
      <c r="E542" s="150"/>
      <c r="F542" s="150"/>
      <c r="G542" s="150"/>
      <c r="H542" s="150"/>
      <c r="I542" s="150"/>
      <c r="J542" s="150"/>
      <c r="K542" s="150"/>
      <c r="L542" s="150"/>
      <c r="M542" s="150"/>
      <c r="N542" s="150"/>
      <c r="O542" s="150"/>
      <c r="P542" s="150"/>
      <c r="Q542" s="669"/>
      <c r="R542" s="669"/>
      <c r="S542" s="669"/>
      <c r="T542" s="150"/>
      <c r="U542" s="150"/>
      <c r="V542" s="150"/>
      <c r="W542" s="150"/>
      <c r="X542" s="150"/>
      <c r="Y542" s="150"/>
      <c r="Z542" s="150"/>
      <c r="AA542" s="150"/>
      <c r="AB542" s="150"/>
      <c r="AC542" s="150"/>
    </row>
    <row r="543" spans="1:29" ht="15.75" customHeight="1" x14ac:dyDescent="0.25">
      <c r="A543" s="669"/>
      <c r="B543" s="669"/>
      <c r="C543" s="669"/>
      <c r="D543" s="669"/>
      <c r="E543" s="150"/>
      <c r="F543" s="150"/>
      <c r="G543" s="150"/>
      <c r="H543" s="150"/>
      <c r="I543" s="150"/>
      <c r="J543" s="150"/>
      <c r="K543" s="150"/>
      <c r="L543" s="150"/>
      <c r="M543" s="150"/>
      <c r="N543" s="150"/>
      <c r="O543" s="150"/>
      <c r="P543" s="150"/>
      <c r="Q543" s="669"/>
      <c r="R543" s="669"/>
      <c r="S543" s="669"/>
      <c r="T543" s="150"/>
      <c r="U543" s="150"/>
      <c r="V543" s="150"/>
      <c r="W543" s="150"/>
      <c r="X543" s="150"/>
      <c r="Y543" s="150"/>
      <c r="Z543" s="150"/>
      <c r="AA543" s="150"/>
      <c r="AB543" s="150"/>
      <c r="AC543" s="150"/>
    </row>
    <row r="544" spans="1:29" ht="15.75" customHeight="1" x14ac:dyDescent="0.25">
      <c r="A544" s="669"/>
      <c r="B544" s="669"/>
      <c r="C544" s="669"/>
      <c r="D544" s="669"/>
      <c r="E544" s="150"/>
      <c r="F544" s="150"/>
      <c r="G544" s="150"/>
      <c r="H544" s="150"/>
      <c r="I544" s="150"/>
      <c r="J544" s="150"/>
      <c r="K544" s="150"/>
      <c r="L544" s="150"/>
      <c r="M544" s="150"/>
      <c r="N544" s="150"/>
      <c r="O544" s="150"/>
      <c r="P544" s="150"/>
      <c r="Q544" s="669"/>
      <c r="R544" s="669"/>
      <c r="S544" s="669"/>
      <c r="T544" s="150"/>
      <c r="U544" s="150"/>
      <c r="V544" s="150"/>
      <c r="W544" s="150"/>
      <c r="X544" s="150"/>
      <c r="Y544" s="150"/>
      <c r="Z544" s="150"/>
      <c r="AA544" s="150"/>
      <c r="AB544" s="150"/>
      <c r="AC544" s="150"/>
    </row>
    <row r="545" spans="1:29" ht="15.75" customHeight="1" x14ac:dyDescent="0.25">
      <c r="A545" s="669"/>
      <c r="B545" s="669"/>
      <c r="C545" s="669"/>
      <c r="D545" s="669"/>
      <c r="E545" s="150"/>
      <c r="F545" s="150"/>
      <c r="G545" s="150"/>
      <c r="H545" s="150"/>
      <c r="I545" s="150"/>
      <c r="J545" s="150"/>
      <c r="K545" s="150"/>
      <c r="L545" s="150"/>
      <c r="M545" s="150"/>
      <c r="N545" s="150"/>
      <c r="O545" s="150"/>
      <c r="P545" s="150"/>
      <c r="Q545" s="669"/>
      <c r="R545" s="669"/>
      <c r="S545" s="669"/>
      <c r="T545" s="150"/>
      <c r="U545" s="150"/>
      <c r="V545" s="150"/>
      <c r="W545" s="150"/>
      <c r="X545" s="150"/>
      <c r="Y545" s="150"/>
      <c r="Z545" s="150"/>
      <c r="AA545" s="150"/>
      <c r="AB545" s="150"/>
      <c r="AC545" s="150"/>
    </row>
    <row r="546" spans="1:29" ht="15.75" customHeight="1" x14ac:dyDescent="0.25">
      <c r="A546" s="669"/>
      <c r="B546" s="669"/>
      <c r="C546" s="669"/>
      <c r="D546" s="669"/>
      <c r="E546" s="150"/>
      <c r="F546" s="150"/>
      <c r="G546" s="150"/>
      <c r="H546" s="150"/>
      <c r="I546" s="150"/>
      <c r="J546" s="150"/>
      <c r="K546" s="150"/>
      <c r="L546" s="150"/>
      <c r="M546" s="150"/>
      <c r="N546" s="150"/>
      <c r="O546" s="150"/>
      <c r="P546" s="150"/>
      <c r="Q546" s="669"/>
      <c r="R546" s="669"/>
      <c r="S546" s="669"/>
      <c r="T546" s="150"/>
      <c r="U546" s="150"/>
      <c r="V546" s="150"/>
      <c r="W546" s="150"/>
      <c r="X546" s="150"/>
      <c r="Y546" s="150"/>
      <c r="Z546" s="150"/>
      <c r="AA546" s="150"/>
      <c r="AB546" s="150"/>
      <c r="AC546" s="150"/>
    </row>
    <row r="547" spans="1:29" ht="15.75" customHeight="1" x14ac:dyDescent="0.25">
      <c r="A547" s="669"/>
      <c r="B547" s="669"/>
      <c r="C547" s="669"/>
      <c r="D547" s="669"/>
      <c r="E547" s="150"/>
      <c r="F547" s="150"/>
      <c r="G547" s="150"/>
      <c r="H547" s="150"/>
      <c r="I547" s="150"/>
      <c r="J547" s="150"/>
      <c r="K547" s="150"/>
      <c r="L547" s="150"/>
      <c r="M547" s="150"/>
      <c r="N547" s="150"/>
      <c r="O547" s="150"/>
      <c r="P547" s="150"/>
      <c r="Q547" s="669"/>
      <c r="R547" s="669"/>
      <c r="S547" s="669"/>
      <c r="T547" s="150"/>
      <c r="U547" s="150"/>
      <c r="V547" s="150"/>
      <c r="W547" s="150"/>
      <c r="X547" s="150"/>
      <c r="Y547" s="150"/>
      <c r="Z547" s="150"/>
      <c r="AA547" s="150"/>
      <c r="AB547" s="150"/>
      <c r="AC547" s="150"/>
    </row>
    <row r="548" spans="1:29" ht="15.75" customHeight="1" x14ac:dyDescent="0.25">
      <c r="A548" s="669"/>
      <c r="B548" s="669"/>
      <c r="C548" s="669"/>
      <c r="D548" s="669"/>
      <c r="E548" s="150"/>
      <c r="F548" s="150"/>
      <c r="G548" s="150"/>
      <c r="H548" s="150"/>
      <c r="I548" s="150"/>
      <c r="J548" s="150"/>
      <c r="K548" s="150"/>
      <c r="L548" s="150"/>
      <c r="M548" s="150"/>
      <c r="N548" s="150"/>
      <c r="O548" s="150"/>
      <c r="P548" s="150"/>
      <c r="Q548" s="669"/>
      <c r="R548" s="669"/>
      <c r="S548" s="669"/>
      <c r="T548" s="150"/>
      <c r="U548" s="150"/>
      <c r="V548" s="150"/>
      <c r="W548" s="150"/>
      <c r="X548" s="150"/>
      <c r="Y548" s="150"/>
      <c r="Z548" s="150"/>
      <c r="AA548" s="150"/>
      <c r="AB548" s="150"/>
      <c r="AC548" s="150"/>
    </row>
    <row r="549" spans="1:29" ht="15.75" customHeight="1" x14ac:dyDescent="0.25">
      <c r="A549" s="669"/>
      <c r="B549" s="669"/>
      <c r="C549" s="669"/>
      <c r="D549" s="669"/>
      <c r="E549" s="150"/>
      <c r="F549" s="150"/>
      <c r="G549" s="150"/>
      <c r="H549" s="150"/>
      <c r="I549" s="150"/>
      <c r="J549" s="150"/>
      <c r="K549" s="150"/>
      <c r="L549" s="150"/>
      <c r="M549" s="150"/>
      <c r="N549" s="150"/>
      <c r="O549" s="150"/>
      <c r="P549" s="150"/>
      <c r="Q549" s="669"/>
      <c r="R549" s="669"/>
      <c r="S549" s="669"/>
      <c r="T549" s="150"/>
      <c r="U549" s="150"/>
      <c r="V549" s="150"/>
      <c r="W549" s="150"/>
      <c r="X549" s="150"/>
      <c r="Y549" s="150"/>
      <c r="Z549" s="150"/>
      <c r="AA549" s="150"/>
      <c r="AB549" s="150"/>
      <c r="AC549" s="150"/>
    </row>
    <row r="550" spans="1:29" ht="15.75" customHeight="1" x14ac:dyDescent="0.25">
      <c r="A550" s="669"/>
      <c r="B550" s="669"/>
      <c r="C550" s="669"/>
      <c r="D550" s="669"/>
      <c r="E550" s="150"/>
      <c r="F550" s="150"/>
      <c r="G550" s="150"/>
      <c r="H550" s="150"/>
      <c r="I550" s="150"/>
      <c r="J550" s="150"/>
      <c r="K550" s="150"/>
      <c r="L550" s="150"/>
      <c r="M550" s="150"/>
      <c r="N550" s="150"/>
      <c r="O550" s="150"/>
      <c r="P550" s="150"/>
      <c r="Q550" s="669"/>
      <c r="R550" s="669"/>
      <c r="S550" s="669"/>
      <c r="T550" s="150"/>
      <c r="U550" s="150"/>
      <c r="V550" s="150"/>
      <c r="W550" s="150"/>
      <c r="X550" s="150"/>
      <c r="Y550" s="150"/>
      <c r="Z550" s="150"/>
      <c r="AA550" s="150"/>
      <c r="AB550" s="150"/>
      <c r="AC550" s="150"/>
    </row>
    <row r="551" spans="1:29" ht="15.75" customHeight="1" x14ac:dyDescent="0.25">
      <c r="A551" s="669"/>
      <c r="B551" s="669"/>
      <c r="C551" s="669"/>
      <c r="D551" s="669"/>
      <c r="E551" s="150"/>
      <c r="F551" s="150"/>
      <c r="G551" s="150"/>
      <c r="H551" s="150"/>
      <c r="I551" s="150"/>
      <c r="J551" s="150"/>
      <c r="K551" s="150"/>
      <c r="L551" s="150"/>
      <c r="M551" s="150"/>
      <c r="N551" s="150"/>
      <c r="O551" s="150"/>
      <c r="P551" s="150"/>
      <c r="Q551" s="669"/>
      <c r="R551" s="669"/>
      <c r="S551" s="669"/>
      <c r="T551" s="150"/>
      <c r="U551" s="150"/>
      <c r="V551" s="150"/>
      <c r="W551" s="150"/>
      <c r="X551" s="150"/>
      <c r="Y551" s="150"/>
      <c r="Z551" s="150"/>
      <c r="AA551" s="150"/>
      <c r="AB551" s="150"/>
      <c r="AC551" s="150"/>
    </row>
    <row r="552" spans="1:29" ht="15.75" customHeight="1" x14ac:dyDescent="0.25">
      <c r="A552" s="669"/>
      <c r="B552" s="669"/>
      <c r="C552" s="669"/>
      <c r="D552" s="669"/>
      <c r="E552" s="150"/>
      <c r="F552" s="150"/>
      <c r="G552" s="150"/>
      <c r="H552" s="150"/>
      <c r="I552" s="150"/>
      <c r="J552" s="150"/>
      <c r="K552" s="150"/>
      <c r="L552" s="150"/>
      <c r="M552" s="150"/>
      <c r="N552" s="150"/>
      <c r="O552" s="150"/>
      <c r="P552" s="150"/>
      <c r="Q552" s="669"/>
      <c r="R552" s="669"/>
      <c r="S552" s="669"/>
      <c r="T552" s="150"/>
      <c r="U552" s="150"/>
      <c r="V552" s="150"/>
      <c r="W552" s="150"/>
      <c r="X552" s="150"/>
      <c r="Y552" s="150"/>
      <c r="Z552" s="150"/>
      <c r="AA552" s="150"/>
      <c r="AB552" s="150"/>
      <c r="AC552" s="150"/>
    </row>
    <row r="553" spans="1:29" ht="15.75" customHeight="1" x14ac:dyDescent="0.25">
      <c r="A553" s="669"/>
      <c r="B553" s="669"/>
      <c r="C553" s="669"/>
      <c r="D553" s="669"/>
      <c r="E553" s="150"/>
      <c r="F553" s="150"/>
      <c r="G553" s="150"/>
      <c r="H553" s="150"/>
      <c r="I553" s="150"/>
      <c r="J553" s="150"/>
      <c r="K553" s="150"/>
      <c r="L553" s="150"/>
      <c r="M553" s="150"/>
      <c r="N553" s="150"/>
      <c r="O553" s="150"/>
      <c r="P553" s="150"/>
      <c r="Q553" s="669"/>
      <c r="R553" s="669"/>
      <c r="S553" s="669"/>
      <c r="T553" s="150"/>
      <c r="U553" s="150"/>
      <c r="V553" s="150"/>
      <c r="W553" s="150"/>
      <c r="X553" s="150"/>
      <c r="Y553" s="150"/>
      <c r="Z553" s="150"/>
      <c r="AA553" s="150"/>
      <c r="AB553" s="150"/>
      <c r="AC553" s="150"/>
    </row>
    <row r="554" spans="1:29" ht="15.75" customHeight="1" x14ac:dyDescent="0.25">
      <c r="A554" s="669"/>
      <c r="B554" s="669"/>
      <c r="C554" s="669"/>
      <c r="D554" s="669"/>
      <c r="E554" s="150"/>
      <c r="F554" s="150"/>
      <c r="G554" s="150"/>
      <c r="H554" s="150"/>
      <c r="I554" s="150"/>
      <c r="J554" s="150"/>
      <c r="K554" s="150"/>
      <c r="L554" s="150"/>
      <c r="M554" s="150"/>
      <c r="N554" s="150"/>
      <c r="O554" s="150"/>
      <c r="P554" s="150"/>
      <c r="Q554" s="669"/>
      <c r="R554" s="669"/>
      <c r="S554" s="669"/>
      <c r="T554" s="150"/>
      <c r="U554" s="150"/>
      <c r="V554" s="150"/>
      <c r="W554" s="150"/>
      <c r="X554" s="150"/>
      <c r="Y554" s="150"/>
      <c r="Z554" s="150"/>
      <c r="AA554" s="150"/>
      <c r="AB554" s="150"/>
      <c r="AC554" s="150"/>
    </row>
    <row r="555" spans="1:29" ht="15.75" customHeight="1" x14ac:dyDescent="0.25">
      <c r="A555" s="669"/>
      <c r="B555" s="669"/>
      <c r="C555" s="669"/>
      <c r="D555" s="669"/>
      <c r="E555" s="150"/>
      <c r="F555" s="150"/>
      <c r="G555" s="150"/>
      <c r="H555" s="150"/>
      <c r="I555" s="150"/>
      <c r="J555" s="150"/>
      <c r="K555" s="150"/>
      <c r="L555" s="150"/>
      <c r="M555" s="150"/>
      <c r="N555" s="150"/>
      <c r="O555" s="150"/>
      <c r="P555" s="150"/>
      <c r="Q555" s="669"/>
      <c r="R555" s="669"/>
      <c r="S555" s="669"/>
      <c r="T555" s="150"/>
      <c r="U555" s="150"/>
      <c r="V555" s="150"/>
      <c r="W555" s="150"/>
      <c r="X555" s="150"/>
      <c r="Y555" s="150"/>
      <c r="Z555" s="150"/>
      <c r="AA555" s="150"/>
      <c r="AB555" s="150"/>
      <c r="AC555" s="150"/>
    </row>
    <row r="556" spans="1:29" ht="15.75" customHeight="1" x14ac:dyDescent="0.25">
      <c r="A556" s="669"/>
      <c r="B556" s="669"/>
      <c r="C556" s="669"/>
      <c r="D556" s="669"/>
      <c r="E556" s="150"/>
      <c r="F556" s="150"/>
      <c r="G556" s="150"/>
      <c r="H556" s="150"/>
      <c r="I556" s="150"/>
      <c r="J556" s="150"/>
      <c r="K556" s="150"/>
      <c r="L556" s="150"/>
      <c r="M556" s="150"/>
      <c r="N556" s="150"/>
      <c r="O556" s="150"/>
      <c r="P556" s="150"/>
      <c r="Q556" s="669"/>
      <c r="R556" s="669"/>
      <c r="S556" s="669"/>
      <c r="T556" s="150"/>
      <c r="U556" s="150"/>
      <c r="V556" s="150"/>
      <c r="W556" s="150"/>
      <c r="X556" s="150"/>
      <c r="Y556" s="150"/>
      <c r="Z556" s="150"/>
      <c r="AA556" s="150"/>
      <c r="AB556" s="150"/>
      <c r="AC556" s="150"/>
    </row>
    <row r="557" spans="1:29" ht="15.75" customHeight="1" x14ac:dyDescent="0.25">
      <c r="A557" s="669"/>
      <c r="B557" s="669"/>
      <c r="C557" s="669"/>
      <c r="D557" s="669"/>
      <c r="E557" s="150"/>
      <c r="F557" s="150"/>
      <c r="G557" s="150"/>
      <c r="H557" s="150"/>
      <c r="I557" s="150"/>
      <c r="J557" s="150"/>
      <c r="K557" s="150"/>
      <c r="L557" s="150"/>
      <c r="M557" s="150"/>
      <c r="N557" s="150"/>
      <c r="O557" s="150"/>
      <c r="P557" s="150"/>
      <c r="Q557" s="669"/>
      <c r="R557" s="669"/>
      <c r="S557" s="669"/>
      <c r="T557" s="150"/>
      <c r="U557" s="150"/>
      <c r="V557" s="150"/>
      <c r="W557" s="150"/>
      <c r="X557" s="150"/>
      <c r="Y557" s="150"/>
      <c r="Z557" s="150"/>
      <c r="AA557" s="150"/>
      <c r="AB557" s="150"/>
      <c r="AC557" s="150"/>
    </row>
    <row r="558" spans="1:29" ht="15.75" customHeight="1" x14ac:dyDescent="0.25">
      <c r="A558" s="669"/>
      <c r="B558" s="669"/>
      <c r="C558" s="669"/>
      <c r="D558" s="669"/>
      <c r="E558" s="150"/>
      <c r="F558" s="150"/>
      <c r="G558" s="150"/>
      <c r="H558" s="150"/>
      <c r="I558" s="150"/>
      <c r="J558" s="150"/>
      <c r="K558" s="150"/>
      <c r="L558" s="150"/>
      <c r="M558" s="150"/>
      <c r="N558" s="150"/>
      <c r="O558" s="150"/>
      <c r="P558" s="150"/>
      <c r="Q558" s="669"/>
      <c r="R558" s="669"/>
      <c r="S558" s="669"/>
      <c r="T558" s="150"/>
      <c r="U558" s="150"/>
      <c r="V558" s="150"/>
      <c r="W558" s="150"/>
      <c r="X558" s="150"/>
      <c r="Y558" s="150"/>
      <c r="Z558" s="150"/>
      <c r="AA558" s="150"/>
      <c r="AB558" s="150"/>
      <c r="AC558" s="150"/>
    </row>
    <row r="559" spans="1:29" ht="15.75" customHeight="1" x14ac:dyDescent="0.25">
      <c r="A559" s="669"/>
      <c r="B559" s="669"/>
      <c r="C559" s="669"/>
      <c r="D559" s="669"/>
      <c r="E559" s="150"/>
      <c r="F559" s="150"/>
      <c r="G559" s="150"/>
      <c r="H559" s="150"/>
      <c r="I559" s="150"/>
      <c r="J559" s="150"/>
      <c r="K559" s="150"/>
      <c r="L559" s="150"/>
      <c r="M559" s="150"/>
      <c r="N559" s="150"/>
      <c r="O559" s="150"/>
      <c r="P559" s="150"/>
      <c r="Q559" s="669"/>
      <c r="R559" s="669"/>
      <c r="S559" s="669"/>
      <c r="T559" s="150"/>
      <c r="U559" s="150"/>
      <c r="V559" s="150"/>
      <c r="W559" s="150"/>
      <c r="X559" s="150"/>
      <c r="Y559" s="150"/>
      <c r="Z559" s="150"/>
      <c r="AA559" s="150"/>
      <c r="AB559" s="150"/>
      <c r="AC559" s="150"/>
    </row>
    <row r="560" spans="1:29" ht="15.75" customHeight="1" x14ac:dyDescent="0.25">
      <c r="A560" s="669"/>
      <c r="B560" s="669"/>
      <c r="C560" s="669"/>
      <c r="D560" s="669"/>
      <c r="E560" s="150"/>
      <c r="F560" s="150"/>
      <c r="G560" s="150"/>
      <c r="H560" s="150"/>
      <c r="I560" s="150"/>
      <c r="J560" s="150"/>
      <c r="K560" s="150"/>
      <c r="L560" s="150"/>
      <c r="M560" s="150"/>
      <c r="N560" s="150"/>
      <c r="O560" s="150"/>
      <c r="P560" s="150"/>
      <c r="Q560" s="669"/>
      <c r="R560" s="669"/>
      <c r="S560" s="669"/>
      <c r="T560" s="150"/>
      <c r="U560" s="150"/>
      <c r="V560" s="150"/>
      <c r="W560" s="150"/>
      <c r="X560" s="150"/>
      <c r="Y560" s="150"/>
      <c r="Z560" s="150"/>
      <c r="AA560" s="150"/>
      <c r="AB560" s="150"/>
      <c r="AC560" s="150"/>
    </row>
    <row r="561" spans="1:29" ht="15.75" customHeight="1" x14ac:dyDescent="0.25">
      <c r="A561" s="669"/>
      <c r="B561" s="669"/>
      <c r="C561" s="669"/>
      <c r="D561" s="669"/>
      <c r="E561" s="150"/>
      <c r="F561" s="150"/>
      <c r="G561" s="150"/>
      <c r="H561" s="150"/>
      <c r="I561" s="150"/>
      <c r="J561" s="150"/>
      <c r="K561" s="150"/>
      <c r="L561" s="150"/>
      <c r="M561" s="150"/>
      <c r="N561" s="150"/>
      <c r="O561" s="150"/>
      <c r="P561" s="150"/>
      <c r="Q561" s="669"/>
      <c r="R561" s="669"/>
      <c r="S561" s="669"/>
      <c r="T561" s="150"/>
      <c r="U561" s="150"/>
      <c r="V561" s="150"/>
      <c r="W561" s="150"/>
      <c r="X561" s="150"/>
      <c r="Y561" s="150"/>
      <c r="Z561" s="150"/>
      <c r="AA561" s="150"/>
      <c r="AB561" s="150"/>
      <c r="AC561" s="150"/>
    </row>
    <row r="562" spans="1:29" ht="15.75" customHeight="1" x14ac:dyDescent="0.25">
      <c r="A562" s="669"/>
      <c r="B562" s="669"/>
      <c r="C562" s="669"/>
      <c r="D562" s="669"/>
      <c r="E562" s="150"/>
      <c r="F562" s="150"/>
      <c r="G562" s="150"/>
      <c r="H562" s="150"/>
      <c r="I562" s="150"/>
      <c r="J562" s="150"/>
      <c r="K562" s="150"/>
      <c r="L562" s="150"/>
      <c r="M562" s="150"/>
      <c r="N562" s="150"/>
      <c r="O562" s="150"/>
      <c r="P562" s="150"/>
      <c r="Q562" s="669"/>
      <c r="R562" s="669"/>
      <c r="S562" s="669"/>
      <c r="T562" s="150"/>
      <c r="U562" s="150"/>
      <c r="V562" s="150"/>
      <c r="W562" s="150"/>
      <c r="X562" s="150"/>
      <c r="Y562" s="150"/>
      <c r="Z562" s="150"/>
      <c r="AA562" s="150"/>
      <c r="AB562" s="150"/>
      <c r="AC562" s="150"/>
    </row>
    <row r="563" spans="1:29" ht="15.75" customHeight="1" x14ac:dyDescent="0.25">
      <c r="A563" s="669"/>
      <c r="B563" s="669"/>
      <c r="C563" s="669"/>
      <c r="D563" s="669"/>
      <c r="E563" s="150"/>
      <c r="F563" s="150"/>
      <c r="G563" s="150"/>
      <c r="H563" s="150"/>
      <c r="I563" s="150"/>
      <c r="J563" s="150"/>
      <c r="K563" s="150"/>
      <c r="L563" s="150"/>
      <c r="M563" s="150"/>
      <c r="N563" s="150"/>
      <c r="O563" s="150"/>
      <c r="P563" s="150"/>
      <c r="Q563" s="669"/>
      <c r="R563" s="669"/>
      <c r="S563" s="669"/>
      <c r="T563" s="150"/>
      <c r="U563" s="150"/>
      <c r="V563" s="150"/>
      <c r="W563" s="150"/>
      <c r="X563" s="150"/>
      <c r="Y563" s="150"/>
      <c r="Z563" s="150"/>
      <c r="AA563" s="150"/>
      <c r="AB563" s="150"/>
      <c r="AC563" s="150"/>
    </row>
    <row r="564" spans="1:29" ht="15.75" customHeight="1" x14ac:dyDescent="0.25">
      <c r="A564" s="669"/>
      <c r="B564" s="669"/>
      <c r="C564" s="669"/>
      <c r="D564" s="669"/>
      <c r="E564" s="150"/>
      <c r="F564" s="150"/>
      <c r="G564" s="150"/>
      <c r="H564" s="150"/>
      <c r="I564" s="150"/>
      <c r="J564" s="150"/>
      <c r="K564" s="150"/>
      <c r="L564" s="150"/>
      <c r="M564" s="150"/>
      <c r="N564" s="150"/>
      <c r="O564" s="150"/>
      <c r="P564" s="150"/>
      <c r="Q564" s="669"/>
      <c r="R564" s="669"/>
      <c r="S564" s="669"/>
      <c r="T564" s="150"/>
      <c r="U564" s="150"/>
      <c r="V564" s="150"/>
      <c r="W564" s="150"/>
      <c r="X564" s="150"/>
      <c r="Y564" s="150"/>
      <c r="Z564" s="150"/>
      <c r="AA564" s="150"/>
      <c r="AB564" s="150"/>
      <c r="AC564" s="150"/>
    </row>
    <row r="565" spans="1:29" ht="15.75" customHeight="1" x14ac:dyDescent="0.25">
      <c r="A565" s="669"/>
      <c r="B565" s="669"/>
      <c r="C565" s="669"/>
      <c r="D565" s="669"/>
      <c r="E565" s="150"/>
      <c r="F565" s="150"/>
      <c r="G565" s="150"/>
      <c r="H565" s="150"/>
      <c r="I565" s="150"/>
      <c r="J565" s="150"/>
      <c r="K565" s="150"/>
      <c r="L565" s="150"/>
      <c r="M565" s="150"/>
      <c r="N565" s="150"/>
      <c r="O565" s="150"/>
      <c r="P565" s="150"/>
      <c r="Q565" s="669"/>
      <c r="R565" s="669"/>
      <c r="S565" s="669"/>
      <c r="T565" s="150"/>
      <c r="U565" s="150"/>
      <c r="V565" s="150"/>
      <c r="W565" s="150"/>
      <c r="X565" s="150"/>
      <c r="Y565" s="150"/>
      <c r="Z565" s="150"/>
      <c r="AA565" s="150"/>
      <c r="AB565" s="150"/>
      <c r="AC565" s="150"/>
    </row>
    <row r="566" spans="1:29" ht="15.75" customHeight="1" x14ac:dyDescent="0.25">
      <c r="A566" s="669"/>
      <c r="B566" s="669"/>
      <c r="C566" s="669"/>
      <c r="D566" s="669"/>
      <c r="E566" s="150"/>
      <c r="F566" s="150"/>
      <c r="G566" s="150"/>
      <c r="H566" s="150"/>
      <c r="I566" s="150"/>
      <c r="J566" s="150"/>
      <c r="K566" s="150"/>
      <c r="L566" s="150"/>
      <c r="M566" s="150"/>
      <c r="N566" s="150"/>
      <c r="O566" s="150"/>
      <c r="P566" s="150"/>
      <c r="Q566" s="669"/>
      <c r="R566" s="669"/>
      <c r="S566" s="669"/>
      <c r="T566" s="150"/>
      <c r="U566" s="150"/>
      <c r="V566" s="150"/>
      <c r="W566" s="150"/>
      <c r="X566" s="150"/>
      <c r="Y566" s="150"/>
      <c r="Z566" s="150"/>
      <c r="AA566" s="150"/>
      <c r="AB566" s="150"/>
      <c r="AC566" s="150"/>
    </row>
    <row r="567" spans="1:29" ht="15.75" customHeight="1" x14ac:dyDescent="0.25">
      <c r="A567" s="669"/>
      <c r="B567" s="669"/>
      <c r="C567" s="669"/>
      <c r="D567" s="669"/>
      <c r="E567" s="150"/>
      <c r="F567" s="150"/>
      <c r="G567" s="150"/>
      <c r="H567" s="150"/>
      <c r="I567" s="150"/>
      <c r="J567" s="150"/>
      <c r="K567" s="150"/>
      <c r="L567" s="150"/>
      <c r="M567" s="150"/>
      <c r="N567" s="150"/>
      <c r="O567" s="150"/>
      <c r="P567" s="150"/>
      <c r="Q567" s="669"/>
      <c r="R567" s="669"/>
      <c r="S567" s="669"/>
      <c r="T567" s="150"/>
      <c r="U567" s="150"/>
      <c r="V567" s="150"/>
      <c r="W567" s="150"/>
      <c r="X567" s="150"/>
      <c r="Y567" s="150"/>
      <c r="Z567" s="150"/>
      <c r="AA567" s="150"/>
      <c r="AB567" s="150"/>
      <c r="AC567" s="150"/>
    </row>
    <row r="568" spans="1:29" ht="15.75" customHeight="1" x14ac:dyDescent="0.25">
      <c r="A568" s="669"/>
      <c r="B568" s="669"/>
      <c r="C568" s="669"/>
      <c r="D568" s="669"/>
      <c r="E568" s="150"/>
      <c r="F568" s="150"/>
      <c r="G568" s="150"/>
      <c r="H568" s="150"/>
      <c r="I568" s="150"/>
      <c r="J568" s="150"/>
      <c r="K568" s="150"/>
      <c r="L568" s="150"/>
      <c r="M568" s="150"/>
      <c r="N568" s="150"/>
      <c r="O568" s="150"/>
      <c r="P568" s="150"/>
      <c r="Q568" s="669"/>
      <c r="R568" s="669"/>
      <c r="S568" s="669"/>
      <c r="T568" s="150"/>
      <c r="U568" s="150"/>
      <c r="V568" s="150"/>
      <c r="W568" s="150"/>
      <c r="X568" s="150"/>
      <c r="Y568" s="150"/>
      <c r="Z568" s="150"/>
      <c r="AA568" s="150"/>
      <c r="AB568" s="150"/>
      <c r="AC568" s="150"/>
    </row>
    <row r="569" spans="1:29" ht="15.75" customHeight="1" x14ac:dyDescent="0.25">
      <c r="A569" s="669"/>
      <c r="B569" s="669"/>
      <c r="C569" s="669"/>
      <c r="D569" s="669"/>
      <c r="E569" s="150"/>
      <c r="F569" s="150"/>
      <c r="G569" s="150"/>
      <c r="H569" s="150"/>
      <c r="I569" s="150"/>
      <c r="J569" s="150"/>
      <c r="K569" s="150"/>
      <c r="L569" s="150"/>
      <c r="M569" s="150"/>
      <c r="N569" s="150"/>
      <c r="O569" s="150"/>
      <c r="P569" s="150"/>
      <c r="Q569" s="669"/>
      <c r="R569" s="669"/>
      <c r="S569" s="669"/>
      <c r="T569" s="150"/>
      <c r="U569" s="150"/>
      <c r="V569" s="150"/>
      <c r="W569" s="150"/>
      <c r="X569" s="150"/>
      <c r="Y569" s="150"/>
      <c r="Z569" s="150"/>
      <c r="AA569" s="150"/>
      <c r="AB569" s="150"/>
      <c r="AC569" s="150"/>
    </row>
    <row r="570" spans="1:29" ht="15.75" customHeight="1" x14ac:dyDescent="0.25">
      <c r="A570" s="669"/>
      <c r="B570" s="669"/>
      <c r="C570" s="669"/>
      <c r="D570" s="669"/>
      <c r="E570" s="150"/>
      <c r="F570" s="150"/>
      <c r="G570" s="150"/>
      <c r="H570" s="150"/>
      <c r="I570" s="150"/>
      <c r="J570" s="150"/>
      <c r="K570" s="150"/>
      <c r="L570" s="150"/>
      <c r="M570" s="150"/>
      <c r="N570" s="150"/>
      <c r="O570" s="150"/>
      <c r="P570" s="150"/>
      <c r="Q570" s="669"/>
      <c r="R570" s="669"/>
      <c r="S570" s="669"/>
      <c r="T570" s="150"/>
      <c r="U570" s="150"/>
      <c r="V570" s="150"/>
      <c r="W570" s="150"/>
      <c r="X570" s="150"/>
      <c r="Y570" s="150"/>
      <c r="Z570" s="150"/>
      <c r="AA570" s="150"/>
      <c r="AB570" s="150"/>
      <c r="AC570" s="150"/>
    </row>
    <row r="571" spans="1:29" ht="15.75" customHeight="1" x14ac:dyDescent="0.25">
      <c r="A571" s="669"/>
      <c r="B571" s="669"/>
      <c r="C571" s="669"/>
      <c r="D571" s="669"/>
      <c r="E571" s="150"/>
      <c r="F571" s="150"/>
      <c r="G571" s="150"/>
      <c r="H571" s="150"/>
      <c r="I571" s="150"/>
      <c r="J571" s="150"/>
      <c r="K571" s="150"/>
      <c r="L571" s="150"/>
      <c r="M571" s="150"/>
      <c r="N571" s="150"/>
      <c r="O571" s="150"/>
      <c r="P571" s="150"/>
      <c r="Q571" s="669"/>
      <c r="R571" s="669"/>
      <c r="S571" s="669"/>
      <c r="T571" s="150"/>
      <c r="U571" s="150"/>
      <c r="V571" s="150"/>
      <c r="W571" s="150"/>
      <c r="X571" s="150"/>
      <c r="Y571" s="150"/>
      <c r="Z571" s="150"/>
      <c r="AA571" s="150"/>
      <c r="AB571" s="150"/>
      <c r="AC571" s="150"/>
    </row>
    <row r="572" spans="1:29" ht="15.75" customHeight="1" x14ac:dyDescent="0.25">
      <c r="A572" s="669"/>
      <c r="B572" s="669"/>
      <c r="C572" s="669"/>
      <c r="D572" s="669"/>
      <c r="E572" s="150"/>
      <c r="F572" s="150"/>
      <c r="G572" s="150"/>
      <c r="H572" s="150"/>
      <c r="I572" s="150"/>
      <c r="J572" s="150"/>
      <c r="K572" s="150"/>
      <c r="L572" s="150"/>
      <c r="M572" s="150"/>
      <c r="N572" s="150"/>
      <c r="O572" s="150"/>
      <c r="P572" s="150"/>
      <c r="Q572" s="669"/>
      <c r="R572" s="669"/>
      <c r="S572" s="669"/>
      <c r="T572" s="150"/>
      <c r="U572" s="150"/>
      <c r="V572" s="150"/>
      <c r="W572" s="150"/>
      <c r="X572" s="150"/>
      <c r="Y572" s="150"/>
      <c r="Z572" s="150"/>
      <c r="AA572" s="150"/>
      <c r="AB572" s="150"/>
      <c r="AC572" s="150"/>
    </row>
    <row r="573" spans="1:29" ht="15.75" customHeight="1" x14ac:dyDescent="0.25">
      <c r="A573" s="669"/>
      <c r="B573" s="669"/>
      <c r="C573" s="669"/>
      <c r="D573" s="669"/>
      <c r="E573" s="150"/>
      <c r="F573" s="150"/>
      <c r="G573" s="150"/>
      <c r="H573" s="150"/>
      <c r="I573" s="150"/>
      <c r="J573" s="150"/>
      <c r="K573" s="150"/>
      <c r="L573" s="150"/>
      <c r="M573" s="150"/>
      <c r="N573" s="150"/>
      <c r="O573" s="150"/>
      <c r="P573" s="150"/>
      <c r="Q573" s="669"/>
      <c r="R573" s="669"/>
      <c r="S573" s="669"/>
      <c r="T573" s="150"/>
      <c r="U573" s="150"/>
      <c r="V573" s="150"/>
      <c r="W573" s="150"/>
      <c r="X573" s="150"/>
      <c r="Y573" s="150"/>
      <c r="Z573" s="150"/>
      <c r="AA573" s="150"/>
      <c r="AB573" s="150"/>
      <c r="AC573" s="150"/>
    </row>
    <row r="574" spans="1:29" ht="15.75" customHeight="1" x14ac:dyDescent="0.25">
      <c r="A574" s="669"/>
      <c r="B574" s="669"/>
      <c r="C574" s="669"/>
      <c r="D574" s="669"/>
      <c r="E574" s="150"/>
      <c r="F574" s="150"/>
      <c r="G574" s="150"/>
      <c r="H574" s="150"/>
      <c r="I574" s="150"/>
      <c r="J574" s="150"/>
      <c r="K574" s="150"/>
      <c r="L574" s="150"/>
      <c r="M574" s="150"/>
      <c r="N574" s="150"/>
      <c r="O574" s="150"/>
      <c r="P574" s="150"/>
      <c r="Q574" s="669"/>
      <c r="R574" s="669"/>
      <c r="S574" s="669"/>
      <c r="T574" s="150"/>
      <c r="U574" s="150"/>
      <c r="V574" s="150"/>
      <c r="W574" s="150"/>
      <c r="X574" s="150"/>
      <c r="Y574" s="150"/>
      <c r="Z574" s="150"/>
      <c r="AA574" s="150"/>
      <c r="AB574" s="150"/>
      <c r="AC574" s="150"/>
    </row>
    <row r="575" spans="1:29" ht="15.75" customHeight="1" x14ac:dyDescent="0.25">
      <c r="A575" s="669"/>
      <c r="B575" s="669"/>
      <c r="C575" s="669"/>
      <c r="D575" s="669"/>
      <c r="E575" s="150"/>
      <c r="F575" s="150"/>
      <c r="G575" s="150"/>
      <c r="H575" s="150"/>
      <c r="I575" s="150"/>
      <c r="J575" s="150"/>
      <c r="K575" s="150"/>
      <c r="L575" s="150"/>
      <c r="M575" s="150"/>
      <c r="N575" s="150"/>
      <c r="O575" s="150"/>
      <c r="P575" s="150"/>
      <c r="Q575" s="669"/>
      <c r="R575" s="669"/>
      <c r="S575" s="669"/>
      <c r="T575" s="150"/>
      <c r="U575" s="150"/>
      <c r="V575" s="150"/>
      <c r="W575" s="150"/>
      <c r="X575" s="150"/>
      <c r="Y575" s="150"/>
      <c r="Z575" s="150"/>
      <c r="AA575" s="150"/>
      <c r="AB575" s="150"/>
      <c r="AC575" s="150"/>
    </row>
    <row r="576" spans="1:29" ht="15.75" customHeight="1" x14ac:dyDescent="0.25">
      <c r="A576" s="669"/>
      <c r="B576" s="669"/>
      <c r="C576" s="669"/>
      <c r="D576" s="669"/>
      <c r="E576" s="150"/>
      <c r="F576" s="150"/>
      <c r="G576" s="150"/>
      <c r="H576" s="150"/>
      <c r="I576" s="150"/>
      <c r="J576" s="150"/>
      <c r="K576" s="150"/>
      <c r="L576" s="150"/>
      <c r="M576" s="150"/>
      <c r="N576" s="150"/>
      <c r="O576" s="150"/>
      <c r="P576" s="150"/>
      <c r="Q576" s="669"/>
      <c r="R576" s="669"/>
      <c r="S576" s="669"/>
      <c r="T576" s="150"/>
      <c r="U576" s="150"/>
      <c r="V576" s="150"/>
      <c r="W576" s="150"/>
      <c r="X576" s="150"/>
      <c r="Y576" s="150"/>
      <c r="Z576" s="150"/>
      <c r="AA576" s="150"/>
      <c r="AB576" s="150"/>
      <c r="AC576" s="150"/>
    </row>
    <row r="577" spans="1:29" ht="15.75" customHeight="1" x14ac:dyDescent="0.25">
      <c r="A577" s="669"/>
      <c r="B577" s="669"/>
      <c r="C577" s="669"/>
      <c r="D577" s="669"/>
      <c r="E577" s="150"/>
      <c r="F577" s="150"/>
      <c r="G577" s="150"/>
      <c r="H577" s="150"/>
      <c r="I577" s="150"/>
      <c r="J577" s="150"/>
      <c r="K577" s="150"/>
      <c r="L577" s="150"/>
      <c r="M577" s="150"/>
      <c r="N577" s="150"/>
      <c r="O577" s="150"/>
      <c r="P577" s="150"/>
      <c r="Q577" s="669"/>
      <c r="R577" s="669"/>
      <c r="S577" s="669"/>
      <c r="T577" s="150"/>
      <c r="U577" s="150"/>
      <c r="V577" s="150"/>
      <c r="W577" s="150"/>
      <c r="X577" s="150"/>
      <c r="Y577" s="150"/>
      <c r="Z577" s="150"/>
      <c r="AA577" s="150"/>
      <c r="AB577" s="150"/>
      <c r="AC577" s="150"/>
    </row>
    <row r="578" spans="1:29" ht="15.75" customHeight="1" x14ac:dyDescent="0.25">
      <c r="A578" s="669"/>
      <c r="B578" s="669"/>
      <c r="C578" s="669"/>
      <c r="D578" s="669"/>
      <c r="E578" s="150"/>
      <c r="F578" s="150"/>
      <c r="G578" s="150"/>
      <c r="H578" s="150"/>
      <c r="I578" s="150"/>
      <c r="J578" s="150"/>
      <c r="K578" s="150"/>
      <c r="L578" s="150"/>
      <c r="M578" s="150"/>
      <c r="N578" s="150"/>
      <c r="O578" s="150"/>
      <c r="P578" s="150"/>
      <c r="Q578" s="669"/>
      <c r="R578" s="669"/>
      <c r="S578" s="669"/>
      <c r="T578" s="150"/>
      <c r="U578" s="150"/>
      <c r="V578" s="150"/>
      <c r="W578" s="150"/>
      <c r="X578" s="150"/>
      <c r="Y578" s="150"/>
      <c r="Z578" s="150"/>
      <c r="AA578" s="150"/>
      <c r="AB578" s="150"/>
      <c r="AC578" s="150"/>
    </row>
    <row r="579" spans="1:29" ht="15.75" customHeight="1" x14ac:dyDescent="0.25">
      <c r="A579" s="669"/>
      <c r="B579" s="669"/>
      <c r="C579" s="669"/>
      <c r="D579" s="669"/>
      <c r="E579" s="150"/>
      <c r="F579" s="150"/>
      <c r="G579" s="150"/>
      <c r="H579" s="150"/>
      <c r="I579" s="150"/>
      <c r="J579" s="150"/>
      <c r="K579" s="150"/>
      <c r="L579" s="150"/>
      <c r="M579" s="150"/>
      <c r="N579" s="150"/>
      <c r="O579" s="150"/>
      <c r="P579" s="150"/>
      <c r="Q579" s="669"/>
      <c r="R579" s="669"/>
      <c r="S579" s="669"/>
      <c r="T579" s="150"/>
      <c r="U579" s="150"/>
      <c r="V579" s="150"/>
      <c r="W579" s="150"/>
      <c r="X579" s="150"/>
      <c r="Y579" s="150"/>
      <c r="Z579" s="150"/>
      <c r="AA579" s="150"/>
      <c r="AB579" s="150"/>
      <c r="AC579" s="150"/>
    </row>
    <row r="580" spans="1:29" ht="15.75" customHeight="1" x14ac:dyDescent="0.25">
      <c r="A580" s="669"/>
      <c r="B580" s="669"/>
      <c r="C580" s="669"/>
      <c r="D580" s="669"/>
      <c r="E580" s="150"/>
      <c r="F580" s="150"/>
      <c r="G580" s="150"/>
      <c r="H580" s="150"/>
      <c r="I580" s="150"/>
      <c r="J580" s="150"/>
      <c r="K580" s="150"/>
      <c r="L580" s="150"/>
      <c r="M580" s="150"/>
      <c r="N580" s="150"/>
      <c r="O580" s="150"/>
      <c r="P580" s="150"/>
      <c r="Q580" s="669"/>
      <c r="R580" s="669"/>
      <c r="S580" s="669"/>
      <c r="T580" s="150"/>
      <c r="U580" s="150"/>
      <c r="V580" s="150"/>
      <c r="W580" s="150"/>
      <c r="X580" s="150"/>
      <c r="Y580" s="150"/>
      <c r="Z580" s="150"/>
      <c r="AA580" s="150"/>
      <c r="AB580" s="150"/>
      <c r="AC580" s="150"/>
    </row>
    <row r="581" spans="1:29" ht="15.75" customHeight="1" x14ac:dyDescent="0.25">
      <c r="A581" s="669"/>
      <c r="B581" s="669"/>
      <c r="C581" s="669"/>
      <c r="D581" s="669"/>
      <c r="E581" s="150"/>
      <c r="F581" s="150"/>
      <c r="G581" s="150"/>
      <c r="H581" s="150"/>
      <c r="I581" s="150"/>
      <c r="J581" s="150"/>
      <c r="K581" s="150"/>
      <c r="L581" s="150"/>
      <c r="M581" s="150"/>
      <c r="N581" s="150"/>
      <c r="O581" s="150"/>
      <c r="P581" s="150"/>
      <c r="Q581" s="669"/>
      <c r="R581" s="669"/>
      <c r="S581" s="669"/>
      <c r="T581" s="150"/>
      <c r="U581" s="150"/>
      <c r="V581" s="150"/>
      <c r="W581" s="150"/>
      <c r="X581" s="150"/>
      <c r="Y581" s="150"/>
      <c r="Z581" s="150"/>
      <c r="AA581" s="150"/>
      <c r="AB581" s="150"/>
      <c r="AC581" s="150"/>
    </row>
    <row r="582" spans="1:29" ht="15.75" customHeight="1" x14ac:dyDescent="0.25">
      <c r="A582" s="669"/>
      <c r="B582" s="669"/>
      <c r="C582" s="669"/>
      <c r="D582" s="669"/>
      <c r="E582" s="150"/>
      <c r="F582" s="150"/>
      <c r="G582" s="150"/>
      <c r="H582" s="150"/>
      <c r="I582" s="150"/>
      <c r="J582" s="150"/>
      <c r="K582" s="150"/>
      <c r="L582" s="150"/>
      <c r="M582" s="150"/>
      <c r="N582" s="150"/>
      <c r="O582" s="150"/>
      <c r="P582" s="150"/>
      <c r="Q582" s="669"/>
      <c r="R582" s="669"/>
      <c r="S582" s="669"/>
      <c r="T582" s="150"/>
      <c r="U582" s="150"/>
      <c r="V582" s="150"/>
      <c r="W582" s="150"/>
      <c r="X582" s="150"/>
      <c r="Y582" s="150"/>
      <c r="Z582" s="150"/>
      <c r="AA582" s="150"/>
      <c r="AB582" s="150"/>
      <c r="AC582" s="150"/>
    </row>
    <row r="583" spans="1:29" ht="15.75" customHeight="1" x14ac:dyDescent="0.25">
      <c r="A583" s="669"/>
      <c r="B583" s="669"/>
      <c r="C583" s="669"/>
      <c r="D583" s="669"/>
      <c r="E583" s="150"/>
      <c r="F583" s="150"/>
      <c r="G583" s="150"/>
      <c r="H583" s="150"/>
      <c r="I583" s="150"/>
      <c r="J583" s="150"/>
      <c r="K583" s="150"/>
      <c r="L583" s="150"/>
      <c r="M583" s="150"/>
      <c r="N583" s="150"/>
      <c r="O583" s="150"/>
      <c r="P583" s="150"/>
      <c r="Q583" s="669"/>
      <c r="R583" s="669"/>
      <c r="S583" s="669"/>
      <c r="T583" s="150"/>
      <c r="U583" s="150"/>
      <c r="V583" s="150"/>
      <c r="W583" s="150"/>
      <c r="X583" s="150"/>
      <c r="Y583" s="150"/>
      <c r="Z583" s="150"/>
      <c r="AA583" s="150"/>
      <c r="AB583" s="150"/>
      <c r="AC583" s="150"/>
    </row>
    <row r="584" spans="1:29" ht="15.75" customHeight="1" x14ac:dyDescent="0.25">
      <c r="A584" s="669"/>
      <c r="B584" s="669"/>
      <c r="C584" s="669"/>
      <c r="D584" s="669"/>
      <c r="E584" s="150"/>
      <c r="F584" s="150"/>
      <c r="G584" s="150"/>
      <c r="H584" s="150"/>
      <c r="I584" s="150"/>
      <c r="J584" s="150"/>
      <c r="K584" s="150"/>
      <c r="L584" s="150"/>
      <c r="M584" s="150"/>
      <c r="N584" s="150"/>
      <c r="O584" s="150"/>
      <c r="P584" s="150"/>
      <c r="Q584" s="669"/>
      <c r="R584" s="669"/>
      <c r="S584" s="669"/>
      <c r="T584" s="150"/>
      <c r="U584" s="150"/>
      <c r="V584" s="150"/>
      <c r="W584" s="150"/>
      <c r="X584" s="150"/>
      <c r="Y584" s="150"/>
      <c r="Z584" s="150"/>
      <c r="AA584" s="150"/>
      <c r="AB584" s="150"/>
      <c r="AC584" s="150"/>
    </row>
    <row r="585" spans="1:29" ht="15.75" customHeight="1" x14ac:dyDescent="0.25">
      <c r="A585" s="669"/>
      <c r="B585" s="669"/>
      <c r="C585" s="669"/>
      <c r="D585" s="669"/>
      <c r="E585" s="150"/>
      <c r="F585" s="150"/>
      <c r="G585" s="150"/>
      <c r="H585" s="150"/>
      <c r="I585" s="150"/>
      <c r="J585" s="150"/>
      <c r="K585" s="150"/>
      <c r="L585" s="150"/>
      <c r="M585" s="150"/>
      <c r="N585" s="150"/>
      <c r="O585" s="150"/>
      <c r="P585" s="150"/>
      <c r="Q585" s="669"/>
      <c r="R585" s="669"/>
      <c r="S585" s="669"/>
      <c r="T585" s="150"/>
      <c r="U585" s="150"/>
      <c r="V585" s="150"/>
      <c r="W585" s="150"/>
      <c r="X585" s="150"/>
      <c r="Y585" s="150"/>
      <c r="Z585" s="150"/>
      <c r="AA585" s="150"/>
      <c r="AB585" s="150"/>
      <c r="AC585" s="150"/>
    </row>
    <row r="586" spans="1:29" ht="15.75" customHeight="1" x14ac:dyDescent="0.25">
      <c r="A586" s="669"/>
      <c r="B586" s="669"/>
      <c r="C586" s="669"/>
      <c r="D586" s="669"/>
      <c r="E586" s="150"/>
      <c r="F586" s="150"/>
      <c r="G586" s="150"/>
      <c r="H586" s="150"/>
      <c r="I586" s="150"/>
      <c r="J586" s="150"/>
      <c r="K586" s="150"/>
      <c r="L586" s="150"/>
      <c r="M586" s="150"/>
      <c r="N586" s="150"/>
      <c r="O586" s="150"/>
      <c r="P586" s="150"/>
      <c r="Q586" s="669"/>
      <c r="R586" s="669"/>
      <c r="S586" s="669"/>
      <c r="T586" s="150"/>
      <c r="U586" s="150"/>
      <c r="V586" s="150"/>
      <c r="W586" s="150"/>
      <c r="X586" s="150"/>
      <c r="Y586" s="150"/>
      <c r="Z586" s="150"/>
      <c r="AA586" s="150"/>
      <c r="AB586" s="150"/>
      <c r="AC586" s="150"/>
    </row>
    <row r="587" spans="1:29" ht="15.75" customHeight="1" x14ac:dyDescent="0.25">
      <c r="A587" s="669"/>
      <c r="B587" s="669"/>
      <c r="C587" s="669"/>
      <c r="D587" s="669"/>
      <c r="E587" s="150"/>
      <c r="F587" s="150"/>
      <c r="G587" s="150"/>
      <c r="H587" s="150"/>
      <c r="I587" s="150"/>
      <c r="J587" s="150"/>
      <c r="K587" s="150"/>
      <c r="L587" s="150"/>
      <c r="M587" s="150"/>
      <c r="N587" s="150"/>
      <c r="O587" s="150"/>
      <c r="P587" s="150"/>
      <c r="Q587" s="669"/>
      <c r="R587" s="669"/>
      <c r="S587" s="669"/>
      <c r="T587" s="150"/>
      <c r="U587" s="150"/>
      <c r="V587" s="150"/>
      <c r="W587" s="150"/>
      <c r="X587" s="150"/>
      <c r="Y587" s="150"/>
      <c r="Z587" s="150"/>
      <c r="AA587" s="150"/>
      <c r="AB587" s="150"/>
      <c r="AC587" s="150"/>
    </row>
    <row r="588" spans="1:29" ht="15.75" customHeight="1" x14ac:dyDescent="0.25">
      <c r="A588" s="669"/>
      <c r="B588" s="669"/>
      <c r="C588" s="669"/>
      <c r="D588" s="669"/>
      <c r="E588" s="150"/>
      <c r="F588" s="150"/>
      <c r="G588" s="150"/>
      <c r="H588" s="150"/>
      <c r="I588" s="150"/>
      <c r="J588" s="150"/>
      <c r="K588" s="150"/>
      <c r="L588" s="150"/>
      <c r="M588" s="150"/>
      <c r="N588" s="150"/>
      <c r="O588" s="150"/>
      <c r="P588" s="150"/>
      <c r="Q588" s="669"/>
      <c r="R588" s="669"/>
      <c r="S588" s="669"/>
      <c r="T588" s="150"/>
      <c r="U588" s="150"/>
      <c r="V588" s="150"/>
      <c r="W588" s="150"/>
      <c r="X588" s="150"/>
      <c r="Y588" s="150"/>
      <c r="Z588" s="150"/>
      <c r="AA588" s="150"/>
      <c r="AB588" s="150"/>
      <c r="AC588" s="150"/>
    </row>
    <row r="589" spans="1:29" ht="15.75" customHeight="1" x14ac:dyDescent="0.25">
      <c r="A589" s="669"/>
      <c r="B589" s="669"/>
      <c r="C589" s="669"/>
      <c r="D589" s="669"/>
      <c r="E589" s="150"/>
      <c r="F589" s="150"/>
      <c r="G589" s="150"/>
      <c r="H589" s="150"/>
      <c r="I589" s="150"/>
      <c r="J589" s="150"/>
      <c r="K589" s="150"/>
      <c r="L589" s="150"/>
      <c r="M589" s="150"/>
      <c r="N589" s="150"/>
      <c r="O589" s="150"/>
      <c r="P589" s="150"/>
      <c r="Q589" s="669"/>
      <c r="R589" s="669"/>
      <c r="S589" s="669"/>
      <c r="T589" s="150"/>
      <c r="U589" s="150"/>
      <c r="V589" s="150"/>
      <c r="W589" s="150"/>
      <c r="X589" s="150"/>
      <c r="Y589" s="150"/>
      <c r="Z589" s="150"/>
      <c r="AA589" s="150"/>
      <c r="AB589" s="150"/>
      <c r="AC589" s="150"/>
    </row>
    <row r="590" spans="1:29" ht="15.75" customHeight="1" x14ac:dyDescent="0.25">
      <c r="A590" s="669"/>
      <c r="B590" s="669"/>
      <c r="C590" s="669"/>
      <c r="D590" s="669"/>
      <c r="E590" s="150"/>
      <c r="F590" s="150"/>
      <c r="G590" s="150"/>
      <c r="H590" s="150"/>
      <c r="I590" s="150"/>
      <c r="J590" s="150"/>
      <c r="K590" s="150"/>
      <c r="L590" s="150"/>
      <c r="M590" s="150"/>
      <c r="N590" s="150"/>
      <c r="O590" s="150"/>
      <c r="P590" s="150"/>
      <c r="Q590" s="669"/>
      <c r="R590" s="669"/>
      <c r="S590" s="669"/>
      <c r="T590" s="150"/>
      <c r="U590" s="150"/>
      <c r="V590" s="150"/>
      <c r="W590" s="150"/>
      <c r="X590" s="150"/>
      <c r="Y590" s="150"/>
      <c r="Z590" s="150"/>
      <c r="AA590" s="150"/>
      <c r="AB590" s="150"/>
      <c r="AC590" s="150"/>
    </row>
    <row r="591" spans="1:29" ht="15.75" customHeight="1" x14ac:dyDescent="0.25">
      <c r="A591" s="669"/>
      <c r="B591" s="669"/>
      <c r="C591" s="669"/>
      <c r="D591" s="669"/>
      <c r="E591" s="150"/>
      <c r="F591" s="150"/>
      <c r="G591" s="150"/>
      <c r="H591" s="150"/>
      <c r="I591" s="150"/>
      <c r="J591" s="150"/>
      <c r="K591" s="150"/>
      <c r="L591" s="150"/>
      <c r="M591" s="150"/>
      <c r="N591" s="150"/>
      <c r="O591" s="150"/>
      <c r="P591" s="150"/>
      <c r="Q591" s="669"/>
      <c r="R591" s="669"/>
      <c r="S591" s="669"/>
      <c r="T591" s="150"/>
      <c r="U591" s="150"/>
      <c r="V591" s="150"/>
      <c r="W591" s="150"/>
      <c r="X591" s="150"/>
      <c r="Y591" s="150"/>
      <c r="Z591" s="150"/>
      <c r="AA591" s="150"/>
      <c r="AB591" s="150"/>
      <c r="AC591" s="150"/>
    </row>
    <row r="592" spans="1:29" ht="15.75" customHeight="1" x14ac:dyDescent="0.25">
      <c r="A592" s="669"/>
      <c r="B592" s="669"/>
      <c r="C592" s="669"/>
      <c r="D592" s="669"/>
      <c r="E592" s="150"/>
      <c r="F592" s="150"/>
      <c r="G592" s="150"/>
      <c r="H592" s="150"/>
      <c r="I592" s="150"/>
      <c r="J592" s="150"/>
      <c r="K592" s="150"/>
      <c r="L592" s="150"/>
      <c r="M592" s="150"/>
      <c r="N592" s="150"/>
      <c r="O592" s="150"/>
      <c r="P592" s="150"/>
      <c r="Q592" s="669"/>
      <c r="R592" s="669"/>
      <c r="S592" s="669"/>
      <c r="T592" s="150"/>
      <c r="U592" s="150"/>
      <c r="V592" s="150"/>
      <c r="W592" s="150"/>
      <c r="X592" s="150"/>
      <c r="Y592" s="150"/>
      <c r="Z592" s="150"/>
      <c r="AA592" s="150"/>
      <c r="AB592" s="150"/>
      <c r="AC592" s="150"/>
    </row>
    <row r="593" spans="1:29" ht="15.75" customHeight="1" x14ac:dyDescent="0.25">
      <c r="A593" s="669"/>
      <c r="B593" s="669"/>
      <c r="C593" s="669"/>
      <c r="D593" s="669"/>
      <c r="E593" s="150"/>
      <c r="F593" s="150"/>
      <c r="G593" s="150"/>
      <c r="H593" s="150"/>
      <c r="I593" s="150"/>
      <c r="J593" s="150"/>
      <c r="K593" s="150"/>
      <c r="L593" s="150"/>
      <c r="M593" s="150"/>
      <c r="N593" s="150"/>
      <c r="O593" s="150"/>
      <c r="P593" s="150"/>
      <c r="Q593" s="669"/>
      <c r="R593" s="669"/>
      <c r="S593" s="669"/>
      <c r="T593" s="150"/>
      <c r="U593" s="150"/>
      <c r="V593" s="150"/>
      <c r="W593" s="150"/>
      <c r="X593" s="150"/>
      <c r="Y593" s="150"/>
      <c r="Z593" s="150"/>
      <c r="AA593" s="150"/>
      <c r="AB593" s="150"/>
      <c r="AC593" s="150"/>
    </row>
    <row r="594" spans="1:29" ht="15.75" customHeight="1" x14ac:dyDescent="0.25">
      <c r="A594" s="669"/>
      <c r="B594" s="669"/>
      <c r="C594" s="669"/>
      <c r="D594" s="669"/>
      <c r="E594" s="150"/>
      <c r="F594" s="150"/>
      <c r="G594" s="150"/>
      <c r="H594" s="150"/>
      <c r="I594" s="150"/>
      <c r="J594" s="150"/>
      <c r="K594" s="150"/>
      <c r="L594" s="150"/>
      <c r="M594" s="150"/>
      <c r="N594" s="150"/>
      <c r="O594" s="150"/>
      <c r="P594" s="150"/>
      <c r="Q594" s="669"/>
      <c r="R594" s="669"/>
      <c r="S594" s="669"/>
      <c r="T594" s="150"/>
      <c r="U594" s="150"/>
      <c r="V594" s="150"/>
      <c r="W594" s="150"/>
      <c r="X594" s="150"/>
      <c r="Y594" s="150"/>
      <c r="Z594" s="150"/>
      <c r="AA594" s="150"/>
      <c r="AB594" s="150"/>
      <c r="AC594" s="150"/>
    </row>
    <row r="595" spans="1:29" ht="15.75" customHeight="1" x14ac:dyDescent="0.25">
      <c r="A595" s="669"/>
      <c r="B595" s="669"/>
      <c r="C595" s="669"/>
      <c r="D595" s="669"/>
      <c r="E595" s="150"/>
      <c r="F595" s="150"/>
      <c r="G595" s="150"/>
      <c r="H595" s="150"/>
      <c r="I595" s="150"/>
      <c r="J595" s="150"/>
      <c r="K595" s="150"/>
      <c r="L595" s="150"/>
      <c r="M595" s="150"/>
      <c r="N595" s="150"/>
      <c r="O595" s="150"/>
      <c r="P595" s="150"/>
      <c r="Q595" s="669"/>
      <c r="R595" s="669"/>
      <c r="S595" s="669"/>
      <c r="T595" s="150"/>
      <c r="U595" s="150"/>
      <c r="V595" s="150"/>
      <c r="W595" s="150"/>
      <c r="X595" s="150"/>
      <c r="Y595" s="150"/>
      <c r="Z595" s="150"/>
      <c r="AA595" s="150"/>
      <c r="AB595" s="150"/>
      <c r="AC595" s="150"/>
    </row>
    <row r="596" spans="1:29" ht="15.75" customHeight="1" x14ac:dyDescent="0.25">
      <c r="A596" s="669"/>
      <c r="B596" s="669"/>
      <c r="C596" s="669"/>
      <c r="D596" s="669"/>
      <c r="E596" s="150"/>
      <c r="F596" s="150"/>
      <c r="G596" s="150"/>
      <c r="H596" s="150"/>
      <c r="I596" s="150"/>
      <c r="J596" s="150"/>
      <c r="K596" s="150"/>
      <c r="L596" s="150"/>
      <c r="M596" s="150"/>
      <c r="N596" s="150"/>
      <c r="O596" s="150"/>
      <c r="P596" s="150"/>
      <c r="Q596" s="669"/>
      <c r="R596" s="669"/>
      <c r="S596" s="669"/>
      <c r="T596" s="150"/>
      <c r="U596" s="150"/>
      <c r="V596" s="150"/>
      <c r="W596" s="150"/>
      <c r="X596" s="150"/>
      <c r="Y596" s="150"/>
      <c r="Z596" s="150"/>
      <c r="AA596" s="150"/>
      <c r="AB596" s="150"/>
      <c r="AC596" s="150"/>
    </row>
    <row r="597" spans="1:29" ht="15.75" customHeight="1" x14ac:dyDescent="0.25">
      <c r="A597" s="669"/>
      <c r="B597" s="669"/>
      <c r="C597" s="669"/>
      <c r="D597" s="669"/>
      <c r="E597" s="150"/>
      <c r="F597" s="150"/>
      <c r="G597" s="150"/>
      <c r="H597" s="150"/>
      <c r="I597" s="150"/>
      <c r="J597" s="150"/>
      <c r="K597" s="150"/>
      <c r="L597" s="150"/>
      <c r="M597" s="150"/>
      <c r="N597" s="150"/>
      <c r="O597" s="150"/>
      <c r="P597" s="150"/>
      <c r="Q597" s="669"/>
      <c r="R597" s="669"/>
      <c r="S597" s="669"/>
      <c r="T597" s="150"/>
      <c r="U597" s="150"/>
      <c r="V597" s="150"/>
      <c r="W597" s="150"/>
      <c r="X597" s="150"/>
      <c r="Y597" s="150"/>
      <c r="Z597" s="150"/>
      <c r="AA597" s="150"/>
      <c r="AB597" s="150"/>
      <c r="AC597" s="150"/>
    </row>
    <row r="598" spans="1:29" ht="15.75" customHeight="1" x14ac:dyDescent="0.25">
      <c r="A598" s="669"/>
      <c r="B598" s="669"/>
      <c r="C598" s="669"/>
      <c r="D598" s="669"/>
      <c r="E598" s="150"/>
      <c r="F598" s="150"/>
      <c r="G598" s="150"/>
      <c r="H598" s="150"/>
      <c r="I598" s="150"/>
      <c r="J598" s="150"/>
      <c r="K598" s="150"/>
      <c r="L598" s="150"/>
      <c r="M598" s="150"/>
      <c r="N598" s="150"/>
      <c r="O598" s="150"/>
      <c r="P598" s="150"/>
      <c r="Q598" s="669"/>
      <c r="R598" s="669"/>
      <c r="S598" s="669"/>
      <c r="T598" s="150"/>
      <c r="U598" s="150"/>
      <c r="V598" s="150"/>
      <c r="W598" s="150"/>
      <c r="X598" s="150"/>
      <c r="Y598" s="150"/>
      <c r="Z598" s="150"/>
      <c r="AA598" s="150"/>
      <c r="AB598" s="150"/>
      <c r="AC598" s="150"/>
    </row>
    <row r="599" spans="1:29" ht="15.75" customHeight="1" x14ac:dyDescent="0.25">
      <c r="A599" s="669"/>
      <c r="B599" s="669"/>
      <c r="C599" s="669"/>
      <c r="D599" s="669"/>
      <c r="E599" s="150"/>
      <c r="F599" s="150"/>
      <c r="G599" s="150"/>
      <c r="H599" s="150"/>
      <c r="I599" s="150"/>
      <c r="J599" s="150"/>
      <c r="K599" s="150"/>
      <c r="L599" s="150"/>
      <c r="M599" s="150"/>
      <c r="N599" s="150"/>
      <c r="O599" s="150"/>
      <c r="P599" s="150"/>
      <c r="Q599" s="669"/>
      <c r="R599" s="669"/>
      <c r="S599" s="669"/>
      <c r="T599" s="150"/>
      <c r="U599" s="150"/>
      <c r="V599" s="150"/>
      <c r="W599" s="150"/>
      <c r="X599" s="150"/>
      <c r="Y599" s="150"/>
      <c r="Z599" s="150"/>
      <c r="AA599" s="150"/>
      <c r="AB599" s="150"/>
      <c r="AC599" s="150"/>
    </row>
    <row r="600" spans="1:29" ht="15.75" customHeight="1" x14ac:dyDescent="0.25">
      <c r="A600" s="669"/>
      <c r="B600" s="669"/>
      <c r="C600" s="669"/>
      <c r="D600" s="669"/>
      <c r="E600" s="150"/>
      <c r="F600" s="150"/>
      <c r="G600" s="150"/>
      <c r="H600" s="150"/>
      <c r="I600" s="150"/>
      <c r="J600" s="150"/>
      <c r="K600" s="150"/>
      <c r="L600" s="150"/>
      <c r="M600" s="150"/>
      <c r="N600" s="150"/>
      <c r="O600" s="150"/>
      <c r="P600" s="150"/>
      <c r="Q600" s="669"/>
      <c r="R600" s="669"/>
      <c r="S600" s="669"/>
      <c r="T600" s="150"/>
      <c r="U600" s="150"/>
      <c r="V600" s="150"/>
      <c r="W600" s="150"/>
      <c r="X600" s="150"/>
      <c r="Y600" s="150"/>
      <c r="Z600" s="150"/>
      <c r="AA600" s="150"/>
      <c r="AB600" s="150"/>
      <c r="AC600" s="150"/>
    </row>
    <row r="601" spans="1:29" ht="15.75" customHeight="1" x14ac:dyDescent="0.25">
      <c r="A601" s="669"/>
      <c r="B601" s="669"/>
      <c r="C601" s="669"/>
      <c r="D601" s="669"/>
      <c r="E601" s="150"/>
      <c r="F601" s="150"/>
      <c r="G601" s="150"/>
      <c r="H601" s="150"/>
      <c r="I601" s="150"/>
      <c r="J601" s="150"/>
      <c r="K601" s="150"/>
      <c r="L601" s="150"/>
      <c r="M601" s="150"/>
      <c r="N601" s="150"/>
      <c r="O601" s="150"/>
      <c r="P601" s="150"/>
      <c r="Q601" s="669"/>
      <c r="R601" s="669"/>
      <c r="S601" s="669"/>
      <c r="T601" s="150"/>
      <c r="U601" s="150"/>
      <c r="V601" s="150"/>
      <c r="W601" s="150"/>
      <c r="X601" s="150"/>
      <c r="Y601" s="150"/>
      <c r="Z601" s="150"/>
      <c r="AA601" s="150"/>
      <c r="AB601" s="150"/>
      <c r="AC601" s="150"/>
    </row>
    <row r="602" spans="1:29" ht="15.75" customHeight="1" x14ac:dyDescent="0.25">
      <c r="A602" s="669"/>
      <c r="B602" s="669"/>
      <c r="C602" s="669"/>
      <c r="D602" s="669"/>
      <c r="E602" s="150"/>
      <c r="F602" s="150"/>
      <c r="G602" s="150"/>
      <c r="H602" s="150"/>
      <c r="I602" s="150"/>
      <c r="J602" s="150"/>
      <c r="K602" s="150"/>
      <c r="L602" s="150"/>
      <c r="M602" s="150"/>
      <c r="N602" s="150"/>
      <c r="O602" s="150"/>
      <c r="P602" s="150"/>
      <c r="Q602" s="669"/>
      <c r="R602" s="669"/>
      <c r="S602" s="669"/>
      <c r="T602" s="150"/>
      <c r="U602" s="150"/>
      <c r="V602" s="150"/>
      <c r="W602" s="150"/>
      <c r="X602" s="150"/>
      <c r="Y602" s="150"/>
      <c r="Z602" s="150"/>
      <c r="AA602" s="150"/>
      <c r="AB602" s="150"/>
      <c r="AC602" s="150"/>
    </row>
    <row r="603" spans="1:29" ht="15.75" customHeight="1" x14ac:dyDescent="0.25">
      <c r="A603" s="669"/>
      <c r="B603" s="669"/>
      <c r="C603" s="669"/>
      <c r="D603" s="669"/>
      <c r="E603" s="150"/>
      <c r="F603" s="150"/>
      <c r="G603" s="150"/>
      <c r="H603" s="150"/>
      <c r="I603" s="150"/>
      <c r="J603" s="150"/>
      <c r="K603" s="150"/>
      <c r="L603" s="150"/>
      <c r="M603" s="150"/>
      <c r="N603" s="150"/>
      <c r="O603" s="150"/>
      <c r="P603" s="150"/>
      <c r="Q603" s="669"/>
      <c r="R603" s="669"/>
      <c r="S603" s="669"/>
      <c r="T603" s="150"/>
      <c r="U603" s="150"/>
      <c r="V603" s="150"/>
      <c r="W603" s="150"/>
      <c r="X603" s="150"/>
      <c r="Y603" s="150"/>
      <c r="Z603" s="150"/>
      <c r="AA603" s="150"/>
      <c r="AB603" s="150"/>
      <c r="AC603" s="150"/>
    </row>
    <row r="604" spans="1:29" ht="15.75" customHeight="1" x14ac:dyDescent="0.25">
      <c r="A604" s="669"/>
      <c r="B604" s="669"/>
      <c r="C604" s="669"/>
      <c r="D604" s="669"/>
      <c r="E604" s="150"/>
      <c r="F604" s="150"/>
      <c r="G604" s="150"/>
      <c r="H604" s="150"/>
      <c r="I604" s="150"/>
      <c r="J604" s="150"/>
      <c r="K604" s="150"/>
      <c r="L604" s="150"/>
      <c r="M604" s="150"/>
      <c r="N604" s="150"/>
      <c r="O604" s="150"/>
      <c r="P604" s="150"/>
      <c r="Q604" s="669"/>
      <c r="R604" s="669"/>
      <c r="S604" s="669"/>
      <c r="T604" s="150"/>
      <c r="U604" s="150"/>
      <c r="V604" s="150"/>
      <c r="W604" s="150"/>
      <c r="X604" s="150"/>
      <c r="Y604" s="150"/>
      <c r="Z604" s="150"/>
      <c r="AA604" s="150"/>
      <c r="AB604" s="150"/>
      <c r="AC604" s="150"/>
    </row>
    <row r="605" spans="1:29" ht="15.75" customHeight="1" x14ac:dyDescent="0.25">
      <c r="A605" s="669"/>
      <c r="B605" s="669"/>
      <c r="C605" s="669"/>
      <c r="D605" s="669"/>
      <c r="E605" s="150"/>
      <c r="F605" s="150"/>
      <c r="G605" s="150"/>
      <c r="H605" s="150"/>
      <c r="I605" s="150"/>
      <c r="J605" s="150"/>
      <c r="K605" s="150"/>
      <c r="L605" s="150"/>
      <c r="M605" s="150"/>
      <c r="N605" s="150"/>
      <c r="O605" s="150"/>
      <c r="P605" s="150"/>
      <c r="Q605" s="669"/>
      <c r="R605" s="669"/>
      <c r="S605" s="669"/>
      <c r="T605" s="150"/>
      <c r="U605" s="150"/>
      <c r="V605" s="150"/>
      <c r="W605" s="150"/>
      <c r="X605" s="150"/>
      <c r="Y605" s="150"/>
      <c r="Z605" s="150"/>
      <c r="AA605" s="150"/>
      <c r="AB605" s="150"/>
      <c r="AC605" s="150"/>
    </row>
    <row r="606" spans="1:29" ht="15.75" customHeight="1" x14ac:dyDescent="0.25">
      <c r="A606" s="669"/>
      <c r="B606" s="669"/>
      <c r="C606" s="669"/>
      <c r="D606" s="669"/>
      <c r="E606" s="150"/>
      <c r="F606" s="150"/>
      <c r="G606" s="150"/>
      <c r="H606" s="150"/>
      <c r="I606" s="150"/>
      <c r="J606" s="150"/>
      <c r="K606" s="150"/>
      <c r="L606" s="150"/>
      <c r="M606" s="150"/>
      <c r="N606" s="150"/>
      <c r="O606" s="150"/>
      <c r="P606" s="150"/>
      <c r="Q606" s="669"/>
      <c r="R606" s="669"/>
      <c r="S606" s="669"/>
      <c r="T606" s="150"/>
      <c r="U606" s="150"/>
      <c r="V606" s="150"/>
      <c r="W606" s="150"/>
      <c r="X606" s="150"/>
      <c r="Y606" s="150"/>
      <c r="Z606" s="150"/>
      <c r="AA606" s="150"/>
      <c r="AB606" s="150"/>
      <c r="AC606" s="150"/>
    </row>
    <row r="607" spans="1:29" ht="15.75" customHeight="1" x14ac:dyDescent="0.25">
      <c r="A607" s="669"/>
      <c r="B607" s="669"/>
      <c r="C607" s="669"/>
      <c r="D607" s="669"/>
      <c r="E607" s="150"/>
      <c r="F607" s="150"/>
      <c r="G607" s="150"/>
      <c r="H607" s="150"/>
      <c r="I607" s="150"/>
      <c r="J607" s="150"/>
      <c r="K607" s="150"/>
      <c r="L607" s="150"/>
      <c r="M607" s="150"/>
      <c r="N607" s="150"/>
      <c r="O607" s="150"/>
      <c r="P607" s="150"/>
      <c r="Q607" s="669"/>
      <c r="R607" s="669"/>
      <c r="S607" s="669"/>
      <c r="T607" s="150"/>
      <c r="U607" s="150"/>
      <c r="V607" s="150"/>
      <c r="W607" s="150"/>
      <c r="X607" s="150"/>
      <c r="Y607" s="150"/>
      <c r="Z607" s="150"/>
      <c r="AA607" s="150"/>
      <c r="AB607" s="150"/>
      <c r="AC607" s="150"/>
    </row>
    <row r="608" spans="1:29" ht="15.75" customHeight="1" x14ac:dyDescent="0.25">
      <c r="A608" s="669"/>
      <c r="B608" s="669"/>
      <c r="C608" s="669"/>
      <c r="D608" s="669"/>
      <c r="E608" s="150"/>
      <c r="F608" s="150"/>
      <c r="G608" s="150"/>
      <c r="H608" s="150"/>
      <c r="I608" s="150"/>
      <c r="J608" s="150"/>
      <c r="K608" s="150"/>
      <c r="L608" s="150"/>
      <c r="M608" s="150"/>
      <c r="N608" s="150"/>
      <c r="O608" s="150"/>
      <c r="P608" s="150"/>
      <c r="Q608" s="669"/>
      <c r="R608" s="669"/>
      <c r="S608" s="669"/>
      <c r="T608" s="150"/>
      <c r="U608" s="150"/>
      <c r="V608" s="150"/>
      <c r="W608" s="150"/>
      <c r="X608" s="150"/>
      <c r="Y608" s="150"/>
      <c r="Z608" s="150"/>
      <c r="AA608" s="150"/>
      <c r="AB608" s="150"/>
      <c r="AC608" s="150"/>
    </row>
    <row r="609" spans="1:29" ht="15.75" customHeight="1" x14ac:dyDescent="0.25">
      <c r="A609" s="669"/>
      <c r="B609" s="669"/>
      <c r="C609" s="669"/>
      <c r="D609" s="669"/>
      <c r="E609" s="150"/>
      <c r="F609" s="150"/>
      <c r="G609" s="150"/>
      <c r="H609" s="150"/>
      <c r="I609" s="150"/>
      <c r="J609" s="150"/>
      <c r="K609" s="150"/>
      <c r="L609" s="150"/>
      <c r="M609" s="150"/>
      <c r="N609" s="150"/>
      <c r="O609" s="150"/>
      <c r="P609" s="150"/>
      <c r="Q609" s="669"/>
      <c r="R609" s="669"/>
      <c r="S609" s="669"/>
      <c r="T609" s="150"/>
      <c r="U609" s="150"/>
      <c r="V609" s="150"/>
      <c r="W609" s="150"/>
      <c r="X609" s="150"/>
      <c r="Y609" s="150"/>
      <c r="Z609" s="150"/>
      <c r="AA609" s="150"/>
      <c r="AB609" s="150"/>
      <c r="AC609" s="150"/>
    </row>
    <row r="610" spans="1:29" ht="15.75" customHeight="1" x14ac:dyDescent="0.25">
      <c r="A610" s="669"/>
      <c r="B610" s="669"/>
      <c r="C610" s="669"/>
      <c r="D610" s="669"/>
      <c r="E610" s="150"/>
      <c r="F610" s="150"/>
      <c r="G610" s="150"/>
      <c r="H610" s="150"/>
      <c r="I610" s="150"/>
      <c r="J610" s="150"/>
      <c r="K610" s="150"/>
      <c r="L610" s="150"/>
      <c r="M610" s="150"/>
      <c r="N610" s="150"/>
      <c r="O610" s="150"/>
      <c r="P610" s="150"/>
      <c r="Q610" s="669"/>
      <c r="R610" s="669"/>
      <c r="S610" s="669"/>
      <c r="T610" s="150"/>
      <c r="U610" s="150"/>
      <c r="V610" s="150"/>
      <c r="W610" s="150"/>
      <c r="X610" s="150"/>
      <c r="Y610" s="150"/>
      <c r="Z610" s="150"/>
      <c r="AA610" s="150"/>
      <c r="AB610" s="150"/>
      <c r="AC610" s="150"/>
    </row>
    <row r="611" spans="1:29" ht="15.75" customHeight="1" x14ac:dyDescent="0.25">
      <c r="A611" s="669"/>
      <c r="B611" s="669"/>
      <c r="C611" s="669"/>
      <c r="D611" s="669"/>
      <c r="E611" s="150"/>
      <c r="F611" s="150"/>
      <c r="G611" s="150"/>
      <c r="H611" s="150"/>
      <c r="I611" s="150"/>
      <c r="J611" s="150"/>
      <c r="K611" s="150"/>
      <c r="L611" s="150"/>
      <c r="M611" s="150"/>
      <c r="N611" s="150"/>
      <c r="O611" s="150"/>
      <c r="P611" s="150"/>
      <c r="Q611" s="669"/>
      <c r="R611" s="669"/>
      <c r="S611" s="669"/>
      <c r="T611" s="150"/>
      <c r="U611" s="150"/>
      <c r="V611" s="150"/>
      <c r="W611" s="150"/>
      <c r="X611" s="150"/>
      <c r="Y611" s="150"/>
      <c r="Z611" s="150"/>
      <c r="AA611" s="150"/>
      <c r="AB611" s="150"/>
      <c r="AC611" s="150"/>
    </row>
    <row r="612" spans="1:29" ht="15.75" customHeight="1" x14ac:dyDescent="0.25">
      <c r="A612" s="669"/>
      <c r="B612" s="669"/>
      <c r="C612" s="669"/>
      <c r="D612" s="669"/>
      <c r="E612" s="150"/>
      <c r="F612" s="150"/>
      <c r="G612" s="150"/>
      <c r="H612" s="150"/>
      <c r="I612" s="150"/>
      <c r="J612" s="150"/>
      <c r="K612" s="150"/>
      <c r="L612" s="150"/>
      <c r="M612" s="150"/>
      <c r="N612" s="150"/>
      <c r="O612" s="150"/>
      <c r="P612" s="150"/>
      <c r="Q612" s="669"/>
      <c r="R612" s="669"/>
      <c r="S612" s="669"/>
      <c r="T612" s="150"/>
      <c r="U612" s="150"/>
      <c r="V612" s="150"/>
      <c r="W612" s="150"/>
      <c r="X612" s="150"/>
      <c r="Y612" s="150"/>
      <c r="Z612" s="150"/>
      <c r="AA612" s="150"/>
      <c r="AB612" s="150"/>
      <c r="AC612" s="150"/>
    </row>
    <row r="613" spans="1:29" ht="15.75" customHeight="1" x14ac:dyDescent="0.25">
      <c r="A613" s="669"/>
      <c r="B613" s="669"/>
      <c r="C613" s="669"/>
      <c r="D613" s="669"/>
      <c r="E613" s="150"/>
      <c r="F613" s="150"/>
      <c r="G613" s="150"/>
      <c r="H613" s="150"/>
      <c r="I613" s="150"/>
      <c r="J613" s="150"/>
      <c r="K613" s="150"/>
      <c r="L613" s="150"/>
      <c r="M613" s="150"/>
      <c r="N613" s="150"/>
      <c r="O613" s="150"/>
      <c r="P613" s="150"/>
      <c r="Q613" s="669"/>
      <c r="R613" s="669"/>
      <c r="S613" s="669"/>
      <c r="T613" s="150"/>
      <c r="U613" s="150"/>
      <c r="V613" s="150"/>
      <c r="W613" s="150"/>
      <c r="X613" s="150"/>
      <c r="Y613" s="150"/>
      <c r="Z613" s="150"/>
      <c r="AA613" s="150"/>
      <c r="AB613" s="150"/>
      <c r="AC613" s="150"/>
    </row>
    <row r="614" spans="1:29" ht="15.75" customHeight="1" x14ac:dyDescent="0.25">
      <c r="A614" s="669"/>
      <c r="B614" s="669"/>
      <c r="C614" s="669"/>
      <c r="D614" s="669"/>
      <c r="E614" s="150"/>
      <c r="F614" s="150"/>
      <c r="G614" s="150"/>
      <c r="H614" s="150"/>
      <c r="I614" s="150"/>
      <c r="J614" s="150"/>
      <c r="K614" s="150"/>
      <c r="L614" s="150"/>
      <c r="M614" s="150"/>
      <c r="N614" s="150"/>
      <c r="O614" s="150"/>
      <c r="P614" s="150"/>
      <c r="Q614" s="669"/>
      <c r="R614" s="669"/>
      <c r="S614" s="669"/>
      <c r="T614" s="150"/>
      <c r="U614" s="150"/>
      <c r="V614" s="150"/>
      <c r="W614" s="150"/>
      <c r="X614" s="150"/>
      <c r="Y614" s="150"/>
      <c r="Z614" s="150"/>
      <c r="AA614" s="150"/>
      <c r="AB614" s="150"/>
      <c r="AC614" s="150"/>
    </row>
    <row r="615" spans="1:29" ht="15.75" customHeight="1" x14ac:dyDescent="0.25">
      <c r="A615" s="669"/>
      <c r="B615" s="669"/>
      <c r="C615" s="669"/>
      <c r="D615" s="669"/>
      <c r="E615" s="150"/>
      <c r="F615" s="150"/>
      <c r="G615" s="150"/>
      <c r="H615" s="150"/>
      <c r="I615" s="150"/>
      <c r="J615" s="150"/>
      <c r="K615" s="150"/>
      <c r="L615" s="150"/>
      <c r="M615" s="150"/>
      <c r="N615" s="150"/>
      <c r="O615" s="150"/>
      <c r="P615" s="150"/>
      <c r="Q615" s="669"/>
      <c r="R615" s="669"/>
      <c r="S615" s="669"/>
      <c r="T615" s="150"/>
      <c r="U615" s="150"/>
      <c r="V615" s="150"/>
      <c r="W615" s="150"/>
      <c r="X615" s="150"/>
      <c r="Y615" s="150"/>
      <c r="Z615" s="150"/>
      <c r="AA615" s="150"/>
      <c r="AB615" s="150"/>
      <c r="AC615" s="150"/>
    </row>
    <row r="616" spans="1:29" ht="15.75" customHeight="1" x14ac:dyDescent="0.25">
      <c r="A616" s="669"/>
      <c r="B616" s="669"/>
      <c r="C616" s="669"/>
      <c r="D616" s="669"/>
      <c r="E616" s="150"/>
      <c r="F616" s="150"/>
      <c r="G616" s="150"/>
      <c r="H616" s="150"/>
      <c r="I616" s="150"/>
      <c r="J616" s="150"/>
      <c r="K616" s="150"/>
      <c r="L616" s="150"/>
      <c r="M616" s="150"/>
      <c r="N616" s="150"/>
      <c r="O616" s="150"/>
      <c r="P616" s="150"/>
      <c r="Q616" s="669"/>
      <c r="R616" s="669"/>
      <c r="S616" s="669"/>
      <c r="T616" s="150"/>
      <c r="U616" s="150"/>
      <c r="V616" s="150"/>
      <c r="W616" s="150"/>
      <c r="X616" s="150"/>
      <c r="Y616" s="150"/>
      <c r="Z616" s="150"/>
      <c r="AA616" s="150"/>
      <c r="AB616" s="150"/>
      <c r="AC616" s="150"/>
    </row>
    <row r="617" spans="1:29" ht="15.75" customHeight="1" x14ac:dyDescent="0.25">
      <c r="A617" s="669"/>
      <c r="B617" s="669"/>
      <c r="C617" s="669"/>
      <c r="D617" s="669"/>
      <c r="E617" s="150"/>
      <c r="F617" s="150"/>
      <c r="G617" s="150"/>
      <c r="H617" s="150"/>
      <c r="I617" s="150"/>
      <c r="J617" s="150"/>
      <c r="K617" s="150"/>
      <c r="L617" s="150"/>
      <c r="M617" s="150"/>
      <c r="N617" s="150"/>
      <c r="O617" s="150"/>
      <c r="P617" s="150"/>
      <c r="Q617" s="669"/>
      <c r="R617" s="669"/>
      <c r="S617" s="669"/>
      <c r="T617" s="150"/>
      <c r="U617" s="150"/>
      <c r="V617" s="150"/>
      <c r="W617" s="150"/>
      <c r="X617" s="150"/>
      <c r="Y617" s="150"/>
      <c r="Z617" s="150"/>
      <c r="AA617" s="150"/>
      <c r="AB617" s="150"/>
      <c r="AC617" s="150"/>
    </row>
    <row r="618" spans="1:29" ht="15.75" customHeight="1" x14ac:dyDescent="0.25">
      <c r="A618" s="669"/>
      <c r="B618" s="669"/>
      <c r="C618" s="669"/>
      <c r="D618" s="669"/>
      <c r="E618" s="150"/>
      <c r="F618" s="150"/>
      <c r="G618" s="150"/>
      <c r="H618" s="150"/>
      <c r="I618" s="150"/>
      <c r="J618" s="150"/>
      <c r="K618" s="150"/>
      <c r="L618" s="150"/>
      <c r="M618" s="150"/>
      <c r="N618" s="150"/>
      <c r="O618" s="150"/>
      <c r="P618" s="150"/>
      <c r="Q618" s="669"/>
      <c r="R618" s="669"/>
      <c r="S618" s="669"/>
      <c r="T618" s="150"/>
      <c r="U618" s="150"/>
      <c r="V618" s="150"/>
      <c r="W618" s="150"/>
      <c r="X618" s="150"/>
      <c r="Y618" s="150"/>
      <c r="Z618" s="150"/>
      <c r="AA618" s="150"/>
      <c r="AB618" s="150"/>
      <c r="AC618" s="150"/>
    </row>
    <row r="619" spans="1:29" ht="15.75" customHeight="1" x14ac:dyDescent="0.25">
      <c r="A619" s="669"/>
      <c r="B619" s="669"/>
      <c r="C619" s="669"/>
      <c r="D619" s="669"/>
      <c r="E619" s="150"/>
      <c r="F619" s="150"/>
      <c r="G619" s="150"/>
      <c r="H619" s="150"/>
      <c r="I619" s="150"/>
      <c r="J619" s="150"/>
      <c r="K619" s="150"/>
      <c r="L619" s="150"/>
      <c r="M619" s="150"/>
      <c r="N619" s="150"/>
      <c r="O619" s="150"/>
      <c r="P619" s="150"/>
      <c r="Q619" s="669"/>
      <c r="R619" s="669"/>
      <c r="S619" s="669"/>
      <c r="T619" s="150"/>
      <c r="U619" s="150"/>
      <c r="V619" s="150"/>
      <c r="W619" s="150"/>
      <c r="X619" s="150"/>
      <c r="Y619" s="150"/>
      <c r="Z619" s="150"/>
      <c r="AA619" s="150"/>
      <c r="AB619" s="150"/>
      <c r="AC619" s="150"/>
    </row>
    <row r="620" spans="1:29" ht="15.75" customHeight="1" x14ac:dyDescent="0.25">
      <c r="A620" s="669"/>
      <c r="B620" s="669"/>
      <c r="C620" s="669"/>
      <c r="D620" s="669"/>
      <c r="E620" s="150"/>
      <c r="F620" s="150"/>
      <c r="G620" s="150"/>
      <c r="H620" s="150"/>
      <c r="I620" s="150"/>
      <c r="J620" s="150"/>
      <c r="K620" s="150"/>
      <c r="L620" s="150"/>
      <c r="M620" s="150"/>
      <c r="N620" s="150"/>
      <c r="O620" s="150"/>
      <c r="P620" s="150"/>
      <c r="Q620" s="669"/>
      <c r="R620" s="669"/>
      <c r="S620" s="669"/>
      <c r="T620" s="150"/>
      <c r="U620" s="150"/>
      <c r="V620" s="150"/>
      <c r="W620" s="150"/>
      <c r="X620" s="150"/>
      <c r="Y620" s="150"/>
      <c r="Z620" s="150"/>
      <c r="AA620" s="150"/>
      <c r="AB620" s="150"/>
      <c r="AC620" s="150"/>
    </row>
    <row r="621" spans="1:29" ht="15.75" customHeight="1" x14ac:dyDescent="0.25">
      <c r="A621" s="669"/>
      <c r="B621" s="669"/>
      <c r="C621" s="669"/>
      <c r="D621" s="669"/>
      <c r="E621" s="150"/>
      <c r="F621" s="150"/>
      <c r="G621" s="150"/>
      <c r="H621" s="150"/>
      <c r="I621" s="150"/>
      <c r="J621" s="150"/>
      <c r="K621" s="150"/>
      <c r="L621" s="150"/>
      <c r="M621" s="150"/>
      <c r="N621" s="150"/>
      <c r="O621" s="150"/>
      <c r="P621" s="150"/>
      <c r="Q621" s="669"/>
      <c r="R621" s="669"/>
      <c r="S621" s="669"/>
      <c r="T621" s="150"/>
      <c r="U621" s="150"/>
      <c r="V621" s="150"/>
      <c r="W621" s="150"/>
      <c r="X621" s="150"/>
      <c r="Y621" s="150"/>
      <c r="Z621" s="150"/>
      <c r="AA621" s="150"/>
      <c r="AB621" s="150"/>
      <c r="AC621" s="150"/>
    </row>
    <row r="622" spans="1:29" ht="15.75" customHeight="1" x14ac:dyDescent="0.25">
      <c r="A622" s="669"/>
      <c r="B622" s="669"/>
      <c r="C622" s="669"/>
      <c r="D622" s="669"/>
      <c r="E622" s="150"/>
      <c r="F622" s="150"/>
      <c r="G622" s="150"/>
      <c r="H622" s="150"/>
      <c r="I622" s="150"/>
      <c r="J622" s="150"/>
      <c r="K622" s="150"/>
      <c r="L622" s="150"/>
      <c r="M622" s="150"/>
      <c r="N622" s="150"/>
      <c r="O622" s="150"/>
      <c r="P622" s="150"/>
      <c r="Q622" s="669"/>
      <c r="R622" s="669"/>
      <c r="S622" s="669"/>
      <c r="T622" s="150"/>
      <c r="U622" s="150"/>
      <c r="V622" s="150"/>
      <c r="W622" s="150"/>
      <c r="X622" s="150"/>
      <c r="Y622" s="150"/>
      <c r="Z622" s="150"/>
      <c r="AA622" s="150"/>
      <c r="AB622" s="150"/>
      <c r="AC622" s="150"/>
    </row>
    <row r="623" spans="1:29" ht="15.75" customHeight="1" x14ac:dyDescent="0.25">
      <c r="A623" s="669"/>
      <c r="B623" s="669"/>
      <c r="C623" s="669"/>
      <c r="D623" s="669"/>
      <c r="E623" s="150"/>
      <c r="F623" s="150"/>
      <c r="G623" s="150"/>
      <c r="H623" s="150"/>
      <c r="I623" s="150"/>
      <c r="J623" s="150"/>
      <c r="K623" s="150"/>
      <c r="L623" s="150"/>
      <c r="M623" s="150"/>
      <c r="N623" s="150"/>
      <c r="O623" s="150"/>
      <c r="P623" s="150"/>
      <c r="Q623" s="669"/>
      <c r="R623" s="669"/>
      <c r="S623" s="669"/>
      <c r="T623" s="150"/>
      <c r="U623" s="150"/>
      <c r="V623" s="150"/>
      <c r="W623" s="150"/>
      <c r="X623" s="150"/>
      <c r="Y623" s="150"/>
      <c r="Z623" s="150"/>
      <c r="AA623" s="150"/>
      <c r="AB623" s="150"/>
      <c r="AC623" s="150"/>
    </row>
    <row r="624" spans="1:29" ht="15.75" customHeight="1" x14ac:dyDescent="0.25">
      <c r="A624" s="669"/>
      <c r="B624" s="669"/>
      <c r="C624" s="669"/>
      <c r="D624" s="669"/>
      <c r="E624" s="150"/>
      <c r="F624" s="150"/>
      <c r="G624" s="150"/>
      <c r="H624" s="150"/>
      <c r="I624" s="150"/>
      <c r="J624" s="150"/>
      <c r="K624" s="150"/>
      <c r="L624" s="150"/>
      <c r="M624" s="150"/>
      <c r="N624" s="150"/>
      <c r="O624" s="150"/>
      <c r="P624" s="150"/>
      <c r="Q624" s="669"/>
      <c r="R624" s="669"/>
      <c r="S624" s="669"/>
      <c r="T624" s="150"/>
      <c r="U624" s="150"/>
      <c r="V624" s="150"/>
      <c r="W624" s="150"/>
      <c r="X624" s="150"/>
      <c r="Y624" s="150"/>
      <c r="Z624" s="150"/>
      <c r="AA624" s="150"/>
      <c r="AB624" s="150"/>
      <c r="AC624" s="150"/>
    </row>
    <row r="625" spans="1:29" ht="15.75" customHeight="1" x14ac:dyDescent="0.25">
      <c r="A625" s="669"/>
      <c r="B625" s="669"/>
      <c r="C625" s="669"/>
      <c r="D625" s="669"/>
      <c r="E625" s="150"/>
      <c r="F625" s="150"/>
      <c r="G625" s="150"/>
      <c r="H625" s="150"/>
      <c r="I625" s="150"/>
      <c r="J625" s="150"/>
      <c r="K625" s="150"/>
      <c r="L625" s="150"/>
      <c r="M625" s="150"/>
      <c r="N625" s="150"/>
      <c r="O625" s="150"/>
      <c r="P625" s="150"/>
      <c r="Q625" s="669"/>
      <c r="R625" s="669"/>
      <c r="S625" s="669"/>
      <c r="T625" s="150"/>
      <c r="U625" s="150"/>
      <c r="V625" s="150"/>
      <c r="W625" s="150"/>
      <c r="X625" s="150"/>
      <c r="Y625" s="150"/>
      <c r="Z625" s="150"/>
      <c r="AA625" s="150"/>
      <c r="AB625" s="150"/>
      <c r="AC625" s="150"/>
    </row>
    <row r="626" spans="1:29" ht="15.75" customHeight="1" x14ac:dyDescent="0.25">
      <c r="A626" s="669"/>
      <c r="B626" s="669"/>
      <c r="C626" s="669"/>
      <c r="D626" s="669"/>
      <c r="E626" s="150"/>
      <c r="F626" s="150"/>
      <c r="G626" s="150"/>
      <c r="H626" s="150"/>
      <c r="I626" s="150"/>
      <c r="J626" s="150"/>
      <c r="K626" s="150"/>
      <c r="L626" s="150"/>
      <c r="M626" s="150"/>
      <c r="N626" s="150"/>
      <c r="O626" s="150"/>
      <c r="P626" s="150"/>
      <c r="Q626" s="669"/>
      <c r="R626" s="669"/>
      <c r="S626" s="669"/>
      <c r="T626" s="150"/>
      <c r="U626" s="150"/>
      <c r="V626" s="150"/>
      <c r="W626" s="150"/>
      <c r="X626" s="150"/>
      <c r="Y626" s="150"/>
      <c r="Z626" s="150"/>
      <c r="AA626" s="150"/>
      <c r="AB626" s="150"/>
      <c r="AC626" s="150"/>
    </row>
    <row r="627" spans="1:29" ht="15.75" customHeight="1" x14ac:dyDescent="0.25">
      <c r="A627" s="669"/>
      <c r="B627" s="669"/>
      <c r="C627" s="669"/>
      <c r="D627" s="669"/>
      <c r="E627" s="150"/>
      <c r="F627" s="150"/>
      <c r="G627" s="150"/>
      <c r="H627" s="150"/>
      <c r="I627" s="150"/>
      <c r="J627" s="150"/>
      <c r="K627" s="150"/>
      <c r="L627" s="150"/>
      <c r="M627" s="150"/>
      <c r="N627" s="150"/>
      <c r="O627" s="150"/>
      <c r="P627" s="150"/>
      <c r="Q627" s="669"/>
      <c r="R627" s="669"/>
      <c r="S627" s="669"/>
      <c r="T627" s="150"/>
      <c r="U627" s="150"/>
      <c r="V627" s="150"/>
      <c r="W627" s="150"/>
      <c r="X627" s="150"/>
      <c r="Y627" s="150"/>
      <c r="Z627" s="150"/>
      <c r="AA627" s="150"/>
      <c r="AB627" s="150"/>
      <c r="AC627" s="150"/>
    </row>
    <row r="628" spans="1:29" ht="15.75" customHeight="1" x14ac:dyDescent="0.25">
      <c r="A628" s="669"/>
      <c r="B628" s="669"/>
      <c r="C628" s="669"/>
      <c r="D628" s="669"/>
      <c r="E628" s="150"/>
      <c r="F628" s="150"/>
      <c r="G628" s="150"/>
      <c r="H628" s="150"/>
      <c r="I628" s="150"/>
      <c r="J628" s="150"/>
      <c r="K628" s="150"/>
      <c r="L628" s="150"/>
      <c r="M628" s="150"/>
      <c r="N628" s="150"/>
      <c r="O628" s="150"/>
      <c r="P628" s="150"/>
      <c r="Q628" s="669"/>
      <c r="R628" s="669"/>
      <c r="S628" s="669"/>
      <c r="T628" s="150"/>
      <c r="U628" s="150"/>
      <c r="V628" s="150"/>
      <c r="W628" s="150"/>
      <c r="X628" s="150"/>
      <c r="Y628" s="150"/>
      <c r="Z628" s="150"/>
      <c r="AA628" s="150"/>
      <c r="AB628" s="150"/>
      <c r="AC628" s="150"/>
    </row>
    <row r="629" spans="1:29" ht="15.75" customHeight="1" x14ac:dyDescent="0.25">
      <c r="A629" s="669"/>
      <c r="B629" s="669"/>
      <c r="C629" s="669"/>
      <c r="D629" s="669"/>
      <c r="E629" s="150"/>
      <c r="F629" s="150"/>
      <c r="G629" s="150"/>
      <c r="H629" s="150"/>
      <c r="I629" s="150"/>
      <c r="J629" s="150"/>
      <c r="K629" s="150"/>
      <c r="L629" s="150"/>
      <c r="M629" s="150"/>
      <c r="N629" s="150"/>
      <c r="O629" s="150"/>
      <c r="P629" s="150"/>
      <c r="Q629" s="669"/>
      <c r="R629" s="669"/>
      <c r="S629" s="669"/>
      <c r="T629" s="150"/>
      <c r="U629" s="150"/>
      <c r="V629" s="150"/>
      <c r="W629" s="150"/>
      <c r="X629" s="150"/>
      <c r="Y629" s="150"/>
      <c r="Z629" s="150"/>
      <c r="AA629" s="150"/>
      <c r="AB629" s="150"/>
      <c r="AC629" s="150"/>
    </row>
    <row r="630" spans="1:29" ht="15.75" customHeight="1" x14ac:dyDescent="0.25">
      <c r="A630" s="669"/>
      <c r="B630" s="669"/>
      <c r="C630" s="669"/>
      <c r="D630" s="669"/>
      <c r="E630" s="150"/>
      <c r="F630" s="150"/>
      <c r="G630" s="150"/>
      <c r="H630" s="150"/>
      <c r="I630" s="150"/>
      <c r="J630" s="150"/>
      <c r="K630" s="150"/>
      <c r="L630" s="150"/>
      <c r="M630" s="150"/>
      <c r="N630" s="150"/>
      <c r="O630" s="150"/>
      <c r="P630" s="150"/>
      <c r="Q630" s="669"/>
      <c r="R630" s="669"/>
      <c r="S630" s="669"/>
      <c r="T630" s="150"/>
      <c r="U630" s="150"/>
      <c r="V630" s="150"/>
      <c r="W630" s="150"/>
      <c r="X630" s="150"/>
      <c r="Y630" s="150"/>
      <c r="Z630" s="150"/>
      <c r="AA630" s="150"/>
      <c r="AB630" s="150"/>
      <c r="AC630" s="150"/>
    </row>
    <row r="631" spans="1:29" ht="15.75" customHeight="1" x14ac:dyDescent="0.25">
      <c r="A631" s="669"/>
      <c r="B631" s="669"/>
      <c r="C631" s="669"/>
      <c r="D631" s="669"/>
      <c r="E631" s="150"/>
      <c r="F631" s="150"/>
      <c r="G631" s="150"/>
      <c r="H631" s="150"/>
      <c r="I631" s="150"/>
      <c r="J631" s="150"/>
      <c r="K631" s="150"/>
      <c r="L631" s="150"/>
      <c r="M631" s="150"/>
      <c r="N631" s="150"/>
      <c r="O631" s="150"/>
      <c r="P631" s="150"/>
      <c r="Q631" s="669"/>
      <c r="R631" s="669"/>
      <c r="S631" s="669"/>
      <c r="T631" s="150"/>
      <c r="U631" s="150"/>
      <c r="V631" s="150"/>
      <c r="W631" s="150"/>
      <c r="X631" s="150"/>
      <c r="Y631" s="150"/>
      <c r="Z631" s="150"/>
      <c r="AA631" s="150"/>
      <c r="AB631" s="150"/>
      <c r="AC631" s="150"/>
    </row>
    <row r="632" spans="1:29" ht="15.75" customHeight="1" x14ac:dyDescent="0.25">
      <c r="A632" s="669"/>
      <c r="B632" s="669"/>
      <c r="C632" s="669"/>
      <c r="D632" s="669"/>
      <c r="E632" s="150"/>
      <c r="F632" s="150"/>
      <c r="G632" s="150"/>
      <c r="H632" s="150"/>
      <c r="I632" s="150"/>
      <c r="J632" s="150"/>
      <c r="K632" s="150"/>
      <c r="L632" s="150"/>
      <c r="M632" s="150"/>
      <c r="N632" s="150"/>
      <c r="O632" s="150"/>
      <c r="P632" s="150"/>
      <c r="Q632" s="669"/>
      <c r="R632" s="669"/>
      <c r="S632" s="669"/>
      <c r="T632" s="150"/>
      <c r="U632" s="150"/>
      <c r="V632" s="150"/>
      <c r="W632" s="150"/>
      <c r="X632" s="150"/>
      <c r="Y632" s="150"/>
      <c r="Z632" s="150"/>
      <c r="AA632" s="150"/>
      <c r="AB632" s="150"/>
      <c r="AC632" s="150"/>
    </row>
    <row r="633" spans="1:29" ht="15.75" customHeight="1" x14ac:dyDescent="0.25">
      <c r="A633" s="669"/>
      <c r="B633" s="669"/>
      <c r="C633" s="669"/>
      <c r="D633" s="669"/>
      <c r="E633" s="150"/>
      <c r="F633" s="150"/>
      <c r="G633" s="150"/>
      <c r="H633" s="150"/>
      <c r="I633" s="150"/>
      <c r="J633" s="150"/>
      <c r="K633" s="150"/>
      <c r="L633" s="150"/>
      <c r="M633" s="150"/>
      <c r="N633" s="150"/>
      <c r="O633" s="150"/>
      <c r="P633" s="150"/>
      <c r="Q633" s="669"/>
      <c r="R633" s="669"/>
      <c r="S633" s="669"/>
      <c r="T633" s="150"/>
      <c r="U633" s="150"/>
      <c r="V633" s="150"/>
      <c r="W633" s="150"/>
      <c r="X633" s="150"/>
      <c r="Y633" s="150"/>
      <c r="Z633" s="150"/>
      <c r="AA633" s="150"/>
      <c r="AB633" s="150"/>
      <c r="AC633" s="150"/>
    </row>
    <row r="634" spans="1:29" ht="15.75" customHeight="1" x14ac:dyDescent="0.25">
      <c r="A634" s="669"/>
      <c r="B634" s="669"/>
      <c r="C634" s="669"/>
      <c r="D634" s="669"/>
      <c r="E634" s="150"/>
      <c r="F634" s="150"/>
      <c r="G634" s="150"/>
      <c r="H634" s="150"/>
      <c r="I634" s="150"/>
      <c r="J634" s="150"/>
      <c r="K634" s="150"/>
      <c r="L634" s="150"/>
      <c r="M634" s="150"/>
      <c r="N634" s="150"/>
      <c r="O634" s="150"/>
      <c r="P634" s="150"/>
      <c r="Q634" s="669"/>
      <c r="R634" s="669"/>
      <c r="S634" s="669"/>
      <c r="T634" s="150"/>
      <c r="U634" s="150"/>
      <c r="V634" s="150"/>
      <c r="W634" s="150"/>
      <c r="X634" s="150"/>
      <c r="Y634" s="150"/>
      <c r="Z634" s="150"/>
      <c r="AA634" s="150"/>
      <c r="AB634" s="150"/>
      <c r="AC634" s="150"/>
    </row>
    <row r="635" spans="1:29" ht="15.75" customHeight="1" x14ac:dyDescent="0.25">
      <c r="A635" s="669"/>
      <c r="B635" s="669"/>
      <c r="C635" s="669"/>
      <c r="D635" s="669"/>
      <c r="E635" s="150"/>
      <c r="F635" s="150"/>
      <c r="G635" s="150"/>
      <c r="H635" s="150"/>
      <c r="I635" s="150"/>
      <c r="J635" s="150"/>
      <c r="K635" s="150"/>
      <c r="L635" s="150"/>
      <c r="M635" s="150"/>
      <c r="N635" s="150"/>
      <c r="O635" s="150"/>
      <c r="P635" s="150"/>
      <c r="Q635" s="669"/>
      <c r="R635" s="669"/>
      <c r="S635" s="669"/>
      <c r="T635" s="150"/>
      <c r="U635" s="150"/>
      <c r="V635" s="150"/>
      <c r="W635" s="150"/>
      <c r="X635" s="150"/>
      <c r="Y635" s="150"/>
      <c r="Z635" s="150"/>
      <c r="AA635" s="150"/>
      <c r="AB635" s="150"/>
      <c r="AC635" s="150"/>
    </row>
    <row r="636" spans="1:29" ht="15.75" customHeight="1" x14ac:dyDescent="0.25">
      <c r="A636" s="669"/>
      <c r="B636" s="669"/>
      <c r="C636" s="669"/>
      <c r="D636" s="669"/>
      <c r="E636" s="150"/>
      <c r="F636" s="150"/>
      <c r="G636" s="150"/>
      <c r="H636" s="150"/>
      <c r="I636" s="150"/>
      <c r="J636" s="150"/>
      <c r="K636" s="150"/>
      <c r="L636" s="150"/>
      <c r="M636" s="150"/>
      <c r="N636" s="150"/>
      <c r="O636" s="150"/>
      <c r="P636" s="150"/>
      <c r="Q636" s="669"/>
      <c r="R636" s="669"/>
      <c r="S636" s="669"/>
      <c r="T636" s="150"/>
      <c r="U636" s="150"/>
      <c r="V636" s="150"/>
      <c r="W636" s="150"/>
      <c r="X636" s="150"/>
      <c r="Y636" s="150"/>
      <c r="Z636" s="150"/>
      <c r="AA636" s="150"/>
      <c r="AB636" s="150"/>
      <c r="AC636" s="150"/>
    </row>
    <row r="637" spans="1:29" ht="15.75" customHeight="1" x14ac:dyDescent="0.25">
      <c r="A637" s="669"/>
      <c r="B637" s="669"/>
      <c r="C637" s="669"/>
      <c r="D637" s="669"/>
      <c r="E637" s="150"/>
      <c r="F637" s="150"/>
      <c r="G637" s="150"/>
      <c r="H637" s="150"/>
      <c r="I637" s="150"/>
      <c r="J637" s="150"/>
      <c r="K637" s="150"/>
      <c r="L637" s="150"/>
      <c r="M637" s="150"/>
      <c r="N637" s="150"/>
      <c r="O637" s="150"/>
      <c r="P637" s="150"/>
      <c r="Q637" s="669"/>
      <c r="R637" s="669"/>
      <c r="S637" s="669"/>
      <c r="T637" s="150"/>
      <c r="U637" s="150"/>
      <c r="V637" s="150"/>
      <c r="W637" s="150"/>
      <c r="X637" s="150"/>
      <c r="Y637" s="150"/>
      <c r="Z637" s="150"/>
      <c r="AA637" s="150"/>
      <c r="AB637" s="150"/>
      <c r="AC637" s="150"/>
    </row>
    <row r="638" spans="1:29" ht="15.75" customHeight="1" x14ac:dyDescent="0.25">
      <c r="A638" s="669"/>
      <c r="B638" s="669"/>
      <c r="C638" s="669"/>
      <c r="D638" s="669"/>
      <c r="E638" s="150"/>
      <c r="F638" s="150"/>
      <c r="G638" s="150"/>
      <c r="H638" s="150"/>
      <c r="I638" s="150"/>
      <c r="J638" s="150"/>
      <c r="K638" s="150"/>
      <c r="L638" s="150"/>
      <c r="M638" s="150"/>
      <c r="N638" s="150"/>
      <c r="O638" s="150"/>
      <c r="P638" s="150"/>
      <c r="Q638" s="669"/>
      <c r="R638" s="669"/>
      <c r="S638" s="669"/>
      <c r="T638" s="150"/>
      <c r="U638" s="150"/>
      <c r="V638" s="150"/>
      <c r="W638" s="150"/>
      <c r="X638" s="150"/>
      <c r="Y638" s="150"/>
      <c r="Z638" s="150"/>
      <c r="AA638" s="150"/>
      <c r="AB638" s="150"/>
      <c r="AC638" s="150"/>
    </row>
    <row r="639" spans="1:29" ht="15.75" customHeight="1" x14ac:dyDescent="0.25">
      <c r="A639" s="669"/>
      <c r="B639" s="669"/>
      <c r="C639" s="669"/>
      <c r="D639" s="669"/>
      <c r="E639" s="150"/>
      <c r="F639" s="150"/>
      <c r="G639" s="150"/>
      <c r="H639" s="150"/>
      <c r="I639" s="150"/>
      <c r="J639" s="150"/>
      <c r="K639" s="150"/>
      <c r="L639" s="150"/>
      <c r="M639" s="150"/>
      <c r="N639" s="150"/>
      <c r="O639" s="150"/>
      <c r="P639" s="150"/>
      <c r="Q639" s="669"/>
      <c r="R639" s="669"/>
      <c r="S639" s="669"/>
      <c r="T639" s="150"/>
      <c r="U639" s="150"/>
      <c r="V639" s="150"/>
      <c r="W639" s="150"/>
      <c r="X639" s="150"/>
      <c r="Y639" s="150"/>
      <c r="Z639" s="150"/>
      <c r="AA639" s="150"/>
      <c r="AB639" s="150"/>
      <c r="AC639" s="150"/>
    </row>
    <row r="640" spans="1:29" ht="15.75" customHeight="1" x14ac:dyDescent="0.25">
      <c r="A640" s="669"/>
      <c r="B640" s="669"/>
      <c r="C640" s="669"/>
      <c r="D640" s="669"/>
      <c r="E640" s="150"/>
      <c r="F640" s="150"/>
      <c r="G640" s="150"/>
      <c r="H640" s="150"/>
      <c r="I640" s="150"/>
      <c r="J640" s="150"/>
      <c r="K640" s="150"/>
      <c r="L640" s="150"/>
      <c r="M640" s="150"/>
      <c r="N640" s="150"/>
      <c r="O640" s="150"/>
      <c r="P640" s="150"/>
      <c r="Q640" s="669"/>
      <c r="R640" s="669"/>
      <c r="S640" s="669"/>
      <c r="T640" s="150"/>
      <c r="U640" s="150"/>
      <c r="V640" s="150"/>
      <c r="W640" s="150"/>
      <c r="X640" s="150"/>
      <c r="Y640" s="150"/>
      <c r="Z640" s="150"/>
      <c r="AA640" s="150"/>
      <c r="AB640" s="150"/>
      <c r="AC640" s="150"/>
    </row>
    <row r="641" spans="1:29" ht="15.75" customHeight="1" x14ac:dyDescent="0.25">
      <c r="A641" s="669"/>
      <c r="B641" s="669"/>
      <c r="C641" s="669"/>
      <c r="D641" s="669"/>
      <c r="E641" s="150"/>
      <c r="F641" s="150"/>
      <c r="G641" s="150"/>
      <c r="H641" s="150"/>
      <c r="I641" s="150"/>
      <c r="J641" s="150"/>
      <c r="K641" s="150"/>
      <c r="L641" s="150"/>
      <c r="M641" s="150"/>
      <c r="N641" s="150"/>
      <c r="O641" s="150"/>
      <c r="P641" s="150"/>
      <c r="Q641" s="669"/>
      <c r="R641" s="669"/>
      <c r="S641" s="669"/>
      <c r="T641" s="150"/>
      <c r="U641" s="150"/>
      <c r="V641" s="150"/>
      <c r="W641" s="150"/>
      <c r="X641" s="150"/>
      <c r="Y641" s="150"/>
      <c r="Z641" s="150"/>
      <c r="AA641" s="150"/>
      <c r="AB641" s="150"/>
      <c r="AC641" s="150"/>
    </row>
    <row r="642" spans="1:29" ht="15.75" customHeight="1" x14ac:dyDescent="0.25">
      <c r="A642" s="669"/>
      <c r="B642" s="669"/>
      <c r="C642" s="669"/>
      <c r="D642" s="669"/>
      <c r="E642" s="150"/>
      <c r="F642" s="150"/>
      <c r="G642" s="150"/>
      <c r="H642" s="150"/>
      <c r="I642" s="150"/>
      <c r="J642" s="150"/>
      <c r="K642" s="150"/>
      <c r="L642" s="150"/>
      <c r="M642" s="150"/>
      <c r="N642" s="150"/>
      <c r="O642" s="150"/>
      <c r="P642" s="150"/>
      <c r="Q642" s="669"/>
      <c r="R642" s="669"/>
      <c r="S642" s="669"/>
      <c r="T642" s="150"/>
      <c r="U642" s="150"/>
      <c r="V642" s="150"/>
      <c r="W642" s="150"/>
      <c r="X642" s="150"/>
      <c r="Y642" s="150"/>
      <c r="Z642" s="150"/>
      <c r="AA642" s="150"/>
      <c r="AB642" s="150"/>
      <c r="AC642" s="150"/>
    </row>
    <row r="643" spans="1:29" ht="15.75" customHeight="1" x14ac:dyDescent="0.25">
      <c r="A643" s="669"/>
      <c r="B643" s="669"/>
      <c r="C643" s="669"/>
      <c r="D643" s="669"/>
      <c r="E643" s="150"/>
      <c r="F643" s="150"/>
      <c r="G643" s="150"/>
      <c r="H643" s="150"/>
      <c r="I643" s="150"/>
      <c r="J643" s="150"/>
      <c r="K643" s="150"/>
      <c r="L643" s="150"/>
      <c r="M643" s="150"/>
      <c r="N643" s="150"/>
      <c r="O643" s="150"/>
      <c r="P643" s="150"/>
      <c r="Q643" s="669"/>
      <c r="R643" s="669"/>
      <c r="S643" s="669"/>
      <c r="T643" s="150"/>
      <c r="U643" s="150"/>
      <c r="V643" s="150"/>
      <c r="W643" s="150"/>
      <c r="X643" s="150"/>
      <c r="Y643" s="150"/>
      <c r="Z643" s="150"/>
      <c r="AA643" s="150"/>
      <c r="AB643" s="150"/>
      <c r="AC643" s="150"/>
    </row>
    <row r="644" spans="1:29" ht="15.75" customHeight="1" x14ac:dyDescent="0.25">
      <c r="A644" s="669"/>
      <c r="B644" s="669"/>
      <c r="C644" s="669"/>
      <c r="D644" s="669"/>
      <c r="E644" s="150"/>
      <c r="F644" s="150"/>
      <c r="G644" s="150"/>
      <c r="H644" s="150"/>
      <c r="I644" s="150"/>
      <c r="J644" s="150"/>
      <c r="K644" s="150"/>
      <c r="L644" s="150"/>
      <c r="M644" s="150"/>
      <c r="N644" s="150"/>
      <c r="O644" s="150"/>
      <c r="P644" s="150"/>
      <c r="Q644" s="669"/>
      <c r="R644" s="669"/>
      <c r="S644" s="669"/>
      <c r="T644" s="150"/>
      <c r="U644" s="150"/>
      <c r="V644" s="150"/>
      <c r="W644" s="150"/>
      <c r="X644" s="150"/>
      <c r="Y644" s="150"/>
      <c r="Z644" s="150"/>
      <c r="AA644" s="150"/>
      <c r="AB644" s="150"/>
      <c r="AC644" s="150"/>
    </row>
    <row r="645" spans="1:29" ht="15.75" customHeight="1" x14ac:dyDescent="0.25">
      <c r="A645" s="669"/>
      <c r="B645" s="669"/>
      <c r="C645" s="669"/>
      <c r="D645" s="669"/>
      <c r="E645" s="150"/>
      <c r="F645" s="150"/>
      <c r="G645" s="150"/>
      <c r="H645" s="150"/>
      <c r="I645" s="150"/>
      <c r="J645" s="150"/>
      <c r="K645" s="150"/>
      <c r="L645" s="150"/>
      <c r="M645" s="150"/>
      <c r="N645" s="150"/>
      <c r="O645" s="150"/>
      <c r="P645" s="150"/>
      <c r="Q645" s="669"/>
      <c r="R645" s="669"/>
      <c r="S645" s="669"/>
      <c r="T645" s="150"/>
      <c r="U645" s="150"/>
      <c r="V645" s="150"/>
      <c r="W645" s="150"/>
      <c r="X645" s="150"/>
      <c r="Y645" s="150"/>
      <c r="Z645" s="150"/>
      <c r="AA645" s="150"/>
      <c r="AB645" s="150"/>
      <c r="AC645" s="150"/>
    </row>
    <row r="646" spans="1:29" ht="15.75" customHeight="1" x14ac:dyDescent="0.25">
      <c r="A646" s="669"/>
      <c r="B646" s="669"/>
      <c r="C646" s="669"/>
      <c r="D646" s="669"/>
      <c r="E646" s="150"/>
      <c r="F646" s="150"/>
      <c r="G646" s="150"/>
      <c r="H646" s="150"/>
      <c r="I646" s="150"/>
      <c r="J646" s="150"/>
      <c r="K646" s="150"/>
      <c r="L646" s="150"/>
      <c r="M646" s="150"/>
      <c r="N646" s="150"/>
      <c r="O646" s="150"/>
      <c r="P646" s="150"/>
      <c r="Q646" s="669"/>
      <c r="R646" s="669"/>
      <c r="S646" s="669"/>
      <c r="T646" s="150"/>
      <c r="U646" s="150"/>
      <c r="V646" s="150"/>
      <c r="W646" s="150"/>
      <c r="X646" s="150"/>
      <c r="Y646" s="150"/>
      <c r="Z646" s="150"/>
      <c r="AA646" s="150"/>
      <c r="AB646" s="150"/>
      <c r="AC646" s="150"/>
    </row>
    <row r="647" spans="1:29" ht="15.75" customHeight="1" x14ac:dyDescent="0.25">
      <c r="A647" s="669"/>
      <c r="B647" s="669"/>
      <c r="C647" s="669"/>
      <c r="D647" s="669"/>
      <c r="E647" s="150"/>
      <c r="F647" s="150"/>
      <c r="G647" s="150"/>
      <c r="H647" s="150"/>
      <c r="I647" s="150"/>
      <c r="J647" s="150"/>
      <c r="K647" s="150"/>
      <c r="L647" s="150"/>
      <c r="M647" s="150"/>
      <c r="N647" s="150"/>
      <c r="O647" s="150"/>
      <c r="P647" s="150"/>
      <c r="Q647" s="669"/>
      <c r="R647" s="669"/>
      <c r="S647" s="669"/>
      <c r="T647" s="150"/>
      <c r="U647" s="150"/>
      <c r="V647" s="150"/>
      <c r="W647" s="150"/>
      <c r="X647" s="150"/>
      <c r="Y647" s="150"/>
      <c r="Z647" s="150"/>
      <c r="AA647" s="150"/>
      <c r="AB647" s="150"/>
      <c r="AC647" s="150"/>
    </row>
    <row r="648" spans="1:29" ht="15.75" customHeight="1" x14ac:dyDescent="0.25">
      <c r="A648" s="669"/>
      <c r="B648" s="669"/>
      <c r="C648" s="669"/>
      <c r="D648" s="669"/>
      <c r="E648" s="150"/>
      <c r="F648" s="150"/>
      <c r="G648" s="150"/>
      <c r="H648" s="150"/>
      <c r="I648" s="150"/>
      <c r="J648" s="150"/>
      <c r="K648" s="150"/>
      <c r="L648" s="150"/>
      <c r="M648" s="150"/>
      <c r="N648" s="150"/>
      <c r="O648" s="150"/>
      <c r="P648" s="150"/>
      <c r="Q648" s="669"/>
      <c r="R648" s="669"/>
      <c r="S648" s="669"/>
      <c r="T648" s="150"/>
      <c r="U648" s="150"/>
      <c r="V648" s="150"/>
      <c r="W648" s="150"/>
      <c r="X648" s="150"/>
      <c r="Y648" s="150"/>
      <c r="Z648" s="150"/>
      <c r="AA648" s="150"/>
      <c r="AB648" s="150"/>
      <c r="AC648" s="150"/>
    </row>
    <row r="649" spans="1:29" ht="15.75" customHeight="1" x14ac:dyDescent="0.25">
      <c r="A649" s="669"/>
      <c r="B649" s="669"/>
      <c r="C649" s="669"/>
      <c r="D649" s="669"/>
      <c r="E649" s="150"/>
      <c r="F649" s="150"/>
      <c r="G649" s="150"/>
      <c r="H649" s="150"/>
      <c r="I649" s="150"/>
      <c r="J649" s="150"/>
      <c r="K649" s="150"/>
      <c r="L649" s="150"/>
      <c r="M649" s="150"/>
      <c r="N649" s="150"/>
      <c r="O649" s="150"/>
      <c r="P649" s="150"/>
      <c r="Q649" s="669"/>
      <c r="R649" s="669"/>
      <c r="S649" s="669"/>
      <c r="T649" s="150"/>
      <c r="U649" s="150"/>
      <c r="V649" s="150"/>
      <c r="W649" s="150"/>
      <c r="X649" s="150"/>
      <c r="Y649" s="150"/>
      <c r="Z649" s="150"/>
      <c r="AA649" s="150"/>
      <c r="AB649" s="150"/>
      <c r="AC649" s="150"/>
    </row>
    <row r="650" spans="1:29" ht="15.75" customHeight="1" x14ac:dyDescent="0.25">
      <c r="A650" s="669"/>
      <c r="B650" s="669"/>
      <c r="C650" s="669"/>
      <c r="D650" s="669"/>
      <c r="E650" s="150"/>
      <c r="F650" s="150"/>
      <c r="G650" s="150"/>
      <c r="H650" s="150"/>
      <c r="I650" s="150"/>
      <c r="J650" s="150"/>
      <c r="K650" s="150"/>
      <c r="L650" s="150"/>
      <c r="M650" s="150"/>
      <c r="N650" s="150"/>
      <c r="O650" s="150"/>
      <c r="P650" s="150"/>
      <c r="Q650" s="669"/>
      <c r="R650" s="669"/>
      <c r="S650" s="669"/>
      <c r="T650" s="150"/>
      <c r="U650" s="150"/>
      <c r="V650" s="150"/>
      <c r="W650" s="150"/>
      <c r="X650" s="150"/>
      <c r="Y650" s="150"/>
      <c r="Z650" s="150"/>
      <c r="AA650" s="150"/>
      <c r="AB650" s="150"/>
      <c r="AC650" s="150"/>
    </row>
    <row r="651" spans="1:29" ht="15.75" customHeight="1" x14ac:dyDescent="0.25">
      <c r="A651" s="669"/>
      <c r="B651" s="669"/>
      <c r="C651" s="669"/>
      <c r="D651" s="669"/>
      <c r="E651" s="150"/>
      <c r="F651" s="150"/>
      <c r="G651" s="150"/>
      <c r="H651" s="150"/>
      <c r="I651" s="150"/>
      <c r="J651" s="150"/>
      <c r="K651" s="150"/>
      <c r="L651" s="150"/>
      <c r="M651" s="150"/>
      <c r="N651" s="150"/>
      <c r="O651" s="150"/>
      <c r="P651" s="150"/>
      <c r="Q651" s="669"/>
      <c r="R651" s="669"/>
      <c r="S651" s="669"/>
      <c r="T651" s="150"/>
      <c r="U651" s="150"/>
      <c r="V651" s="150"/>
      <c r="W651" s="150"/>
      <c r="X651" s="150"/>
      <c r="Y651" s="150"/>
      <c r="Z651" s="150"/>
      <c r="AA651" s="150"/>
      <c r="AB651" s="150"/>
      <c r="AC651" s="150"/>
    </row>
    <row r="652" spans="1:29" ht="15.75" customHeight="1" x14ac:dyDescent="0.25">
      <c r="A652" s="669"/>
      <c r="B652" s="669"/>
      <c r="C652" s="669"/>
      <c r="D652" s="669"/>
      <c r="E652" s="150"/>
      <c r="F652" s="150"/>
      <c r="G652" s="150"/>
      <c r="H652" s="150"/>
      <c r="I652" s="150"/>
      <c r="J652" s="150"/>
      <c r="K652" s="150"/>
      <c r="L652" s="150"/>
      <c r="M652" s="150"/>
      <c r="N652" s="150"/>
      <c r="O652" s="150"/>
      <c r="P652" s="150"/>
      <c r="Q652" s="669"/>
      <c r="R652" s="669"/>
      <c r="S652" s="669"/>
      <c r="T652" s="150"/>
      <c r="U652" s="150"/>
      <c r="V652" s="150"/>
      <c r="W652" s="150"/>
      <c r="X652" s="150"/>
      <c r="Y652" s="150"/>
      <c r="Z652" s="150"/>
      <c r="AA652" s="150"/>
      <c r="AB652" s="150"/>
      <c r="AC652" s="150"/>
    </row>
    <row r="653" spans="1:29" ht="15.75" customHeight="1" x14ac:dyDescent="0.25">
      <c r="A653" s="669"/>
      <c r="B653" s="669"/>
      <c r="C653" s="669"/>
      <c r="D653" s="669"/>
      <c r="E653" s="150"/>
      <c r="F653" s="150"/>
      <c r="G653" s="150"/>
      <c r="H653" s="150"/>
      <c r="I653" s="150"/>
      <c r="J653" s="150"/>
      <c r="K653" s="150"/>
      <c r="L653" s="150"/>
      <c r="M653" s="150"/>
      <c r="N653" s="150"/>
      <c r="O653" s="150"/>
      <c r="P653" s="150"/>
      <c r="Q653" s="669"/>
      <c r="R653" s="669"/>
      <c r="S653" s="669"/>
      <c r="T653" s="150"/>
      <c r="U653" s="150"/>
      <c r="V653" s="150"/>
      <c r="W653" s="150"/>
      <c r="X653" s="150"/>
      <c r="Y653" s="150"/>
      <c r="Z653" s="150"/>
      <c r="AA653" s="150"/>
      <c r="AB653" s="150"/>
      <c r="AC653" s="150"/>
    </row>
    <row r="654" spans="1:29" ht="15.75" customHeight="1" x14ac:dyDescent="0.25">
      <c r="A654" s="669"/>
      <c r="B654" s="669"/>
      <c r="C654" s="669"/>
      <c r="D654" s="669"/>
      <c r="E654" s="150"/>
      <c r="F654" s="150"/>
      <c r="G654" s="150"/>
      <c r="H654" s="150"/>
      <c r="I654" s="150"/>
      <c r="J654" s="150"/>
      <c r="K654" s="150"/>
      <c r="L654" s="150"/>
      <c r="M654" s="150"/>
      <c r="N654" s="150"/>
      <c r="O654" s="150"/>
      <c r="P654" s="150"/>
      <c r="Q654" s="669"/>
      <c r="R654" s="669"/>
      <c r="S654" s="669"/>
      <c r="T654" s="150"/>
      <c r="U654" s="150"/>
      <c r="V654" s="150"/>
      <c r="W654" s="150"/>
      <c r="X654" s="150"/>
      <c r="Y654" s="150"/>
      <c r="Z654" s="150"/>
      <c r="AA654" s="150"/>
      <c r="AB654" s="150"/>
      <c r="AC654" s="150"/>
    </row>
    <row r="655" spans="1:29" ht="15.75" customHeight="1" x14ac:dyDescent="0.25">
      <c r="A655" s="669"/>
      <c r="B655" s="669"/>
      <c r="C655" s="669"/>
      <c r="D655" s="669"/>
      <c r="E655" s="150"/>
      <c r="F655" s="150"/>
      <c r="G655" s="150"/>
      <c r="H655" s="150"/>
      <c r="I655" s="150"/>
      <c r="J655" s="150"/>
      <c r="K655" s="150"/>
      <c r="L655" s="150"/>
      <c r="M655" s="150"/>
      <c r="N655" s="150"/>
      <c r="O655" s="150"/>
      <c r="P655" s="150"/>
      <c r="Q655" s="669"/>
      <c r="R655" s="669"/>
      <c r="S655" s="669"/>
      <c r="T655" s="150"/>
      <c r="U655" s="150"/>
      <c r="V655" s="150"/>
      <c r="W655" s="150"/>
      <c r="X655" s="150"/>
      <c r="Y655" s="150"/>
      <c r="Z655" s="150"/>
      <c r="AA655" s="150"/>
      <c r="AB655" s="150"/>
      <c r="AC655" s="150"/>
    </row>
    <row r="656" spans="1:29" ht="15.75" customHeight="1" x14ac:dyDescent="0.25">
      <c r="A656" s="669"/>
      <c r="B656" s="669"/>
      <c r="C656" s="669"/>
      <c r="D656" s="669"/>
      <c r="E656" s="150"/>
      <c r="F656" s="150"/>
      <c r="G656" s="150"/>
      <c r="H656" s="150"/>
      <c r="I656" s="150"/>
      <c r="J656" s="150"/>
      <c r="K656" s="150"/>
      <c r="L656" s="150"/>
      <c r="M656" s="150"/>
      <c r="N656" s="150"/>
      <c r="O656" s="150"/>
      <c r="P656" s="150"/>
      <c r="Q656" s="669"/>
      <c r="R656" s="669"/>
      <c r="S656" s="669"/>
      <c r="T656" s="150"/>
      <c r="U656" s="150"/>
      <c r="V656" s="150"/>
      <c r="W656" s="150"/>
      <c r="X656" s="150"/>
      <c r="Y656" s="150"/>
      <c r="Z656" s="150"/>
      <c r="AA656" s="150"/>
      <c r="AB656" s="150"/>
      <c r="AC656" s="150"/>
    </row>
    <row r="657" spans="1:29" ht="15.75" customHeight="1" x14ac:dyDescent="0.25">
      <c r="A657" s="669"/>
      <c r="B657" s="669"/>
      <c r="C657" s="669"/>
      <c r="D657" s="669"/>
      <c r="E657" s="150"/>
      <c r="F657" s="150"/>
      <c r="G657" s="150"/>
      <c r="H657" s="150"/>
      <c r="I657" s="150"/>
      <c r="J657" s="150"/>
      <c r="K657" s="150"/>
      <c r="L657" s="150"/>
      <c r="M657" s="150"/>
      <c r="N657" s="150"/>
      <c r="O657" s="150"/>
      <c r="P657" s="150"/>
      <c r="Q657" s="669"/>
      <c r="R657" s="669"/>
      <c r="S657" s="669"/>
      <c r="T657" s="150"/>
      <c r="U657" s="150"/>
      <c r="V657" s="150"/>
      <c r="W657" s="150"/>
      <c r="X657" s="150"/>
      <c r="Y657" s="150"/>
      <c r="Z657" s="150"/>
      <c r="AA657" s="150"/>
      <c r="AB657" s="150"/>
      <c r="AC657" s="150"/>
    </row>
    <row r="658" spans="1:29" ht="15.75" customHeight="1" x14ac:dyDescent="0.25">
      <c r="A658" s="669"/>
      <c r="B658" s="669"/>
      <c r="C658" s="669"/>
      <c r="D658" s="669"/>
      <c r="E658" s="150"/>
      <c r="F658" s="150"/>
      <c r="G658" s="150"/>
      <c r="H658" s="150"/>
      <c r="I658" s="150"/>
      <c r="J658" s="150"/>
      <c r="K658" s="150"/>
      <c r="L658" s="150"/>
      <c r="M658" s="150"/>
      <c r="N658" s="150"/>
      <c r="O658" s="150"/>
      <c r="P658" s="150"/>
      <c r="Q658" s="669"/>
      <c r="R658" s="669"/>
      <c r="S658" s="669"/>
      <c r="T658" s="150"/>
      <c r="U658" s="150"/>
      <c r="V658" s="150"/>
      <c r="W658" s="150"/>
      <c r="X658" s="150"/>
      <c r="Y658" s="150"/>
      <c r="Z658" s="150"/>
      <c r="AA658" s="150"/>
      <c r="AB658" s="150"/>
      <c r="AC658" s="150"/>
    </row>
    <row r="659" spans="1:29" ht="15.75" customHeight="1" x14ac:dyDescent="0.25">
      <c r="A659" s="669"/>
      <c r="B659" s="669"/>
      <c r="C659" s="669"/>
      <c r="D659" s="669"/>
      <c r="E659" s="150"/>
      <c r="F659" s="150"/>
      <c r="G659" s="150"/>
      <c r="H659" s="150"/>
      <c r="I659" s="150"/>
      <c r="J659" s="150"/>
      <c r="K659" s="150"/>
      <c r="L659" s="150"/>
      <c r="M659" s="150"/>
      <c r="N659" s="150"/>
      <c r="O659" s="150"/>
      <c r="P659" s="150"/>
      <c r="Q659" s="669"/>
      <c r="R659" s="669"/>
      <c r="S659" s="669"/>
      <c r="T659" s="150"/>
      <c r="U659" s="150"/>
      <c r="V659" s="150"/>
      <c r="W659" s="150"/>
      <c r="X659" s="150"/>
      <c r="Y659" s="150"/>
      <c r="Z659" s="150"/>
      <c r="AA659" s="150"/>
      <c r="AB659" s="150"/>
      <c r="AC659" s="150"/>
    </row>
    <row r="660" spans="1:29" ht="15.75" customHeight="1" x14ac:dyDescent="0.25">
      <c r="A660" s="669"/>
      <c r="B660" s="669"/>
      <c r="C660" s="669"/>
      <c r="D660" s="669"/>
      <c r="E660" s="150"/>
      <c r="F660" s="150"/>
      <c r="G660" s="150"/>
      <c r="H660" s="150"/>
      <c r="I660" s="150"/>
      <c r="J660" s="150"/>
      <c r="K660" s="150"/>
      <c r="L660" s="150"/>
      <c r="M660" s="150"/>
      <c r="N660" s="150"/>
      <c r="O660" s="150"/>
      <c r="P660" s="150"/>
      <c r="Q660" s="669"/>
      <c r="R660" s="669"/>
      <c r="S660" s="669"/>
      <c r="T660" s="150"/>
      <c r="U660" s="150"/>
      <c r="V660" s="150"/>
      <c r="W660" s="150"/>
      <c r="X660" s="150"/>
      <c r="Y660" s="150"/>
      <c r="Z660" s="150"/>
      <c r="AA660" s="150"/>
      <c r="AB660" s="150"/>
      <c r="AC660" s="150"/>
    </row>
    <row r="661" spans="1:29" ht="15.75" customHeight="1" x14ac:dyDescent="0.25">
      <c r="A661" s="669"/>
      <c r="B661" s="669"/>
      <c r="C661" s="669"/>
      <c r="D661" s="669"/>
      <c r="E661" s="150"/>
      <c r="F661" s="150"/>
      <c r="G661" s="150"/>
      <c r="H661" s="150"/>
      <c r="I661" s="150"/>
      <c r="J661" s="150"/>
      <c r="K661" s="150"/>
      <c r="L661" s="150"/>
      <c r="M661" s="150"/>
      <c r="N661" s="150"/>
      <c r="O661" s="150"/>
      <c r="P661" s="150"/>
      <c r="Q661" s="669"/>
      <c r="R661" s="669"/>
      <c r="S661" s="669"/>
      <c r="T661" s="150"/>
      <c r="U661" s="150"/>
      <c r="V661" s="150"/>
      <c r="W661" s="150"/>
      <c r="X661" s="150"/>
      <c r="Y661" s="150"/>
      <c r="Z661" s="150"/>
      <c r="AA661" s="150"/>
      <c r="AB661" s="150"/>
      <c r="AC661" s="150"/>
    </row>
    <row r="662" spans="1:29" ht="15.75" customHeight="1" x14ac:dyDescent="0.25">
      <c r="A662" s="669"/>
      <c r="B662" s="669"/>
      <c r="C662" s="669"/>
      <c r="D662" s="669"/>
      <c r="E662" s="150"/>
      <c r="F662" s="150"/>
      <c r="G662" s="150"/>
      <c r="H662" s="150"/>
      <c r="I662" s="150"/>
      <c r="J662" s="150"/>
      <c r="K662" s="150"/>
      <c r="L662" s="150"/>
      <c r="M662" s="150"/>
      <c r="N662" s="150"/>
      <c r="O662" s="150"/>
      <c r="P662" s="150"/>
      <c r="Q662" s="669"/>
      <c r="R662" s="669"/>
      <c r="S662" s="669"/>
      <c r="T662" s="150"/>
      <c r="U662" s="150"/>
      <c r="V662" s="150"/>
      <c r="W662" s="150"/>
      <c r="X662" s="150"/>
      <c r="Y662" s="150"/>
      <c r="Z662" s="150"/>
      <c r="AA662" s="150"/>
      <c r="AB662" s="150"/>
      <c r="AC662" s="150"/>
    </row>
    <row r="663" spans="1:29" ht="15.75" customHeight="1" x14ac:dyDescent="0.25">
      <c r="A663" s="669"/>
      <c r="B663" s="669"/>
      <c r="C663" s="669"/>
      <c r="D663" s="669"/>
      <c r="E663" s="150"/>
      <c r="F663" s="150"/>
      <c r="G663" s="150"/>
      <c r="H663" s="150"/>
      <c r="I663" s="150"/>
      <c r="J663" s="150"/>
      <c r="K663" s="150"/>
      <c r="L663" s="150"/>
      <c r="M663" s="150"/>
      <c r="N663" s="150"/>
      <c r="O663" s="150"/>
      <c r="P663" s="150"/>
      <c r="Q663" s="669"/>
      <c r="R663" s="669"/>
      <c r="S663" s="669"/>
      <c r="T663" s="150"/>
      <c r="U663" s="150"/>
      <c r="V663" s="150"/>
      <c r="W663" s="150"/>
      <c r="X663" s="150"/>
      <c r="Y663" s="150"/>
      <c r="Z663" s="150"/>
      <c r="AA663" s="150"/>
      <c r="AB663" s="150"/>
      <c r="AC663" s="150"/>
    </row>
    <row r="664" spans="1:29" ht="15.75" customHeight="1" x14ac:dyDescent="0.25">
      <c r="A664" s="669"/>
      <c r="B664" s="669"/>
      <c r="C664" s="669"/>
      <c r="D664" s="669"/>
      <c r="E664" s="150"/>
      <c r="F664" s="150"/>
      <c r="G664" s="150"/>
      <c r="H664" s="150"/>
      <c r="I664" s="150"/>
      <c r="J664" s="150"/>
      <c r="K664" s="150"/>
      <c r="L664" s="150"/>
      <c r="M664" s="150"/>
      <c r="N664" s="150"/>
      <c r="O664" s="150"/>
      <c r="P664" s="150"/>
      <c r="Q664" s="669"/>
      <c r="R664" s="669"/>
      <c r="S664" s="669"/>
      <c r="T664" s="150"/>
      <c r="U664" s="150"/>
      <c r="V664" s="150"/>
      <c r="W664" s="150"/>
      <c r="X664" s="150"/>
      <c r="Y664" s="150"/>
      <c r="Z664" s="150"/>
      <c r="AA664" s="150"/>
      <c r="AB664" s="150"/>
      <c r="AC664" s="150"/>
    </row>
    <row r="665" spans="1:29" ht="15.75" customHeight="1" x14ac:dyDescent="0.25">
      <c r="A665" s="669"/>
      <c r="B665" s="669"/>
      <c r="C665" s="669"/>
      <c r="D665" s="669"/>
      <c r="E665" s="150"/>
      <c r="F665" s="150"/>
      <c r="G665" s="150"/>
      <c r="H665" s="150"/>
      <c r="I665" s="150"/>
      <c r="J665" s="150"/>
      <c r="K665" s="150"/>
      <c r="L665" s="150"/>
      <c r="M665" s="150"/>
      <c r="N665" s="150"/>
      <c r="O665" s="150"/>
      <c r="P665" s="150"/>
      <c r="Q665" s="669"/>
      <c r="R665" s="669"/>
      <c r="S665" s="669"/>
      <c r="T665" s="150"/>
      <c r="U665" s="150"/>
      <c r="V665" s="150"/>
      <c r="W665" s="150"/>
      <c r="X665" s="150"/>
      <c r="Y665" s="150"/>
      <c r="Z665" s="150"/>
      <c r="AA665" s="150"/>
      <c r="AB665" s="150"/>
      <c r="AC665" s="150"/>
    </row>
    <row r="666" spans="1:29" ht="15.75" customHeight="1" x14ac:dyDescent="0.25">
      <c r="A666" s="669"/>
      <c r="B666" s="669"/>
      <c r="C666" s="669"/>
      <c r="D666" s="669"/>
      <c r="E666" s="150"/>
      <c r="F666" s="150"/>
      <c r="G666" s="150"/>
      <c r="H666" s="150"/>
      <c r="I666" s="150"/>
      <c r="J666" s="150"/>
      <c r="K666" s="150"/>
      <c r="L666" s="150"/>
      <c r="M666" s="150"/>
      <c r="N666" s="150"/>
      <c r="O666" s="150"/>
      <c r="P666" s="150"/>
      <c r="Q666" s="669"/>
      <c r="R666" s="669"/>
      <c r="S666" s="669"/>
      <c r="T666" s="150"/>
      <c r="U666" s="150"/>
      <c r="V666" s="150"/>
      <c r="W666" s="150"/>
      <c r="X666" s="150"/>
      <c r="Y666" s="150"/>
      <c r="Z666" s="150"/>
      <c r="AA666" s="150"/>
      <c r="AB666" s="150"/>
      <c r="AC666" s="150"/>
    </row>
    <row r="667" spans="1:29" ht="15.75" customHeight="1" x14ac:dyDescent="0.25">
      <c r="A667" s="669"/>
      <c r="B667" s="669"/>
      <c r="C667" s="669"/>
      <c r="D667" s="669"/>
      <c r="E667" s="150"/>
      <c r="F667" s="150"/>
      <c r="G667" s="150"/>
      <c r="H667" s="150"/>
      <c r="I667" s="150"/>
      <c r="J667" s="150"/>
      <c r="K667" s="150"/>
      <c r="L667" s="150"/>
      <c r="M667" s="150"/>
      <c r="N667" s="150"/>
      <c r="O667" s="150"/>
      <c r="P667" s="150"/>
      <c r="Q667" s="669"/>
      <c r="R667" s="669"/>
      <c r="S667" s="669"/>
      <c r="T667" s="150"/>
      <c r="U667" s="150"/>
      <c r="V667" s="150"/>
      <c r="W667" s="150"/>
      <c r="X667" s="150"/>
      <c r="Y667" s="150"/>
      <c r="Z667" s="150"/>
      <c r="AA667" s="150"/>
      <c r="AB667" s="150"/>
      <c r="AC667" s="150"/>
    </row>
    <row r="668" spans="1:29" ht="15.75" customHeight="1" x14ac:dyDescent="0.25">
      <c r="A668" s="669"/>
      <c r="B668" s="669"/>
      <c r="C668" s="669"/>
      <c r="D668" s="669"/>
      <c r="E668" s="150"/>
      <c r="F668" s="150"/>
      <c r="G668" s="150"/>
      <c r="H668" s="150"/>
      <c r="I668" s="150"/>
      <c r="J668" s="150"/>
      <c r="K668" s="150"/>
      <c r="L668" s="150"/>
      <c r="M668" s="150"/>
      <c r="N668" s="150"/>
      <c r="O668" s="150"/>
      <c r="P668" s="150"/>
      <c r="Q668" s="669"/>
      <c r="R668" s="669"/>
      <c r="S668" s="669"/>
      <c r="T668" s="150"/>
      <c r="U668" s="150"/>
      <c r="V668" s="150"/>
      <c r="W668" s="150"/>
      <c r="X668" s="150"/>
      <c r="Y668" s="150"/>
      <c r="Z668" s="150"/>
      <c r="AA668" s="150"/>
      <c r="AB668" s="150"/>
      <c r="AC668" s="150"/>
    </row>
    <row r="669" spans="1:29" ht="15.75" customHeight="1" x14ac:dyDescent="0.25">
      <c r="A669" s="669"/>
      <c r="B669" s="669"/>
      <c r="C669" s="669"/>
      <c r="D669" s="669"/>
      <c r="E669" s="150"/>
      <c r="F669" s="150"/>
      <c r="G669" s="150"/>
      <c r="H669" s="150"/>
      <c r="I669" s="150"/>
      <c r="J669" s="150"/>
      <c r="K669" s="150"/>
      <c r="L669" s="150"/>
      <c r="M669" s="150"/>
      <c r="N669" s="150"/>
      <c r="O669" s="150"/>
      <c r="P669" s="150"/>
      <c r="Q669" s="669"/>
      <c r="R669" s="669"/>
      <c r="S669" s="669"/>
      <c r="T669" s="150"/>
      <c r="U669" s="150"/>
      <c r="V669" s="150"/>
      <c r="W669" s="150"/>
      <c r="X669" s="150"/>
      <c r="Y669" s="150"/>
      <c r="Z669" s="150"/>
      <c r="AA669" s="150"/>
      <c r="AB669" s="150"/>
      <c r="AC669" s="150"/>
    </row>
    <row r="670" spans="1:29" ht="15.75" customHeight="1" x14ac:dyDescent="0.25">
      <c r="A670" s="669"/>
      <c r="B670" s="669"/>
      <c r="C670" s="669"/>
      <c r="D670" s="669"/>
      <c r="E670" s="150"/>
      <c r="F670" s="150"/>
      <c r="G670" s="150"/>
      <c r="H670" s="150"/>
      <c r="I670" s="150"/>
      <c r="J670" s="150"/>
      <c r="K670" s="150"/>
      <c r="L670" s="150"/>
      <c r="M670" s="150"/>
      <c r="N670" s="150"/>
      <c r="O670" s="150"/>
      <c r="P670" s="150"/>
      <c r="Q670" s="669"/>
      <c r="R670" s="669"/>
      <c r="S670" s="669"/>
      <c r="T670" s="150"/>
      <c r="U670" s="150"/>
      <c r="V670" s="150"/>
      <c r="W670" s="150"/>
      <c r="X670" s="150"/>
      <c r="Y670" s="150"/>
      <c r="Z670" s="150"/>
      <c r="AA670" s="150"/>
      <c r="AB670" s="150"/>
      <c r="AC670" s="150"/>
    </row>
    <row r="671" spans="1:29" ht="15.75" customHeight="1" x14ac:dyDescent="0.25">
      <c r="A671" s="669"/>
      <c r="B671" s="669"/>
      <c r="C671" s="669"/>
      <c r="D671" s="669"/>
      <c r="E671" s="150"/>
      <c r="F671" s="150"/>
      <c r="G671" s="150"/>
      <c r="H671" s="150"/>
      <c r="I671" s="150"/>
      <c r="J671" s="150"/>
      <c r="K671" s="150"/>
      <c r="L671" s="150"/>
      <c r="M671" s="150"/>
      <c r="N671" s="150"/>
      <c r="O671" s="150"/>
      <c r="P671" s="150"/>
      <c r="Q671" s="669"/>
      <c r="R671" s="669"/>
      <c r="S671" s="669"/>
      <c r="T671" s="150"/>
      <c r="U671" s="150"/>
      <c r="V671" s="150"/>
      <c r="W671" s="150"/>
      <c r="X671" s="150"/>
      <c r="Y671" s="150"/>
      <c r="Z671" s="150"/>
      <c r="AA671" s="150"/>
      <c r="AB671" s="150"/>
      <c r="AC671" s="150"/>
    </row>
    <row r="672" spans="1:29" ht="15.75" customHeight="1" x14ac:dyDescent="0.25">
      <c r="A672" s="669"/>
      <c r="B672" s="669"/>
      <c r="C672" s="669"/>
      <c r="D672" s="669"/>
      <c r="E672" s="150"/>
      <c r="F672" s="150"/>
      <c r="G672" s="150"/>
      <c r="H672" s="150"/>
      <c r="I672" s="150"/>
      <c r="J672" s="150"/>
      <c r="K672" s="150"/>
      <c r="L672" s="150"/>
      <c r="M672" s="150"/>
      <c r="N672" s="150"/>
      <c r="O672" s="150"/>
      <c r="P672" s="150"/>
      <c r="Q672" s="669"/>
      <c r="R672" s="669"/>
      <c r="S672" s="669"/>
      <c r="T672" s="150"/>
      <c r="U672" s="150"/>
      <c r="V672" s="150"/>
      <c r="W672" s="150"/>
      <c r="X672" s="150"/>
      <c r="Y672" s="150"/>
      <c r="Z672" s="150"/>
      <c r="AA672" s="150"/>
      <c r="AB672" s="150"/>
      <c r="AC672" s="150"/>
    </row>
    <row r="673" spans="1:29" ht="15.75" customHeight="1" x14ac:dyDescent="0.25">
      <c r="A673" s="669"/>
      <c r="B673" s="669"/>
      <c r="C673" s="669"/>
      <c r="D673" s="669"/>
      <c r="E673" s="150"/>
      <c r="F673" s="150"/>
      <c r="G673" s="150"/>
      <c r="H673" s="150"/>
      <c r="I673" s="150"/>
      <c r="J673" s="150"/>
      <c r="K673" s="150"/>
      <c r="L673" s="150"/>
      <c r="M673" s="150"/>
      <c r="N673" s="150"/>
      <c r="O673" s="150"/>
      <c r="P673" s="150"/>
      <c r="Q673" s="669"/>
      <c r="R673" s="669"/>
      <c r="S673" s="669"/>
      <c r="T673" s="150"/>
      <c r="U673" s="150"/>
      <c r="V673" s="150"/>
      <c r="W673" s="150"/>
      <c r="X673" s="150"/>
      <c r="Y673" s="150"/>
      <c r="Z673" s="150"/>
      <c r="AA673" s="150"/>
      <c r="AB673" s="150"/>
      <c r="AC673" s="150"/>
    </row>
    <row r="674" spans="1:29" ht="15.75" customHeight="1" x14ac:dyDescent="0.25">
      <c r="A674" s="669"/>
      <c r="B674" s="669"/>
      <c r="C674" s="669"/>
      <c r="D674" s="669"/>
      <c r="E674" s="150"/>
      <c r="F674" s="150"/>
      <c r="G674" s="150"/>
      <c r="H674" s="150"/>
      <c r="I674" s="150"/>
      <c r="J674" s="150"/>
      <c r="K674" s="150"/>
      <c r="L674" s="150"/>
      <c r="M674" s="150"/>
      <c r="N674" s="150"/>
      <c r="O674" s="150"/>
      <c r="P674" s="150"/>
      <c r="Q674" s="669"/>
      <c r="R674" s="669"/>
      <c r="S674" s="669"/>
      <c r="T674" s="150"/>
      <c r="U674" s="150"/>
      <c r="V674" s="150"/>
      <c r="W674" s="150"/>
      <c r="X674" s="150"/>
      <c r="Y674" s="150"/>
      <c r="Z674" s="150"/>
      <c r="AA674" s="150"/>
      <c r="AB674" s="150"/>
      <c r="AC674" s="150"/>
    </row>
    <row r="675" spans="1:29" ht="15.75" customHeight="1" x14ac:dyDescent="0.25">
      <c r="A675" s="669"/>
      <c r="B675" s="669"/>
      <c r="C675" s="669"/>
      <c r="D675" s="669"/>
      <c r="E675" s="150"/>
      <c r="F675" s="150"/>
      <c r="G675" s="150"/>
      <c r="H675" s="150"/>
      <c r="I675" s="150"/>
      <c r="J675" s="150"/>
      <c r="K675" s="150"/>
      <c r="L675" s="150"/>
      <c r="M675" s="150"/>
      <c r="N675" s="150"/>
      <c r="O675" s="150"/>
      <c r="P675" s="150"/>
      <c r="Q675" s="669"/>
      <c r="R675" s="669"/>
      <c r="S675" s="669"/>
      <c r="T675" s="150"/>
      <c r="U675" s="150"/>
      <c r="V675" s="150"/>
      <c r="W675" s="150"/>
      <c r="X675" s="150"/>
      <c r="Y675" s="150"/>
      <c r="Z675" s="150"/>
      <c r="AA675" s="150"/>
      <c r="AB675" s="150"/>
      <c r="AC675" s="150"/>
    </row>
    <row r="676" spans="1:29" ht="15.75" customHeight="1" x14ac:dyDescent="0.25">
      <c r="A676" s="669"/>
      <c r="B676" s="669"/>
      <c r="C676" s="669"/>
      <c r="D676" s="669"/>
      <c r="E676" s="150"/>
      <c r="F676" s="150"/>
      <c r="G676" s="150"/>
      <c r="H676" s="150"/>
      <c r="I676" s="150"/>
      <c r="J676" s="150"/>
      <c r="K676" s="150"/>
      <c r="L676" s="150"/>
      <c r="M676" s="150"/>
      <c r="N676" s="150"/>
      <c r="O676" s="150"/>
      <c r="P676" s="150"/>
      <c r="Q676" s="669"/>
      <c r="R676" s="669"/>
      <c r="S676" s="669"/>
      <c r="T676" s="150"/>
      <c r="U676" s="150"/>
      <c r="V676" s="150"/>
      <c r="W676" s="150"/>
      <c r="X676" s="150"/>
      <c r="Y676" s="150"/>
      <c r="Z676" s="150"/>
      <c r="AA676" s="150"/>
      <c r="AB676" s="150"/>
      <c r="AC676" s="150"/>
    </row>
    <row r="677" spans="1:29" ht="15.75" customHeight="1" x14ac:dyDescent="0.25">
      <c r="A677" s="669"/>
      <c r="B677" s="669"/>
      <c r="C677" s="669"/>
      <c r="D677" s="669"/>
      <c r="E677" s="150"/>
      <c r="F677" s="150"/>
      <c r="G677" s="150"/>
      <c r="H677" s="150"/>
      <c r="I677" s="150"/>
      <c r="J677" s="150"/>
      <c r="K677" s="150"/>
      <c r="L677" s="150"/>
      <c r="M677" s="150"/>
      <c r="N677" s="150"/>
      <c r="O677" s="150"/>
      <c r="P677" s="150"/>
      <c r="Q677" s="669"/>
      <c r="R677" s="669"/>
      <c r="S677" s="669"/>
      <c r="T677" s="150"/>
      <c r="U677" s="150"/>
      <c r="V677" s="150"/>
      <c r="W677" s="150"/>
      <c r="X677" s="150"/>
      <c r="Y677" s="150"/>
      <c r="Z677" s="150"/>
      <c r="AA677" s="150"/>
      <c r="AB677" s="150"/>
      <c r="AC677" s="150"/>
    </row>
    <row r="678" spans="1:29" ht="15.75" customHeight="1" x14ac:dyDescent="0.25">
      <c r="A678" s="669"/>
      <c r="B678" s="669"/>
      <c r="C678" s="669"/>
      <c r="D678" s="669"/>
      <c r="E678" s="150"/>
      <c r="F678" s="150"/>
      <c r="G678" s="150"/>
      <c r="H678" s="150"/>
      <c r="I678" s="150"/>
      <c r="J678" s="150"/>
      <c r="K678" s="150"/>
      <c r="L678" s="150"/>
      <c r="M678" s="150"/>
      <c r="N678" s="150"/>
      <c r="O678" s="150"/>
      <c r="P678" s="150"/>
      <c r="Q678" s="669"/>
      <c r="R678" s="669"/>
      <c r="S678" s="669"/>
      <c r="T678" s="150"/>
      <c r="U678" s="150"/>
      <c r="V678" s="150"/>
      <c r="W678" s="150"/>
      <c r="X678" s="150"/>
      <c r="Y678" s="150"/>
      <c r="Z678" s="150"/>
      <c r="AA678" s="150"/>
      <c r="AB678" s="150"/>
      <c r="AC678" s="150"/>
    </row>
    <row r="679" spans="1:29" ht="15.75" customHeight="1" x14ac:dyDescent="0.25">
      <c r="A679" s="669"/>
      <c r="B679" s="669"/>
      <c r="C679" s="669"/>
      <c r="D679" s="669"/>
      <c r="E679" s="150"/>
      <c r="F679" s="150"/>
      <c r="G679" s="150"/>
      <c r="H679" s="150"/>
      <c r="I679" s="150"/>
      <c r="J679" s="150"/>
      <c r="K679" s="150"/>
      <c r="L679" s="150"/>
      <c r="M679" s="150"/>
      <c r="N679" s="150"/>
      <c r="O679" s="150"/>
      <c r="P679" s="150"/>
      <c r="Q679" s="669"/>
      <c r="R679" s="669"/>
      <c r="S679" s="669"/>
      <c r="T679" s="150"/>
      <c r="U679" s="150"/>
      <c r="V679" s="150"/>
      <c r="W679" s="150"/>
      <c r="X679" s="150"/>
      <c r="Y679" s="150"/>
      <c r="Z679" s="150"/>
      <c r="AA679" s="150"/>
      <c r="AB679" s="150"/>
      <c r="AC679" s="150"/>
    </row>
    <row r="680" spans="1:29" ht="15.75" customHeight="1" x14ac:dyDescent="0.25">
      <c r="A680" s="669"/>
      <c r="B680" s="669"/>
      <c r="C680" s="669"/>
      <c r="D680" s="669"/>
      <c r="E680" s="150"/>
      <c r="F680" s="150"/>
      <c r="G680" s="150"/>
      <c r="H680" s="150"/>
      <c r="I680" s="150"/>
      <c r="J680" s="150"/>
      <c r="K680" s="150"/>
      <c r="L680" s="150"/>
      <c r="M680" s="150"/>
      <c r="N680" s="150"/>
      <c r="O680" s="150"/>
      <c r="P680" s="150"/>
      <c r="Q680" s="669"/>
      <c r="R680" s="669"/>
      <c r="S680" s="669"/>
      <c r="T680" s="150"/>
      <c r="U680" s="150"/>
      <c r="V680" s="150"/>
      <c r="W680" s="150"/>
      <c r="X680" s="150"/>
      <c r="Y680" s="150"/>
      <c r="Z680" s="150"/>
      <c r="AA680" s="150"/>
      <c r="AB680" s="150"/>
      <c r="AC680" s="150"/>
    </row>
    <row r="681" spans="1:29" ht="15.75" customHeight="1" x14ac:dyDescent="0.25">
      <c r="A681" s="669"/>
      <c r="B681" s="669"/>
      <c r="C681" s="669"/>
      <c r="D681" s="669"/>
      <c r="E681" s="150"/>
      <c r="F681" s="150"/>
      <c r="G681" s="150"/>
      <c r="H681" s="150"/>
      <c r="I681" s="150"/>
      <c r="J681" s="150"/>
      <c r="K681" s="150"/>
      <c r="L681" s="150"/>
      <c r="M681" s="150"/>
      <c r="N681" s="150"/>
      <c r="O681" s="150"/>
      <c r="P681" s="150"/>
      <c r="Q681" s="669"/>
      <c r="R681" s="669"/>
      <c r="S681" s="669"/>
      <c r="T681" s="150"/>
      <c r="U681" s="150"/>
      <c r="V681" s="150"/>
      <c r="W681" s="150"/>
      <c r="X681" s="150"/>
      <c r="Y681" s="150"/>
      <c r="Z681" s="150"/>
      <c r="AA681" s="150"/>
      <c r="AB681" s="150"/>
      <c r="AC681" s="150"/>
    </row>
    <row r="682" spans="1:29" ht="15.75" customHeight="1" x14ac:dyDescent="0.25">
      <c r="A682" s="669"/>
      <c r="B682" s="669"/>
      <c r="C682" s="669"/>
      <c r="D682" s="669"/>
      <c r="E682" s="150"/>
      <c r="F682" s="150"/>
      <c r="G682" s="150"/>
      <c r="H682" s="150"/>
      <c r="I682" s="150"/>
      <c r="J682" s="150"/>
      <c r="K682" s="150"/>
      <c r="L682" s="150"/>
      <c r="M682" s="150"/>
      <c r="N682" s="150"/>
      <c r="O682" s="150"/>
      <c r="P682" s="150"/>
      <c r="Q682" s="669"/>
      <c r="R682" s="669"/>
      <c r="S682" s="669"/>
      <c r="T682" s="150"/>
      <c r="U682" s="150"/>
      <c r="V682" s="150"/>
      <c r="W682" s="150"/>
      <c r="X682" s="150"/>
      <c r="Y682" s="150"/>
      <c r="Z682" s="150"/>
      <c r="AA682" s="150"/>
      <c r="AB682" s="150"/>
      <c r="AC682" s="150"/>
    </row>
    <row r="683" spans="1:29" ht="15.75" customHeight="1" x14ac:dyDescent="0.25">
      <c r="A683" s="669"/>
      <c r="B683" s="669"/>
      <c r="C683" s="669"/>
      <c r="D683" s="669"/>
      <c r="E683" s="150"/>
      <c r="F683" s="150"/>
      <c r="G683" s="150"/>
      <c r="H683" s="150"/>
      <c r="I683" s="150"/>
      <c r="J683" s="150"/>
      <c r="K683" s="150"/>
      <c r="L683" s="150"/>
      <c r="M683" s="150"/>
      <c r="N683" s="150"/>
      <c r="O683" s="150"/>
      <c r="P683" s="150"/>
      <c r="Q683" s="669"/>
      <c r="R683" s="669"/>
      <c r="S683" s="669"/>
      <c r="T683" s="150"/>
      <c r="U683" s="150"/>
      <c r="V683" s="150"/>
      <c r="W683" s="150"/>
      <c r="X683" s="150"/>
      <c r="Y683" s="150"/>
      <c r="Z683" s="150"/>
      <c r="AA683" s="150"/>
      <c r="AB683" s="150"/>
      <c r="AC683" s="150"/>
    </row>
    <row r="684" spans="1:29" ht="15.75" customHeight="1" x14ac:dyDescent="0.25">
      <c r="A684" s="669"/>
      <c r="B684" s="669"/>
      <c r="C684" s="669"/>
      <c r="D684" s="669"/>
      <c r="E684" s="150"/>
      <c r="F684" s="150"/>
      <c r="G684" s="150"/>
      <c r="H684" s="150"/>
      <c r="I684" s="150"/>
      <c r="J684" s="150"/>
      <c r="K684" s="150"/>
      <c r="L684" s="150"/>
      <c r="M684" s="150"/>
      <c r="N684" s="150"/>
      <c r="O684" s="150"/>
      <c r="P684" s="150"/>
      <c r="Q684" s="669"/>
      <c r="R684" s="669"/>
      <c r="S684" s="669"/>
      <c r="T684" s="150"/>
      <c r="U684" s="150"/>
      <c r="V684" s="150"/>
      <c r="W684" s="150"/>
      <c r="X684" s="150"/>
      <c r="Y684" s="150"/>
      <c r="Z684" s="150"/>
      <c r="AA684" s="150"/>
      <c r="AB684" s="150"/>
      <c r="AC684" s="150"/>
    </row>
    <row r="685" spans="1:29" ht="15.75" customHeight="1" x14ac:dyDescent="0.25">
      <c r="A685" s="669"/>
      <c r="B685" s="669"/>
      <c r="C685" s="669"/>
      <c r="D685" s="669"/>
      <c r="E685" s="150"/>
      <c r="F685" s="150"/>
      <c r="G685" s="150"/>
      <c r="H685" s="150"/>
      <c r="I685" s="150"/>
      <c r="J685" s="150"/>
      <c r="K685" s="150"/>
      <c r="L685" s="150"/>
      <c r="M685" s="150"/>
      <c r="N685" s="150"/>
      <c r="O685" s="150"/>
      <c r="P685" s="150"/>
      <c r="Q685" s="669"/>
      <c r="R685" s="669"/>
      <c r="S685" s="669"/>
      <c r="T685" s="150"/>
      <c r="U685" s="150"/>
      <c r="V685" s="150"/>
      <c r="W685" s="150"/>
      <c r="X685" s="150"/>
      <c r="Y685" s="150"/>
      <c r="Z685" s="150"/>
      <c r="AA685" s="150"/>
      <c r="AB685" s="150"/>
      <c r="AC685" s="150"/>
    </row>
    <row r="686" spans="1:29" ht="15.75" customHeight="1" x14ac:dyDescent="0.25">
      <c r="A686" s="669"/>
      <c r="B686" s="669"/>
      <c r="C686" s="669"/>
      <c r="D686" s="669"/>
      <c r="E686" s="150"/>
      <c r="F686" s="150"/>
      <c r="G686" s="150"/>
      <c r="H686" s="150"/>
      <c r="I686" s="150"/>
      <c r="J686" s="150"/>
      <c r="K686" s="150"/>
      <c r="L686" s="150"/>
      <c r="M686" s="150"/>
      <c r="N686" s="150"/>
      <c r="O686" s="150"/>
      <c r="P686" s="150"/>
      <c r="Q686" s="669"/>
      <c r="R686" s="669"/>
      <c r="S686" s="669"/>
      <c r="T686" s="150"/>
      <c r="U686" s="150"/>
      <c r="V686" s="150"/>
      <c r="W686" s="150"/>
      <c r="X686" s="150"/>
      <c r="Y686" s="150"/>
      <c r="Z686" s="150"/>
      <c r="AA686" s="150"/>
      <c r="AB686" s="150"/>
      <c r="AC686" s="150"/>
    </row>
    <row r="687" spans="1:29" ht="15.75" customHeight="1" x14ac:dyDescent="0.25">
      <c r="A687" s="669"/>
      <c r="B687" s="669"/>
      <c r="C687" s="669"/>
      <c r="D687" s="669"/>
      <c r="E687" s="150"/>
      <c r="F687" s="150"/>
      <c r="G687" s="150"/>
      <c r="H687" s="150"/>
      <c r="I687" s="150"/>
      <c r="J687" s="150"/>
      <c r="K687" s="150"/>
      <c r="L687" s="150"/>
      <c r="M687" s="150"/>
      <c r="N687" s="150"/>
      <c r="O687" s="150"/>
      <c r="P687" s="150"/>
      <c r="Q687" s="669"/>
      <c r="R687" s="669"/>
      <c r="S687" s="669"/>
      <c r="T687" s="150"/>
      <c r="U687" s="150"/>
      <c r="V687" s="150"/>
      <c r="W687" s="150"/>
      <c r="X687" s="150"/>
      <c r="Y687" s="150"/>
      <c r="Z687" s="150"/>
      <c r="AA687" s="150"/>
      <c r="AB687" s="150"/>
      <c r="AC687" s="150"/>
    </row>
    <row r="688" spans="1:29" ht="15.75" customHeight="1" x14ac:dyDescent="0.25">
      <c r="A688" s="669"/>
      <c r="B688" s="669"/>
      <c r="C688" s="669"/>
      <c r="D688" s="669"/>
      <c r="E688" s="150"/>
      <c r="F688" s="150"/>
      <c r="G688" s="150"/>
      <c r="H688" s="150"/>
      <c r="I688" s="150"/>
      <c r="J688" s="150"/>
      <c r="K688" s="150"/>
      <c r="L688" s="150"/>
      <c r="M688" s="150"/>
      <c r="N688" s="150"/>
      <c r="O688" s="150"/>
      <c r="P688" s="150"/>
      <c r="Q688" s="669"/>
      <c r="R688" s="669"/>
      <c r="S688" s="669"/>
      <c r="T688" s="150"/>
      <c r="U688" s="150"/>
      <c r="V688" s="150"/>
      <c r="W688" s="150"/>
      <c r="X688" s="150"/>
      <c r="Y688" s="150"/>
      <c r="Z688" s="150"/>
      <c r="AA688" s="150"/>
      <c r="AB688" s="150"/>
      <c r="AC688" s="150"/>
    </row>
    <row r="689" spans="1:29" ht="15.75" customHeight="1" x14ac:dyDescent="0.25">
      <c r="A689" s="669"/>
      <c r="B689" s="669"/>
      <c r="C689" s="669"/>
      <c r="D689" s="669"/>
      <c r="E689" s="150"/>
      <c r="F689" s="150"/>
      <c r="G689" s="150"/>
      <c r="H689" s="150"/>
      <c r="I689" s="150"/>
      <c r="J689" s="150"/>
      <c r="K689" s="150"/>
      <c r="L689" s="150"/>
      <c r="M689" s="150"/>
      <c r="N689" s="150"/>
      <c r="O689" s="150"/>
      <c r="P689" s="150"/>
      <c r="Q689" s="669"/>
      <c r="R689" s="669"/>
      <c r="S689" s="669"/>
      <c r="T689" s="150"/>
      <c r="U689" s="150"/>
      <c r="V689" s="150"/>
      <c r="W689" s="150"/>
      <c r="X689" s="150"/>
      <c r="Y689" s="150"/>
      <c r="Z689" s="150"/>
      <c r="AA689" s="150"/>
      <c r="AB689" s="150"/>
      <c r="AC689" s="150"/>
    </row>
    <row r="690" spans="1:29" ht="15.75" customHeight="1" x14ac:dyDescent="0.25">
      <c r="A690" s="669"/>
      <c r="B690" s="669"/>
      <c r="C690" s="669"/>
      <c r="D690" s="669"/>
      <c r="E690" s="150"/>
      <c r="F690" s="150"/>
      <c r="G690" s="150"/>
      <c r="H690" s="150"/>
      <c r="I690" s="150"/>
      <c r="J690" s="150"/>
      <c r="K690" s="150"/>
      <c r="L690" s="150"/>
      <c r="M690" s="150"/>
      <c r="N690" s="150"/>
      <c r="O690" s="150"/>
      <c r="P690" s="150"/>
      <c r="Q690" s="669"/>
      <c r="R690" s="669"/>
      <c r="S690" s="669"/>
      <c r="T690" s="150"/>
      <c r="U690" s="150"/>
      <c r="V690" s="150"/>
      <c r="W690" s="150"/>
      <c r="X690" s="150"/>
      <c r="Y690" s="150"/>
      <c r="Z690" s="150"/>
      <c r="AA690" s="150"/>
      <c r="AB690" s="150"/>
      <c r="AC690" s="150"/>
    </row>
    <row r="691" spans="1:29" ht="15.75" customHeight="1" x14ac:dyDescent="0.25">
      <c r="A691" s="669"/>
      <c r="B691" s="669"/>
      <c r="C691" s="669"/>
      <c r="D691" s="669"/>
      <c r="E691" s="150"/>
      <c r="F691" s="150"/>
      <c r="G691" s="150"/>
      <c r="H691" s="150"/>
      <c r="I691" s="150"/>
      <c r="J691" s="150"/>
      <c r="K691" s="150"/>
      <c r="L691" s="150"/>
      <c r="M691" s="150"/>
      <c r="N691" s="150"/>
      <c r="O691" s="150"/>
      <c r="P691" s="150"/>
      <c r="Q691" s="669"/>
      <c r="R691" s="669"/>
      <c r="S691" s="669"/>
      <c r="T691" s="150"/>
      <c r="U691" s="150"/>
      <c r="V691" s="150"/>
      <c r="W691" s="150"/>
      <c r="X691" s="150"/>
      <c r="Y691" s="150"/>
      <c r="Z691" s="150"/>
      <c r="AA691" s="150"/>
      <c r="AB691" s="150"/>
      <c r="AC691" s="150"/>
    </row>
    <row r="692" spans="1:29" ht="15.75" customHeight="1" x14ac:dyDescent="0.25">
      <c r="A692" s="669"/>
      <c r="B692" s="669"/>
      <c r="C692" s="669"/>
      <c r="D692" s="669"/>
      <c r="E692" s="150"/>
      <c r="F692" s="150"/>
      <c r="G692" s="150"/>
      <c r="H692" s="150"/>
      <c r="I692" s="150"/>
      <c r="J692" s="150"/>
      <c r="K692" s="150"/>
      <c r="L692" s="150"/>
      <c r="M692" s="150"/>
      <c r="N692" s="150"/>
      <c r="O692" s="150"/>
      <c r="P692" s="150"/>
      <c r="Q692" s="669"/>
      <c r="R692" s="669"/>
      <c r="S692" s="669"/>
      <c r="T692" s="150"/>
      <c r="U692" s="150"/>
      <c r="V692" s="150"/>
      <c r="W692" s="150"/>
      <c r="X692" s="150"/>
      <c r="Y692" s="150"/>
      <c r="Z692" s="150"/>
      <c r="AA692" s="150"/>
      <c r="AB692" s="150"/>
      <c r="AC692" s="150"/>
    </row>
    <row r="693" spans="1:29" ht="15.75" customHeight="1" x14ac:dyDescent="0.25">
      <c r="A693" s="669"/>
      <c r="B693" s="669"/>
      <c r="C693" s="669"/>
      <c r="D693" s="669"/>
      <c r="E693" s="150"/>
      <c r="F693" s="150"/>
      <c r="G693" s="150"/>
      <c r="H693" s="150"/>
      <c r="I693" s="150"/>
      <c r="J693" s="150"/>
      <c r="K693" s="150"/>
      <c r="L693" s="150"/>
      <c r="M693" s="150"/>
      <c r="N693" s="150"/>
      <c r="O693" s="150"/>
      <c r="P693" s="150"/>
      <c r="Q693" s="669"/>
      <c r="R693" s="669"/>
      <c r="S693" s="669"/>
      <c r="T693" s="150"/>
      <c r="U693" s="150"/>
      <c r="V693" s="150"/>
      <c r="W693" s="150"/>
      <c r="X693" s="150"/>
      <c r="Y693" s="150"/>
      <c r="Z693" s="150"/>
      <c r="AA693" s="150"/>
      <c r="AB693" s="150"/>
      <c r="AC693" s="150"/>
    </row>
    <row r="694" spans="1:29" ht="15.75" customHeight="1" x14ac:dyDescent="0.25">
      <c r="A694" s="669"/>
      <c r="B694" s="669"/>
      <c r="C694" s="669"/>
      <c r="D694" s="669"/>
      <c r="E694" s="150"/>
      <c r="F694" s="150"/>
      <c r="G694" s="150"/>
      <c r="H694" s="150"/>
      <c r="I694" s="150"/>
      <c r="J694" s="150"/>
      <c r="K694" s="150"/>
      <c r="L694" s="150"/>
      <c r="M694" s="150"/>
      <c r="N694" s="150"/>
      <c r="O694" s="150"/>
      <c r="P694" s="150"/>
      <c r="Q694" s="669"/>
      <c r="R694" s="669"/>
      <c r="S694" s="669"/>
      <c r="T694" s="150"/>
      <c r="U694" s="150"/>
      <c r="V694" s="150"/>
      <c r="W694" s="150"/>
      <c r="X694" s="150"/>
      <c r="Y694" s="150"/>
      <c r="Z694" s="150"/>
      <c r="AA694" s="150"/>
      <c r="AB694" s="150"/>
      <c r="AC694" s="150"/>
    </row>
    <row r="695" spans="1:29" ht="15.75" customHeight="1" x14ac:dyDescent="0.25">
      <c r="A695" s="669"/>
      <c r="B695" s="669"/>
      <c r="C695" s="669"/>
      <c r="D695" s="669"/>
      <c r="E695" s="150"/>
      <c r="F695" s="150"/>
      <c r="G695" s="150"/>
      <c r="H695" s="150"/>
      <c r="I695" s="150"/>
      <c r="J695" s="150"/>
      <c r="K695" s="150"/>
      <c r="L695" s="150"/>
      <c r="M695" s="150"/>
      <c r="N695" s="150"/>
      <c r="O695" s="150"/>
      <c r="P695" s="150"/>
      <c r="Q695" s="669"/>
      <c r="R695" s="669"/>
      <c r="S695" s="669"/>
      <c r="T695" s="150"/>
      <c r="U695" s="150"/>
      <c r="V695" s="150"/>
      <c r="W695" s="150"/>
      <c r="X695" s="150"/>
      <c r="Y695" s="150"/>
      <c r="Z695" s="150"/>
      <c r="AA695" s="150"/>
      <c r="AB695" s="150"/>
      <c r="AC695" s="150"/>
    </row>
    <row r="696" spans="1:29" ht="15.75" customHeight="1" x14ac:dyDescent="0.25">
      <c r="A696" s="669"/>
      <c r="B696" s="669"/>
      <c r="C696" s="669"/>
      <c r="D696" s="669"/>
      <c r="E696" s="150"/>
      <c r="F696" s="150"/>
      <c r="G696" s="150"/>
      <c r="H696" s="150"/>
      <c r="I696" s="150"/>
      <c r="J696" s="150"/>
      <c r="K696" s="150"/>
      <c r="L696" s="150"/>
      <c r="M696" s="150"/>
      <c r="N696" s="150"/>
      <c r="O696" s="150"/>
      <c r="P696" s="150"/>
      <c r="Q696" s="669"/>
      <c r="R696" s="669"/>
      <c r="S696" s="669"/>
      <c r="T696" s="150"/>
      <c r="U696" s="150"/>
      <c r="V696" s="150"/>
      <c r="W696" s="150"/>
      <c r="X696" s="150"/>
      <c r="Y696" s="150"/>
      <c r="Z696" s="150"/>
      <c r="AA696" s="150"/>
      <c r="AB696" s="150"/>
      <c r="AC696" s="150"/>
    </row>
    <row r="697" spans="1:29" ht="15.75" customHeight="1" x14ac:dyDescent="0.25">
      <c r="A697" s="669"/>
      <c r="B697" s="669"/>
      <c r="C697" s="669"/>
      <c r="D697" s="669"/>
      <c r="E697" s="150"/>
      <c r="F697" s="150"/>
      <c r="G697" s="150"/>
      <c r="H697" s="150"/>
      <c r="I697" s="150"/>
      <c r="J697" s="150"/>
      <c r="K697" s="150"/>
      <c r="L697" s="150"/>
      <c r="M697" s="150"/>
      <c r="N697" s="150"/>
      <c r="O697" s="150"/>
      <c r="P697" s="150"/>
      <c r="Q697" s="669"/>
      <c r="R697" s="669"/>
      <c r="S697" s="669"/>
      <c r="T697" s="150"/>
      <c r="U697" s="150"/>
      <c r="V697" s="150"/>
      <c r="W697" s="150"/>
      <c r="X697" s="150"/>
      <c r="Y697" s="150"/>
      <c r="Z697" s="150"/>
      <c r="AA697" s="150"/>
      <c r="AB697" s="150"/>
      <c r="AC697" s="150"/>
    </row>
    <row r="698" spans="1:29" ht="15.75" customHeight="1" x14ac:dyDescent="0.25">
      <c r="A698" s="669"/>
      <c r="B698" s="669"/>
      <c r="C698" s="669"/>
      <c r="D698" s="669"/>
      <c r="E698" s="150"/>
      <c r="F698" s="150"/>
      <c r="G698" s="150"/>
      <c r="H698" s="150"/>
      <c r="I698" s="150"/>
      <c r="J698" s="150"/>
      <c r="K698" s="150"/>
      <c r="L698" s="150"/>
      <c r="M698" s="150"/>
      <c r="N698" s="150"/>
      <c r="O698" s="150"/>
      <c r="P698" s="150"/>
      <c r="Q698" s="669"/>
      <c r="R698" s="669"/>
      <c r="S698" s="669"/>
      <c r="T698" s="150"/>
      <c r="U698" s="150"/>
      <c r="V698" s="150"/>
      <c r="W698" s="150"/>
      <c r="X698" s="150"/>
      <c r="Y698" s="150"/>
      <c r="Z698" s="150"/>
      <c r="AA698" s="150"/>
      <c r="AB698" s="150"/>
      <c r="AC698" s="150"/>
    </row>
    <row r="699" spans="1:29" ht="15.75" customHeight="1" x14ac:dyDescent="0.25">
      <c r="A699" s="669"/>
      <c r="B699" s="669"/>
      <c r="C699" s="669"/>
      <c r="D699" s="669"/>
      <c r="E699" s="150"/>
      <c r="F699" s="150"/>
      <c r="G699" s="150"/>
      <c r="H699" s="150"/>
      <c r="I699" s="150"/>
      <c r="J699" s="150"/>
      <c r="K699" s="150"/>
      <c r="L699" s="150"/>
      <c r="M699" s="150"/>
      <c r="N699" s="150"/>
      <c r="O699" s="150"/>
      <c r="P699" s="150"/>
      <c r="Q699" s="669"/>
      <c r="R699" s="669"/>
      <c r="S699" s="669"/>
      <c r="T699" s="150"/>
      <c r="U699" s="150"/>
      <c r="V699" s="150"/>
      <c r="W699" s="150"/>
      <c r="X699" s="150"/>
      <c r="Y699" s="150"/>
      <c r="Z699" s="150"/>
      <c r="AA699" s="150"/>
      <c r="AB699" s="150"/>
      <c r="AC699" s="150"/>
    </row>
    <row r="700" spans="1:29" ht="15.75" customHeight="1" x14ac:dyDescent="0.25">
      <c r="A700" s="669"/>
      <c r="B700" s="669"/>
      <c r="C700" s="669"/>
      <c r="D700" s="669"/>
      <c r="E700" s="150"/>
      <c r="F700" s="150"/>
      <c r="G700" s="150"/>
      <c r="H700" s="150"/>
      <c r="I700" s="150"/>
      <c r="J700" s="150"/>
      <c r="K700" s="150"/>
      <c r="L700" s="150"/>
      <c r="M700" s="150"/>
      <c r="N700" s="150"/>
      <c r="O700" s="150"/>
      <c r="P700" s="150"/>
      <c r="Q700" s="669"/>
      <c r="R700" s="669"/>
      <c r="S700" s="669"/>
      <c r="T700" s="150"/>
      <c r="U700" s="150"/>
      <c r="V700" s="150"/>
      <c r="W700" s="150"/>
      <c r="X700" s="150"/>
      <c r="Y700" s="150"/>
      <c r="Z700" s="150"/>
      <c r="AA700" s="150"/>
      <c r="AB700" s="150"/>
      <c r="AC700" s="150"/>
    </row>
    <row r="701" spans="1:29" ht="15.75" customHeight="1" x14ac:dyDescent="0.25">
      <c r="A701" s="669"/>
      <c r="B701" s="669"/>
      <c r="C701" s="669"/>
      <c r="D701" s="669"/>
      <c r="E701" s="150"/>
      <c r="F701" s="150"/>
      <c r="G701" s="150"/>
      <c r="H701" s="150"/>
      <c r="I701" s="150"/>
      <c r="J701" s="150"/>
      <c r="K701" s="150"/>
      <c r="L701" s="150"/>
      <c r="M701" s="150"/>
      <c r="N701" s="150"/>
      <c r="O701" s="150"/>
      <c r="P701" s="150"/>
      <c r="Q701" s="669"/>
      <c r="R701" s="669"/>
      <c r="S701" s="669"/>
      <c r="T701" s="150"/>
      <c r="U701" s="150"/>
      <c r="V701" s="150"/>
      <c r="W701" s="150"/>
      <c r="X701" s="150"/>
      <c r="Y701" s="150"/>
      <c r="Z701" s="150"/>
      <c r="AA701" s="150"/>
      <c r="AB701" s="150"/>
      <c r="AC701" s="150"/>
    </row>
    <row r="702" spans="1:29" ht="15.75" customHeight="1" x14ac:dyDescent="0.25">
      <c r="A702" s="669"/>
      <c r="B702" s="669"/>
      <c r="C702" s="669"/>
      <c r="D702" s="669"/>
      <c r="E702" s="150"/>
      <c r="F702" s="150"/>
      <c r="G702" s="150"/>
      <c r="H702" s="150"/>
      <c r="I702" s="150"/>
      <c r="J702" s="150"/>
      <c r="K702" s="150"/>
      <c r="L702" s="150"/>
      <c r="M702" s="150"/>
      <c r="N702" s="150"/>
      <c r="O702" s="150"/>
      <c r="P702" s="150"/>
      <c r="Q702" s="669"/>
      <c r="R702" s="669"/>
      <c r="S702" s="669"/>
      <c r="T702" s="150"/>
      <c r="U702" s="150"/>
      <c r="V702" s="150"/>
      <c r="W702" s="150"/>
      <c r="X702" s="150"/>
      <c r="Y702" s="150"/>
      <c r="Z702" s="150"/>
      <c r="AA702" s="150"/>
      <c r="AB702" s="150"/>
      <c r="AC702" s="150"/>
    </row>
    <row r="703" spans="1:29" ht="15.75" customHeight="1" x14ac:dyDescent="0.25">
      <c r="A703" s="669"/>
      <c r="B703" s="669"/>
      <c r="C703" s="669"/>
      <c r="D703" s="669"/>
      <c r="E703" s="150"/>
      <c r="F703" s="150"/>
      <c r="G703" s="150"/>
      <c r="H703" s="150"/>
      <c r="I703" s="150"/>
      <c r="J703" s="150"/>
      <c r="K703" s="150"/>
      <c r="L703" s="150"/>
      <c r="M703" s="150"/>
      <c r="N703" s="150"/>
      <c r="O703" s="150"/>
      <c r="P703" s="150"/>
      <c r="Q703" s="669"/>
      <c r="R703" s="669"/>
      <c r="S703" s="669"/>
      <c r="T703" s="150"/>
      <c r="U703" s="150"/>
      <c r="V703" s="150"/>
      <c r="W703" s="150"/>
      <c r="X703" s="150"/>
      <c r="Y703" s="150"/>
      <c r="Z703" s="150"/>
      <c r="AA703" s="150"/>
      <c r="AB703" s="150"/>
      <c r="AC703" s="150"/>
    </row>
    <row r="704" spans="1:29" ht="15.75" customHeight="1" x14ac:dyDescent="0.25">
      <c r="A704" s="669"/>
      <c r="B704" s="669"/>
      <c r="C704" s="669"/>
      <c r="D704" s="669"/>
      <c r="E704" s="150"/>
      <c r="F704" s="150"/>
      <c r="G704" s="150"/>
      <c r="H704" s="150"/>
      <c r="I704" s="150"/>
      <c r="J704" s="150"/>
      <c r="K704" s="150"/>
      <c r="L704" s="150"/>
      <c r="M704" s="150"/>
      <c r="N704" s="150"/>
      <c r="O704" s="150"/>
      <c r="P704" s="150"/>
      <c r="Q704" s="669"/>
      <c r="R704" s="669"/>
      <c r="S704" s="669"/>
      <c r="T704" s="150"/>
      <c r="U704" s="150"/>
      <c r="V704" s="150"/>
      <c r="W704" s="150"/>
      <c r="X704" s="150"/>
      <c r="Y704" s="150"/>
      <c r="Z704" s="150"/>
      <c r="AA704" s="150"/>
      <c r="AB704" s="150"/>
      <c r="AC704" s="150"/>
    </row>
    <row r="705" spans="1:29" ht="15.75" customHeight="1" x14ac:dyDescent="0.25">
      <c r="A705" s="669"/>
      <c r="B705" s="669"/>
      <c r="C705" s="669"/>
      <c r="D705" s="669"/>
      <c r="E705" s="150"/>
      <c r="F705" s="150"/>
      <c r="G705" s="150"/>
      <c r="H705" s="150"/>
      <c r="I705" s="150"/>
      <c r="J705" s="150"/>
      <c r="K705" s="150"/>
      <c r="L705" s="150"/>
      <c r="M705" s="150"/>
      <c r="N705" s="150"/>
      <c r="O705" s="150"/>
      <c r="P705" s="150"/>
      <c r="Q705" s="669"/>
      <c r="R705" s="669"/>
      <c r="S705" s="669"/>
      <c r="T705" s="150"/>
      <c r="U705" s="150"/>
      <c r="V705" s="150"/>
      <c r="W705" s="150"/>
      <c r="X705" s="150"/>
      <c r="Y705" s="150"/>
      <c r="Z705" s="150"/>
      <c r="AA705" s="150"/>
      <c r="AB705" s="150"/>
      <c r="AC705" s="150"/>
    </row>
    <row r="706" spans="1:29" ht="15.75" customHeight="1" x14ac:dyDescent="0.25">
      <c r="A706" s="669"/>
      <c r="B706" s="669"/>
      <c r="C706" s="669"/>
      <c r="D706" s="669"/>
      <c r="E706" s="150"/>
      <c r="F706" s="150"/>
      <c r="G706" s="150"/>
      <c r="H706" s="150"/>
      <c r="I706" s="150"/>
      <c r="J706" s="150"/>
      <c r="K706" s="150"/>
      <c r="L706" s="150"/>
      <c r="M706" s="150"/>
      <c r="N706" s="150"/>
      <c r="O706" s="150"/>
      <c r="P706" s="150"/>
      <c r="Q706" s="669"/>
      <c r="R706" s="669"/>
      <c r="S706" s="669"/>
      <c r="T706" s="150"/>
      <c r="U706" s="150"/>
      <c r="V706" s="150"/>
      <c r="W706" s="150"/>
      <c r="X706" s="150"/>
      <c r="Y706" s="150"/>
      <c r="Z706" s="150"/>
      <c r="AA706" s="150"/>
      <c r="AB706" s="150"/>
      <c r="AC706" s="150"/>
    </row>
    <row r="707" spans="1:29" ht="15.75" customHeight="1" x14ac:dyDescent="0.25">
      <c r="A707" s="669"/>
      <c r="B707" s="669"/>
      <c r="C707" s="669"/>
      <c r="D707" s="669"/>
      <c r="E707" s="150"/>
      <c r="F707" s="150"/>
      <c r="G707" s="150"/>
      <c r="H707" s="150"/>
      <c r="I707" s="150"/>
      <c r="J707" s="150"/>
      <c r="K707" s="150"/>
      <c r="L707" s="150"/>
      <c r="M707" s="150"/>
      <c r="N707" s="150"/>
      <c r="O707" s="150"/>
      <c r="P707" s="150"/>
      <c r="Q707" s="669"/>
      <c r="R707" s="669"/>
      <c r="S707" s="669"/>
      <c r="T707" s="150"/>
      <c r="U707" s="150"/>
      <c r="V707" s="150"/>
      <c r="W707" s="150"/>
      <c r="X707" s="150"/>
      <c r="Y707" s="150"/>
      <c r="Z707" s="150"/>
      <c r="AA707" s="150"/>
      <c r="AB707" s="150"/>
      <c r="AC707" s="150"/>
    </row>
    <row r="708" spans="1:29" ht="15.75" customHeight="1" x14ac:dyDescent="0.25">
      <c r="A708" s="669"/>
      <c r="B708" s="669"/>
      <c r="C708" s="669"/>
      <c r="D708" s="669"/>
      <c r="E708" s="150"/>
      <c r="F708" s="150"/>
      <c r="G708" s="150"/>
      <c r="H708" s="150"/>
      <c r="I708" s="150"/>
      <c r="J708" s="150"/>
      <c r="K708" s="150"/>
      <c r="L708" s="150"/>
      <c r="M708" s="150"/>
      <c r="N708" s="150"/>
      <c r="O708" s="150"/>
      <c r="P708" s="150"/>
      <c r="Q708" s="669"/>
      <c r="R708" s="669"/>
      <c r="S708" s="669"/>
      <c r="T708" s="150"/>
      <c r="U708" s="150"/>
      <c r="V708" s="150"/>
      <c r="W708" s="150"/>
      <c r="X708" s="150"/>
      <c r="Y708" s="150"/>
      <c r="Z708" s="150"/>
      <c r="AA708" s="150"/>
      <c r="AB708" s="150"/>
      <c r="AC708" s="150"/>
    </row>
    <row r="709" spans="1:29" ht="15.75" customHeight="1" x14ac:dyDescent="0.25">
      <c r="A709" s="669"/>
      <c r="B709" s="669"/>
      <c r="C709" s="669"/>
      <c r="D709" s="669"/>
      <c r="E709" s="150"/>
      <c r="F709" s="150"/>
      <c r="G709" s="150"/>
      <c r="H709" s="150"/>
      <c r="I709" s="150"/>
      <c r="J709" s="150"/>
      <c r="K709" s="150"/>
      <c r="L709" s="150"/>
      <c r="M709" s="150"/>
      <c r="N709" s="150"/>
      <c r="O709" s="150"/>
      <c r="P709" s="150"/>
      <c r="Q709" s="669"/>
      <c r="R709" s="669"/>
      <c r="S709" s="669"/>
      <c r="T709" s="150"/>
      <c r="U709" s="150"/>
      <c r="V709" s="150"/>
      <c r="W709" s="150"/>
      <c r="X709" s="150"/>
      <c r="Y709" s="150"/>
      <c r="Z709" s="150"/>
      <c r="AA709" s="150"/>
      <c r="AB709" s="150"/>
      <c r="AC709" s="150"/>
    </row>
    <row r="710" spans="1:29" ht="15.75" customHeight="1" x14ac:dyDescent="0.25">
      <c r="A710" s="669"/>
      <c r="B710" s="669"/>
      <c r="C710" s="669"/>
      <c r="D710" s="669"/>
      <c r="E710" s="150"/>
      <c r="F710" s="150"/>
      <c r="G710" s="150"/>
      <c r="H710" s="150"/>
      <c r="I710" s="150"/>
      <c r="J710" s="150"/>
      <c r="K710" s="150"/>
      <c r="L710" s="150"/>
      <c r="M710" s="150"/>
      <c r="N710" s="150"/>
      <c r="O710" s="150"/>
      <c r="P710" s="150"/>
      <c r="Q710" s="669"/>
      <c r="R710" s="669"/>
      <c r="S710" s="669"/>
      <c r="T710" s="150"/>
      <c r="U710" s="150"/>
      <c r="V710" s="150"/>
      <c r="W710" s="150"/>
      <c r="X710" s="150"/>
      <c r="Y710" s="150"/>
      <c r="Z710" s="150"/>
      <c r="AA710" s="150"/>
      <c r="AB710" s="150"/>
      <c r="AC710" s="150"/>
    </row>
    <row r="711" spans="1:29" ht="15.75" customHeight="1" x14ac:dyDescent="0.25">
      <c r="A711" s="669"/>
      <c r="B711" s="669"/>
      <c r="C711" s="669"/>
      <c r="D711" s="669"/>
      <c r="E711" s="150"/>
      <c r="F711" s="150"/>
      <c r="G711" s="150"/>
      <c r="H711" s="150"/>
      <c r="I711" s="150"/>
      <c r="J711" s="150"/>
      <c r="K711" s="150"/>
      <c r="L711" s="150"/>
      <c r="M711" s="150"/>
      <c r="N711" s="150"/>
      <c r="O711" s="150"/>
      <c r="P711" s="150"/>
      <c r="Q711" s="669"/>
      <c r="R711" s="669"/>
      <c r="S711" s="669"/>
      <c r="T711" s="150"/>
      <c r="U711" s="150"/>
      <c r="V711" s="150"/>
      <c r="W711" s="150"/>
      <c r="X711" s="150"/>
      <c r="Y711" s="150"/>
      <c r="Z711" s="150"/>
      <c r="AA711" s="150"/>
      <c r="AB711" s="150"/>
      <c r="AC711" s="150"/>
    </row>
    <row r="712" spans="1:29" ht="15.75" customHeight="1" x14ac:dyDescent="0.25">
      <c r="A712" s="669"/>
      <c r="B712" s="669"/>
      <c r="C712" s="669"/>
      <c r="D712" s="669"/>
      <c r="E712" s="150"/>
      <c r="F712" s="150"/>
      <c r="G712" s="150"/>
      <c r="H712" s="150"/>
      <c r="I712" s="150"/>
      <c r="J712" s="150"/>
      <c r="K712" s="150"/>
      <c r="L712" s="150"/>
      <c r="M712" s="150"/>
      <c r="N712" s="150"/>
      <c r="O712" s="150"/>
      <c r="P712" s="150"/>
      <c r="Q712" s="669"/>
      <c r="R712" s="669"/>
      <c r="S712" s="669"/>
      <c r="T712" s="150"/>
      <c r="U712" s="150"/>
      <c r="V712" s="150"/>
      <c r="W712" s="150"/>
      <c r="X712" s="150"/>
      <c r="Y712" s="150"/>
      <c r="Z712" s="150"/>
      <c r="AA712" s="150"/>
      <c r="AB712" s="150"/>
      <c r="AC712" s="150"/>
    </row>
    <row r="713" spans="1:29" ht="15.75" customHeight="1" x14ac:dyDescent="0.25">
      <c r="A713" s="669"/>
      <c r="B713" s="669"/>
      <c r="C713" s="669"/>
      <c r="D713" s="669"/>
      <c r="E713" s="150"/>
      <c r="F713" s="150"/>
      <c r="G713" s="150"/>
      <c r="H713" s="150"/>
      <c r="I713" s="150"/>
      <c r="J713" s="150"/>
      <c r="K713" s="150"/>
      <c r="L713" s="150"/>
      <c r="M713" s="150"/>
      <c r="N713" s="150"/>
      <c r="O713" s="150"/>
      <c r="P713" s="150"/>
      <c r="Q713" s="669"/>
      <c r="R713" s="669"/>
      <c r="S713" s="669"/>
      <c r="T713" s="150"/>
      <c r="U713" s="150"/>
      <c r="V713" s="150"/>
      <c r="W713" s="150"/>
      <c r="X713" s="150"/>
      <c r="Y713" s="150"/>
      <c r="Z713" s="150"/>
      <c r="AA713" s="150"/>
      <c r="AB713" s="150"/>
      <c r="AC713" s="150"/>
    </row>
    <row r="714" spans="1:29" ht="15.75" customHeight="1" x14ac:dyDescent="0.25">
      <c r="A714" s="669"/>
      <c r="B714" s="669"/>
      <c r="C714" s="669"/>
      <c r="D714" s="669"/>
      <c r="E714" s="150"/>
      <c r="F714" s="150"/>
      <c r="G714" s="150"/>
      <c r="H714" s="150"/>
      <c r="I714" s="150"/>
      <c r="J714" s="150"/>
      <c r="K714" s="150"/>
      <c r="L714" s="150"/>
      <c r="M714" s="150"/>
      <c r="N714" s="150"/>
      <c r="O714" s="150"/>
      <c r="P714" s="150"/>
      <c r="Q714" s="669"/>
      <c r="R714" s="669"/>
      <c r="S714" s="669"/>
      <c r="T714" s="150"/>
      <c r="U714" s="150"/>
      <c r="V714" s="150"/>
      <c r="W714" s="150"/>
      <c r="X714" s="150"/>
      <c r="Y714" s="150"/>
      <c r="Z714" s="150"/>
      <c r="AA714" s="150"/>
      <c r="AB714" s="150"/>
      <c r="AC714" s="150"/>
    </row>
    <row r="715" spans="1:29" ht="15.75" customHeight="1" x14ac:dyDescent="0.25">
      <c r="A715" s="669"/>
      <c r="B715" s="669"/>
      <c r="C715" s="669"/>
      <c r="D715" s="669"/>
      <c r="E715" s="150"/>
      <c r="F715" s="150"/>
      <c r="G715" s="150"/>
      <c r="H715" s="150"/>
      <c r="I715" s="150"/>
      <c r="J715" s="150"/>
      <c r="K715" s="150"/>
      <c r="L715" s="150"/>
      <c r="M715" s="150"/>
      <c r="N715" s="150"/>
      <c r="O715" s="150"/>
      <c r="P715" s="150"/>
      <c r="Q715" s="669"/>
      <c r="R715" s="669"/>
      <c r="S715" s="669"/>
      <c r="T715" s="150"/>
      <c r="U715" s="150"/>
      <c r="V715" s="150"/>
      <c r="W715" s="150"/>
      <c r="X715" s="150"/>
      <c r="Y715" s="150"/>
      <c r="Z715" s="150"/>
      <c r="AA715" s="150"/>
      <c r="AB715" s="150"/>
      <c r="AC715" s="150"/>
    </row>
    <row r="716" spans="1:29" ht="15.75" customHeight="1" x14ac:dyDescent="0.25">
      <c r="A716" s="669"/>
      <c r="B716" s="669"/>
      <c r="C716" s="669"/>
      <c r="D716" s="669"/>
      <c r="E716" s="150"/>
      <c r="F716" s="150"/>
      <c r="G716" s="150"/>
      <c r="H716" s="150"/>
      <c r="I716" s="150"/>
      <c r="J716" s="150"/>
      <c r="K716" s="150"/>
      <c r="L716" s="150"/>
      <c r="M716" s="150"/>
      <c r="N716" s="150"/>
      <c r="O716" s="150"/>
      <c r="P716" s="150"/>
      <c r="Q716" s="669"/>
      <c r="R716" s="669"/>
      <c r="S716" s="669"/>
      <c r="T716" s="150"/>
      <c r="U716" s="150"/>
      <c r="V716" s="150"/>
      <c r="W716" s="150"/>
      <c r="X716" s="150"/>
      <c r="Y716" s="150"/>
      <c r="Z716" s="150"/>
      <c r="AA716" s="150"/>
      <c r="AB716" s="150"/>
      <c r="AC716" s="150"/>
    </row>
    <row r="717" spans="1:29" ht="15.75" customHeight="1" x14ac:dyDescent="0.25">
      <c r="A717" s="669"/>
      <c r="B717" s="669"/>
      <c r="C717" s="669"/>
      <c r="D717" s="669"/>
      <c r="E717" s="150"/>
      <c r="F717" s="150"/>
      <c r="G717" s="150"/>
      <c r="H717" s="150"/>
      <c r="I717" s="150"/>
      <c r="J717" s="150"/>
      <c r="K717" s="150"/>
      <c r="L717" s="150"/>
      <c r="M717" s="150"/>
      <c r="N717" s="150"/>
      <c r="O717" s="150"/>
      <c r="P717" s="150"/>
      <c r="Q717" s="669"/>
      <c r="R717" s="669"/>
      <c r="S717" s="669"/>
      <c r="T717" s="150"/>
      <c r="U717" s="150"/>
      <c r="V717" s="150"/>
      <c r="W717" s="150"/>
      <c r="X717" s="150"/>
      <c r="Y717" s="150"/>
      <c r="Z717" s="150"/>
      <c r="AA717" s="150"/>
      <c r="AB717" s="150"/>
      <c r="AC717" s="150"/>
    </row>
    <row r="718" spans="1:29" ht="15.75" customHeight="1" x14ac:dyDescent="0.25">
      <c r="A718" s="669"/>
      <c r="B718" s="669"/>
      <c r="C718" s="669"/>
      <c r="D718" s="669"/>
      <c r="E718" s="150"/>
      <c r="F718" s="150"/>
      <c r="G718" s="150"/>
      <c r="H718" s="150"/>
      <c r="I718" s="150"/>
      <c r="J718" s="150"/>
      <c r="K718" s="150"/>
      <c r="L718" s="150"/>
      <c r="M718" s="150"/>
      <c r="N718" s="150"/>
      <c r="O718" s="150"/>
      <c r="P718" s="150"/>
      <c r="Q718" s="669"/>
      <c r="R718" s="669"/>
      <c r="S718" s="669"/>
      <c r="T718" s="150"/>
      <c r="U718" s="150"/>
      <c r="V718" s="150"/>
      <c r="W718" s="150"/>
      <c r="X718" s="150"/>
      <c r="Y718" s="150"/>
      <c r="Z718" s="150"/>
      <c r="AA718" s="150"/>
      <c r="AB718" s="150"/>
      <c r="AC718" s="150"/>
    </row>
    <row r="719" spans="1:29" ht="15.75" customHeight="1" x14ac:dyDescent="0.25">
      <c r="A719" s="669"/>
      <c r="B719" s="669"/>
      <c r="C719" s="669"/>
      <c r="D719" s="669"/>
      <c r="E719" s="150"/>
      <c r="F719" s="150"/>
      <c r="G719" s="150"/>
      <c r="H719" s="150"/>
      <c r="I719" s="150"/>
      <c r="J719" s="150"/>
      <c r="K719" s="150"/>
      <c r="L719" s="150"/>
      <c r="M719" s="150"/>
      <c r="N719" s="150"/>
      <c r="O719" s="150"/>
      <c r="P719" s="150"/>
      <c r="Q719" s="669"/>
      <c r="R719" s="669"/>
      <c r="S719" s="669"/>
      <c r="T719" s="150"/>
      <c r="U719" s="150"/>
      <c r="V719" s="150"/>
      <c r="W719" s="150"/>
      <c r="X719" s="150"/>
      <c r="Y719" s="150"/>
      <c r="Z719" s="150"/>
      <c r="AA719" s="150"/>
      <c r="AB719" s="150"/>
      <c r="AC719" s="150"/>
    </row>
    <row r="720" spans="1:29" ht="15.75" customHeight="1" x14ac:dyDescent="0.25">
      <c r="A720" s="669"/>
      <c r="B720" s="669"/>
      <c r="C720" s="669"/>
      <c r="D720" s="669"/>
      <c r="E720" s="150"/>
      <c r="F720" s="150"/>
      <c r="G720" s="150"/>
      <c r="H720" s="150"/>
      <c r="I720" s="150"/>
      <c r="J720" s="150"/>
      <c r="K720" s="150"/>
      <c r="L720" s="150"/>
      <c r="M720" s="150"/>
      <c r="N720" s="150"/>
      <c r="O720" s="150"/>
      <c r="P720" s="150"/>
      <c r="Q720" s="669"/>
      <c r="R720" s="669"/>
      <c r="S720" s="669"/>
      <c r="T720" s="150"/>
      <c r="U720" s="150"/>
      <c r="V720" s="150"/>
      <c r="W720" s="150"/>
      <c r="X720" s="150"/>
      <c r="Y720" s="150"/>
      <c r="Z720" s="150"/>
      <c r="AA720" s="150"/>
      <c r="AB720" s="150"/>
      <c r="AC720" s="150"/>
    </row>
    <row r="721" spans="1:29" ht="15.75" customHeight="1" x14ac:dyDescent="0.25">
      <c r="A721" s="669"/>
      <c r="B721" s="669"/>
      <c r="C721" s="669"/>
      <c r="D721" s="669"/>
      <c r="E721" s="150"/>
      <c r="F721" s="150"/>
      <c r="G721" s="150"/>
      <c r="H721" s="150"/>
      <c r="I721" s="150"/>
      <c r="J721" s="150"/>
      <c r="K721" s="150"/>
      <c r="L721" s="150"/>
      <c r="M721" s="150"/>
      <c r="N721" s="150"/>
      <c r="O721" s="150"/>
      <c r="P721" s="150"/>
      <c r="Q721" s="669"/>
      <c r="R721" s="669"/>
      <c r="S721" s="669"/>
      <c r="T721" s="150"/>
      <c r="U721" s="150"/>
      <c r="V721" s="150"/>
      <c r="W721" s="150"/>
      <c r="X721" s="150"/>
      <c r="Y721" s="150"/>
      <c r="Z721" s="150"/>
      <c r="AA721" s="150"/>
      <c r="AB721" s="150"/>
      <c r="AC721" s="150"/>
    </row>
    <row r="722" spans="1:29" ht="15.75" customHeight="1" x14ac:dyDescent="0.25">
      <c r="A722" s="669"/>
      <c r="B722" s="669"/>
      <c r="C722" s="669"/>
      <c r="D722" s="669"/>
      <c r="E722" s="150"/>
      <c r="F722" s="150"/>
      <c r="G722" s="150"/>
      <c r="H722" s="150"/>
      <c r="I722" s="150"/>
      <c r="J722" s="150"/>
      <c r="K722" s="150"/>
      <c r="L722" s="150"/>
      <c r="M722" s="150"/>
      <c r="N722" s="150"/>
      <c r="O722" s="150"/>
      <c r="P722" s="150"/>
      <c r="Q722" s="669"/>
      <c r="R722" s="669"/>
      <c r="S722" s="669"/>
      <c r="T722" s="150"/>
      <c r="U722" s="150"/>
      <c r="V722" s="150"/>
      <c r="W722" s="150"/>
      <c r="X722" s="150"/>
      <c r="Y722" s="150"/>
      <c r="Z722" s="150"/>
      <c r="AA722" s="150"/>
      <c r="AB722" s="150"/>
      <c r="AC722" s="150"/>
    </row>
    <row r="723" spans="1:29" ht="15.75" customHeight="1" x14ac:dyDescent="0.25">
      <c r="A723" s="669"/>
      <c r="B723" s="669"/>
      <c r="C723" s="669"/>
      <c r="D723" s="669"/>
      <c r="E723" s="150"/>
      <c r="F723" s="150"/>
      <c r="G723" s="150"/>
      <c r="H723" s="150"/>
      <c r="I723" s="150"/>
      <c r="J723" s="150"/>
      <c r="K723" s="150"/>
      <c r="L723" s="150"/>
      <c r="M723" s="150"/>
      <c r="N723" s="150"/>
      <c r="O723" s="150"/>
      <c r="P723" s="150"/>
      <c r="Q723" s="669"/>
      <c r="R723" s="669"/>
      <c r="S723" s="669"/>
      <c r="T723" s="150"/>
      <c r="U723" s="150"/>
      <c r="V723" s="150"/>
      <c r="W723" s="150"/>
      <c r="X723" s="150"/>
      <c r="Y723" s="150"/>
      <c r="Z723" s="150"/>
      <c r="AA723" s="150"/>
      <c r="AB723" s="150"/>
      <c r="AC723" s="150"/>
    </row>
    <row r="724" spans="1:29" ht="15.75" customHeight="1" x14ac:dyDescent="0.25">
      <c r="A724" s="669"/>
      <c r="B724" s="669"/>
      <c r="C724" s="669"/>
      <c r="D724" s="669"/>
      <c r="E724" s="150"/>
      <c r="F724" s="150"/>
      <c r="G724" s="150"/>
      <c r="H724" s="150"/>
      <c r="I724" s="150"/>
      <c r="J724" s="150"/>
      <c r="K724" s="150"/>
      <c r="L724" s="150"/>
      <c r="M724" s="150"/>
      <c r="N724" s="150"/>
      <c r="O724" s="150"/>
      <c r="P724" s="150"/>
      <c r="Q724" s="669"/>
      <c r="R724" s="669"/>
      <c r="S724" s="669"/>
      <c r="T724" s="150"/>
      <c r="U724" s="150"/>
      <c r="V724" s="150"/>
      <c r="W724" s="150"/>
      <c r="X724" s="150"/>
      <c r="Y724" s="150"/>
      <c r="Z724" s="150"/>
      <c r="AA724" s="150"/>
      <c r="AB724" s="150"/>
      <c r="AC724" s="150"/>
    </row>
    <row r="725" spans="1:29" ht="15.75" customHeight="1" x14ac:dyDescent="0.25">
      <c r="A725" s="669"/>
      <c r="B725" s="669"/>
      <c r="C725" s="669"/>
      <c r="D725" s="669"/>
      <c r="E725" s="150"/>
      <c r="F725" s="150"/>
      <c r="G725" s="150"/>
      <c r="H725" s="150"/>
      <c r="I725" s="150"/>
      <c r="J725" s="150"/>
      <c r="K725" s="150"/>
      <c r="L725" s="150"/>
      <c r="M725" s="150"/>
      <c r="N725" s="150"/>
      <c r="O725" s="150"/>
      <c r="P725" s="150"/>
      <c r="Q725" s="669"/>
      <c r="R725" s="669"/>
      <c r="S725" s="669"/>
      <c r="T725" s="150"/>
      <c r="U725" s="150"/>
      <c r="V725" s="150"/>
      <c r="W725" s="150"/>
      <c r="X725" s="150"/>
      <c r="Y725" s="150"/>
      <c r="Z725" s="150"/>
      <c r="AA725" s="150"/>
      <c r="AB725" s="150"/>
      <c r="AC725" s="150"/>
    </row>
    <row r="726" spans="1:29" ht="15.75" customHeight="1" x14ac:dyDescent="0.25">
      <c r="A726" s="669"/>
      <c r="B726" s="669"/>
      <c r="C726" s="669"/>
      <c r="D726" s="669"/>
      <c r="E726" s="150"/>
      <c r="F726" s="150"/>
      <c r="G726" s="150"/>
      <c r="H726" s="150"/>
      <c r="I726" s="150"/>
      <c r="J726" s="150"/>
      <c r="K726" s="150"/>
      <c r="L726" s="150"/>
      <c r="M726" s="150"/>
      <c r="N726" s="150"/>
      <c r="O726" s="150"/>
      <c r="P726" s="150"/>
      <c r="Q726" s="669"/>
      <c r="R726" s="669"/>
      <c r="S726" s="669"/>
      <c r="T726" s="150"/>
      <c r="U726" s="150"/>
      <c r="V726" s="150"/>
      <c r="W726" s="150"/>
      <c r="X726" s="150"/>
      <c r="Y726" s="150"/>
      <c r="Z726" s="150"/>
      <c r="AA726" s="150"/>
      <c r="AB726" s="150"/>
      <c r="AC726" s="150"/>
    </row>
    <row r="727" spans="1:29" ht="15.75" customHeight="1" x14ac:dyDescent="0.25">
      <c r="A727" s="669"/>
      <c r="B727" s="669"/>
      <c r="C727" s="669"/>
      <c r="D727" s="669"/>
      <c r="E727" s="150"/>
      <c r="F727" s="150"/>
      <c r="G727" s="150"/>
      <c r="H727" s="150"/>
      <c r="I727" s="150"/>
      <c r="J727" s="150"/>
      <c r="K727" s="150"/>
      <c r="L727" s="150"/>
      <c r="M727" s="150"/>
      <c r="N727" s="150"/>
      <c r="O727" s="150"/>
      <c r="P727" s="150"/>
      <c r="Q727" s="669"/>
      <c r="R727" s="669"/>
      <c r="S727" s="669"/>
      <c r="T727" s="150"/>
      <c r="U727" s="150"/>
      <c r="V727" s="150"/>
      <c r="W727" s="150"/>
      <c r="X727" s="150"/>
      <c r="Y727" s="150"/>
      <c r="Z727" s="150"/>
      <c r="AA727" s="150"/>
      <c r="AB727" s="150"/>
      <c r="AC727" s="150"/>
    </row>
    <row r="728" spans="1:29" ht="15.75" customHeight="1" x14ac:dyDescent="0.25">
      <c r="A728" s="669"/>
      <c r="B728" s="669"/>
      <c r="C728" s="669"/>
      <c r="D728" s="669"/>
      <c r="E728" s="150"/>
      <c r="F728" s="150"/>
      <c r="G728" s="150"/>
      <c r="H728" s="150"/>
      <c r="I728" s="150"/>
      <c r="J728" s="150"/>
      <c r="K728" s="150"/>
      <c r="L728" s="150"/>
      <c r="M728" s="150"/>
      <c r="N728" s="150"/>
      <c r="O728" s="150"/>
      <c r="P728" s="150"/>
      <c r="Q728" s="669"/>
      <c r="R728" s="669"/>
      <c r="S728" s="669"/>
      <c r="T728" s="150"/>
      <c r="U728" s="150"/>
      <c r="V728" s="150"/>
      <c r="W728" s="150"/>
      <c r="X728" s="150"/>
      <c r="Y728" s="150"/>
      <c r="Z728" s="150"/>
      <c r="AA728" s="150"/>
      <c r="AB728" s="150"/>
      <c r="AC728" s="150"/>
    </row>
    <row r="729" spans="1:29" ht="15.75" customHeight="1" x14ac:dyDescent="0.25">
      <c r="A729" s="669"/>
      <c r="B729" s="669"/>
      <c r="C729" s="669"/>
      <c r="D729" s="669"/>
      <c r="E729" s="150"/>
      <c r="F729" s="150"/>
      <c r="G729" s="150"/>
      <c r="H729" s="150"/>
      <c r="I729" s="150"/>
      <c r="J729" s="150"/>
      <c r="K729" s="150"/>
      <c r="L729" s="150"/>
      <c r="M729" s="150"/>
      <c r="N729" s="150"/>
      <c r="O729" s="150"/>
      <c r="P729" s="150"/>
      <c r="Q729" s="669"/>
      <c r="R729" s="669"/>
      <c r="S729" s="669"/>
      <c r="T729" s="150"/>
      <c r="U729" s="150"/>
      <c r="V729" s="150"/>
      <c r="W729" s="150"/>
      <c r="X729" s="150"/>
      <c r="Y729" s="150"/>
      <c r="Z729" s="150"/>
      <c r="AA729" s="150"/>
      <c r="AB729" s="150"/>
      <c r="AC729" s="150"/>
    </row>
    <row r="730" spans="1:29" ht="15.75" customHeight="1" x14ac:dyDescent="0.25">
      <c r="A730" s="669"/>
      <c r="B730" s="669"/>
      <c r="C730" s="669"/>
      <c r="D730" s="669"/>
      <c r="E730" s="150"/>
      <c r="F730" s="150"/>
      <c r="G730" s="150"/>
      <c r="H730" s="150"/>
      <c r="I730" s="150"/>
      <c r="J730" s="150"/>
      <c r="K730" s="150"/>
      <c r="L730" s="150"/>
      <c r="M730" s="150"/>
      <c r="N730" s="150"/>
      <c r="O730" s="150"/>
      <c r="P730" s="150"/>
      <c r="Q730" s="669"/>
      <c r="R730" s="669"/>
      <c r="S730" s="669"/>
      <c r="T730" s="150"/>
      <c r="U730" s="150"/>
      <c r="V730" s="150"/>
      <c r="W730" s="150"/>
      <c r="X730" s="150"/>
      <c r="Y730" s="150"/>
      <c r="Z730" s="150"/>
      <c r="AA730" s="150"/>
      <c r="AB730" s="150"/>
      <c r="AC730" s="150"/>
    </row>
    <row r="731" spans="1:29" ht="15.75" customHeight="1" x14ac:dyDescent="0.25">
      <c r="A731" s="669"/>
      <c r="B731" s="669"/>
      <c r="C731" s="669"/>
      <c r="D731" s="669"/>
      <c r="E731" s="150"/>
      <c r="F731" s="150"/>
      <c r="G731" s="150"/>
      <c r="H731" s="150"/>
      <c r="I731" s="150"/>
      <c r="J731" s="150"/>
      <c r="K731" s="150"/>
      <c r="L731" s="150"/>
      <c r="M731" s="150"/>
      <c r="N731" s="150"/>
      <c r="O731" s="150"/>
      <c r="P731" s="150"/>
      <c r="Q731" s="669"/>
      <c r="R731" s="669"/>
      <c r="S731" s="669"/>
      <c r="T731" s="150"/>
      <c r="U731" s="150"/>
      <c r="V731" s="150"/>
      <c r="W731" s="150"/>
      <c r="X731" s="150"/>
      <c r="Y731" s="150"/>
      <c r="Z731" s="150"/>
      <c r="AA731" s="150"/>
      <c r="AB731" s="150"/>
      <c r="AC731" s="150"/>
    </row>
    <row r="732" spans="1:29" ht="15.75" customHeight="1" x14ac:dyDescent="0.25">
      <c r="A732" s="669"/>
      <c r="B732" s="669"/>
      <c r="C732" s="669"/>
      <c r="D732" s="669"/>
      <c r="E732" s="150"/>
      <c r="F732" s="150"/>
      <c r="G732" s="150"/>
      <c r="H732" s="150"/>
      <c r="I732" s="150"/>
      <c r="J732" s="150"/>
      <c r="K732" s="150"/>
      <c r="L732" s="150"/>
      <c r="M732" s="150"/>
      <c r="N732" s="150"/>
      <c r="O732" s="150"/>
      <c r="P732" s="150"/>
      <c r="Q732" s="669"/>
      <c r="R732" s="669"/>
      <c r="S732" s="669"/>
      <c r="T732" s="150"/>
      <c r="U732" s="150"/>
      <c r="V732" s="150"/>
      <c r="W732" s="150"/>
      <c r="X732" s="150"/>
      <c r="Y732" s="150"/>
      <c r="Z732" s="150"/>
      <c r="AA732" s="150"/>
      <c r="AB732" s="150"/>
      <c r="AC732" s="150"/>
    </row>
    <row r="733" spans="1:29" ht="15.75" customHeight="1" x14ac:dyDescent="0.25">
      <c r="A733" s="669"/>
      <c r="B733" s="669"/>
      <c r="C733" s="669"/>
      <c r="D733" s="669"/>
      <c r="E733" s="150"/>
      <c r="F733" s="150"/>
      <c r="G733" s="150"/>
      <c r="H733" s="150"/>
      <c r="I733" s="150"/>
      <c r="J733" s="150"/>
      <c r="K733" s="150"/>
      <c r="L733" s="150"/>
      <c r="M733" s="150"/>
      <c r="N733" s="150"/>
      <c r="O733" s="150"/>
      <c r="P733" s="150"/>
      <c r="Q733" s="669"/>
      <c r="R733" s="669"/>
      <c r="S733" s="669"/>
      <c r="T733" s="150"/>
      <c r="U733" s="150"/>
      <c r="V733" s="150"/>
      <c r="W733" s="150"/>
      <c r="X733" s="150"/>
      <c r="Y733" s="150"/>
      <c r="Z733" s="150"/>
      <c r="AA733" s="150"/>
      <c r="AB733" s="150"/>
      <c r="AC733" s="150"/>
    </row>
    <row r="734" spans="1:29" ht="15.75" customHeight="1" x14ac:dyDescent="0.25">
      <c r="A734" s="669"/>
      <c r="B734" s="669"/>
      <c r="C734" s="669"/>
      <c r="D734" s="669"/>
      <c r="E734" s="150"/>
      <c r="F734" s="150"/>
      <c r="G734" s="150"/>
      <c r="H734" s="150"/>
      <c r="I734" s="150"/>
      <c r="J734" s="150"/>
      <c r="K734" s="150"/>
      <c r="L734" s="150"/>
      <c r="M734" s="150"/>
      <c r="N734" s="150"/>
      <c r="O734" s="150"/>
      <c r="P734" s="150"/>
      <c r="Q734" s="669"/>
      <c r="R734" s="669"/>
      <c r="S734" s="669"/>
      <c r="T734" s="150"/>
      <c r="U734" s="150"/>
      <c r="V734" s="150"/>
      <c r="W734" s="150"/>
      <c r="X734" s="150"/>
      <c r="Y734" s="150"/>
      <c r="Z734" s="150"/>
      <c r="AA734" s="150"/>
      <c r="AB734" s="150"/>
      <c r="AC734" s="150"/>
    </row>
    <row r="735" spans="1:29" ht="15.75" customHeight="1" x14ac:dyDescent="0.25">
      <c r="A735" s="669"/>
      <c r="B735" s="669"/>
      <c r="C735" s="669"/>
      <c r="D735" s="669"/>
      <c r="E735" s="150"/>
      <c r="F735" s="150"/>
      <c r="G735" s="150"/>
      <c r="H735" s="150"/>
      <c r="I735" s="150"/>
      <c r="J735" s="150"/>
      <c r="K735" s="150"/>
      <c r="L735" s="150"/>
      <c r="M735" s="150"/>
      <c r="N735" s="150"/>
      <c r="O735" s="150"/>
      <c r="P735" s="150"/>
      <c r="Q735" s="669"/>
      <c r="R735" s="669"/>
      <c r="S735" s="669"/>
      <c r="T735" s="150"/>
      <c r="U735" s="150"/>
      <c r="V735" s="150"/>
      <c r="W735" s="150"/>
      <c r="X735" s="150"/>
      <c r="Y735" s="150"/>
      <c r="Z735" s="150"/>
      <c r="AA735" s="150"/>
      <c r="AB735" s="150"/>
      <c r="AC735" s="150"/>
    </row>
    <row r="736" spans="1:29" ht="15.75" customHeight="1" x14ac:dyDescent="0.25">
      <c r="A736" s="669"/>
      <c r="B736" s="669"/>
      <c r="C736" s="669"/>
      <c r="D736" s="669"/>
      <c r="E736" s="150"/>
      <c r="F736" s="150"/>
      <c r="G736" s="150"/>
      <c r="H736" s="150"/>
      <c r="I736" s="150"/>
      <c r="J736" s="150"/>
      <c r="K736" s="150"/>
      <c r="L736" s="150"/>
      <c r="M736" s="150"/>
      <c r="N736" s="150"/>
      <c r="O736" s="150"/>
      <c r="P736" s="150"/>
      <c r="Q736" s="669"/>
      <c r="R736" s="669"/>
      <c r="S736" s="669"/>
      <c r="T736" s="150"/>
      <c r="U736" s="150"/>
      <c r="V736" s="150"/>
      <c r="W736" s="150"/>
      <c r="X736" s="150"/>
      <c r="Y736" s="150"/>
      <c r="Z736" s="150"/>
      <c r="AA736" s="150"/>
      <c r="AB736" s="150"/>
      <c r="AC736" s="150"/>
    </row>
    <row r="737" spans="1:29" ht="15.75" customHeight="1" x14ac:dyDescent="0.25">
      <c r="A737" s="669"/>
      <c r="B737" s="669"/>
      <c r="C737" s="669"/>
      <c r="D737" s="669"/>
      <c r="E737" s="150"/>
      <c r="F737" s="150"/>
      <c r="G737" s="150"/>
      <c r="H737" s="150"/>
      <c r="I737" s="150"/>
      <c r="J737" s="150"/>
      <c r="K737" s="150"/>
      <c r="L737" s="150"/>
      <c r="M737" s="150"/>
      <c r="N737" s="150"/>
      <c r="O737" s="150"/>
      <c r="P737" s="150"/>
      <c r="Q737" s="669"/>
      <c r="R737" s="669"/>
      <c r="S737" s="669"/>
      <c r="T737" s="150"/>
      <c r="U737" s="150"/>
      <c r="V737" s="150"/>
      <c r="W737" s="150"/>
      <c r="X737" s="150"/>
      <c r="Y737" s="150"/>
      <c r="Z737" s="150"/>
      <c r="AA737" s="150"/>
      <c r="AB737" s="150"/>
      <c r="AC737" s="150"/>
    </row>
    <row r="738" spans="1:29" ht="15.75" customHeight="1" x14ac:dyDescent="0.25">
      <c r="A738" s="669"/>
      <c r="B738" s="669"/>
      <c r="C738" s="669"/>
      <c r="D738" s="669"/>
      <c r="E738" s="150"/>
      <c r="F738" s="150"/>
      <c r="G738" s="150"/>
      <c r="H738" s="150"/>
      <c r="I738" s="150"/>
      <c r="J738" s="150"/>
      <c r="K738" s="150"/>
      <c r="L738" s="150"/>
      <c r="M738" s="150"/>
      <c r="N738" s="150"/>
      <c r="O738" s="150"/>
      <c r="P738" s="150"/>
      <c r="Q738" s="669"/>
      <c r="R738" s="669"/>
      <c r="S738" s="669"/>
      <c r="T738" s="150"/>
      <c r="U738" s="150"/>
      <c r="V738" s="150"/>
      <c r="W738" s="150"/>
      <c r="X738" s="150"/>
      <c r="Y738" s="150"/>
      <c r="Z738" s="150"/>
      <c r="AA738" s="150"/>
      <c r="AB738" s="150"/>
      <c r="AC738" s="150"/>
    </row>
    <row r="739" spans="1:29" ht="15.75" customHeight="1" x14ac:dyDescent="0.25">
      <c r="A739" s="669"/>
      <c r="B739" s="669"/>
      <c r="C739" s="669"/>
      <c r="D739" s="669"/>
      <c r="E739" s="150"/>
      <c r="F739" s="150"/>
      <c r="G739" s="150"/>
      <c r="H739" s="150"/>
      <c r="I739" s="150"/>
      <c r="J739" s="150"/>
      <c r="K739" s="150"/>
      <c r="L739" s="150"/>
      <c r="M739" s="150"/>
      <c r="N739" s="150"/>
      <c r="O739" s="150"/>
      <c r="P739" s="150"/>
      <c r="Q739" s="669"/>
      <c r="R739" s="669"/>
      <c r="S739" s="669"/>
      <c r="T739" s="150"/>
      <c r="U739" s="150"/>
      <c r="V739" s="150"/>
      <c r="W739" s="150"/>
      <c r="X739" s="150"/>
      <c r="Y739" s="150"/>
      <c r="Z739" s="150"/>
      <c r="AA739" s="150"/>
      <c r="AB739" s="150"/>
      <c r="AC739" s="150"/>
    </row>
    <row r="740" spans="1:29" ht="15.75" customHeight="1" x14ac:dyDescent="0.25">
      <c r="A740" s="669"/>
      <c r="B740" s="669"/>
      <c r="C740" s="669"/>
      <c r="D740" s="669"/>
      <c r="E740" s="150"/>
      <c r="F740" s="150"/>
      <c r="G740" s="150"/>
      <c r="H740" s="150"/>
      <c r="I740" s="150"/>
      <c r="J740" s="150"/>
      <c r="K740" s="150"/>
      <c r="L740" s="150"/>
      <c r="M740" s="150"/>
      <c r="N740" s="150"/>
      <c r="O740" s="150"/>
      <c r="P740" s="150"/>
      <c r="Q740" s="669"/>
      <c r="R740" s="669"/>
      <c r="S740" s="669"/>
      <c r="T740" s="150"/>
      <c r="U740" s="150"/>
      <c r="V740" s="150"/>
      <c r="W740" s="150"/>
      <c r="X740" s="150"/>
      <c r="Y740" s="150"/>
      <c r="Z740" s="150"/>
      <c r="AA740" s="150"/>
      <c r="AB740" s="150"/>
      <c r="AC740" s="150"/>
    </row>
    <row r="741" spans="1:29" ht="15.75" customHeight="1" x14ac:dyDescent="0.25">
      <c r="A741" s="669"/>
      <c r="B741" s="669"/>
      <c r="C741" s="669"/>
      <c r="D741" s="669"/>
      <c r="E741" s="150"/>
      <c r="F741" s="150"/>
      <c r="G741" s="150"/>
      <c r="H741" s="150"/>
      <c r="I741" s="150"/>
      <c r="J741" s="150"/>
      <c r="K741" s="150"/>
      <c r="L741" s="150"/>
      <c r="M741" s="150"/>
      <c r="N741" s="150"/>
      <c r="O741" s="150"/>
      <c r="P741" s="150"/>
      <c r="Q741" s="669"/>
      <c r="R741" s="669"/>
      <c r="S741" s="669"/>
      <c r="T741" s="150"/>
      <c r="U741" s="150"/>
      <c r="V741" s="150"/>
      <c r="W741" s="150"/>
      <c r="X741" s="150"/>
      <c r="Y741" s="150"/>
      <c r="Z741" s="150"/>
      <c r="AA741" s="150"/>
      <c r="AB741" s="150"/>
      <c r="AC741" s="150"/>
    </row>
    <row r="742" spans="1:29" ht="15.75" customHeight="1" x14ac:dyDescent="0.25">
      <c r="A742" s="669"/>
      <c r="B742" s="669"/>
      <c r="C742" s="669"/>
      <c r="D742" s="669"/>
      <c r="E742" s="150"/>
      <c r="F742" s="150"/>
      <c r="G742" s="150"/>
      <c r="H742" s="150"/>
      <c r="I742" s="150"/>
      <c r="J742" s="150"/>
      <c r="K742" s="150"/>
      <c r="L742" s="150"/>
      <c r="M742" s="150"/>
      <c r="N742" s="150"/>
      <c r="O742" s="150"/>
      <c r="P742" s="150"/>
      <c r="Q742" s="669"/>
      <c r="R742" s="669"/>
      <c r="S742" s="669"/>
      <c r="T742" s="150"/>
      <c r="U742" s="150"/>
      <c r="V742" s="150"/>
      <c r="W742" s="150"/>
      <c r="X742" s="150"/>
      <c r="Y742" s="150"/>
      <c r="Z742" s="150"/>
      <c r="AA742" s="150"/>
      <c r="AB742" s="150"/>
      <c r="AC742" s="150"/>
    </row>
    <row r="743" spans="1:29" ht="15.75" customHeight="1" x14ac:dyDescent="0.25">
      <c r="A743" s="669"/>
      <c r="B743" s="669"/>
      <c r="C743" s="669"/>
      <c r="D743" s="669"/>
      <c r="E743" s="150"/>
      <c r="F743" s="150"/>
      <c r="G743" s="150"/>
      <c r="H743" s="150"/>
      <c r="I743" s="150"/>
      <c r="J743" s="150"/>
      <c r="K743" s="150"/>
      <c r="L743" s="150"/>
      <c r="M743" s="150"/>
      <c r="N743" s="150"/>
      <c r="O743" s="150"/>
      <c r="P743" s="150"/>
      <c r="Q743" s="669"/>
      <c r="R743" s="669"/>
      <c r="S743" s="669"/>
      <c r="T743" s="150"/>
      <c r="U743" s="150"/>
      <c r="V743" s="150"/>
      <c r="W743" s="150"/>
      <c r="X743" s="150"/>
      <c r="Y743" s="150"/>
      <c r="Z743" s="150"/>
      <c r="AA743" s="150"/>
      <c r="AB743" s="150"/>
      <c r="AC743" s="150"/>
    </row>
    <row r="744" spans="1:29" ht="15.75" customHeight="1" x14ac:dyDescent="0.25">
      <c r="A744" s="669"/>
      <c r="B744" s="669"/>
      <c r="C744" s="669"/>
      <c r="D744" s="669"/>
      <c r="E744" s="150"/>
      <c r="F744" s="150"/>
      <c r="G744" s="150"/>
      <c r="H744" s="150"/>
      <c r="I744" s="150"/>
      <c r="J744" s="150"/>
      <c r="K744" s="150"/>
      <c r="L744" s="150"/>
      <c r="M744" s="150"/>
      <c r="N744" s="150"/>
      <c r="O744" s="150"/>
      <c r="P744" s="150"/>
      <c r="Q744" s="669"/>
      <c r="R744" s="669"/>
      <c r="S744" s="669"/>
      <c r="T744" s="150"/>
      <c r="U744" s="150"/>
      <c r="V744" s="150"/>
      <c r="W744" s="150"/>
      <c r="X744" s="150"/>
      <c r="Y744" s="150"/>
      <c r="Z744" s="150"/>
      <c r="AA744" s="150"/>
      <c r="AB744" s="150"/>
      <c r="AC744" s="150"/>
    </row>
    <row r="745" spans="1:29" ht="15.75" customHeight="1" x14ac:dyDescent="0.25">
      <c r="A745" s="669"/>
      <c r="B745" s="669"/>
      <c r="C745" s="669"/>
      <c r="D745" s="669"/>
      <c r="E745" s="150"/>
      <c r="F745" s="150"/>
      <c r="G745" s="150"/>
      <c r="H745" s="150"/>
      <c r="I745" s="150"/>
      <c r="J745" s="150"/>
      <c r="K745" s="150"/>
      <c r="L745" s="150"/>
      <c r="M745" s="150"/>
      <c r="N745" s="150"/>
      <c r="O745" s="150"/>
      <c r="P745" s="150"/>
      <c r="Q745" s="669"/>
      <c r="R745" s="669"/>
      <c r="S745" s="669"/>
      <c r="T745" s="150"/>
      <c r="U745" s="150"/>
      <c r="V745" s="150"/>
      <c r="W745" s="150"/>
      <c r="X745" s="150"/>
      <c r="Y745" s="150"/>
      <c r="Z745" s="150"/>
      <c r="AA745" s="150"/>
      <c r="AB745" s="150"/>
      <c r="AC745" s="150"/>
    </row>
    <row r="746" spans="1:29" ht="15.75" customHeight="1" x14ac:dyDescent="0.25">
      <c r="A746" s="669"/>
      <c r="B746" s="669"/>
      <c r="C746" s="669"/>
      <c r="D746" s="669"/>
      <c r="E746" s="150"/>
      <c r="F746" s="150"/>
      <c r="G746" s="150"/>
      <c r="H746" s="150"/>
      <c r="I746" s="150"/>
      <c r="J746" s="150"/>
      <c r="K746" s="150"/>
      <c r="L746" s="150"/>
      <c r="M746" s="150"/>
      <c r="N746" s="150"/>
      <c r="O746" s="150"/>
      <c r="P746" s="150"/>
      <c r="Q746" s="669"/>
      <c r="R746" s="669"/>
      <c r="S746" s="669"/>
      <c r="T746" s="150"/>
      <c r="U746" s="150"/>
      <c r="V746" s="150"/>
      <c r="W746" s="150"/>
      <c r="X746" s="150"/>
      <c r="Y746" s="150"/>
      <c r="Z746" s="150"/>
      <c r="AA746" s="150"/>
      <c r="AB746" s="150"/>
      <c r="AC746" s="150"/>
    </row>
    <row r="747" spans="1:29" ht="15.75" customHeight="1" x14ac:dyDescent="0.25">
      <c r="A747" s="669"/>
      <c r="B747" s="669"/>
      <c r="C747" s="669"/>
      <c r="D747" s="669"/>
      <c r="E747" s="150"/>
      <c r="F747" s="150"/>
      <c r="G747" s="150"/>
      <c r="H747" s="150"/>
      <c r="I747" s="150"/>
      <c r="J747" s="150"/>
      <c r="K747" s="150"/>
      <c r="L747" s="150"/>
      <c r="M747" s="150"/>
      <c r="N747" s="150"/>
      <c r="O747" s="150"/>
      <c r="P747" s="150"/>
      <c r="Q747" s="669"/>
      <c r="R747" s="669"/>
      <c r="S747" s="669"/>
      <c r="T747" s="150"/>
      <c r="U747" s="150"/>
      <c r="V747" s="150"/>
      <c r="W747" s="150"/>
      <c r="X747" s="150"/>
      <c r="Y747" s="150"/>
      <c r="Z747" s="150"/>
      <c r="AA747" s="150"/>
      <c r="AB747" s="150"/>
      <c r="AC747" s="150"/>
    </row>
    <row r="748" spans="1:29" ht="15.75" customHeight="1" x14ac:dyDescent="0.25">
      <c r="A748" s="669"/>
      <c r="B748" s="669"/>
      <c r="C748" s="669"/>
      <c r="D748" s="669"/>
      <c r="E748" s="150"/>
      <c r="F748" s="150"/>
      <c r="G748" s="150"/>
      <c r="H748" s="150"/>
      <c r="I748" s="150"/>
      <c r="J748" s="150"/>
      <c r="K748" s="150"/>
      <c r="L748" s="150"/>
      <c r="M748" s="150"/>
      <c r="N748" s="150"/>
      <c r="O748" s="150"/>
      <c r="P748" s="150"/>
      <c r="Q748" s="669"/>
      <c r="R748" s="669"/>
      <c r="S748" s="669"/>
      <c r="T748" s="150"/>
      <c r="U748" s="150"/>
      <c r="V748" s="150"/>
      <c r="W748" s="150"/>
      <c r="X748" s="150"/>
      <c r="Y748" s="150"/>
      <c r="Z748" s="150"/>
      <c r="AA748" s="150"/>
      <c r="AB748" s="150"/>
      <c r="AC748" s="150"/>
    </row>
    <row r="749" spans="1:29" ht="15.75" customHeight="1" x14ac:dyDescent="0.25">
      <c r="A749" s="669"/>
      <c r="B749" s="669"/>
      <c r="C749" s="669"/>
      <c r="D749" s="669"/>
      <c r="E749" s="150"/>
      <c r="F749" s="150"/>
      <c r="G749" s="150"/>
      <c r="H749" s="150"/>
      <c r="I749" s="150"/>
      <c r="J749" s="150"/>
      <c r="K749" s="150"/>
      <c r="L749" s="150"/>
      <c r="M749" s="150"/>
      <c r="N749" s="150"/>
      <c r="O749" s="150"/>
      <c r="P749" s="150"/>
      <c r="Q749" s="669"/>
      <c r="R749" s="669"/>
      <c r="S749" s="669"/>
      <c r="T749" s="150"/>
      <c r="U749" s="150"/>
      <c r="V749" s="150"/>
      <c r="W749" s="150"/>
      <c r="X749" s="150"/>
      <c r="Y749" s="150"/>
      <c r="Z749" s="150"/>
      <c r="AA749" s="150"/>
      <c r="AB749" s="150"/>
      <c r="AC749" s="150"/>
    </row>
    <row r="750" spans="1:29" ht="15.75" customHeight="1" x14ac:dyDescent="0.25">
      <c r="A750" s="669"/>
      <c r="B750" s="669"/>
      <c r="C750" s="669"/>
      <c r="D750" s="669"/>
      <c r="E750" s="150"/>
      <c r="F750" s="150"/>
      <c r="G750" s="150"/>
      <c r="H750" s="150"/>
      <c r="I750" s="150"/>
      <c r="J750" s="150"/>
      <c r="K750" s="150"/>
      <c r="L750" s="150"/>
      <c r="M750" s="150"/>
      <c r="N750" s="150"/>
      <c r="O750" s="150"/>
      <c r="P750" s="150"/>
      <c r="Q750" s="669"/>
      <c r="R750" s="669"/>
      <c r="S750" s="669"/>
      <c r="T750" s="150"/>
      <c r="U750" s="150"/>
      <c r="V750" s="150"/>
      <c r="W750" s="150"/>
      <c r="X750" s="150"/>
      <c r="Y750" s="150"/>
      <c r="Z750" s="150"/>
      <c r="AA750" s="150"/>
      <c r="AB750" s="150"/>
      <c r="AC750" s="150"/>
    </row>
    <row r="751" spans="1:29" ht="15.75" customHeight="1" x14ac:dyDescent="0.25">
      <c r="A751" s="669"/>
      <c r="B751" s="669"/>
      <c r="C751" s="669"/>
      <c r="D751" s="669"/>
      <c r="E751" s="150"/>
      <c r="F751" s="150"/>
      <c r="G751" s="150"/>
      <c r="H751" s="150"/>
      <c r="I751" s="150"/>
      <c r="J751" s="150"/>
      <c r="K751" s="150"/>
      <c r="L751" s="150"/>
      <c r="M751" s="150"/>
      <c r="N751" s="150"/>
      <c r="O751" s="150"/>
      <c r="P751" s="150"/>
      <c r="Q751" s="669"/>
      <c r="R751" s="669"/>
      <c r="S751" s="669"/>
      <c r="T751" s="150"/>
      <c r="U751" s="150"/>
      <c r="V751" s="150"/>
      <c r="W751" s="150"/>
      <c r="X751" s="150"/>
      <c r="Y751" s="150"/>
      <c r="Z751" s="150"/>
      <c r="AA751" s="150"/>
      <c r="AB751" s="150"/>
      <c r="AC751" s="150"/>
    </row>
    <row r="752" spans="1:29" ht="15.75" customHeight="1" x14ac:dyDescent="0.25">
      <c r="A752" s="669"/>
      <c r="B752" s="669"/>
      <c r="C752" s="669"/>
      <c r="D752" s="669"/>
      <c r="E752" s="150"/>
      <c r="F752" s="150"/>
      <c r="G752" s="150"/>
      <c r="H752" s="150"/>
      <c r="I752" s="150"/>
      <c r="J752" s="150"/>
      <c r="K752" s="150"/>
      <c r="L752" s="150"/>
      <c r="M752" s="150"/>
      <c r="N752" s="150"/>
      <c r="O752" s="150"/>
      <c r="P752" s="150"/>
      <c r="Q752" s="669"/>
      <c r="R752" s="669"/>
      <c r="S752" s="669"/>
      <c r="T752" s="150"/>
      <c r="U752" s="150"/>
      <c r="V752" s="150"/>
      <c r="W752" s="150"/>
      <c r="X752" s="150"/>
      <c r="Y752" s="150"/>
      <c r="Z752" s="150"/>
      <c r="AA752" s="150"/>
      <c r="AB752" s="150"/>
      <c r="AC752" s="150"/>
    </row>
    <row r="753" spans="1:29" ht="15.75" customHeight="1" x14ac:dyDescent="0.25">
      <c r="A753" s="669"/>
      <c r="B753" s="669"/>
      <c r="C753" s="669"/>
      <c r="D753" s="669"/>
      <c r="E753" s="150"/>
      <c r="F753" s="150"/>
      <c r="G753" s="150"/>
      <c r="H753" s="150"/>
      <c r="I753" s="150"/>
      <c r="J753" s="150"/>
      <c r="K753" s="150"/>
      <c r="L753" s="150"/>
      <c r="M753" s="150"/>
      <c r="N753" s="150"/>
      <c r="O753" s="150"/>
      <c r="P753" s="150"/>
      <c r="Q753" s="669"/>
      <c r="R753" s="669"/>
      <c r="S753" s="669"/>
      <c r="T753" s="150"/>
      <c r="U753" s="150"/>
      <c r="V753" s="150"/>
      <c r="W753" s="150"/>
      <c r="X753" s="150"/>
      <c r="Y753" s="150"/>
      <c r="Z753" s="150"/>
      <c r="AA753" s="150"/>
      <c r="AB753" s="150"/>
      <c r="AC753" s="150"/>
    </row>
    <row r="754" spans="1:29" ht="15.75" customHeight="1" x14ac:dyDescent="0.25">
      <c r="A754" s="669"/>
      <c r="B754" s="669"/>
      <c r="C754" s="669"/>
      <c r="D754" s="669"/>
      <c r="E754" s="150"/>
      <c r="F754" s="150"/>
      <c r="G754" s="150"/>
      <c r="H754" s="150"/>
      <c r="I754" s="150"/>
      <c r="J754" s="150"/>
      <c r="K754" s="150"/>
      <c r="L754" s="150"/>
      <c r="M754" s="150"/>
      <c r="N754" s="150"/>
      <c r="O754" s="150"/>
      <c r="P754" s="150"/>
      <c r="Q754" s="669"/>
      <c r="R754" s="669"/>
      <c r="S754" s="669"/>
      <c r="T754" s="150"/>
      <c r="U754" s="150"/>
      <c r="V754" s="150"/>
      <c r="W754" s="150"/>
      <c r="X754" s="150"/>
      <c r="Y754" s="150"/>
      <c r="Z754" s="150"/>
      <c r="AA754" s="150"/>
      <c r="AB754" s="150"/>
      <c r="AC754" s="150"/>
    </row>
    <row r="755" spans="1:29" ht="15.75" customHeight="1" x14ac:dyDescent="0.25">
      <c r="A755" s="669"/>
      <c r="B755" s="669"/>
      <c r="C755" s="669"/>
      <c r="D755" s="669"/>
      <c r="E755" s="150"/>
      <c r="F755" s="150"/>
      <c r="G755" s="150"/>
      <c r="H755" s="150"/>
      <c r="I755" s="150"/>
      <c r="J755" s="150"/>
      <c r="K755" s="150"/>
      <c r="L755" s="150"/>
      <c r="M755" s="150"/>
      <c r="N755" s="150"/>
      <c r="O755" s="150"/>
      <c r="P755" s="150"/>
      <c r="Q755" s="669"/>
      <c r="R755" s="669"/>
      <c r="S755" s="669"/>
      <c r="T755" s="150"/>
      <c r="U755" s="150"/>
      <c r="V755" s="150"/>
      <c r="W755" s="150"/>
      <c r="X755" s="150"/>
      <c r="Y755" s="150"/>
      <c r="Z755" s="150"/>
      <c r="AA755" s="150"/>
      <c r="AB755" s="150"/>
      <c r="AC755" s="150"/>
    </row>
    <row r="756" spans="1:29" ht="15.75" customHeight="1" x14ac:dyDescent="0.25">
      <c r="A756" s="669"/>
      <c r="B756" s="669"/>
      <c r="C756" s="669"/>
      <c r="D756" s="669"/>
      <c r="E756" s="150"/>
      <c r="F756" s="150"/>
      <c r="G756" s="150"/>
      <c r="H756" s="150"/>
      <c r="I756" s="150"/>
      <c r="J756" s="150"/>
      <c r="K756" s="150"/>
      <c r="L756" s="150"/>
      <c r="M756" s="150"/>
      <c r="N756" s="150"/>
      <c r="O756" s="150"/>
      <c r="P756" s="150"/>
      <c r="Q756" s="669"/>
      <c r="R756" s="669"/>
      <c r="S756" s="669"/>
      <c r="T756" s="150"/>
      <c r="U756" s="150"/>
      <c r="V756" s="150"/>
      <c r="W756" s="150"/>
      <c r="X756" s="150"/>
      <c r="Y756" s="150"/>
      <c r="Z756" s="150"/>
      <c r="AA756" s="150"/>
      <c r="AB756" s="150"/>
      <c r="AC756" s="150"/>
    </row>
    <row r="757" spans="1:29" ht="15.75" customHeight="1" x14ac:dyDescent="0.25">
      <c r="A757" s="669"/>
      <c r="B757" s="669"/>
      <c r="C757" s="669"/>
      <c r="D757" s="669"/>
      <c r="E757" s="150"/>
      <c r="F757" s="150"/>
      <c r="G757" s="150"/>
      <c r="H757" s="150"/>
      <c r="I757" s="150"/>
      <c r="J757" s="150"/>
      <c r="K757" s="150"/>
      <c r="L757" s="150"/>
      <c r="M757" s="150"/>
      <c r="N757" s="150"/>
      <c r="O757" s="150"/>
      <c r="P757" s="150"/>
      <c r="Q757" s="669"/>
      <c r="R757" s="669"/>
      <c r="S757" s="669"/>
      <c r="T757" s="150"/>
      <c r="U757" s="150"/>
      <c r="V757" s="150"/>
      <c r="W757" s="150"/>
      <c r="X757" s="150"/>
      <c r="Y757" s="150"/>
      <c r="Z757" s="150"/>
      <c r="AA757" s="150"/>
      <c r="AB757" s="150"/>
      <c r="AC757" s="150"/>
    </row>
    <row r="758" spans="1:29" ht="15.75" customHeight="1" x14ac:dyDescent="0.25">
      <c r="A758" s="669"/>
      <c r="B758" s="669"/>
      <c r="C758" s="669"/>
      <c r="D758" s="669"/>
      <c r="E758" s="150"/>
      <c r="F758" s="150"/>
      <c r="G758" s="150"/>
      <c r="H758" s="150"/>
      <c r="I758" s="150"/>
      <c r="J758" s="150"/>
      <c r="K758" s="150"/>
      <c r="L758" s="150"/>
      <c r="M758" s="150"/>
      <c r="N758" s="150"/>
      <c r="O758" s="150"/>
      <c r="P758" s="150"/>
      <c r="Q758" s="669"/>
      <c r="R758" s="669"/>
      <c r="S758" s="669"/>
      <c r="T758" s="150"/>
      <c r="U758" s="150"/>
      <c r="V758" s="150"/>
      <c r="W758" s="150"/>
      <c r="X758" s="150"/>
      <c r="Y758" s="150"/>
      <c r="Z758" s="150"/>
      <c r="AA758" s="150"/>
      <c r="AB758" s="150"/>
      <c r="AC758" s="150"/>
    </row>
    <row r="759" spans="1:29" ht="15.75" customHeight="1" x14ac:dyDescent="0.25">
      <c r="A759" s="669"/>
      <c r="B759" s="669"/>
      <c r="C759" s="669"/>
      <c r="D759" s="669"/>
      <c r="E759" s="150"/>
      <c r="F759" s="150"/>
      <c r="G759" s="150"/>
      <c r="H759" s="150"/>
      <c r="I759" s="150"/>
      <c r="J759" s="150"/>
      <c r="K759" s="150"/>
      <c r="L759" s="150"/>
      <c r="M759" s="150"/>
      <c r="N759" s="150"/>
      <c r="O759" s="150"/>
      <c r="P759" s="150"/>
      <c r="Q759" s="669"/>
      <c r="R759" s="669"/>
      <c r="S759" s="669"/>
      <c r="T759" s="150"/>
      <c r="U759" s="150"/>
      <c r="V759" s="150"/>
      <c r="W759" s="150"/>
      <c r="X759" s="150"/>
      <c r="Y759" s="150"/>
      <c r="Z759" s="150"/>
      <c r="AA759" s="150"/>
      <c r="AB759" s="150"/>
      <c r="AC759" s="150"/>
    </row>
    <row r="760" spans="1:29" ht="15.75" customHeight="1" x14ac:dyDescent="0.25">
      <c r="A760" s="669"/>
      <c r="B760" s="669"/>
      <c r="C760" s="669"/>
      <c r="D760" s="669"/>
      <c r="E760" s="150"/>
      <c r="F760" s="150"/>
      <c r="G760" s="150"/>
      <c r="H760" s="150"/>
      <c r="I760" s="150"/>
      <c r="J760" s="150"/>
      <c r="K760" s="150"/>
      <c r="L760" s="150"/>
      <c r="M760" s="150"/>
      <c r="N760" s="150"/>
      <c r="O760" s="150"/>
      <c r="P760" s="150"/>
      <c r="Q760" s="669"/>
      <c r="R760" s="669"/>
      <c r="S760" s="669"/>
      <c r="T760" s="150"/>
      <c r="U760" s="150"/>
      <c r="V760" s="150"/>
      <c r="W760" s="150"/>
      <c r="X760" s="150"/>
      <c r="Y760" s="150"/>
      <c r="Z760" s="150"/>
      <c r="AA760" s="150"/>
      <c r="AB760" s="150"/>
      <c r="AC760" s="150"/>
    </row>
    <row r="761" spans="1:29" ht="15.75" customHeight="1" x14ac:dyDescent="0.25">
      <c r="A761" s="669"/>
      <c r="B761" s="669"/>
      <c r="C761" s="669"/>
      <c r="D761" s="669"/>
      <c r="E761" s="150"/>
      <c r="F761" s="150"/>
      <c r="G761" s="150"/>
      <c r="H761" s="150"/>
      <c r="I761" s="150"/>
      <c r="J761" s="150"/>
      <c r="K761" s="150"/>
      <c r="L761" s="150"/>
      <c r="M761" s="150"/>
      <c r="N761" s="150"/>
      <c r="O761" s="150"/>
      <c r="P761" s="150"/>
      <c r="Q761" s="669"/>
      <c r="R761" s="669"/>
      <c r="S761" s="669"/>
      <c r="T761" s="150"/>
      <c r="U761" s="150"/>
      <c r="V761" s="150"/>
      <c r="W761" s="150"/>
      <c r="X761" s="150"/>
      <c r="Y761" s="150"/>
      <c r="Z761" s="150"/>
      <c r="AA761" s="150"/>
      <c r="AB761" s="150"/>
      <c r="AC761" s="150"/>
    </row>
    <row r="762" spans="1:29" ht="15.75" customHeight="1" x14ac:dyDescent="0.25">
      <c r="A762" s="669"/>
      <c r="B762" s="669"/>
      <c r="C762" s="669"/>
      <c r="D762" s="669"/>
      <c r="E762" s="150"/>
      <c r="F762" s="150"/>
      <c r="G762" s="150"/>
      <c r="H762" s="150"/>
      <c r="I762" s="150"/>
      <c r="J762" s="150"/>
      <c r="K762" s="150"/>
      <c r="L762" s="150"/>
      <c r="M762" s="150"/>
      <c r="N762" s="150"/>
      <c r="O762" s="150"/>
      <c r="P762" s="150"/>
      <c r="Q762" s="669"/>
      <c r="R762" s="669"/>
      <c r="S762" s="669"/>
      <c r="T762" s="150"/>
      <c r="U762" s="150"/>
      <c r="V762" s="150"/>
      <c r="W762" s="150"/>
      <c r="X762" s="150"/>
      <c r="Y762" s="150"/>
      <c r="Z762" s="150"/>
      <c r="AA762" s="150"/>
      <c r="AB762" s="150"/>
      <c r="AC762" s="150"/>
    </row>
    <row r="763" spans="1:29" ht="15.75" customHeight="1" x14ac:dyDescent="0.25">
      <c r="A763" s="669"/>
      <c r="B763" s="669"/>
      <c r="C763" s="669"/>
      <c r="D763" s="669"/>
      <c r="E763" s="150"/>
      <c r="F763" s="150"/>
      <c r="G763" s="150"/>
      <c r="H763" s="150"/>
      <c r="I763" s="150"/>
      <c r="J763" s="150"/>
      <c r="K763" s="150"/>
      <c r="L763" s="150"/>
      <c r="M763" s="150"/>
      <c r="N763" s="150"/>
      <c r="O763" s="150"/>
      <c r="P763" s="150"/>
      <c r="Q763" s="669"/>
      <c r="R763" s="669"/>
      <c r="S763" s="669"/>
      <c r="T763" s="150"/>
      <c r="U763" s="150"/>
      <c r="V763" s="150"/>
      <c r="W763" s="150"/>
      <c r="X763" s="150"/>
      <c r="Y763" s="150"/>
      <c r="Z763" s="150"/>
      <c r="AA763" s="150"/>
      <c r="AB763" s="150"/>
      <c r="AC763" s="150"/>
    </row>
    <row r="764" spans="1:29" ht="15.75" customHeight="1" x14ac:dyDescent="0.25">
      <c r="A764" s="669"/>
      <c r="B764" s="669"/>
      <c r="C764" s="669"/>
      <c r="D764" s="669"/>
      <c r="E764" s="150"/>
      <c r="F764" s="150"/>
      <c r="G764" s="150"/>
      <c r="H764" s="150"/>
      <c r="I764" s="150"/>
      <c r="J764" s="150"/>
      <c r="K764" s="150"/>
      <c r="L764" s="150"/>
      <c r="M764" s="150"/>
      <c r="N764" s="150"/>
      <c r="O764" s="150"/>
      <c r="P764" s="150"/>
      <c r="Q764" s="669"/>
      <c r="R764" s="669"/>
      <c r="S764" s="669"/>
      <c r="T764" s="150"/>
      <c r="U764" s="150"/>
      <c r="V764" s="150"/>
      <c r="W764" s="150"/>
      <c r="X764" s="150"/>
      <c r="Y764" s="150"/>
      <c r="Z764" s="150"/>
      <c r="AA764" s="150"/>
      <c r="AB764" s="150"/>
      <c r="AC764" s="150"/>
    </row>
    <row r="765" spans="1:29" ht="15.75" customHeight="1" x14ac:dyDescent="0.25">
      <c r="A765" s="669"/>
      <c r="B765" s="669"/>
      <c r="C765" s="669"/>
      <c r="D765" s="669"/>
      <c r="E765" s="150"/>
      <c r="F765" s="150"/>
      <c r="G765" s="150"/>
      <c r="H765" s="150"/>
      <c r="I765" s="150"/>
      <c r="J765" s="150"/>
      <c r="K765" s="150"/>
      <c r="L765" s="150"/>
      <c r="M765" s="150"/>
      <c r="N765" s="150"/>
      <c r="O765" s="150"/>
      <c r="P765" s="150"/>
      <c r="Q765" s="669"/>
      <c r="R765" s="669"/>
      <c r="S765" s="669"/>
      <c r="T765" s="150"/>
      <c r="U765" s="150"/>
      <c r="V765" s="150"/>
      <c r="W765" s="150"/>
      <c r="X765" s="150"/>
      <c r="Y765" s="150"/>
      <c r="Z765" s="150"/>
      <c r="AA765" s="150"/>
      <c r="AB765" s="150"/>
      <c r="AC765" s="150"/>
    </row>
    <row r="766" spans="1:29" ht="15.75" customHeight="1" x14ac:dyDescent="0.25">
      <c r="A766" s="669"/>
      <c r="B766" s="669"/>
      <c r="C766" s="669"/>
      <c r="D766" s="669"/>
      <c r="E766" s="150"/>
      <c r="F766" s="150"/>
      <c r="G766" s="150"/>
      <c r="H766" s="150"/>
      <c r="I766" s="150"/>
      <c r="J766" s="150"/>
      <c r="K766" s="150"/>
      <c r="L766" s="150"/>
      <c r="M766" s="150"/>
      <c r="N766" s="150"/>
      <c r="O766" s="150"/>
      <c r="P766" s="150"/>
      <c r="Q766" s="669"/>
      <c r="R766" s="669"/>
      <c r="S766" s="669"/>
      <c r="T766" s="150"/>
      <c r="U766" s="150"/>
      <c r="V766" s="150"/>
      <c r="W766" s="150"/>
      <c r="X766" s="150"/>
      <c r="Y766" s="150"/>
      <c r="Z766" s="150"/>
      <c r="AA766" s="150"/>
      <c r="AB766" s="150"/>
      <c r="AC766" s="150"/>
    </row>
    <row r="767" spans="1:29" ht="15.75" customHeight="1" x14ac:dyDescent="0.25">
      <c r="A767" s="669"/>
      <c r="B767" s="669"/>
      <c r="C767" s="669"/>
      <c r="D767" s="669"/>
      <c r="E767" s="150"/>
      <c r="F767" s="150"/>
      <c r="G767" s="150"/>
      <c r="H767" s="150"/>
      <c r="I767" s="150"/>
      <c r="J767" s="150"/>
      <c r="K767" s="150"/>
      <c r="L767" s="150"/>
      <c r="M767" s="150"/>
      <c r="N767" s="150"/>
      <c r="O767" s="150"/>
      <c r="P767" s="150"/>
      <c r="Q767" s="669"/>
      <c r="R767" s="669"/>
      <c r="S767" s="669"/>
      <c r="T767" s="150"/>
      <c r="U767" s="150"/>
      <c r="V767" s="150"/>
      <c r="W767" s="150"/>
      <c r="X767" s="150"/>
      <c r="Y767" s="150"/>
      <c r="Z767" s="150"/>
      <c r="AA767" s="150"/>
      <c r="AB767" s="150"/>
      <c r="AC767" s="150"/>
    </row>
    <row r="768" spans="1:29" ht="15.75" customHeight="1" x14ac:dyDescent="0.25">
      <c r="A768" s="669"/>
      <c r="B768" s="669"/>
      <c r="C768" s="669"/>
      <c r="D768" s="669"/>
      <c r="E768" s="150"/>
      <c r="F768" s="150"/>
      <c r="G768" s="150"/>
      <c r="H768" s="150"/>
      <c r="I768" s="150"/>
      <c r="J768" s="150"/>
      <c r="K768" s="150"/>
      <c r="L768" s="150"/>
      <c r="M768" s="150"/>
      <c r="N768" s="150"/>
      <c r="O768" s="150"/>
      <c r="P768" s="150"/>
      <c r="Q768" s="669"/>
      <c r="R768" s="669"/>
      <c r="S768" s="669"/>
      <c r="T768" s="150"/>
      <c r="U768" s="150"/>
      <c r="V768" s="150"/>
      <c r="W768" s="150"/>
      <c r="X768" s="150"/>
      <c r="Y768" s="150"/>
      <c r="Z768" s="150"/>
      <c r="AA768" s="150"/>
      <c r="AB768" s="150"/>
      <c r="AC768" s="150"/>
    </row>
    <row r="769" spans="1:29" ht="15.75" customHeight="1" x14ac:dyDescent="0.25">
      <c r="A769" s="669"/>
      <c r="B769" s="669"/>
      <c r="C769" s="669"/>
      <c r="D769" s="669"/>
      <c r="E769" s="150"/>
      <c r="F769" s="150"/>
      <c r="G769" s="150"/>
      <c r="H769" s="150"/>
      <c r="I769" s="150"/>
      <c r="J769" s="150"/>
      <c r="K769" s="150"/>
      <c r="L769" s="150"/>
      <c r="M769" s="150"/>
      <c r="N769" s="150"/>
      <c r="O769" s="150"/>
      <c r="P769" s="150"/>
      <c r="Q769" s="669"/>
      <c r="R769" s="669"/>
      <c r="S769" s="669"/>
      <c r="T769" s="150"/>
      <c r="U769" s="150"/>
      <c r="V769" s="150"/>
      <c r="W769" s="150"/>
      <c r="X769" s="150"/>
      <c r="Y769" s="150"/>
      <c r="Z769" s="150"/>
      <c r="AA769" s="150"/>
      <c r="AB769" s="150"/>
      <c r="AC769" s="150"/>
    </row>
    <row r="770" spans="1:29" ht="15.75" customHeight="1" x14ac:dyDescent="0.25">
      <c r="A770" s="669"/>
      <c r="B770" s="669"/>
      <c r="C770" s="669"/>
      <c r="D770" s="669"/>
      <c r="E770" s="150"/>
      <c r="F770" s="150"/>
      <c r="G770" s="150"/>
      <c r="H770" s="150"/>
      <c r="I770" s="150"/>
      <c r="J770" s="150"/>
      <c r="K770" s="150"/>
      <c r="L770" s="150"/>
      <c r="M770" s="150"/>
      <c r="N770" s="150"/>
      <c r="O770" s="150"/>
      <c r="P770" s="150"/>
      <c r="Q770" s="669"/>
      <c r="R770" s="669"/>
      <c r="S770" s="669"/>
      <c r="T770" s="150"/>
      <c r="U770" s="150"/>
      <c r="V770" s="150"/>
      <c r="W770" s="150"/>
      <c r="X770" s="150"/>
      <c r="Y770" s="150"/>
      <c r="Z770" s="150"/>
      <c r="AA770" s="150"/>
      <c r="AB770" s="150"/>
      <c r="AC770" s="150"/>
    </row>
    <row r="771" spans="1:29" ht="15.75" customHeight="1" x14ac:dyDescent="0.25">
      <c r="A771" s="669"/>
      <c r="B771" s="669"/>
      <c r="C771" s="669"/>
      <c r="D771" s="669"/>
      <c r="E771" s="150"/>
      <c r="F771" s="150"/>
      <c r="G771" s="150"/>
      <c r="H771" s="150"/>
      <c r="I771" s="150"/>
      <c r="J771" s="150"/>
      <c r="K771" s="150"/>
      <c r="L771" s="150"/>
      <c r="M771" s="150"/>
      <c r="N771" s="150"/>
      <c r="O771" s="150"/>
      <c r="P771" s="150"/>
      <c r="Q771" s="669"/>
      <c r="R771" s="669"/>
      <c r="S771" s="669"/>
      <c r="T771" s="150"/>
      <c r="U771" s="150"/>
      <c r="V771" s="150"/>
      <c r="W771" s="150"/>
      <c r="X771" s="150"/>
      <c r="Y771" s="150"/>
      <c r="Z771" s="150"/>
      <c r="AA771" s="150"/>
      <c r="AB771" s="150"/>
      <c r="AC771" s="150"/>
    </row>
    <row r="772" spans="1:29" ht="15.75" customHeight="1" x14ac:dyDescent="0.25">
      <c r="A772" s="669"/>
      <c r="B772" s="669"/>
      <c r="C772" s="669"/>
      <c r="D772" s="669"/>
      <c r="E772" s="150"/>
      <c r="F772" s="150"/>
      <c r="G772" s="150"/>
      <c r="H772" s="150"/>
      <c r="I772" s="150"/>
      <c r="J772" s="150"/>
      <c r="K772" s="150"/>
      <c r="L772" s="150"/>
      <c r="M772" s="150"/>
      <c r="N772" s="150"/>
      <c r="O772" s="150"/>
      <c r="P772" s="150"/>
      <c r="Q772" s="669"/>
      <c r="R772" s="669"/>
      <c r="S772" s="669"/>
      <c r="T772" s="150"/>
      <c r="U772" s="150"/>
      <c r="V772" s="150"/>
      <c r="W772" s="150"/>
      <c r="X772" s="150"/>
      <c r="Y772" s="150"/>
      <c r="Z772" s="150"/>
      <c r="AA772" s="150"/>
      <c r="AB772" s="150"/>
      <c r="AC772" s="150"/>
    </row>
    <row r="773" spans="1:29" ht="15.75" customHeight="1" x14ac:dyDescent="0.25">
      <c r="A773" s="669"/>
      <c r="B773" s="669"/>
      <c r="C773" s="669"/>
      <c r="D773" s="669"/>
      <c r="E773" s="150"/>
      <c r="F773" s="150"/>
      <c r="G773" s="150"/>
      <c r="H773" s="150"/>
      <c r="I773" s="150"/>
      <c r="J773" s="150"/>
      <c r="K773" s="150"/>
      <c r="L773" s="150"/>
      <c r="M773" s="150"/>
      <c r="N773" s="150"/>
      <c r="O773" s="150"/>
      <c r="P773" s="150"/>
      <c r="Q773" s="669"/>
      <c r="R773" s="669"/>
      <c r="S773" s="669"/>
      <c r="T773" s="150"/>
      <c r="U773" s="150"/>
      <c r="V773" s="150"/>
      <c r="W773" s="150"/>
      <c r="X773" s="150"/>
      <c r="Y773" s="150"/>
      <c r="Z773" s="150"/>
      <c r="AA773" s="150"/>
      <c r="AB773" s="150"/>
      <c r="AC773" s="150"/>
    </row>
    <row r="774" spans="1:29" ht="15.75" customHeight="1" x14ac:dyDescent="0.25">
      <c r="A774" s="669"/>
      <c r="B774" s="669"/>
      <c r="C774" s="669"/>
      <c r="D774" s="669"/>
      <c r="E774" s="150"/>
      <c r="F774" s="150"/>
      <c r="G774" s="150"/>
      <c r="H774" s="150"/>
      <c r="I774" s="150"/>
      <c r="J774" s="150"/>
      <c r="K774" s="150"/>
      <c r="L774" s="150"/>
      <c r="M774" s="150"/>
      <c r="N774" s="150"/>
      <c r="O774" s="150"/>
      <c r="P774" s="150"/>
      <c r="Q774" s="669"/>
      <c r="R774" s="669"/>
      <c r="S774" s="669"/>
      <c r="T774" s="150"/>
      <c r="U774" s="150"/>
      <c r="V774" s="150"/>
      <c r="W774" s="150"/>
      <c r="X774" s="150"/>
      <c r="Y774" s="150"/>
      <c r="Z774" s="150"/>
      <c r="AA774" s="150"/>
      <c r="AB774" s="150"/>
      <c r="AC774" s="150"/>
    </row>
    <row r="775" spans="1:29" ht="15.75" customHeight="1" x14ac:dyDescent="0.25">
      <c r="A775" s="669"/>
      <c r="B775" s="669"/>
      <c r="C775" s="669"/>
      <c r="D775" s="669"/>
      <c r="E775" s="150"/>
      <c r="F775" s="150"/>
      <c r="G775" s="150"/>
      <c r="H775" s="150"/>
      <c r="I775" s="150"/>
      <c r="J775" s="150"/>
      <c r="K775" s="150"/>
      <c r="L775" s="150"/>
      <c r="M775" s="150"/>
      <c r="N775" s="150"/>
      <c r="O775" s="150"/>
      <c r="P775" s="150"/>
      <c r="Q775" s="669"/>
      <c r="R775" s="669"/>
      <c r="S775" s="669"/>
      <c r="T775" s="150"/>
      <c r="U775" s="150"/>
      <c r="V775" s="150"/>
      <c r="W775" s="150"/>
      <c r="X775" s="150"/>
      <c r="Y775" s="150"/>
      <c r="Z775" s="150"/>
      <c r="AA775" s="150"/>
      <c r="AB775" s="150"/>
      <c r="AC775" s="150"/>
    </row>
    <row r="776" spans="1:29" ht="15.75" customHeight="1" x14ac:dyDescent="0.25">
      <c r="A776" s="669"/>
      <c r="B776" s="669"/>
      <c r="C776" s="669"/>
      <c r="D776" s="669"/>
      <c r="E776" s="150"/>
      <c r="F776" s="150"/>
      <c r="G776" s="150"/>
      <c r="H776" s="150"/>
      <c r="I776" s="150"/>
      <c r="J776" s="150"/>
      <c r="K776" s="150"/>
      <c r="L776" s="150"/>
      <c r="M776" s="150"/>
      <c r="N776" s="150"/>
      <c r="O776" s="150"/>
      <c r="P776" s="150"/>
      <c r="Q776" s="669"/>
      <c r="R776" s="669"/>
      <c r="S776" s="669"/>
      <c r="T776" s="150"/>
      <c r="U776" s="150"/>
      <c r="V776" s="150"/>
      <c r="W776" s="150"/>
      <c r="X776" s="150"/>
      <c r="Y776" s="150"/>
      <c r="Z776" s="150"/>
      <c r="AA776" s="150"/>
      <c r="AB776" s="150"/>
      <c r="AC776" s="150"/>
    </row>
    <row r="777" spans="1:29" ht="15.75" customHeight="1" x14ac:dyDescent="0.25">
      <c r="A777" s="669"/>
      <c r="B777" s="669"/>
      <c r="C777" s="669"/>
      <c r="D777" s="669"/>
      <c r="E777" s="150"/>
      <c r="F777" s="150"/>
      <c r="G777" s="150"/>
      <c r="H777" s="150"/>
      <c r="I777" s="150"/>
      <c r="J777" s="150"/>
      <c r="K777" s="150"/>
      <c r="L777" s="150"/>
      <c r="M777" s="150"/>
      <c r="N777" s="150"/>
      <c r="O777" s="150"/>
      <c r="P777" s="150"/>
      <c r="Q777" s="669"/>
      <c r="R777" s="669"/>
      <c r="S777" s="669"/>
      <c r="T777" s="150"/>
      <c r="U777" s="150"/>
      <c r="V777" s="150"/>
      <c r="W777" s="150"/>
      <c r="X777" s="150"/>
      <c r="Y777" s="150"/>
      <c r="Z777" s="150"/>
      <c r="AA777" s="150"/>
      <c r="AB777" s="150"/>
      <c r="AC777" s="150"/>
    </row>
    <row r="778" spans="1:29" ht="15.75" customHeight="1" x14ac:dyDescent="0.25">
      <c r="A778" s="669"/>
      <c r="B778" s="669"/>
      <c r="C778" s="669"/>
      <c r="D778" s="669"/>
      <c r="E778" s="150"/>
      <c r="F778" s="150"/>
      <c r="G778" s="150"/>
      <c r="H778" s="150"/>
      <c r="I778" s="150"/>
      <c r="J778" s="150"/>
      <c r="K778" s="150"/>
      <c r="L778" s="150"/>
      <c r="M778" s="150"/>
      <c r="N778" s="150"/>
      <c r="O778" s="150"/>
      <c r="P778" s="150"/>
      <c r="Q778" s="669"/>
      <c r="R778" s="669"/>
      <c r="S778" s="669"/>
      <c r="T778" s="150"/>
      <c r="U778" s="150"/>
      <c r="V778" s="150"/>
      <c r="W778" s="150"/>
      <c r="X778" s="150"/>
      <c r="Y778" s="150"/>
      <c r="Z778" s="150"/>
      <c r="AA778" s="150"/>
      <c r="AB778" s="150"/>
      <c r="AC778" s="150"/>
    </row>
    <row r="779" spans="1:29" ht="15.75" customHeight="1" x14ac:dyDescent="0.25">
      <c r="A779" s="669"/>
      <c r="B779" s="669"/>
      <c r="C779" s="669"/>
      <c r="D779" s="669"/>
      <c r="E779" s="150"/>
      <c r="F779" s="150"/>
      <c r="G779" s="150"/>
      <c r="H779" s="150"/>
      <c r="I779" s="150"/>
      <c r="J779" s="150"/>
      <c r="K779" s="150"/>
      <c r="L779" s="150"/>
      <c r="M779" s="150"/>
      <c r="N779" s="150"/>
      <c r="O779" s="150"/>
      <c r="P779" s="150"/>
      <c r="Q779" s="669"/>
      <c r="R779" s="669"/>
      <c r="S779" s="669"/>
      <c r="T779" s="150"/>
      <c r="U779" s="150"/>
      <c r="V779" s="150"/>
      <c r="W779" s="150"/>
      <c r="X779" s="150"/>
      <c r="Y779" s="150"/>
      <c r="Z779" s="150"/>
      <c r="AA779" s="150"/>
      <c r="AB779" s="150"/>
      <c r="AC779" s="150"/>
    </row>
    <row r="780" spans="1:29" ht="15.75" customHeight="1" x14ac:dyDescent="0.25">
      <c r="A780" s="669"/>
      <c r="B780" s="669"/>
      <c r="C780" s="669"/>
      <c r="D780" s="669"/>
      <c r="E780" s="150"/>
      <c r="F780" s="150"/>
      <c r="G780" s="150"/>
      <c r="H780" s="150"/>
      <c r="I780" s="150"/>
      <c r="J780" s="150"/>
      <c r="K780" s="150"/>
      <c r="L780" s="150"/>
      <c r="M780" s="150"/>
      <c r="N780" s="150"/>
      <c r="O780" s="150"/>
      <c r="P780" s="150"/>
      <c r="Q780" s="669"/>
      <c r="R780" s="669"/>
      <c r="S780" s="669"/>
      <c r="T780" s="150"/>
      <c r="U780" s="150"/>
      <c r="V780" s="150"/>
      <c r="W780" s="150"/>
      <c r="X780" s="150"/>
      <c r="Y780" s="150"/>
      <c r="Z780" s="150"/>
      <c r="AA780" s="150"/>
      <c r="AB780" s="150"/>
      <c r="AC780" s="150"/>
    </row>
    <row r="781" spans="1:29" ht="15.75" customHeight="1" x14ac:dyDescent="0.25">
      <c r="A781" s="669"/>
      <c r="B781" s="669"/>
      <c r="C781" s="669"/>
      <c r="D781" s="669"/>
      <c r="E781" s="150"/>
      <c r="F781" s="150"/>
      <c r="G781" s="150"/>
      <c r="H781" s="150"/>
      <c r="I781" s="150"/>
      <c r="J781" s="150"/>
      <c r="K781" s="150"/>
      <c r="L781" s="150"/>
      <c r="M781" s="150"/>
      <c r="N781" s="150"/>
      <c r="O781" s="150"/>
      <c r="P781" s="150"/>
      <c r="Q781" s="669"/>
      <c r="R781" s="669"/>
      <c r="S781" s="669"/>
      <c r="T781" s="150"/>
      <c r="U781" s="150"/>
      <c r="V781" s="150"/>
      <c r="W781" s="150"/>
      <c r="X781" s="150"/>
      <c r="Y781" s="150"/>
      <c r="Z781" s="150"/>
      <c r="AA781" s="150"/>
      <c r="AB781" s="150"/>
      <c r="AC781" s="150"/>
    </row>
    <row r="782" spans="1:29" ht="15.75" customHeight="1" x14ac:dyDescent="0.25">
      <c r="A782" s="669"/>
      <c r="B782" s="669"/>
      <c r="C782" s="669"/>
      <c r="D782" s="669"/>
      <c r="E782" s="150"/>
      <c r="F782" s="150"/>
      <c r="G782" s="150"/>
      <c r="H782" s="150"/>
      <c r="I782" s="150"/>
      <c r="J782" s="150"/>
      <c r="K782" s="150"/>
      <c r="L782" s="150"/>
      <c r="M782" s="150"/>
      <c r="N782" s="150"/>
      <c r="O782" s="150"/>
      <c r="P782" s="150"/>
      <c r="Q782" s="669"/>
      <c r="R782" s="669"/>
      <c r="S782" s="669"/>
      <c r="T782" s="150"/>
      <c r="U782" s="150"/>
      <c r="V782" s="150"/>
      <c r="W782" s="150"/>
      <c r="X782" s="150"/>
      <c r="Y782" s="150"/>
      <c r="Z782" s="150"/>
      <c r="AA782" s="150"/>
      <c r="AB782" s="150"/>
      <c r="AC782" s="150"/>
    </row>
    <row r="783" spans="1:29" ht="15.75" customHeight="1" x14ac:dyDescent="0.25">
      <c r="A783" s="669"/>
      <c r="B783" s="669"/>
      <c r="C783" s="669"/>
      <c r="D783" s="669"/>
      <c r="E783" s="150"/>
      <c r="F783" s="150"/>
      <c r="G783" s="150"/>
      <c r="H783" s="150"/>
      <c r="I783" s="150"/>
      <c r="J783" s="150"/>
      <c r="K783" s="150"/>
      <c r="L783" s="150"/>
      <c r="M783" s="150"/>
      <c r="N783" s="150"/>
      <c r="O783" s="150"/>
      <c r="P783" s="150"/>
      <c r="Q783" s="669"/>
      <c r="R783" s="669"/>
      <c r="S783" s="669"/>
      <c r="T783" s="150"/>
      <c r="U783" s="150"/>
      <c r="V783" s="150"/>
      <c r="W783" s="150"/>
      <c r="X783" s="150"/>
      <c r="Y783" s="150"/>
      <c r="Z783" s="150"/>
      <c r="AA783" s="150"/>
      <c r="AB783" s="150"/>
      <c r="AC783" s="150"/>
    </row>
    <row r="784" spans="1:29" ht="15.75" customHeight="1" x14ac:dyDescent="0.25">
      <c r="A784" s="669"/>
      <c r="B784" s="669"/>
      <c r="C784" s="669"/>
      <c r="D784" s="669"/>
      <c r="E784" s="150"/>
      <c r="F784" s="150"/>
      <c r="G784" s="150"/>
      <c r="H784" s="150"/>
      <c r="I784" s="150"/>
      <c r="J784" s="150"/>
      <c r="K784" s="150"/>
      <c r="L784" s="150"/>
      <c r="M784" s="150"/>
      <c r="N784" s="150"/>
      <c r="O784" s="150"/>
      <c r="P784" s="150"/>
      <c r="Q784" s="669"/>
      <c r="R784" s="669"/>
      <c r="S784" s="669"/>
      <c r="T784" s="150"/>
      <c r="U784" s="150"/>
      <c r="V784" s="150"/>
      <c r="W784" s="150"/>
      <c r="X784" s="150"/>
      <c r="Y784" s="150"/>
      <c r="Z784" s="150"/>
      <c r="AA784" s="150"/>
      <c r="AB784" s="150"/>
      <c r="AC784" s="150"/>
    </row>
    <row r="785" spans="1:29" ht="15.75" customHeight="1" x14ac:dyDescent="0.25">
      <c r="A785" s="669"/>
      <c r="B785" s="669"/>
      <c r="C785" s="669"/>
      <c r="D785" s="669"/>
      <c r="E785" s="150"/>
      <c r="F785" s="150"/>
      <c r="G785" s="150"/>
      <c r="H785" s="150"/>
      <c r="I785" s="150"/>
      <c r="J785" s="150"/>
      <c r="K785" s="150"/>
      <c r="L785" s="150"/>
      <c r="M785" s="150"/>
      <c r="N785" s="150"/>
      <c r="O785" s="150"/>
      <c r="P785" s="150"/>
      <c r="Q785" s="669"/>
      <c r="R785" s="669"/>
      <c r="S785" s="669"/>
      <c r="T785" s="150"/>
      <c r="U785" s="150"/>
      <c r="V785" s="150"/>
      <c r="W785" s="150"/>
      <c r="X785" s="150"/>
      <c r="Y785" s="150"/>
      <c r="Z785" s="150"/>
      <c r="AA785" s="150"/>
      <c r="AB785" s="150"/>
      <c r="AC785" s="150"/>
    </row>
    <row r="786" spans="1:29" ht="15.75" customHeight="1" x14ac:dyDescent="0.25">
      <c r="A786" s="669"/>
      <c r="B786" s="669"/>
      <c r="C786" s="669"/>
      <c r="D786" s="669"/>
      <c r="E786" s="150"/>
      <c r="F786" s="150"/>
      <c r="G786" s="150"/>
      <c r="H786" s="150"/>
      <c r="I786" s="150"/>
      <c r="J786" s="150"/>
      <c r="K786" s="150"/>
      <c r="L786" s="150"/>
      <c r="M786" s="150"/>
      <c r="N786" s="150"/>
      <c r="O786" s="150"/>
      <c r="P786" s="150"/>
      <c r="Q786" s="669"/>
      <c r="R786" s="669"/>
      <c r="S786" s="669"/>
      <c r="T786" s="150"/>
      <c r="U786" s="150"/>
      <c r="V786" s="150"/>
      <c r="W786" s="150"/>
      <c r="X786" s="150"/>
      <c r="Y786" s="150"/>
      <c r="Z786" s="150"/>
      <c r="AA786" s="150"/>
      <c r="AB786" s="150"/>
      <c r="AC786" s="150"/>
    </row>
    <row r="787" spans="1:29" ht="15.75" customHeight="1" x14ac:dyDescent="0.25">
      <c r="A787" s="669"/>
      <c r="B787" s="669"/>
      <c r="C787" s="669"/>
      <c r="D787" s="669"/>
      <c r="E787" s="150"/>
      <c r="F787" s="150"/>
      <c r="G787" s="150"/>
      <c r="H787" s="150"/>
      <c r="I787" s="150"/>
      <c r="J787" s="150"/>
      <c r="K787" s="150"/>
      <c r="L787" s="150"/>
      <c r="M787" s="150"/>
      <c r="N787" s="150"/>
      <c r="O787" s="150"/>
      <c r="P787" s="150"/>
      <c r="Q787" s="669"/>
      <c r="R787" s="669"/>
      <c r="S787" s="669"/>
      <c r="T787" s="150"/>
      <c r="U787" s="150"/>
      <c r="V787" s="150"/>
      <c r="W787" s="150"/>
      <c r="X787" s="150"/>
      <c r="Y787" s="150"/>
      <c r="Z787" s="150"/>
      <c r="AA787" s="150"/>
      <c r="AB787" s="150"/>
      <c r="AC787" s="150"/>
    </row>
    <row r="788" spans="1:29" ht="15.75" customHeight="1" x14ac:dyDescent="0.25">
      <c r="A788" s="669"/>
      <c r="B788" s="669"/>
      <c r="C788" s="669"/>
      <c r="D788" s="669"/>
      <c r="E788" s="150"/>
      <c r="F788" s="150"/>
      <c r="G788" s="150"/>
      <c r="H788" s="150"/>
      <c r="I788" s="150"/>
      <c r="J788" s="150"/>
      <c r="K788" s="150"/>
      <c r="L788" s="150"/>
      <c r="M788" s="150"/>
      <c r="N788" s="150"/>
      <c r="O788" s="150"/>
      <c r="P788" s="150"/>
      <c r="Q788" s="669"/>
      <c r="R788" s="669"/>
      <c r="S788" s="669"/>
      <c r="T788" s="150"/>
      <c r="U788" s="150"/>
      <c r="V788" s="150"/>
      <c r="W788" s="150"/>
      <c r="X788" s="150"/>
      <c r="Y788" s="150"/>
      <c r="Z788" s="150"/>
      <c r="AA788" s="150"/>
      <c r="AB788" s="150"/>
      <c r="AC788" s="150"/>
    </row>
    <row r="789" spans="1:29" ht="15.75" customHeight="1" x14ac:dyDescent="0.25">
      <c r="A789" s="669"/>
      <c r="B789" s="669"/>
      <c r="C789" s="669"/>
      <c r="D789" s="669"/>
      <c r="E789" s="150"/>
      <c r="F789" s="150"/>
      <c r="G789" s="150"/>
      <c r="H789" s="150"/>
      <c r="I789" s="150"/>
      <c r="J789" s="150"/>
      <c r="K789" s="150"/>
      <c r="L789" s="150"/>
      <c r="M789" s="150"/>
      <c r="N789" s="150"/>
      <c r="O789" s="150"/>
      <c r="P789" s="150"/>
      <c r="Q789" s="669"/>
      <c r="R789" s="669"/>
      <c r="S789" s="669"/>
      <c r="T789" s="150"/>
      <c r="U789" s="150"/>
      <c r="V789" s="150"/>
      <c r="W789" s="150"/>
      <c r="X789" s="150"/>
      <c r="Y789" s="150"/>
      <c r="Z789" s="150"/>
      <c r="AA789" s="150"/>
      <c r="AB789" s="150"/>
      <c r="AC789" s="150"/>
    </row>
    <row r="790" spans="1:29" ht="15.75" customHeight="1" x14ac:dyDescent="0.25">
      <c r="A790" s="669"/>
      <c r="B790" s="669"/>
      <c r="C790" s="669"/>
      <c r="D790" s="669"/>
      <c r="E790" s="150"/>
      <c r="F790" s="150"/>
      <c r="G790" s="150"/>
      <c r="H790" s="150"/>
      <c r="I790" s="150"/>
      <c r="J790" s="150"/>
      <c r="K790" s="150"/>
      <c r="L790" s="150"/>
      <c r="M790" s="150"/>
      <c r="N790" s="150"/>
      <c r="O790" s="150"/>
      <c r="P790" s="150"/>
      <c r="Q790" s="669"/>
      <c r="R790" s="669"/>
      <c r="S790" s="669"/>
      <c r="T790" s="150"/>
      <c r="U790" s="150"/>
      <c r="V790" s="150"/>
      <c r="W790" s="150"/>
      <c r="X790" s="150"/>
      <c r="Y790" s="150"/>
      <c r="Z790" s="150"/>
      <c r="AA790" s="150"/>
      <c r="AB790" s="150"/>
      <c r="AC790" s="150"/>
    </row>
    <row r="791" spans="1:29" ht="15.75" customHeight="1" x14ac:dyDescent="0.25">
      <c r="A791" s="669"/>
      <c r="B791" s="669"/>
      <c r="C791" s="669"/>
      <c r="D791" s="669"/>
      <c r="E791" s="150"/>
      <c r="F791" s="150"/>
      <c r="G791" s="150"/>
      <c r="H791" s="150"/>
      <c r="I791" s="150"/>
      <c r="J791" s="150"/>
      <c r="K791" s="150"/>
      <c r="L791" s="150"/>
      <c r="M791" s="150"/>
      <c r="N791" s="150"/>
      <c r="O791" s="150"/>
      <c r="P791" s="150"/>
      <c r="Q791" s="669"/>
      <c r="R791" s="669"/>
      <c r="S791" s="669"/>
      <c r="T791" s="150"/>
      <c r="U791" s="150"/>
      <c r="V791" s="150"/>
      <c r="W791" s="150"/>
      <c r="X791" s="150"/>
      <c r="Y791" s="150"/>
      <c r="Z791" s="150"/>
      <c r="AA791" s="150"/>
      <c r="AB791" s="150"/>
      <c r="AC791" s="150"/>
    </row>
    <row r="792" spans="1:29" ht="15.75" customHeight="1" x14ac:dyDescent="0.25">
      <c r="A792" s="669"/>
      <c r="B792" s="669"/>
      <c r="C792" s="669"/>
      <c r="D792" s="669"/>
      <c r="E792" s="150"/>
      <c r="F792" s="150"/>
      <c r="G792" s="150"/>
      <c r="H792" s="150"/>
      <c r="I792" s="150"/>
      <c r="J792" s="150"/>
      <c r="K792" s="150"/>
      <c r="L792" s="150"/>
      <c r="M792" s="150"/>
      <c r="N792" s="150"/>
      <c r="O792" s="150"/>
      <c r="P792" s="150"/>
      <c r="Q792" s="669"/>
      <c r="R792" s="669"/>
      <c r="S792" s="669"/>
      <c r="T792" s="150"/>
      <c r="U792" s="150"/>
      <c r="V792" s="150"/>
      <c r="W792" s="150"/>
      <c r="X792" s="150"/>
      <c r="Y792" s="150"/>
      <c r="Z792" s="150"/>
      <c r="AA792" s="150"/>
      <c r="AB792" s="150"/>
      <c r="AC792" s="150"/>
    </row>
    <row r="793" spans="1:29" ht="15.75" customHeight="1" x14ac:dyDescent="0.25">
      <c r="A793" s="669"/>
      <c r="B793" s="669"/>
      <c r="C793" s="669"/>
      <c r="D793" s="669"/>
      <c r="E793" s="150"/>
      <c r="F793" s="150"/>
      <c r="G793" s="150"/>
      <c r="H793" s="150"/>
      <c r="I793" s="150"/>
      <c r="J793" s="150"/>
      <c r="K793" s="150"/>
      <c r="L793" s="150"/>
      <c r="M793" s="150"/>
      <c r="N793" s="150"/>
      <c r="O793" s="150"/>
      <c r="P793" s="150"/>
      <c r="Q793" s="669"/>
      <c r="R793" s="669"/>
      <c r="S793" s="669"/>
      <c r="T793" s="150"/>
      <c r="U793" s="150"/>
      <c r="V793" s="150"/>
      <c r="W793" s="150"/>
      <c r="X793" s="150"/>
      <c r="Y793" s="150"/>
      <c r="Z793" s="150"/>
      <c r="AA793" s="150"/>
      <c r="AB793" s="150"/>
      <c r="AC793" s="150"/>
    </row>
    <row r="794" spans="1:29" ht="15.75" customHeight="1" x14ac:dyDescent="0.25">
      <c r="A794" s="669"/>
      <c r="B794" s="669"/>
      <c r="C794" s="669"/>
      <c r="D794" s="669"/>
      <c r="E794" s="150"/>
      <c r="F794" s="150"/>
      <c r="G794" s="150"/>
      <c r="H794" s="150"/>
      <c r="I794" s="150"/>
      <c r="J794" s="150"/>
      <c r="K794" s="150"/>
      <c r="L794" s="150"/>
      <c r="M794" s="150"/>
      <c r="N794" s="150"/>
      <c r="O794" s="150"/>
      <c r="P794" s="150"/>
      <c r="Q794" s="669"/>
      <c r="R794" s="669"/>
      <c r="S794" s="669"/>
      <c r="T794" s="150"/>
      <c r="U794" s="150"/>
      <c r="V794" s="150"/>
      <c r="W794" s="150"/>
      <c r="X794" s="150"/>
      <c r="Y794" s="150"/>
      <c r="Z794" s="150"/>
      <c r="AA794" s="150"/>
      <c r="AB794" s="150"/>
      <c r="AC794" s="150"/>
    </row>
    <row r="795" spans="1:29" ht="15.75" customHeight="1" x14ac:dyDescent="0.25">
      <c r="A795" s="669"/>
      <c r="B795" s="669"/>
      <c r="C795" s="669"/>
      <c r="D795" s="669"/>
      <c r="E795" s="150"/>
      <c r="F795" s="150"/>
      <c r="G795" s="150"/>
      <c r="H795" s="150"/>
      <c r="I795" s="150"/>
      <c r="J795" s="150"/>
      <c r="K795" s="150"/>
      <c r="L795" s="150"/>
      <c r="M795" s="150"/>
      <c r="N795" s="150"/>
      <c r="O795" s="150"/>
      <c r="P795" s="150"/>
      <c r="Q795" s="669"/>
      <c r="R795" s="669"/>
      <c r="S795" s="669"/>
      <c r="T795" s="150"/>
      <c r="U795" s="150"/>
      <c r="V795" s="150"/>
      <c r="W795" s="150"/>
      <c r="X795" s="150"/>
      <c r="Y795" s="150"/>
      <c r="Z795" s="150"/>
      <c r="AA795" s="150"/>
      <c r="AB795" s="150"/>
      <c r="AC795" s="150"/>
    </row>
    <row r="796" spans="1:29" ht="15.75" customHeight="1" x14ac:dyDescent="0.25">
      <c r="A796" s="669"/>
      <c r="B796" s="669"/>
      <c r="C796" s="669"/>
      <c r="D796" s="669"/>
      <c r="E796" s="150"/>
      <c r="F796" s="150"/>
      <c r="G796" s="150"/>
      <c r="H796" s="150"/>
      <c r="I796" s="150"/>
      <c r="J796" s="150"/>
      <c r="K796" s="150"/>
      <c r="L796" s="150"/>
      <c r="M796" s="150"/>
      <c r="N796" s="150"/>
      <c r="O796" s="150"/>
      <c r="P796" s="150"/>
      <c r="Q796" s="669"/>
      <c r="R796" s="669"/>
      <c r="S796" s="669"/>
      <c r="T796" s="150"/>
      <c r="U796" s="150"/>
      <c r="V796" s="150"/>
      <c r="W796" s="150"/>
      <c r="X796" s="150"/>
      <c r="Y796" s="150"/>
      <c r="Z796" s="150"/>
      <c r="AA796" s="150"/>
      <c r="AB796" s="150"/>
      <c r="AC796" s="150"/>
    </row>
    <row r="797" spans="1:29" ht="15.75" customHeight="1" x14ac:dyDescent="0.25">
      <c r="A797" s="669"/>
      <c r="B797" s="669"/>
      <c r="C797" s="669"/>
      <c r="D797" s="669"/>
      <c r="E797" s="150"/>
      <c r="F797" s="150"/>
      <c r="G797" s="150"/>
      <c r="H797" s="150"/>
      <c r="I797" s="150"/>
      <c r="J797" s="150"/>
      <c r="K797" s="150"/>
      <c r="L797" s="150"/>
      <c r="M797" s="150"/>
      <c r="N797" s="150"/>
      <c r="O797" s="150"/>
      <c r="P797" s="150"/>
      <c r="Q797" s="669"/>
      <c r="R797" s="669"/>
      <c r="S797" s="669"/>
      <c r="T797" s="150"/>
      <c r="U797" s="150"/>
      <c r="V797" s="150"/>
      <c r="W797" s="150"/>
      <c r="X797" s="150"/>
      <c r="Y797" s="150"/>
      <c r="Z797" s="150"/>
      <c r="AA797" s="150"/>
      <c r="AB797" s="150"/>
      <c r="AC797" s="150"/>
    </row>
    <row r="798" spans="1:29" ht="15.75" customHeight="1" x14ac:dyDescent="0.25">
      <c r="A798" s="669"/>
      <c r="B798" s="669"/>
      <c r="C798" s="669"/>
      <c r="D798" s="669"/>
      <c r="E798" s="150"/>
      <c r="F798" s="150"/>
      <c r="G798" s="150"/>
      <c r="H798" s="150"/>
      <c r="I798" s="150"/>
      <c r="J798" s="150"/>
      <c r="K798" s="150"/>
      <c r="L798" s="150"/>
      <c r="M798" s="150"/>
      <c r="N798" s="150"/>
      <c r="O798" s="150"/>
      <c r="P798" s="150"/>
      <c r="Q798" s="669"/>
      <c r="R798" s="669"/>
      <c r="S798" s="669"/>
      <c r="T798" s="150"/>
      <c r="U798" s="150"/>
      <c r="V798" s="150"/>
      <c r="W798" s="150"/>
      <c r="X798" s="150"/>
      <c r="Y798" s="150"/>
      <c r="Z798" s="150"/>
      <c r="AA798" s="150"/>
      <c r="AB798" s="150"/>
      <c r="AC798" s="150"/>
    </row>
    <row r="799" spans="1:29" ht="15.75" customHeight="1" x14ac:dyDescent="0.25">
      <c r="A799" s="669"/>
      <c r="B799" s="669"/>
      <c r="C799" s="669"/>
      <c r="D799" s="669"/>
      <c r="E799" s="150"/>
      <c r="F799" s="150"/>
      <c r="G799" s="150"/>
      <c r="H799" s="150"/>
      <c r="I799" s="150"/>
      <c r="J799" s="150"/>
      <c r="K799" s="150"/>
      <c r="L799" s="150"/>
      <c r="M799" s="150"/>
      <c r="N799" s="150"/>
      <c r="O799" s="150"/>
      <c r="P799" s="150"/>
      <c r="Q799" s="669"/>
      <c r="R799" s="669"/>
      <c r="S799" s="669"/>
      <c r="T799" s="150"/>
      <c r="U799" s="150"/>
      <c r="V799" s="150"/>
      <c r="W799" s="150"/>
      <c r="X799" s="150"/>
      <c r="Y799" s="150"/>
      <c r="Z799" s="150"/>
      <c r="AA799" s="150"/>
      <c r="AB799" s="150"/>
      <c r="AC799" s="150"/>
    </row>
    <row r="800" spans="1:29" ht="15.75" customHeight="1" x14ac:dyDescent="0.25">
      <c r="A800" s="669"/>
      <c r="B800" s="669"/>
      <c r="C800" s="669"/>
      <c r="D800" s="669"/>
      <c r="E800" s="150"/>
      <c r="F800" s="150"/>
      <c r="G800" s="150"/>
      <c r="H800" s="150"/>
      <c r="I800" s="150"/>
      <c r="J800" s="150"/>
      <c r="K800" s="150"/>
      <c r="L800" s="150"/>
      <c r="M800" s="150"/>
      <c r="N800" s="150"/>
      <c r="O800" s="150"/>
      <c r="P800" s="150"/>
      <c r="Q800" s="669"/>
      <c r="R800" s="669"/>
      <c r="S800" s="669"/>
      <c r="T800" s="150"/>
      <c r="U800" s="150"/>
      <c r="V800" s="150"/>
      <c r="W800" s="150"/>
      <c r="X800" s="150"/>
      <c r="Y800" s="150"/>
      <c r="Z800" s="150"/>
      <c r="AA800" s="150"/>
      <c r="AB800" s="150"/>
      <c r="AC800" s="150"/>
    </row>
    <row r="801" spans="1:29" ht="15.75" customHeight="1" x14ac:dyDescent="0.25">
      <c r="A801" s="669"/>
      <c r="B801" s="669"/>
      <c r="C801" s="669"/>
      <c r="D801" s="669"/>
      <c r="E801" s="150"/>
      <c r="F801" s="150"/>
      <c r="G801" s="150"/>
      <c r="H801" s="150"/>
      <c r="I801" s="150"/>
      <c r="J801" s="150"/>
      <c r="K801" s="150"/>
      <c r="L801" s="150"/>
      <c r="M801" s="150"/>
      <c r="N801" s="150"/>
      <c r="O801" s="150"/>
      <c r="P801" s="150"/>
      <c r="Q801" s="669"/>
      <c r="R801" s="669"/>
      <c r="S801" s="669"/>
      <c r="T801" s="150"/>
      <c r="U801" s="150"/>
      <c r="V801" s="150"/>
      <c r="W801" s="150"/>
      <c r="X801" s="150"/>
      <c r="Y801" s="150"/>
      <c r="Z801" s="150"/>
      <c r="AA801" s="150"/>
      <c r="AB801" s="150"/>
      <c r="AC801" s="150"/>
    </row>
    <row r="802" spans="1:29" ht="15.75" customHeight="1" x14ac:dyDescent="0.25">
      <c r="A802" s="669"/>
      <c r="B802" s="669"/>
      <c r="C802" s="669"/>
      <c r="D802" s="669"/>
      <c r="E802" s="150"/>
      <c r="F802" s="150"/>
      <c r="G802" s="150"/>
      <c r="H802" s="150"/>
      <c r="I802" s="150"/>
      <c r="J802" s="150"/>
      <c r="K802" s="150"/>
      <c r="L802" s="150"/>
      <c r="M802" s="150"/>
      <c r="N802" s="150"/>
      <c r="O802" s="150"/>
      <c r="P802" s="150"/>
      <c r="Q802" s="669"/>
      <c r="R802" s="669"/>
      <c r="S802" s="669"/>
      <c r="T802" s="150"/>
      <c r="U802" s="150"/>
      <c r="V802" s="150"/>
      <c r="W802" s="150"/>
      <c r="X802" s="150"/>
      <c r="Y802" s="150"/>
      <c r="Z802" s="150"/>
      <c r="AA802" s="150"/>
      <c r="AB802" s="150"/>
      <c r="AC802" s="150"/>
    </row>
    <row r="803" spans="1:29" ht="15.75" customHeight="1" x14ac:dyDescent="0.25">
      <c r="A803" s="669"/>
      <c r="B803" s="669"/>
      <c r="C803" s="669"/>
      <c r="D803" s="669"/>
      <c r="E803" s="150"/>
      <c r="F803" s="150"/>
      <c r="G803" s="150"/>
      <c r="H803" s="150"/>
      <c r="I803" s="150"/>
      <c r="J803" s="150"/>
      <c r="K803" s="150"/>
      <c r="L803" s="150"/>
      <c r="M803" s="150"/>
      <c r="N803" s="150"/>
      <c r="O803" s="150"/>
      <c r="P803" s="150"/>
      <c r="Q803" s="669"/>
      <c r="R803" s="669"/>
      <c r="S803" s="669"/>
      <c r="T803" s="150"/>
      <c r="U803" s="150"/>
      <c r="V803" s="150"/>
      <c r="W803" s="150"/>
      <c r="X803" s="150"/>
      <c r="Y803" s="150"/>
      <c r="Z803" s="150"/>
      <c r="AA803" s="150"/>
      <c r="AB803" s="150"/>
      <c r="AC803" s="150"/>
    </row>
    <row r="804" spans="1:29" ht="15.75" customHeight="1" x14ac:dyDescent="0.25">
      <c r="A804" s="669"/>
      <c r="B804" s="669"/>
      <c r="C804" s="669"/>
      <c r="D804" s="669"/>
      <c r="E804" s="150"/>
      <c r="F804" s="150"/>
      <c r="G804" s="150"/>
      <c r="H804" s="150"/>
      <c r="I804" s="150"/>
      <c r="J804" s="150"/>
      <c r="K804" s="150"/>
      <c r="L804" s="150"/>
      <c r="M804" s="150"/>
      <c r="N804" s="150"/>
      <c r="O804" s="150"/>
      <c r="P804" s="150"/>
      <c r="Q804" s="669"/>
      <c r="R804" s="669"/>
      <c r="S804" s="669"/>
      <c r="T804" s="150"/>
      <c r="U804" s="150"/>
      <c r="V804" s="150"/>
      <c r="W804" s="150"/>
      <c r="X804" s="150"/>
      <c r="Y804" s="150"/>
      <c r="Z804" s="150"/>
      <c r="AA804" s="150"/>
      <c r="AB804" s="150"/>
      <c r="AC804" s="150"/>
    </row>
    <row r="805" spans="1:29" ht="15.75" customHeight="1" x14ac:dyDescent="0.25">
      <c r="A805" s="669"/>
      <c r="B805" s="669"/>
      <c r="C805" s="669"/>
      <c r="D805" s="669"/>
      <c r="E805" s="150"/>
      <c r="F805" s="150"/>
      <c r="G805" s="150"/>
      <c r="H805" s="150"/>
      <c r="I805" s="150"/>
      <c r="J805" s="150"/>
      <c r="K805" s="150"/>
      <c r="L805" s="150"/>
      <c r="M805" s="150"/>
      <c r="N805" s="150"/>
      <c r="O805" s="150"/>
      <c r="P805" s="150"/>
      <c r="Q805" s="669"/>
      <c r="R805" s="669"/>
      <c r="S805" s="669"/>
      <c r="T805" s="150"/>
      <c r="U805" s="150"/>
      <c r="V805" s="150"/>
      <c r="W805" s="150"/>
      <c r="X805" s="150"/>
      <c r="Y805" s="150"/>
      <c r="Z805" s="150"/>
      <c r="AA805" s="150"/>
      <c r="AB805" s="150"/>
      <c r="AC805" s="150"/>
    </row>
    <row r="806" spans="1:29" ht="15.75" customHeight="1" x14ac:dyDescent="0.25">
      <c r="A806" s="669"/>
      <c r="B806" s="669"/>
      <c r="C806" s="669"/>
      <c r="D806" s="669"/>
      <c r="E806" s="150"/>
      <c r="F806" s="150"/>
      <c r="G806" s="150"/>
      <c r="H806" s="150"/>
      <c r="I806" s="150"/>
      <c r="J806" s="150"/>
      <c r="K806" s="150"/>
      <c r="L806" s="150"/>
      <c r="M806" s="150"/>
      <c r="N806" s="150"/>
      <c r="O806" s="150"/>
      <c r="P806" s="150"/>
      <c r="Q806" s="669"/>
      <c r="R806" s="669"/>
      <c r="S806" s="669"/>
      <c r="T806" s="150"/>
      <c r="U806" s="150"/>
      <c r="V806" s="150"/>
      <c r="W806" s="150"/>
      <c r="X806" s="150"/>
      <c r="Y806" s="150"/>
      <c r="Z806" s="150"/>
      <c r="AA806" s="150"/>
      <c r="AB806" s="150"/>
      <c r="AC806" s="150"/>
    </row>
    <row r="807" spans="1:29" ht="15.75" customHeight="1" x14ac:dyDescent="0.25">
      <c r="A807" s="669"/>
      <c r="B807" s="669"/>
      <c r="C807" s="669"/>
      <c r="D807" s="669"/>
      <c r="E807" s="150"/>
      <c r="F807" s="150"/>
      <c r="G807" s="150"/>
      <c r="H807" s="150"/>
      <c r="I807" s="150"/>
      <c r="J807" s="150"/>
      <c r="K807" s="150"/>
      <c r="L807" s="150"/>
      <c r="M807" s="150"/>
      <c r="N807" s="150"/>
      <c r="O807" s="150"/>
      <c r="P807" s="150"/>
      <c r="Q807" s="669"/>
      <c r="R807" s="669"/>
      <c r="S807" s="669"/>
      <c r="T807" s="150"/>
      <c r="U807" s="150"/>
      <c r="V807" s="150"/>
      <c r="W807" s="150"/>
      <c r="X807" s="150"/>
      <c r="Y807" s="150"/>
      <c r="Z807" s="150"/>
      <c r="AA807" s="150"/>
      <c r="AB807" s="150"/>
      <c r="AC807" s="150"/>
    </row>
    <row r="808" spans="1:29" ht="15.75" customHeight="1" x14ac:dyDescent="0.25">
      <c r="A808" s="669"/>
      <c r="B808" s="669"/>
      <c r="C808" s="669"/>
      <c r="D808" s="669"/>
      <c r="E808" s="150"/>
      <c r="F808" s="150"/>
      <c r="G808" s="150"/>
      <c r="H808" s="150"/>
      <c r="I808" s="150"/>
      <c r="J808" s="150"/>
      <c r="K808" s="150"/>
      <c r="L808" s="150"/>
      <c r="M808" s="150"/>
      <c r="N808" s="150"/>
      <c r="O808" s="150"/>
      <c r="P808" s="150"/>
      <c r="Q808" s="669"/>
      <c r="R808" s="669"/>
      <c r="S808" s="669"/>
      <c r="T808" s="150"/>
      <c r="U808" s="150"/>
      <c r="V808" s="150"/>
      <c r="W808" s="150"/>
      <c r="X808" s="150"/>
      <c r="Y808" s="150"/>
      <c r="Z808" s="150"/>
      <c r="AA808" s="150"/>
      <c r="AB808" s="150"/>
      <c r="AC808" s="150"/>
    </row>
    <row r="809" spans="1:29" ht="15.75" customHeight="1" x14ac:dyDescent="0.25">
      <c r="A809" s="669"/>
      <c r="B809" s="669"/>
      <c r="C809" s="669"/>
      <c r="D809" s="669"/>
      <c r="E809" s="150"/>
      <c r="F809" s="150"/>
      <c r="G809" s="150"/>
      <c r="H809" s="150"/>
      <c r="I809" s="150"/>
      <c r="J809" s="150"/>
      <c r="K809" s="150"/>
      <c r="L809" s="150"/>
      <c r="M809" s="150"/>
      <c r="N809" s="150"/>
      <c r="O809" s="150"/>
      <c r="P809" s="150"/>
      <c r="Q809" s="669"/>
      <c r="R809" s="669"/>
      <c r="S809" s="669"/>
      <c r="T809" s="150"/>
      <c r="U809" s="150"/>
      <c r="V809" s="150"/>
      <c r="W809" s="150"/>
      <c r="X809" s="150"/>
      <c r="Y809" s="150"/>
      <c r="Z809" s="150"/>
      <c r="AA809" s="150"/>
      <c r="AB809" s="150"/>
      <c r="AC809" s="150"/>
    </row>
    <row r="810" spans="1:29" ht="15.75" customHeight="1" x14ac:dyDescent="0.25">
      <c r="A810" s="669"/>
      <c r="B810" s="669"/>
      <c r="C810" s="669"/>
      <c r="D810" s="669"/>
      <c r="E810" s="150"/>
      <c r="F810" s="150"/>
      <c r="G810" s="150"/>
      <c r="H810" s="150"/>
      <c r="I810" s="150"/>
      <c r="J810" s="150"/>
      <c r="K810" s="150"/>
      <c r="L810" s="150"/>
      <c r="M810" s="150"/>
      <c r="N810" s="150"/>
      <c r="O810" s="150"/>
      <c r="P810" s="150"/>
      <c r="Q810" s="669"/>
      <c r="R810" s="669"/>
      <c r="S810" s="669"/>
      <c r="T810" s="150"/>
      <c r="U810" s="150"/>
      <c r="V810" s="150"/>
      <c r="W810" s="150"/>
      <c r="X810" s="150"/>
      <c r="Y810" s="150"/>
      <c r="Z810" s="150"/>
      <c r="AA810" s="150"/>
      <c r="AB810" s="150"/>
      <c r="AC810" s="150"/>
    </row>
    <row r="811" spans="1:29" ht="15.75" customHeight="1" x14ac:dyDescent="0.25">
      <c r="A811" s="669"/>
      <c r="B811" s="669"/>
      <c r="C811" s="669"/>
      <c r="D811" s="669"/>
      <c r="E811" s="150"/>
      <c r="F811" s="150"/>
      <c r="G811" s="150"/>
      <c r="H811" s="150"/>
      <c r="I811" s="150"/>
      <c r="J811" s="150"/>
      <c r="K811" s="150"/>
      <c r="L811" s="150"/>
      <c r="M811" s="150"/>
      <c r="N811" s="150"/>
      <c r="O811" s="150"/>
      <c r="P811" s="150"/>
      <c r="Q811" s="669"/>
      <c r="R811" s="669"/>
      <c r="S811" s="669"/>
      <c r="T811" s="150"/>
      <c r="U811" s="150"/>
      <c r="V811" s="150"/>
      <c r="W811" s="150"/>
      <c r="X811" s="150"/>
      <c r="Y811" s="150"/>
      <c r="Z811" s="150"/>
      <c r="AA811" s="150"/>
      <c r="AB811" s="150"/>
      <c r="AC811" s="150"/>
    </row>
    <row r="812" spans="1:29" ht="15.75" customHeight="1" x14ac:dyDescent="0.25">
      <c r="A812" s="669"/>
      <c r="B812" s="669"/>
      <c r="C812" s="669"/>
      <c r="D812" s="669"/>
      <c r="E812" s="150"/>
      <c r="F812" s="150"/>
      <c r="G812" s="150"/>
      <c r="H812" s="150"/>
      <c r="I812" s="150"/>
      <c r="J812" s="150"/>
      <c r="K812" s="150"/>
      <c r="L812" s="150"/>
      <c r="M812" s="150"/>
      <c r="N812" s="150"/>
      <c r="O812" s="150"/>
      <c r="P812" s="150"/>
      <c r="Q812" s="669"/>
      <c r="R812" s="669"/>
      <c r="S812" s="669"/>
      <c r="T812" s="150"/>
      <c r="U812" s="150"/>
      <c r="V812" s="150"/>
      <c r="W812" s="150"/>
      <c r="X812" s="150"/>
      <c r="Y812" s="150"/>
      <c r="Z812" s="150"/>
      <c r="AA812" s="150"/>
      <c r="AB812" s="150"/>
      <c r="AC812" s="150"/>
    </row>
    <row r="813" spans="1:29" ht="15.75" customHeight="1" x14ac:dyDescent="0.25">
      <c r="A813" s="669"/>
      <c r="B813" s="669"/>
      <c r="C813" s="669"/>
      <c r="D813" s="669"/>
      <c r="E813" s="150"/>
      <c r="F813" s="150"/>
      <c r="G813" s="150"/>
      <c r="H813" s="150"/>
      <c r="I813" s="150"/>
      <c r="J813" s="150"/>
      <c r="K813" s="150"/>
      <c r="L813" s="150"/>
      <c r="M813" s="150"/>
      <c r="N813" s="150"/>
      <c r="O813" s="150"/>
      <c r="P813" s="150"/>
      <c r="Q813" s="669"/>
      <c r="R813" s="669"/>
      <c r="S813" s="669"/>
      <c r="T813" s="150"/>
      <c r="U813" s="150"/>
      <c r="V813" s="150"/>
      <c r="W813" s="150"/>
      <c r="X813" s="150"/>
      <c r="Y813" s="150"/>
      <c r="Z813" s="150"/>
      <c r="AA813" s="150"/>
      <c r="AB813" s="150"/>
      <c r="AC813" s="150"/>
    </row>
    <row r="814" spans="1:29" ht="15.75" customHeight="1" x14ac:dyDescent="0.25">
      <c r="A814" s="669"/>
      <c r="B814" s="669"/>
      <c r="C814" s="669"/>
      <c r="D814" s="669"/>
      <c r="E814" s="150"/>
      <c r="F814" s="150"/>
      <c r="G814" s="150"/>
      <c r="H814" s="150"/>
      <c r="I814" s="150"/>
      <c r="J814" s="150"/>
      <c r="K814" s="150"/>
      <c r="L814" s="150"/>
      <c r="M814" s="150"/>
      <c r="N814" s="150"/>
      <c r="O814" s="150"/>
      <c r="P814" s="150"/>
      <c r="Q814" s="669"/>
      <c r="R814" s="669"/>
      <c r="S814" s="669"/>
      <c r="T814" s="150"/>
      <c r="U814" s="150"/>
      <c r="V814" s="150"/>
      <c r="W814" s="150"/>
      <c r="X814" s="150"/>
      <c r="Y814" s="150"/>
      <c r="Z814" s="150"/>
      <c r="AA814" s="150"/>
      <c r="AB814" s="150"/>
      <c r="AC814" s="150"/>
    </row>
    <row r="815" spans="1:29" ht="15.75" customHeight="1" x14ac:dyDescent="0.25">
      <c r="A815" s="669"/>
      <c r="B815" s="669"/>
      <c r="C815" s="669"/>
      <c r="D815" s="669"/>
      <c r="E815" s="150"/>
      <c r="F815" s="150"/>
      <c r="G815" s="150"/>
      <c r="H815" s="150"/>
      <c r="I815" s="150"/>
      <c r="J815" s="150"/>
      <c r="K815" s="150"/>
      <c r="L815" s="150"/>
      <c r="M815" s="150"/>
      <c r="N815" s="150"/>
      <c r="O815" s="150"/>
      <c r="P815" s="150"/>
      <c r="Q815" s="669"/>
      <c r="R815" s="669"/>
      <c r="S815" s="669"/>
      <c r="T815" s="150"/>
      <c r="U815" s="150"/>
      <c r="V815" s="150"/>
      <c r="W815" s="150"/>
      <c r="X815" s="150"/>
      <c r="Y815" s="150"/>
      <c r="Z815" s="150"/>
      <c r="AA815" s="150"/>
      <c r="AB815" s="150"/>
      <c r="AC815" s="150"/>
    </row>
    <row r="816" spans="1:29" ht="15.75" customHeight="1" x14ac:dyDescent="0.25">
      <c r="A816" s="669"/>
      <c r="B816" s="669"/>
      <c r="C816" s="669"/>
      <c r="D816" s="669"/>
      <c r="E816" s="150"/>
      <c r="F816" s="150"/>
      <c r="G816" s="150"/>
      <c r="H816" s="150"/>
      <c r="I816" s="150"/>
      <c r="J816" s="150"/>
      <c r="K816" s="150"/>
      <c r="L816" s="150"/>
      <c r="M816" s="150"/>
      <c r="N816" s="150"/>
      <c r="O816" s="150"/>
      <c r="P816" s="150"/>
      <c r="Q816" s="669"/>
      <c r="R816" s="669"/>
      <c r="S816" s="669"/>
      <c r="T816" s="150"/>
      <c r="U816" s="150"/>
      <c r="V816" s="150"/>
      <c r="W816" s="150"/>
      <c r="X816" s="150"/>
      <c r="Y816" s="150"/>
      <c r="Z816" s="150"/>
      <c r="AA816" s="150"/>
      <c r="AB816" s="150"/>
      <c r="AC816" s="150"/>
    </row>
    <row r="817" spans="1:29" ht="15.75" customHeight="1" x14ac:dyDescent="0.25">
      <c r="A817" s="669"/>
      <c r="B817" s="669"/>
      <c r="C817" s="669"/>
      <c r="D817" s="669"/>
      <c r="E817" s="150"/>
      <c r="F817" s="150"/>
      <c r="G817" s="150"/>
      <c r="H817" s="150"/>
      <c r="I817" s="150"/>
      <c r="J817" s="150"/>
      <c r="K817" s="150"/>
      <c r="L817" s="150"/>
      <c r="M817" s="150"/>
      <c r="N817" s="150"/>
      <c r="O817" s="150"/>
      <c r="P817" s="150"/>
      <c r="Q817" s="669"/>
      <c r="R817" s="669"/>
      <c r="S817" s="669"/>
      <c r="T817" s="150"/>
      <c r="U817" s="150"/>
      <c r="V817" s="150"/>
      <c r="W817" s="150"/>
      <c r="X817" s="150"/>
      <c r="Y817" s="150"/>
      <c r="Z817" s="150"/>
      <c r="AA817" s="150"/>
      <c r="AB817" s="150"/>
      <c r="AC817" s="150"/>
    </row>
    <row r="818" spans="1:29" ht="15.75" customHeight="1" x14ac:dyDescent="0.25">
      <c r="A818" s="669"/>
      <c r="B818" s="669"/>
      <c r="C818" s="669"/>
      <c r="D818" s="669"/>
      <c r="E818" s="150"/>
      <c r="F818" s="150"/>
      <c r="G818" s="150"/>
      <c r="H818" s="150"/>
      <c r="I818" s="150"/>
      <c r="J818" s="150"/>
      <c r="K818" s="150"/>
      <c r="L818" s="150"/>
      <c r="M818" s="150"/>
      <c r="N818" s="150"/>
      <c r="O818" s="150"/>
      <c r="P818" s="150"/>
      <c r="Q818" s="669"/>
      <c r="R818" s="669"/>
      <c r="S818" s="669"/>
      <c r="T818" s="150"/>
      <c r="U818" s="150"/>
      <c r="V818" s="150"/>
      <c r="W818" s="150"/>
      <c r="X818" s="150"/>
      <c r="Y818" s="150"/>
      <c r="Z818" s="150"/>
      <c r="AA818" s="150"/>
      <c r="AB818" s="150"/>
      <c r="AC818" s="150"/>
    </row>
    <row r="819" spans="1:29" ht="15.75" customHeight="1" x14ac:dyDescent="0.25">
      <c r="A819" s="669"/>
      <c r="B819" s="669"/>
      <c r="C819" s="669"/>
      <c r="D819" s="669"/>
      <c r="E819" s="150"/>
      <c r="F819" s="150"/>
      <c r="G819" s="150"/>
      <c r="H819" s="150"/>
      <c r="I819" s="150"/>
      <c r="J819" s="150"/>
      <c r="K819" s="150"/>
      <c r="L819" s="150"/>
      <c r="M819" s="150"/>
      <c r="N819" s="150"/>
      <c r="O819" s="150"/>
      <c r="P819" s="150"/>
      <c r="Q819" s="669"/>
      <c r="R819" s="669"/>
      <c r="S819" s="669"/>
      <c r="T819" s="150"/>
      <c r="U819" s="150"/>
      <c r="V819" s="150"/>
      <c r="W819" s="150"/>
      <c r="X819" s="150"/>
      <c r="Y819" s="150"/>
      <c r="Z819" s="150"/>
      <c r="AA819" s="150"/>
      <c r="AB819" s="150"/>
      <c r="AC819" s="150"/>
    </row>
    <row r="820" spans="1:29" ht="15.75" customHeight="1" x14ac:dyDescent="0.25">
      <c r="A820" s="669"/>
      <c r="B820" s="669"/>
      <c r="C820" s="669"/>
      <c r="D820" s="669"/>
      <c r="E820" s="150"/>
      <c r="F820" s="150"/>
      <c r="G820" s="150"/>
      <c r="H820" s="150"/>
      <c r="I820" s="150"/>
      <c r="J820" s="150"/>
      <c r="K820" s="150"/>
      <c r="L820" s="150"/>
      <c r="M820" s="150"/>
      <c r="N820" s="150"/>
      <c r="O820" s="150"/>
      <c r="P820" s="150"/>
      <c r="Q820" s="669"/>
      <c r="R820" s="669"/>
      <c r="S820" s="669"/>
      <c r="T820" s="150"/>
      <c r="U820" s="150"/>
      <c r="V820" s="150"/>
      <c r="W820" s="150"/>
      <c r="X820" s="150"/>
      <c r="Y820" s="150"/>
      <c r="Z820" s="150"/>
      <c r="AA820" s="150"/>
      <c r="AB820" s="150"/>
      <c r="AC820" s="150"/>
    </row>
    <row r="821" spans="1:29" ht="15.75" customHeight="1" x14ac:dyDescent="0.25">
      <c r="A821" s="669"/>
      <c r="B821" s="669"/>
      <c r="C821" s="669"/>
      <c r="D821" s="669"/>
      <c r="E821" s="150"/>
      <c r="F821" s="150"/>
      <c r="G821" s="150"/>
      <c r="H821" s="150"/>
      <c r="I821" s="150"/>
      <c r="J821" s="150"/>
      <c r="K821" s="150"/>
      <c r="L821" s="150"/>
      <c r="M821" s="150"/>
      <c r="N821" s="150"/>
      <c r="O821" s="150"/>
      <c r="P821" s="150"/>
      <c r="Q821" s="669"/>
      <c r="R821" s="669"/>
      <c r="S821" s="669"/>
      <c r="T821" s="150"/>
      <c r="U821" s="150"/>
      <c r="V821" s="150"/>
      <c r="W821" s="150"/>
      <c r="X821" s="150"/>
      <c r="Y821" s="150"/>
      <c r="Z821" s="150"/>
      <c r="AA821" s="150"/>
      <c r="AB821" s="150"/>
      <c r="AC821" s="150"/>
    </row>
    <row r="822" spans="1:29" ht="15.75" customHeight="1" x14ac:dyDescent="0.25">
      <c r="A822" s="669"/>
      <c r="B822" s="669"/>
      <c r="C822" s="669"/>
      <c r="D822" s="669"/>
      <c r="E822" s="150"/>
      <c r="F822" s="150"/>
      <c r="G822" s="150"/>
      <c r="H822" s="150"/>
      <c r="I822" s="150"/>
      <c r="J822" s="150"/>
      <c r="K822" s="150"/>
      <c r="L822" s="150"/>
      <c r="M822" s="150"/>
      <c r="N822" s="150"/>
      <c r="O822" s="150"/>
      <c r="P822" s="150"/>
      <c r="Q822" s="669"/>
      <c r="R822" s="669"/>
      <c r="S822" s="669"/>
      <c r="T822" s="150"/>
      <c r="U822" s="150"/>
      <c r="V822" s="150"/>
      <c r="W822" s="150"/>
      <c r="X822" s="150"/>
      <c r="Y822" s="150"/>
      <c r="Z822" s="150"/>
      <c r="AA822" s="150"/>
      <c r="AB822" s="150"/>
      <c r="AC822" s="150"/>
    </row>
    <row r="823" spans="1:29" ht="15.75" customHeight="1" x14ac:dyDescent="0.25">
      <c r="A823" s="669"/>
      <c r="B823" s="669"/>
      <c r="C823" s="669"/>
      <c r="D823" s="669"/>
      <c r="E823" s="150"/>
      <c r="F823" s="150"/>
      <c r="G823" s="150"/>
      <c r="H823" s="150"/>
      <c r="I823" s="150"/>
      <c r="J823" s="150"/>
      <c r="K823" s="150"/>
      <c r="L823" s="150"/>
      <c r="M823" s="150"/>
      <c r="N823" s="150"/>
      <c r="O823" s="150"/>
      <c r="P823" s="150"/>
      <c r="Q823" s="669"/>
      <c r="R823" s="669"/>
      <c r="S823" s="669"/>
      <c r="T823" s="150"/>
      <c r="U823" s="150"/>
      <c r="V823" s="150"/>
      <c r="W823" s="150"/>
      <c r="X823" s="150"/>
      <c r="Y823" s="150"/>
      <c r="Z823" s="150"/>
      <c r="AA823" s="150"/>
      <c r="AB823" s="150"/>
      <c r="AC823" s="150"/>
    </row>
    <row r="824" spans="1:29" ht="15.75" customHeight="1" x14ac:dyDescent="0.25">
      <c r="A824" s="669"/>
      <c r="B824" s="669"/>
      <c r="C824" s="669"/>
      <c r="D824" s="669"/>
      <c r="E824" s="150"/>
      <c r="F824" s="150"/>
      <c r="G824" s="150"/>
      <c r="H824" s="150"/>
      <c r="I824" s="150"/>
      <c r="J824" s="150"/>
      <c r="K824" s="150"/>
      <c r="L824" s="150"/>
      <c r="M824" s="150"/>
      <c r="N824" s="150"/>
      <c r="O824" s="150"/>
      <c r="P824" s="150"/>
      <c r="Q824" s="669"/>
      <c r="R824" s="669"/>
      <c r="S824" s="669"/>
      <c r="T824" s="150"/>
      <c r="U824" s="150"/>
      <c r="V824" s="150"/>
      <c r="W824" s="150"/>
      <c r="X824" s="150"/>
      <c r="Y824" s="150"/>
      <c r="Z824" s="150"/>
      <c r="AA824" s="150"/>
      <c r="AB824" s="150"/>
      <c r="AC824" s="150"/>
    </row>
    <row r="825" spans="1:29" ht="15.75" customHeight="1" x14ac:dyDescent="0.25">
      <c r="A825" s="669"/>
      <c r="B825" s="669"/>
      <c r="C825" s="669"/>
      <c r="D825" s="669"/>
      <c r="E825" s="150"/>
      <c r="F825" s="150"/>
      <c r="G825" s="150"/>
      <c r="H825" s="150"/>
      <c r="I825" s="150"/>
      <c r="J825" s="150"/>
      <c r="K825" s="150"/>
      <c r="L825" s="150"/>
      <c r="M825" s="150"/>
      <c r="N825" s="150"/>
      <c r="O825" s="150"/>
      <c r="P825" s="150"/>
      <c r="Q825" s="669"/>
      <c r="R825" s="669"/>
      <c r="S825" s="669"/>
      <c r="T825" s="150"/>
      <c r="U825" s="150"/>
      <c r="V825" s="150"/>
      <c r="W825" s="150"/>
      <c r="X825" s="150"/>
      <c r="Y825" s="150"/>
      <c r="Z825" s="150"/>
      <c r="AA825" s="150"/>
      <c r="AB825" s="150"/>
      <c r="AC825" s="150"/>
    </row>
    <row r="826" spans="1:29" ht="15.75" customHeight="1" x14ac:dyDescent="0.25">
      <c r="A826" s="669"/>
      <c r="B826" s="669"/>
      <c r="C826" s="669"/>
      <c r="D826" s="669"/>
      <c r="E826" s="150"/>
      <c r="F826" s="150"/>
      <c r="G826" s="150"/>
      <c r="H826" s="150"/>
      <c r="I826" s="150"/>
      <c r="J826" s="150"/>
      <c r="K826" s="150"/>
      <c r="L826" s="150"/>
      <c r="M826" s="150"/>
      <c r="N826" s="150"/>
      <c r="O826" s="150"/>
      <c r="P826" s="150"/>
      <c r="Q826" s="669"/>
      <c r="R826" s="669"/>
      <c r="S826" s="669"/>
      <c r="T826" s="150"/>
      <c r="U826" s="150"/>
      <c r="V826" s="150"/>
      <c r="W826" s="150"/>
      <c r="X826" s="150"/>
      <c r="Y826" s="150"/>
      <c r="Z826" s="150"/>
      <c r="AA826" s="150"/>
      <c r="AB826" s="150"/>
      <c r="AC826" s="150"/>
    </row>
    <row r="827" spans="1:29" ht="15.75" customHeight="1" x14ac:dyDescent="0.25">
      <c r="A827" s="669"/>
      <c r="B827" s="669"/>
      <c r="C827" s="669"/>
      <c r="D827" s="669"/>
      <c r="E827" s="150"/>
      <c r="F827" s="150"/>
      <c r="G827" s="150"/>
      <c r="H827" s="150"/>
      <c r="I827" s="150"/>
      <c r="J827" s="150"/>
      <c r="K827" s="150"/>
      <c r="L827" s="150"/>
      <c r="M827" s="150"/>
      <c r="N827" s="150"/>
      <c r="O827" s="150"/>
      <c r="P827" s="150"/>
      <c r="Q827" s="669"/>
      <c r="R827" s="669"/>
      <c r="S827" s="669"/>
      <c r="T827" s="150"/>
      <c r="U827" s="150"/>
      <c r="V827" s="150"/>
      <c r="W827" s="150"/>
      <c r="X827" s="150"/>
      <c r="Y827" s="150"/>
      <c r="Z827" s="150"/>
      <c r="AA827" s="150"/>
      <c r="AB827" s="150"/>
      <c r="AC827" s="150"/>
    </row>
    <row r="828" spans="1:29" ht="15.75" customHeight="1" x14ac:dyDescent="0.25">
      <c r="A828" s="669"/>
      <c r="B828" s="669"/>
      <c r="C828" s="669"/>
      <c r="D828" s="669"/>
      <c r="E828" s="150"/>
      <c r="F828" s="150"/>
      <c r="G828" s="150"/>
      <c r="H828" s="150"/>
      <c r="I828" s="150"/>
      <c r="J828" s="150"/>
      <c r="K828" s="150"/>
      <c r="L828" s="150"/>
      <c r="M828" s="150"/>
      <c r="N828" s="150"/>
      <c r="O828" s="150"/>
      <c r="P828" s="150"/>
      <c r="Q828" s="669"/>
      <c r="R828" s="669"/>
      <c r="S828" s="669"/>
      <c r="T828" s="150"/>
      <c r="U828" s="150"/>
      <c r="V828" s="150"/>
      <c r="W828" s="150"/>
      <c r="X828" s="150"/>
      <c r="Y828" s="150"/>
      <c r="Z828" s="150"/>
      <c r="AA828" s="150"/>
      <c r="AB828" s="150"/>
      <c r="AC828" s="150"/>
    </row>
    <row r="829" spans="1:29" ht="15.75" customHeight="1" x14ac:dyDescent="0.25">
      <c r="A829" s="669"/>
      <c r="B829" s="669"/>
      <c r="C829" s="669"/>
      <c r="D829" s="669"/>
      <c r="E829" s="150"/>
      <c r="F829" s="150"/>
      <c r="G829" s="150"/>
      <c r="H829" s="150"/>
      <c r="I829" s="150"/>
      <c r="J829" s="150"/>
      <c r="K829" s="150"/>
      <c r="L829" s="150"/>
      <c r="M829" s="150"/>
      <c r="N829" s="150"/>
      <c r="O829" s="150"/>
      <c r="P829" s="150"/>
      <c r="Q829" s="669"/>
      <c r="R829" s="669"/>
      <c r="S829" s="669"/>
      <c r="T829" s="150"/>
      <c r="U829" s="150"/>
      <c r="V829" s="150"/>
      <c r="W829" s="150"/>
      <c r="X829" s="150"/>
      <c r="Y829" s="150"/>
      <c r="Z829" s="150"/>
      <c r="AA829" s="150"/>
      <c r="AB829" s="150"/>
      <c r="AC829" s="150"/>
    </row>
    <row r="830" spans="1:29" ht="15.75" customHeight="1" x14ac:dyDescent="0.25">
      <c r="A830" s="669"/>
      <c r="B830" s="669"/>
      <c r="C830" s="669"/>
      <c r="D830" s="669"/>
      <c r="E830" s="150"/>
      <c r="F830" s="150"/>
      <c r="G830" s="150"/>
      <c r="H830" s="150"/>
      <c r="I830" s="150"/>
      <c r="J830" s="150"/>
      <c r="K830" s="150"/>
      <c r="L830" s="150"/>
      <c r="M830" s="150"/>
      <c r="N830" s="150"/>
      <c r="O830" s="150"/>
      <c r="P830" s="150"/>
      <c r="Q830" s="669"/>
      <c r="R830" s="669"/>
      <c r="S830" s="669"/>
      <c r="T830" s="150"/>
      <c r="U830" s="150"/>
      <c r="V830" s="150"/>
      <c r="W830" s="150"/>
      <c r="X830" s="150"/>
      <c r="Y830" s="150"/>
      <c r="Z830" s="150"/>
      <c r="AA830" s="150"/>
      <c r="AB830" s="150"/>
      <c r="AC830" s="150"/>
    </row>
    <row r="831" spans="1:29" ht="15.75" customHeight="1" x14ac:dyDescent="0.25">
      <c r="A831" s="669"/>
      <c r="B831" s="669"/>
      <c r="C831" s="669"/>
      <c r="D831" s="669"/>
      <c r="E831" s="150"/>
      <c r="F831" s="150"/>
      <c r="G831" s="150"/>
      <c r="H831" s="150"/>
      <c r="I831" s="150"/>
      <c r="J831" s="150"/>
      <c r="K831" s="150"/>
      <c r="L831" s="150"/>
      <c r="M831" s="150"/>
      <c r="N831" s="150"/>
      <c r="O831" s="150"/>
      <c r="P831" s="150"/>
      <c r="Q831" s="669"/>
      <c r="R831" s="669"/>
      <c r="S831" s="669"/>
      <c r="T831" s="150"/>
      <c r="U831" s="150"/>
      <c r="V831" s="150"/>
      <c r="W831" s="150"/>
      <c r="X831" s="150"/>
      <c r="Y831" s="150"/>
      <c r="Z831" s="150"/>
      <c r="AA831" s="150"/>
      <c r="AB831" s="150"/>
      <c r="AC831" s="150"/>
    </row>
    <row r="832" spans="1:29" ht="15.75" customHeight="1" x14ac:dyDescent="0.25">
      <c r="A832" s="669"/>
      <c r="B832" s="669"/>
      <c r="C832" s="669"/>
      <c r="D832" s="669"/>
      <c r="E832" s="150"/>
      <c r="F832" s="150"/>
      <c r="G832" s="150"/>
      <c r="H832" s="150"/>
      <c r="I832" s="150"/>
      <c r="J832" s="150"/>
      <c r="K832" s="150"/>
      <c r="L832" s="150"/>
      <c r="M832" s="150"/>
      <c r="N832" s="150"/>
      <c r="O832" s="150"/>
      <c r="P832" s="150"/>
      <c r="Q832" s="669"/>
      <c r="R832" s="669"/>
      <c r="S832" s="669"/>
      <c r="T832" s="150"/>
      <c r="U832" s="150"/>
      <c r="V832" s="150"/>
      <c r="W832" s="150"/>
      <c r="X832" s="150"/>
      <c r="Y832" s="150"/>
      <c r="Z832" s="150"/>
      <c r="AA832" s="150"/>
      <c r="AB832" s="150"/>
      <c r="AC832" s="150"/>
    </row>
    <row r="833" spans="1:29" ht="15.75" customHeight="1" x14ac:dyDescent="0.25">
      <c r="A833" s="669"/>
      <c r="B833" s="669"/>
      <c r="C833" s="669"/>
      <c r="D833" s="669"/>
      <c r="E833" s="150"/>
      <c r="F833" s="150"/>
      <c r="G833" s="150"/>
      <c r="H833" s="150"/>
      <c r="I833" s="150"/>
      <c r="J833" s="150"/>
      <c r="K833" s="150"/>
      <c r="L833" s="150"/>
      <c r="M833" s="150"/>
      <c r="N833" s="150"/>
      <c r="O833" s="150"/>
      <c r="P833" s="150"/>
      <c r="Q833" s="669"/>
      <c r="R833" s="669"/>
      <c r="S833" s="669"/>
      <c r="T833" s="150"/>
      <c r="U833" s="150"/>
      <c r="V833" s="150"/>
      <c r="W833" s="150"/>
      <c r="X833" s="150"/>
      <c r="Y833" s="150"/>
      <c r="Z833" s="150"/>
      <c r="AA833" s="150"/>
      <c r="AB833" s="150"/>
      <c r="AC833" s="150"/>
    </row>
    <row r="834" spans="1:29" ht="15.75" customHeight="1" x14ac:dyDescent="0.25">
      <c r="A834" s="669"/>
      <c r="B834" s="669"/>
      <c r="C834" s="669"/>
      <c r="D834" s="669"/>
      <c r="E834" s="150"/>
      <c r="F834" s="150"/>
      <c r="G834" s="150"/>
      <c r="H834" s="150"/>
      <c r="I834" s="150"/>
      <c r="J834" s="150"/>
      <c r="K834" s="150"/>
      <c r="L834" s="150"/>
      <c r="M834" s="150"/>
      <c r="N834" s="150"/>
      <c r="O834" s="150"/>
      <c r="P834" s="150"/>
      <c r="Q834" s="669"/>
      <c r="R834" s="669"/>
      <c r="S834" s="669"/>
      <c r="T834" s="150"/>
      <c r="U834" s="150"/>
      <c r="V834" s="150"/>
      <c r="W834" s="150"/>
      <c r="X834" s="150"/>
      <c r="Y834" s="150"/>
      <c r="Z834" s="150"/>
      <c r="AA834" s="150"/>
      <c r="AB834" s="150"/>
      <c r="AC834" s="150"/>
    </row>
    <row r="835" spans="1:29" ht="15.75" customHeight="1" x14ac:dyDescent="0.25">
      <c r="A835" s="669"/>
      <c r="B835" s="669"/>
      <c r="C835" s="669"/>
      <c r="D835" s="669"/>
      <c r="E835" s="150"/>
      <c r="F835" s="150"/>
      <c r="G835" s="150"/>
      <c r="H835" s="150"/>
      <c r="I835" s="150"/>
      <c r="J835" s="150"/>
      <c r="K835" s="150"/>
      <c r="L835" s="150"/>
      <c r="M835" s="150"/>
      <c r="N835" s="150"/>
      <c r="O835" s="150"/>
      <c r="P835" s="150"/>
      <c r="Q835" s="669"/>
      <c r="R835" s="669"/>
      <c r="S835" s="669"/>
      <c r="T835" s="150"/>
      <c r="U835" s="150"/>
      <c r="V835" s="150"/>
      <c r="W835" s="150"/>
      <c r="X835" s="150"/>
      <c r="Y835" s="150"/>
      <c r="Z835" s="150"/>
      <c r="AA835" s="150"/>
      <c r="AB835" s="150"/>
      <c r="AC835" s="150"/>
    </row>
    <row r="836" spans="1:29" ht="15.75" customHeight="1" x14ac:dyDescent="0.25">
      <c r="A836" s="669"/>
      <c r="B836" s="669"/>
      <c r="C836" s="669"/>
      <c r="D836" s="669"/>
      <c r="E836" s="150"/>
      <c r="F836" s="150"/>
      <c r="G836" s="150"/>
      <c r="H836" s="150"/>
      <c r="I836" s="150"/>
      <c r="J836" s="150"/>
      <c r="K836" s="150"/>
      <c r="L836" s="150"/>
      <c r="M836" s="150"/>
      <c r="N836" s="150"/>
      <c r="O836" s="150"/>
      <c r="P836" s="150"/>
      <c r="Q836" s="669"/>
      <c r="R836" s="669"/>
      <c r="S836" s="669"/>
      <c r="T836" s="150"/>
      <c r="U836" s="150"/>
      <c r="V836" s="150"/>
      <c r="W836" s="150"/>
      <c r="X836" s="150"/>
      <c r="Y836" s="150"/>
      <c r="Z836" s="150"/>
      <c r="AA836" s="150"/>
      <c r="AB836" s="150"/>
      <c r="AC836" s="150"/>
    </row>
    <row r="837" spans="1:29" ht="15.75" customHeight="1" x14ac:dyDescent="0.25">
      <c r="A837" s="669"/>
      <c r="B837" s="669"/>
      <c r="C837" s="669"/>
      <c r="D837" s="669"/>
      <c r="E837" s="150"/>
      <c r="F837" s="150"/>
      <c r="G837" s="150"/>
      <c r="H837" s="150"/>
      <c r="I837" s="150"/>
      <c r="J837" s="150"/>
      <c r="K837" s="150"/>
      <c r="L837" s="150"/>
      <c r="M837" s="150"/>
      <c r="N837" s="150"/>
      <c r="O837" s="150"/>
      <c r="P837" s="150"/>
      <c r="Q837" s="669"/>
      <c r="R837" s="669"/>
      <c r="S837" s="669"/>
      <c r="T837" s="150"/>
      <c r="U837" s="150"/>
      <c r="V837" s="150"/>
      <c r="W837" s="150"/>
      <c r="X837" s="150"/>
      <c r="Y837" s="150"/>
      <c r="Z837" s="150"/>
      <c r="AA837" s="150"/>
      <c r="AB837" s="150"/>
      <c r="AC837" s="150"/>
    </row>
    <row r="838" spans="1:29" ht="15.75" customHeight="1" x14ac:dyDescent="0.25">
      <c r="A838" s="669"/>
      <c r="B838" s="669"/>
      <c r="C838" s="669"/>
      <c r="D838" s="669"/>
      <c r="E838" s="150"/>
      <c r="F838" s="150"/>
      <c r="G838" s="150"/>
      <c r="H838" s="150"/>
      <c r="I838" s="150"/>
      <c r="J838" s="150"/>
      <c r="K838" s="150"/>
      <c r="L838" s="150"/>
      <c r="M838" s="150"/>
      <c r="N838" s="150"/>
      <c r="O838" s="150"/>
      <c r="P838" s="150"/>
      <c r="Q838" s="669"/>
      <c r="R838" s="669"/>
      <c r="S838" s="669"/>
      <c r="T838" s="150"/>
      <c r="U838" s="150"/>
      <c r="V838" s="150"/>
      <c r="W838" s="150"/>
      <c r="X838" s="150"/>
      <c r="Y838" s="150"/>
      <c r="Z838" s="150"/>
      <c r="AA838" s="150"/>
      <c r="AB838" s="150"/>
      <c r="AC838" s="150"/>
    </row>
    <row r="839" spans="1:29" ht="15.75" customHeight="1" x14ac:dyDescent="0.25">
      <c r="A839" s="669"/>
      <c r="B839" s="669"/>
      <c r="C839" s="669"/>
      <c r="D839" s="669"/>
      <c r="E839" s="150"/>
      <c r="F839" s="150"/>
      <c r="G839" s="150"/>
      <c r="H839" s="150"/>
      <c r="I839" s="150"/>
      <c r="J839" s="150"/>
      <c r="K839" s="150"/>
      <c r="L839" s="150"/>
      <c r="M839" s="150"/>
      <c r="N839" s="150"/>
      <c r="O839" s="150"/>
      <c r="P839" s="150"/>
      <c r="Q839" s="669"/>
      <c r="R839" s="669"/>
      <c r="S839" s="669"/>
      <c r="T839" s="150"/>
      <c r="U839" s="150"/>
      <c r="V839" s="150"/>
      <c r="W839" s="150"/>
      <c r="X839" s="150"/>
      <c r="Y839" s="150"/>
      <c r="Z839" s="150"/>
      <c r="AA839" s="150"/>
      <c r="AB839" s="150"/>
      <c r="AC839" s="150"/>
    </row>
    <row r="840" spans="1:29" ht="15.75" customHeight="1" x14ac:dyDescent="0.25">
      <c r="A840" s="669"/>
      <c r="B840" s="669"/>
      <c r="C840" s="669"/>
      <c r="D840" s="669"/>
      <c r="E840" s="150"/>
      <c r="F840" s="150"/>
      <c r="G840" s="150"/>
      <c r="H840" s="150"/>
      <c r="I840" s="150"/>
      <c r="J840" s="150"/>
      <c r="K840" s="150"/>
      <c r="L840" s="150"/>
      <c r="M840" s="150"/>
      <c r="N840" s="150"/>
      <c r="O840" s="150"/>
      <c r="P840" s="150"/>
      <c r="Q840" s="669"/>
      <c r="R840" s="669"/>
      <c r="S840" s="669"/>
      <c r="T840" s="150"/>
      <c r="U840" s="150"/>
      <c r="V840" s="150"/>
      <c r="W840" s="150"/>
      <c r="X840" s="150"/>
      <c r="Y840" s="150"/>
      <c r="Z840" s="150"/>
      <c r="AA840" s="150"/>
      <c r="AB840" s="150"/>
      <c r="AC840" s="150"/>
    </row>
    <row r="841" spans="1:29" ht="15.75" customHeight="1" x14ac:dyDescent="0.25">
      <c r="A841" s="669"/>
      <c r="B841" s="669"/>
      <c r="C841" s="669"/>
      <c r="D841" s="669"/>
      <c r="E841" s="150"/>
      <c r="F841" s="150"/>
      <c r="G841" s="150"/>
      <c r="H841" s="150"/>
      <c r="I841" s="150"/>
      <c r="J841" s="150"/>
      <c r="K841" s="150"/>
      <c r="L841" s="150"/>
      <c r="M841" s="150"/>
      <c r="N841" s="150"/>
      <c r="O841" s="150"/>
      <c r="P841" s="150"/>
      <c r="Q841" s="669"/>
      <c r="R841" s="669"/>
      <c r="S841" s="669"/>
      <c r="T841" s="150"/>
      <c r="U841" s="150"/>
      <c r="V841" s="150"/>
      <c r="W841" s="150"/>
      <c r="X841" s="150"/>
      <c r="Y841" s="150"/>
      <c r="Z841" s="150"/>
      <c r="AA841" s="150"/>
      <c r="AB841" s="150"/>
      <c r="AC841" s="150"/>
    </row>
    <row r="842" spans="1:29" ht="15.75" customHeight="1" x14ac:dyDescent="0.25">
      <c r="A842" s="669"/>
      <c r="B842" s="669"/>
      <c r="C842" s="669"/>
      <c r="D842" s="669"/>
      <c r="E842" s="150"/>
      <c r="F842" s="150"/>
      <c r="G842" s="150"/>
      <c r="H842" s="150"/>
      <c r="I842" s="150"/>
      <c r="J842" s="150"/>
      <c r="K842" s="150"/>
      <c r="L842" s="150"/>
      <c r="M842" s="150"/>
      <c r="N842" s="150"/>
      <c r="O842" s="150"/>
      <c r="P842" s="150"/>
      <c r="Q842" s="669"/>
      <c r="R842" s="669"/>
      <c r="S842" s="669"/>
      <c r="T842" s="150"/>
      <c r="U842" s="150"/>
      <c r="V842" s="150"/>
      <c r="W842" s="150"/>
      <c r="X842" s="150"/>
      <c r="Y842" s="150"/>
      <c r="Z842" s="150"/>
      <c r="AA842" s="150"/>
      <c r="AB842" s="150"/>
      <c r="AC842" s="150"/>
    </row>
    <row r="843" spans="1:29" ht="15.75" customHeight="1" x14ac:dyDescent="0.25">
      <c r="A843" s="669"/>
      <c r="B843" s="669"/>
      <c r="C843" s="669"/>
      <c r="D843" s="669"/>
      <c r="E843" s="150"/>
      <c r="F843" s="150"/>
      <c r="G843" s="150"/>
      <c r="H843" s="150"/>
      <c r="I843" s="150"/>
      <c r="J843" s="150"/>
      <c r="K843" s="150"/>
      <c r="L843" s="150"/>
      <c r="M843" s="150"/>
      <c r="N843" s="150"/>
      <c r="O843" s="150"/>
      <c r="P843" s="150"/>
      <c r="Q843" s="669"/>
      <c r="R843" s="669"/>
      <c r="S843" s="669"/>
      <c r="T843" s="150"/>
      <c r="U843" s="150"/>
      <c r="V843" s="150"/>
      <c r="W843" s="150"/>
      <c r="X843" s="150"/>
      <c r="Y843" s="150"/>
      <c r="Z843" s="150"/>
      <c r="AA843" s="150"/>
      <c r="AB843" s="150"/>
      <c r="AC843" s="150"/>
    </row>
    <row r="844" spans="1:29" ht="15.75" customHeight="1" x14ac:dyDescent="0.25">
      <c r="A844" s="669"/>
      <c r="B844" s="669"/>
      <c r="C844" s="669"/>
      <c r="D844" s="669"/>
      <c r="E844" s="150"/>
      <c r="F844" s="150"/>
      <c r="G844" s="150"/>
      <c r="H844" s="150"/>
      <c r="I844" s="150"/>
      <c r="J844" s="150"/>
      <c r="K844" s="150"/>
      <c r="L844" s="150"/>
      <c r="M844" s="150"/>
      <c r="N844" s="150"/>
      <c r="O844" s="150"/>
      <c r="P844" s="150"/>
      <c r="Q844" s="669"/>
      <c r="R844" s="669"/>
      <c r="S844" s="669"/>
      <c r="T844" s="150"/>
      <c r="U844" s="150"/>
      <c r="V844" s="150"/>
      <c r="W844" s="150"/>
      <c r="X844" s="150"/>
      <c r="Y844" s="150"/>
      <c r="Z844" s="150"/>
      <c r="AA844" s="150"/>
      <c r="AB844" s="150"/>
      <c r="AC844" s="150"/>
    </row>
    <row r="845" spans="1:29" ht="15.75" customHeight="1" x14ac:dyDescent="0.25">
      <c r="A845" s="669"/>
      <c r="B845" s="669"/>
      <c r="C845" s="669"/>
      <c r="D845" s="669"/>
      <c r="E845" s="150"/>
      <c r="F845" s="150"/>
      <c r="G845" s="150"/>
      <c r="H845" s="150"/>
      <c r="I845" s="150"/>
      <c r="J845" s="150"/>
      <c r="K845" s="150"/>
      <c r="L845" s="150"/>
      <c r="M845" s="150"/>
      <c r="N845" s="150"/>
      <c r="O845" s="150"/>
      <c r="P845" s="150"/>
      <c r="Q845" s="669"/>
      <c r="R845" s="669"/>
      <c r="S845" s="669"/>
      <c r="T845" s="150"/>
      <c r="U845" s="150"/>
      <c r="V845" s="150"/>
      <c r="W845" s="150"/>
      <c r="X845" s="150"/>
      <c r="Y845" s="150"/>
      <c r="Z845" s="150"/>
      <c r="AA845" s="150"/>
      <c r="AB845" s="150"/>
      <c r="AC845" s="150"/>
    </row>
    <row r="846" spans="1:29" ht="15.75" customHeight="1" x14ac:dyDescent="0.25">
      <c r="A846" s="669"/>
      <c r="B846" s="669"/>
      <c r="C846" s="669"/>
      <c r="D846" s="669"/>
      <c r="E846" s="150"/>
      <c r="F846" s="150"/>
      <c r="G846" s="150"/>
      <c r="H846" s="150"/>
      <c r="I846" s="150"/>
      <c r="J846" s="150"/>
      <c r="K846" s="150"/>
      <c r="L846" s="150"/>
      <c r="M846" s="150"/>
      <c r="N846" s="150"/>
      <c r="O846" s="150"/>
      <c r="P846" s="150"/>
      <c r="Q846" s="669"/>
      <c r="R846" s="669"/>
      <c r="S846" s="669"/>
      <c r="T846" s="150"/>
      <c r="U846" s="150"/>
      <c r="V846" s="150"/>
      <c r="W846" s="150"/>
      <c r="X846" s="150"/>
      <c r="Y846" s="150"/>
      <c r="Z846" s="150"/>
      <c r="AA846" s="150"/>
      <c r="AB846" s="150"/>
      <c r="AC846" s="150"/>
    </row>
    <row r="847" spans="1:29" ht="15.75" customHeight="1" x14ac:dyDescent="0.25">
      <c r="A847" s="669"/>
      <c r="B847" s="669"/>
      <c r="C847" s="669"/>
      <c r="D847" s="669"/>
      <c r="E847" s="150"/>
      <c r="F847" s="150"/>
      <c r="G847" s="150"/>
      <c r="H847" s="150"/>
      <c r="I847" s="150"/>
      <c r="J847" s="150"/>
      <c r="K847" s="150"/>
      <c r="L847" s="150"/>
      <c r="M847" s="150"/>
      <c r="N847" s="150"/>
      <c r="O847" s="150"/>
      <c r="P847" s="150"/>
      <c r="Q847" s="669"/>
      <c r="R847" s="669"/>
      <c r="S847" s="669"/>
      <c r="T847" s="150"/>
      <c r="U847" s="150"/>
      <c r="V847" s="150"/>
      <c r="W847" s="150"/>
      <c r="X847" s="150"/>
      <c r="Y847" s="150"/>
      <c r="Z847" s="150"/>
      <c r="AA847" s="150"/>
      <c r="AB847" s="150"/>
      <c r="AC847" s="150"/>
    </row>
    <row r="848" spans="1:29" ht="15.75" customHeight="1" x14ac:dyDescent="0.25">
      <c r="A848" s="669"/>
      <c r="B848" s="669"/>
      <c r="C848" s="669"/>
      <c r="D848" s="669"/>
      <c r="E848" s="150"/>
      <c r="F848" s="150"/>
      <c r="G848" s="150"/>
      <c r="H848" s="150"/>
      <c r="I848" s="150"/>
      <c r="J848" s="150"/>
      <c r="K848" s="150"/>
      <c r="L848" s="150"/>
      <c r="M848" s="150"/>
      <c r="N848" s="150"/>
      <c r="O848" s="150"/>
      <c r="P848" s="150"/>
      <c r="Q848" s="669"/>
      <c r="R848" s="669"/>
      <c r="S848" s="669"/>
      <c r="T848" s="150"/>
      <c r="U848" s="150"/>
      <c r="V848" s="150"/>
      <c r="W848" s="150"/>
      <c r="X848" s="150"/>
      <c r="Y848" s="150"/>
      <c r="Z848" s="150"/>
      <c r="AA848" s="150"/>
      <c r="AB848" s="150"/>
      <c r="AC848" s="150"/>
    </row>
    <row r="849" spans="1:29" ht="15.75" customHeight="1" x14ac:dyDescent="0.25">
      <c r="A849" s="669"/>
      <c r="B849" s="669"/>
      <c r="C849" s="669"/>
      <c r="D849" s="669"/>
      <c r="E849" s="150"/>
      <c r="F849" s="150"/>
      <c r="G849" s="150"/>
      <c r="H849" s="150"/>
      <c r="I849" s="150"/>
      <c r="J849" s="150"/>
      <c r="K849" s="150"/>
      <c r="L849" s="150"/>
      <c r="M849" s="150"/>
      <c r="N849" s="150"/>
      <c r="O849" s="150"/>
      <c r="P849" s="150"/>
      <c r="Q849" s="669"/>
      <c r="R849" s="669"/>
      <c r="S849" s="669"/>
      <c r="T849" s="150"/>
      <c r="U849" s="150"/>
      <c r="V849" s="150"/>
      <c r="W849" s="150"/>
      <c r="X849" s="150"/>
      <c r="Y849" s="150"/>
      <c r="Z849" s="150"/>
      <c r="AA849" s="150"/>
      <c r="AB849" s="150"/>
      <c r="AC849" s="150"/>
    </row>
    <row r="850" spans="1:29" ht="15.75" customHeight="1" x14ac:dyDescent="0.25">
      <c r="A850" s="669"/>
      <c r="B850" s="669"/>
      <c r="C850" s="669"/>
      <c r="D850" s="669"/>
      <c r="E850" s="150"/>
      <c r="F850" s="150"/>
      <c r="G850" s="150"/>
      <c r="H850" s="150"/>
      <c r="I850" s="150"/>
      <c r="J850" s="150"/>
      <c r="K850" s="150"/>
      <c r="L850" s="150"/>
      <c r="M850" s="150"/>
      <c r="N850" s="150"/>
      <c r="O850" s="150"/>
      <c r="P850" s="150"/>
      <c r="Q850" s="669"/>
      <c r="R850" s="669"/>
      <c r="S850" s="669"/>
      <c r="T850" s="150"/>
      <c r="U850" s="150"/>
      <c r="V850" s="150"/>
      <c r="W850" s="150"/>
      <c r="X850" s="150"/>
      <c r="Y850" s="150"/>
      <c r="Z850" s="150"/>
      <c r="AA850" s="150"/>
      <c r="AB850" s="150"/>
      <c r="AC850" s="150"/>
    </row>
    <row r="851" spans="1:29" ht="15.75" customHeight="1" x14ac:dyDescent="0.25">
      <c r="A851" s="669"/>
      <c r="B851" s="669"/>
      <c r="C851" s="669"/>
      <c r="D851" s="669"/>
      <c r="E851" s="150"/>
      <c r="F851" s="150"/>
      <c r="G851" s="150"/>
      <c r="H851" s="150"/>
      <c r="I851" s="150"/>
      <c r="J851" s="150"/>
      <c r="K851" s="150"/>
      <c r="L851" s="150"/>
      <c r="M851" s="150"/>
      <c r="N851" s="150"/>
      <c r="O851" s="150"/>
      <c r="P851" s="150"/>
      <c r="Q851" s="669"/>
      <c r="R851" s="669"/>
      <c r="S851" s="669"/>
      <c r="T851" s="150"/>
      <c r="U851" s="150"/>
      <c r="V851" s="150"/>
      <c r="W851" s="150"/>
      <c r="X851" s="150"/>
      <c r="Y851" s="150"/>
      <c r="Z851" s="150"/>
      <c r="AA851" s="150"/>
      <c r="AB851" s="150"/>
      <c r="AC851" s="150"/>
    </row>
    <row r="852" spans="1:29" ht="15.75" customHeight="1" x14ac:dyDescent="0.25">
      <c r="A852" s="669"/>
      <c r="B852" s="669"/>
      <c r="C852" s="669"/>
      <c r="D852" s="669"/>
      <c r="E852" s="150"/>
      <c r="F852" s="150"/>
      <c r="G852" s="150"/>
      <c r="H852" s="150"/>
      <c r="I852" s="150"/>
      <c r="J852" s="150"/>
      <c r="K852" s="150"/>
      <c r="L852" s="150"/>
      <c r="M852" s="150"/>
      <c r="N852" s="150"/>
      <c r="O852" s="150"/>
      <c r="P852" s="150"/>
      <c r="Q852" s="669"/>
      <c r="R852" s="669"/>
      <c r="S852" s="669"/>
      <c r="T852" s="150"/>
      <c r="U852" s="150"/>
      <c r="V852" s="150"/>
      <c r="W852" s="150"/>
      <c r="X852" s="150"/>
      <c r="Y852" s="150"/>
      <c r="Z852" s="150"/>
      <c r="AA852" s="150"/>
      <c r="AB852" s="150"/>
      <c r="AC852" s="150"/>
    </row>
    <row r="853" spans="1:29" ht="15.75" customHeight="1" x14ac:dyDescent="0.25">
      <c r="A853" s="669"/>
      <c r="B853" s="669"/>
      <c r="C853" s="669"/>
      <c r="D853" s="669"/>
      <c r="E853" s="150"/>
      <c r="F853" s="150"/>
      <c r="G853" s="150"/>
      <c r="H853" s="150"/>
      <c r="I853" s="150"/>
      <c r="J853" s="150"/>
      <c r="K853" s="150"/>
      <c r="L853" s="150"/>
      <c r="M853" s="150"/>
      <c r="N853" s="150"/>
      <c r="O853" s="150"/>
      <c r="P853" s="150"/>
      <c r="Q853" s="669"/>
      <c r="R853" s="669"/>
      <c r="S853" s="669"/>
      <c r="T853" s="150"/>
      <c r="U853" s="150"/>
      <c r="V853" s="150"/>
      <c r="W853" s="150"/>
      <c r="X853" s="150"/>
      <c r="Y853" s="150"/>
      <c r="Z853" s="150"/>
      <c r="AA853" s="150"/>
      <c r="AB853" s="150"/>
      <c r="AC853" s="150"/>
    </row>
    <row r="854" spans="1:29" ht="15.75" customHeight="1" x14ac:dyDescent="0.25">
      <c r="A854" s="669"/>
      <c r="B854" s="669"/>
      <c r="C854" s="669"/>
      <c r="D854" s="669"/>
      <c r="E854" s="150"/>
      <c r="F854" s="150"/>
      <c r="G854" s="150"/>
      <c r="H854" s="150"/>
      <c r="I854" s="150"/>
      <c r="J854" s="150"/>
      <c r="K854" s="150"/>
      <c r="L854" s="150"/>
      <c r="M854" s="150"/>
      <c r="N854" s="150"/>
      <c r="O854" s="150"/>
      <c r="P854" s="150"/>
      <c r="Q854" s="669"/>
      <c r="R854" s="669"/>
      <c r="S854" s="669"/>
      <c r="T854" s="150"/>
      <c r="U854" s="150"/>
      <c r="V854" s="150"/>
      <c r="W854" s="150"/>
      <c r="X854" s="150"/>
      <c r="Y854" s="150"/>
      <c r="Z854" s="150"/>
      <c r="AA854" s="150"/>
      <c r="AB854" s="150"/>
      <c r="AC854" s="150"/>
    </row>
    <row r="855" spans="1:29" ht="15.75" customHeight="1" x14ac:dyDescent="0.25">
      <c r="A855" s="669"/>
      <c r="B855" s="669"/>
      <c r="C855" s="669"/>
      <c r="D855" s="669"/>
      <c r="E855" s="150"/>
      <c r="F855" s="150"/>
      <c r="G855" s="150"/>
      <c r="H855" s="150"/>
      <c r="I855" s="150"/>
      <c r="J855" s="150"/>
      <c r="K855" s="150"/>
      <c r="L855" s="150"/>
      <c r="M855" s="150"/>
      <c r="N855" s="150"/>
      <c r="O855" s="150"/>
      <c r="P855" s="150"/>
      <c r="Q855" s="669"/>
      <c r="R855" s="669"/>
      <c r="S855" s="669"/>
      <c r="T855" s="150"/>
      <c r="U855" s="150"/>
      <c r="V855" s="150"/>
      <c r="W855" s="150"/>
      <c r="X855" s="150"/>
      <c r="Y855" s="150"/>
      <c r="Z855" s="150"/>
      <c r="AA855" s="150"/>
      <c r="AB855" s="150"/>
      <c r="AC855" s="150"/>
    </row>
    <row r="856" spans="1:29" ht="15.75" customHeight="1" x14ac:dyDescent="0.25">
      <c r="A856" s="669"/>
      <c r="B856" s="669"/>
      <c r="C856" s="669"/>
      <c r="D856" s="669"/>
      <c r="E856" s="150"/>
      <c r="F856" s="150"/>
      <c r="G856" s="150"/>
      <c r="H856" s="150"/>
      <c r="I856" s="150"/>
      <c r="J856" s="150"/>
      <c r="K856" s="150"/>
      <c r="L856" s="150"/>
      <c r="M856" s="150"/>
      <c r="N856" s="150"/>
      <c r="O856" s="150"/>
      <c r="P856" s="150"/>
      <c r="Q856" s="669"/>
      <c r="R856" s="669"/>
      <c r="S856" s="669"/>
      <c r="T856" s="150"/>
      <c r="U856" s="150"/>
      <c r="V856" s="150"/>
      <c r="W856" s="150"/>
      <c r="X856" s="150"/>
      <c r="Y856" s="150"/>
      <c r="Z856" s="150"/>
      <c r="AA856" s="150"/>
      <c r="AB856" s="150"/>
      <c r="AC856" s="150"/>
    </row>
    <row r="857" spans="1:29" ht="15.75" customHeight="1" x14ac:dyDescent="0.25">
      <c r="A857" s="669"/>
      <c r="B857" s="669"/>
      <c r="C857" s="669"/>
      <c r="D857" s="669"/>
      <c r="E857" s="150"/>
      <c r="F857" s="150"/>
      <c r="G857" s="150"/>
      <c r="H857" s="150"/>
      <c r="I857" s="150"/>
      <c r="J857" s="150"/>
      <c r="K857" s="150"/>
      <c r="L857" s="150"/>
      <c r="M857" s="150"/>
      <c r="N857" s="150"/>
      <c r="O857" s="150"/>
      <c r="P857" s="150"/>
      <c r="Q857" s="669"/>
      <c r="R857" s="669"/>
      <c r="S857" s="669"/>
      <c r="T857" s="150"/>
      <c r="U857" s="150"/>
      <c r="V857" s="150"/>
      <c r="W857" s="150"/>
      <c r="X857" s="150"/>
      <c r="Y857" s="150"/>
      <c r="Z857" s="150"/>
      <c r="AA857" s="150"/>
      <c r="AB857" s="150"/>
      <c r="AC857" s="150"/>
    </row>
    <row r="858" spans="1:29" ht="15.75" customHeight="1" x14ac:dyDescent="0.25">
      <c r="A858" s="669"/>
      <c r="B858" s="669"/>
      <c r="C858" s="669"/>
      <c r="D858" s="669"/>
      <c r="E858" s="150"/>
      <c r="F858" s="150"/>
      <c r="G858" s="150"/>
      <c r="H858" s="150"/>
      <c r="I858" s="150"/>
      <c r="J858" s="150"/>
      <c r="K858" s="150"/>
      <c r="L858" s="150"/>
      <c r="M858" s="150"/>
      <c r="N858" s="150"/>
      <c r="O858" s="150"/>
      <c r="P858" s="150"/>
      <c r="Q858" s="669"/>
      <c r="R858" s="669"/>
      <c r="S858" s="669"/>
      <c r="T858" s="150"/>
      <c r="U858" s="150"/>
      <c r="V858" s="150"/>
      <c r="W858" s="150"/>
      <c r="X858" s="150"/>
      <c r="Y858" s="150"/>
      <c r="Z858" s="150"/>
      <c r="AA858" s="150"/>
      <c r="AB858" s="150"/>
      <c r="AC858" s="150"/>
    </row>
    <row r="859" spans="1:29" ht="15.75" customHeight="1" x14ac:dyDescent="0.25">
      <c r="A859" s="669"/>
      <c r="B859" s="669"/>
      <c r="C859" s="669"/>
      <c r="D859" s="669"/>
      <c r="E859" s="150"/>
      <c r="F859" s="150"/>
      <c r="G859" s="150"/>
      <c r="H859" s="150"/>
      <c r="I859" s="150"/>
      <c r="J859" s="150"/>
      <c r="K859" s="150"/>
      <c r="L859" s="150"/>
      <c r="M859" s="150"/>
      <c r="N859" s="150"/>
      <c r="O859" s="150"/>
      <c r="P859" s="150"/>
      <c r="Q859" s="669"/>
      <c r="R859" s="669"/>
      <c r="S859" s="669"/>
      <c r="T859" s="150"/>
      <c r="U859" s="150"/>
      <c r="V859" s="150"/>
      <c r="W859" s="150"/>
      <c r="X859" s="150"/>
      <c r="Y859" s="150"/>
      <c r="Z859" s="150"/>
      <c r="AA859" s="150"/>
      <c r="AB859" s="150"/>
      <c r="AC859" s="150"/>
    </row>
    <row r="860" spans="1:29" ht="15.75" customHeight="1" x14ac:dyDescent="0.25">
      <c r="A860" s="669"/>
      <c r="B860" s="669"/>
      <c r="C860" s="669"/>
      <c r="D860" s="669"/>
      <c r="E860" s="150"/>
      <c r="F860" s="150"/>
      <c r="G860" s="150"/>
      <c r="H860" s="150"/>
      <c r="I860" s="150"/>
      <c r="J860" s="150"/>
      <c r="K860" s="150"/>
      <c r="L860" s="150"/>
      <c r="M860" s="150"/>
      <c r="N860" s="150"/>
      <c r="O860" s="150"/>
      <c r="P860" s="150"/>
      <c r="Q860" s="669"/>
      <c r="R860" s="669"/>
      <c r="S860" s="669"/>
      <c r="T860" s="150"/>
      <c r="U860" s="150"/>
      <c r="V860" s="150"/>
      <c r="W860" s="150"/>
      <c r="X860" s="150"/>
      <c r="Y860" s="150"/>
      <c r="Z860" s="150"/>
      <c r="AA860" s="150"/>
      <c r="AB860" s="150"/>
      <c r="AC860" s="150"/>
    </row>
    <row r="861" spans="1:29" ht="15.75" customHeight="1" x14ac:dyDescent="0.25">
      <c r="A861" s="669"/>
      <c r="B861" s="669"/>
      <c r="C861" s="669"/>
      <c r="D861" s="669"/>
      <c r="E861" s="150"/>
      <c r="F861" s="150"/>
      <c r="G861" s="150"/>
      <c r="H861" s="150"/>
      <c r="I861" s="150"/>
      <c r="J861" s="150"/>
      <c r="K861" s="150"/>
      <c r="L861" s="150"/>
      <c r="M861" s="150"/>
      <c r="N861" s="150"/>
      <c r="O861" s="150"/>
      <c r="P861" s="150"/>
      <c r="Q861" s="669"/>
      <c r="R861" s="669"/>
      <c r="S861" s="669"/>
      <c r="T861" s="150"/>
      <c r="U861" s="150"/>
      <c r="V861" s="150"/>
      <c r="W861" s="150"/>
      <c r="X861" s="150"/>
      <c r="Y861" s="150"/>
      <c r="Z861" s="150"/>
      <c r="AA861" s="150"/>
      <c r="AB861" s="150"/>
      <c r="AC861" s="150"/>
    </row>
    <row r="862" spans="1:29" ht="15.75" customHeight="1" x14ac:dyDescent="0.25">
      <c r="A862" s="669"/>
      <c r="B862" s="669"/>
      <c r="C862" s="669"/>
      <c r="D862" s="669"/>
      <c r="E862" s="150"/>
      <c r="F862" s="150"/>
      <c r="G862" s="150"/>
      <c r="H862" s="150"/>
      <c r="I862" s="150"/>
      <c r="J862" s="150"/>
      <c r="K862" s="150"/>
      <c r="L862" s="150"/>
      <c r="M862" s="150"/>
      <c r="N862" s="150"/>
      <c r="O862" s="150"/>
      <c r="P862" s="150"/>
      <c r="Q862" s="669"/>
      <c r="R862" s="669"/>
      <c r="S862" s="669"/>
      <c r="T862" s="150"/>
      <c r="U862" s="150"/>
      <c r="V862" s="150"/>
      <c r="W862" s="150"/>
      <c r="X862" s="150"/>
      <c r="Y862" s="150"/>
      <c r="Z862" s="150"/>
      <c r="AA862" s="150"/>
      <c r="AB862" s="150"/>
      <c r="AC862" s="150"/>
    </row>
    <row r="863" spans="1:29" ht="15.75" customHeight="1" x14ac:dyDescent="0.25">
      <c r="A863" s="669"/>
      <c r="B863" s="669"/>
      <c r="C863" s="669"/>
      <c r="D863" s="669"/>
      <c r="E863" s="150"/>
      <c r="F863" s="150"/>
      <c r="G863" s="150"/>
      <c r="H863" s="150"/>
      <c r="I863" s="150"/>
      <c r="J863" s="150"/>
      <c r="K863" s="150"/>
      <c r="L863" s="150"/>
      <c r="M863" s="150"/>
      <c r="N863" s="150"/>
      <c r="O863" s="150"/>
      <c r="P863" s="150"/>
      <c r="Q863" s="669"/>
      <c r="R863" s="669"/>
      <c r="S863" s="669"/>
      <c r="T863" s="150"/>
      <c r="U863" s="150"/>
      <c r="V863" s="150"/>
      <c r="W863" s="150"/>
      <c r="X863" s="150"/>
      <c r="Y863" s="150"/>
      <c r="Z863" s="150"/>
      <c r="AA863" s="150"/>
      <c r="AB863" s="150"/>
      <c r="AC863" s="150"/>
    </row>
    <row r="864" spans="1:29" ht="15.75" customHeight="1" x14ac:dyDescent="0.25">
      <c r="A864" s="669"/>
      <c r="B864" s="669"/>
      <c r="C864" s="669"/>
      <c r="D864" s="669"/>
      <c r="E864" s="150"/>
      <c r="F864" s="150"/>
      <c r="G864" s="150"/>
      <c r="H864" s="150"/>
      <c r="I864" s="150"/>
      <c r="J864" s="150"/>
      <c r="K864" s="150"/>
      <c r="L864" s="150"/>
      <c r="M864" s="150"/>
      <c r="N864" s="150"/>
      <c r="O864" s="150"/>
      <c r="P864" s="150"/>
      <c r="Q864" s="669"/>
      <c r="R864" s="669"/>
      <c r="S864" s="669"/>
      <c r="T864" s="150"/>
      <c r="U864" s="150"/>
      <c r="V864" s="150"/>
      <c r="W864" s="150"/>
      <c r="X864" s="150"/>
      <c r="Y864" s="150"/>
      <c r="Z864" s="150"/>
      <c r="AA864" s="150"/>
      <c r="AB864" s="150"/>
      <c r="AC864" s="150"/>
    </row>
    <row r="865" spans="1:29" ht="15.75" customHeight="1" x14ac:dyDescent="0.25">
      <c r="A865" s="669"/>
      <c r="B865" s="669"/>
      <c r="C865" s="669"/>
      <c r="D865" s="669"/>
      <c r="E865" s="150"/>
      <c r="F865" s="150"/>
      <c r="G865" s="150"/>
      <c r="H865" s="150"/>
      <c r="I865" s="150"/>
      <c r="J865" s="150"/>
      <c r="K865" s="150"/>
      <c r="L865" s="150"/>
      <c r="M865" s="150"/>
      <c r="N865" s="150"/>
      <c r="O865" s="150"/>
      <c r="P865" s="150"/>
      <c r="Q865" s="669"/>
      <c r="R865" s="669"/>
      <c r="S865" s="669"/>
      <c r="T865" s="150"/>
      <c r="U865" s="150"/>
      <c r="V865" s="150"/>
      <c r="W865" s="150"/>
      <c r="X865" s="150"/>
      <c r="Y865" s="150"/>
      <c r="Z865" s="150"/>
      <c r="AA865" s="150"/>
      <c r="AB865" s="150"/>
      <c r="AC865" s="150"/>
    </row>
    <row r="866" spans="1:29" ht="15.75" customHeight="1" x14ac:dyDescent="0.25">
      <c r="A866" s="669"/>
      <c r="B866" s="669"/>
      <c r="C866" s="669"/>
      <c r="D866" s="669"/>
      <c r="E866" s="150"/>
      <c r="F866" s="150"/>
      <c r="G866" s="150"/>
      <c r="H866" s="150"/>
      <c r="I866" s="150"/>
      <c r="J866" s="150"/>
      <c r="K866" s="150"/>
      <c r="L866" s="150"/>
      <c r="M866" s="150"/>
      <c r="N866" s="150"/>
      <c r="O866" s="150"/>
      <c r="P866" s="150"/>
      <c r="Q866" s="669"/>
      <c r="R866" s="669"/>
      <c r="S866" s="669"/>
      <c r="T866" s="150"/>
      <c r="U866" s="150"/>
      <c r="V866" s="150"/>
      <c r="W866" s="150"/>
      <c r="X866" s="150"/>
      <c r="Y866" s="150"/>
      <c r="Z866" s="150"/>
      <c r="AA866" s="150"/>
      <c r="AB866" s="150"/>
      <c r="AC866" s="150"/>
    </row>
    <row r="867" spans="1:29" ht="15.75" customHeight="1" x14ac:dyDescent="0.25">
      <c r="A867" s="669"/>
      <c r="B867" s="669"/>
      <c r="C867" s="669"/>
      <c r="D867" s="669"/>
      <c r="E867" s="150"/>
      <c r="F867" s="150"/>
      <c r="G867" s="150"/>
      <c r="H867" s="150"/>
      <c r="I867" s="150"/>
      <c r="J867" s="150"/>
      <c r="K867" s="150"/>
      <c r="L867" s="150"/>
      <c r="M867" s="150"/>
      <c r="N867" s="150"/>
      <c r="O867" s="150"/>
      <c r="P867" s="150"/>
      <c r="Q867" s="669"/>
      <c r="R867" s="669"/>
      <c r="S867" s="669"/>
      <c r="T867" s="150"/>
      <c r="U867" s="150"/>
      <c r="V867" s="150"/>
      <c r="W867" s="150"/>
      <c r="X867" s="150"/>
      <c r="Y867" s="150"/>
      <c r="Z867" s="150"/>
      <c r="AA867" s="150"/>
      <c r="AB867" s="150"/>
      <c r="AC867" s="150"/>
    </row>
    <row r="868" spans="1:29" ht="15.75" customHeight="1" x14ac:dyDescent="0.25">
      <c r="A868" s="669"/>
      <c r="B868" s="669"/>
      <c r="C868" s="669"/>
      <c r="D868" s="669"/>
      <c r="E868" s="150"/>
      <c r="F868" s="150"/>
      <c r="G868" s="150"/>
      <c r="H868" s="150"/>
      <c r="I868" s="150"/>
      <c r="J868" s="150"/>
      <c r="K868" s="150"/>
      <c r="L868" s="150"/>
      <c r="M868" s="150"/>
      <c r="N868" s="150"/>
      <c r="O868" s="150"/>
      <c r="P868" s="150"/>
      <c r="Q868" s="669"/>
      <c r="R868" s="669"/>
      <c r="S868" s="669"/>
      <c r="T868" s="150"/>
      <c r="U868" s="150"/>
      <c r="V868" s="150"/>
      <c r="W868" s="150"/>
      <c r="X868" s="150"/>
      <c r="Y868" s="150"/>
      <c r="Z868" s="150"/>
      <c r="AA868" s="150"/>
      <c r="AB868" s="150"/>
      <c r="AC868" s="150"/>
    </row>
    <row r="869" spans="1:29" ht="15.75" customHeight="1" x14ac:dyDescent="0.25">
      <c r="A869" s="669"/>
      <c r="B869" s="669"/>
      <c r="C869" s="669"/>
      <c r="D869" s="669"/>
      <c r="E869" s="150"/>
      <c r="F869" s="150"/>
      <c r="G869" s="150"/>
      <c r="H869" s="150"/>
      <c r="I869" s="150"/>
      <c r="J869" s="150"/>
      <c r="K869" s="150"/>
      <c r="L869" s="150"/>
      <c r="M869" s="150"/>
      <c r="N869" s="150"/>
      <c r="O869" s="150"/>
      <c r="P869" s="150"/>
      <c r="Q869" s="669"/>
      <c r="R869" s="669"/>
      <c r="S869" s="669"/>
      <c r="T869" s="150"/>
      <c r="U869" s="150"/>
      <c r="V869" s="150"/>
      <c r="W869" s="150"/>
      <c r="X869" s="150"/>
      <c r="Y869" s="150"/>
      <c r="Z869" s="150"/>
      <c r="AA869" s="150"/>
      <c r="AB869" s="150"/>
      <c r="AC869" s="150"/>
    </row>
    <row r="870" spans="1:29" ht="15.75" customHeight="1" x14ac:dyDescent="0.25">
      <c r="A870" s="669"/>
      <c r="B870" s="669"/>
      <c r="C870" s="669"/>
      <c r="D870" s="669"/>
      <c r="E870" s="150"/>
      <c r="F870" s="150"/>
      <c r="G870" s="150"/>
      <c r="H870" s="150"/>
      <c r="I870" s="150"/>
      <c r="J870" s="150"/>
      <c r="K870" s="150"/>
      <c r="L870" s="150"/>
      <c r="M870" s="150"/>
      <c r="N870" s="150"/>
      <c r="O870" s="150"/>
      <c r="P870" s="150"/>
      <c r="Q870" s="669"/>
      <c r="R870" s="669"/>
      <c r="S870" s="669"/>
      <c r="T870" s="150"/>
      <c r="U870" s="150"/>
      <c r="V870" s="150"/>
      <c r="W870" s="150"/>
      <c r="X870" s="150"/>
      <c r="Y870" s="150"/>
      <c r="Z870" s="150"/>
      <c r="AA870" s="150"/>
      <c r="AB870" s="150"/>
      <c r="AC870" s="150"/>
    </row>
    <row r="871" spans="1:29" ht="15.75" customHeight="1" x14ac:dyDescent="0.25">
      <c r="A871" s="669"/>
      <c r="B871" s="669"/>
      <c r="C871" s="669"/>
      <c r="D871" s="669"/>
      <c r="E871" s="150"/>
      <c r="F871" s="150"/>
      <c r="G871" s="150"/>
      <c r="H871" s="150"/>
      <c r="I871" s="150"/>
      <c r="J871" s="150"/>
      <c r="K871" s="150"/>
      <c r="L871" s="150"/>
      <c r="M871" s="150"/>
      <c r="N871" s="150"/>
      <c r="O871" s="150"/>
      <c r="P871" s="150"/>
      <c r="Q871" s="669"/>
      <c r="R871" s="669"/>
      <c r="S871" s="669"/>
      <c r="T871" s="150"/>
      <c r="U871" s="150"/>
      <c r="V871" s="150"/>
      <c r="W871" s="150"/>
      <c r="X871" s="150"/>
      <c r="Y871" s="150"/>
      <c r="Z871" s="150"/>
      <c r="AA871" s="150"/>
      <c r="AB871" s="150"/>
      <c r="AC871" s="150"/>
    </row>
    <row r="872" spans="1:29" ht="15.75" customHeight="1" x14ac:dyDescent="0.25">
      <c r="A872" s="669"/>
      <c r="B872" s="669"/>
      <c r="C872" s="669"/>
      <c r="D872" s="669"/>
      <c r="E872" s="150"/>
      <c r="F872" s="150"/>
      <c r="G872" s="150"/>
      <c r="H872" s="150"/>
      <c r="I872" s="150"/>
      <c r="J872" s="150"/>
      <c r="K872" s="150"/>
      <c r="L872" s="150"/>
      <c r="M872" s="150"/>
      <c r="N872" s="150"/>
      <c r="O872" s="150"/>
      <c r="P872" s="150"/>
      <c r="Q872" s="669"/>
      <c r="R872" s="669"/>
      <c r="S872" s="669"/>
      <c r="T872" s="150"/>
      <c r="U872" s="150"/>
      <c r="V872" s="150"/>
      <c r="W872" s="150"/>
      <c r="X872" s="150"/>
      <c r="Y872" s="150"/>
      <c r="Z872" s="150"/>
      <c r="AA872" s="150"/>
      <c r="AB872" s="150"/>
      <c r="AC872" s="150"/>
    </row>
    <row r="873" spans="1:29" ht="15.75" customHeight="1" x14ac:dyDescent="0.25">
      <c r="A873" s="669"/>
      <c r="B873" s="669"/>
      <c r="C873" s="669"/>
      <c r="D873" s="669"/>
      <c r="E873" s="150"/>
      <c r="F873" s="150"/>
      <c r="G873" s="150"/>
      <c r="H873" s="150"/>
      <c r="I873" s="150"/>
      <c r="J873" s="150"/>
      <c r="K873" s="150"/>
      <c r="L873" s="150"/>
      <c r="M873" s="150"/>
      <c r="N873" s="150"/>
      <c r="O873" s="150"/>
      <c r="P873" s="150"/>
      <c r="Q873" s="669"/>
      <c r="R873" s="669"/>
      <c r="S873" s="669"/>
      <c r="T873" s="150"/>
      <c r="U873" s="150"/>
      <c r="V873" s="150"/>
      <c r="W873" s="150"/>
      <c r="X873" s="150"/>
      <c r="Y873" s="150"/>
      <c r="Z873" s="150"/>
      <c r="AA873" s="150"/>
      <c r="AB873" s="150"/>
      <c r="AC873" s="150"/>
    </row>
    <row r="874" spans="1:29" ht="15.75" customHeight="1" x14ac:dyDescent="0.25">
      <c r="A874" s="669"/>
      <c r="B874" s="669"/>
      <c r="C874" s="669"/>
      <c r="D874" s="669"/>
      <c r="E874" s="150"/>
      <c r="F874" s="150"/>
      <c r="G874" s="150"/>
      <c r="H874" s="150"/>
      <c r="I874" s="150"/>
      <c r="J874" s="150"/>
      <c r="K874" s="150"/>
      <c r="L874" s="150"/>
      <c r="M874" s="150"/>
      <c r="N874" s="150"/>
      <c r="O874" s="150"/>
      <c r="P874" s="150"/>
      <c r="Q874" s="669"/>
      <c r="R874" s="669"/>
      <c r="S874" s="669"/>
      <c r="T874" s="150"/>
      <c r="U874" s="150"/>
      <c r="V874" s="150"/>
      <c r="W874" s="150"/>
      <c r="X874" s="150"/>
      <c r="Y874" s="150"/>
      <c r="Z874" s="150"/>
      <c r="AA874" s="150"/>
      <c r="AB874" s="150"/>
      <c r="AC874" s="150"/>
    </row>
    <row r="875" spans="1:29" ht="15.75" customHeight="1" x14ac:dyDescent="0.25">
      <c r="A875" s="669"/>
      <c r="B875" s="669"/>
      <c r="C875" s="669"/>
      <c r="D875" s="669"/>
      <c r="E875" s="150"/>
      <c r="F875" s="150"/>
      <c r="G875" s="150"/>
      <c r="H875" s="150"/>
      <c r="I875" s="150"/>
      <c r="J875" s="150"/>
      <c r="K875" s="150"/>
      <c r="L875" s="150"/>
      <c r="M875" s="150"/>
      <c r="N875" s="150"/>
      <c r="O875" s="150"/>
      <c r="P875" s="150"/>
      <c r="Q875" s="669"/>
      <c r="R875" s="669"/>
      <c r="S875" s="669"/>
      <c r="T875" s="150"/>
      <c r="U875" s="150"/>
      <c r="V875" s="150"/>
      <c r="W875" s="150"/>
      <c r="X875" s="150"/>
      <c r="Y875" s="150"/>
      <c r="Z875" s="150"/>
      <c r="AA875" s="150"/>
      <c r="AB875" s="150"/>
      <c r="AC875" s="150"/>
    </row>
    <row r="876" spans="1:29" ht="15.75" customHeight="1" x14ac:dyDescent="0.25">
      <c r="A876" s="669"/>
      <c r="B876" s="669"/>
      <c r="C876" s="669"/>
      <c r="D876" s="669"/>
      <c r="E876" s="150"/>
      <c r="F876" s="150"/>
      <c r="G876" s="150"/>
      <c r="H876" s="150"/>
      <c r="I876" s="150"/>
      <c r="J876" s="150"/>
      <c r="K876" s="150"/>
      <c r="L876" s="150"/>
      <c r="M876" s="150"/>
      <c r="N876" s="150"/>
      <c r="O876" s="150"/>
      <c r="P876" s="150"/>
      <c r="Q876" s="669"/>
      <c r="R876" s="669"/>
      <c r="S876" s="669"/>
      <c r="T876" s="150"/>
      <c r="U876" s="150"/>
      <c r="V876" s="150"/>
      <c r="W876" s="150"/>
      <c r="X876" s="150"/>
      <c r="Y876" s="150"/>
      <c r="Z876" s="150"/>
      <c r="AA876" s="150"/>
      <c r="AB876" s="150"/>
      <c r="AC876" s="150"/>
    </row>
    <row r="877" spans="1:29" ht="15.75" customHeight="1" x14ac:dyDescent="0.25">
      <c r="A877" s="669"/>
      <c r="B877" s="669"/>
      <c r="C877" s="669"/>
      <c r="D877" s="669"/>
      <c r="E877" s="150"/>
      <c r="F877" s="150"/>
      <c r="G877" s="150"/>
      <c r="H877" s="150"/>
      <c r="I877" s="150"/>
      <c r="J877" s="150"/>
      <c r="K877" s="150"/>
      <c r="L877" s="150"/>
      <c r="M877" s="150"/>
      <c r="N877" s="150"/>
      <c r="O877" s="150"/>
      <c r="P877" s="150"/>
      <c r="Q877" s="669"/>
      <c r="R877" s="669"/>
      <c r="S877" s="669"/>
      <c r="T877" s="150"/>
      <c r="U877" s="150"/>
      <c r="V877" s="150"/>
      <c r="W877" s="150"/>
      <c r="X877" s="150"/>
      <c r="Y877" s="150"/>
      <c r="Z877" s="150"/>
      <c r="AA877" s="150"/>
      <c r="AB877" s="150"/>
      <c r="AC877" s="150"/>
    </row>
    <row r="878" spans="1:29" ht="15.75" customHeight="1" x14ac:dyDescent="0.25">
      <c r="A878" s="669"/>
      <c r="B878" s="669"/>
      <c r="C878" s="669"/>
      <c r="D878" s="669"/>
      <c r="E878" s="150"/>
      <c r="F878" s="150"/>
      <c r="G878" s="150"/>
      <c r="H878" s="150"/>
      <c r="I878" s="150"/>
      <c r="J878" s="150"/>
      <c r="K878" s="150"/>
      <c r="L878" s="150"/>
      <c r="M878" s="150"/>
      <c r="N878" s="150"/>
      <c r="O878" s="150"/>
      <c r="P878" s="150"/>
      <c r="Q878" s="669"/>
      <c r="R878" s="669"/>
      <c r="S878" s="669"/>
      <c r="T878" s="150"/>
      <c r="U878" s="150"/>
      <c r="V878" s="150"/>
      <c r="W878" s="150"/>
      <c r="X878" s="150"/>
      <c r="Y878" s="150"/>
      <c r="Z878" s="150"/>
      <c r="AA878" s="150"/>
      <c r="AB878" s="150"/>
      <c r="AC878" s="150"/>
    </row>
    <row r="879" spans="1:29" ht="15.75" customHeight="1" x14ac:dyDescent="0.25">
      <c r="A879" s="669"/>
      <c r="B879" s="669"/>
      <c r="C879" s="669"/>
      <c r="D879" s="669"/>
      <c r="E879" s="150"/>
      <c r="F879" s="150"/>
      <c r="G879" s="150"/>
      <c r="H879" s="150"/>
      <c r="I879" s="150"/>
      <c r="J879" s="150"/>
      <c r="K879" s="150"/>
      <c r="L879" s="150"/>
      <c r="M879" s="150"/>
      <c r="N879" s="150"/>
      <c r="O879" s="150"/>
      <c r="P879" s="150"/>
      <c r="Q879" s="669"/>
      <c r="R879" s="669"/>
      <c r="S879" s="669"/>
      <c r="T879" s="150"/>
      <c r="U879" s="150"/>
      <c r="V879" s="150"/>
      <c r="W879" s="150"/>
      <c r="X879" s="150"/>
      <c r="Y879" s="150"/>
      <c r="Z879" s="150"/>
      <c r="AA879" s="150"/>
      <c r="AB879" s="150"/>
      <c r="AC879" s="150"/>
    </row>
    <row r="880" spans="1:29" ht="15.75" customHeight="1" x14ac:dyDescent="0.25">
      <c r="A880" s="669"/>
      <c r="B880" s="669"/>
      <c r="C880" s="669"/>
      <c r="D880" s="669"/>
      <c r="E880" s="150"/>
      <c r="F880" s="150"/>
      <c r="G880" s="150"/>
      <c r="H880" s="150"/>
      <c r="I880" s="150"/>
      <c r="J880" s="150"/>
      <c r="K880" s="150"/>
      <c r="L880" s="150"/>
      <c r="M880" s="150"/>
      <c r="N880" s="150"/>
      <c r="O880" s="150"/>
      <c r="P880" s="150"/>
      <c r="Q880" s="669"/>
      <c r="R880" s="669"/>
      <c r="S880" s="669"/>
      <c r="T880" s="150"/>
      <c r="U880" s="150"/>
      <c r="V880" s="150"/>
      <c r="W880" s="150"/>
      <c r="X880" s="150"/>
      <c r="Y880" s="150"/>
      <c r="Z880" s="150"/>
      <c r="AA880" s="150"/>
      <c r="AB880" s="150"/>
      <c r="AC880" s="150"/>
    </row>
    <row r="881" spans="1:29" ht="15.75" customHeight="1" x14ac:dyDescent="0.25">
      <c r="A881" s="669"/>
      <c r="B881" s="669"/>
      <c r="C881" s="669"/>
      <c r="D881" s="669"/>
      <c r="E881" s="150"/>
      <c r="F881" s="150"/>
      <c r="G881" s="150"/>
      <c r="H881" s="150"/>
      <c r="I881" s="150"/>
      <c r="J881" s="150"/>
      <c r="K881" s="150"/>
      <c r="L881" s="150"/>
      <c r="M881" s="150"/>
      <c r="N881" s="150"/>
      <c r="O881" s="150"/>
      <c r="P881" s="150"/>
      <c r="Q881" s="669"/>
      <c r="R881" s="669"/>
      <c r="S881" s="669"/>
      <c r="T881" s="150"/>
      <c r="U881" s="150"/>
      <c r="V881" s="150"/>
      <c r="W881" s="150"/>
      <c r="X881" s="150"/>
      <c r="Y881" s="150"/>
      <c r="Z881" s="150"/>
      <c r="AA881" s="150"/>
      <c r="AB881" s="150"/>
      <c r="AC881" s="150"/>
    </row>
    <row r="882" spans="1:29" ht="15.75" customHeight="1" x14ac:dyDescent="0.25">
      <c r="A882" s="669"/>
      <c r="B882" s="669"/>
      <c r="C882" s="669"/>
      <c r="D882" s="669"/>
      <c r="E882" s="150"/>
      <c r="F882" s="150"/>
      <c r="G882" s="150"/>
      <c r="H882" s="150"/>
      <c r="I882" s="150"/>
      <c r="J882" s="150"/>
      <c r="K882" s="150"/>
      <c r="L882" s="150"/>
      <c r="M882" s="150"/>
      <c r="N882" s="150"/>
      <c r="O882" s="150"/>
      <c r="P882" s="150"/>
      <c r="Q882" s="669"/>
      <c r="R882" s="669"/>
      <c r="S882" s="669"/>
      <c r="T882" s="150"/>
      <c r="U882" s="150"/>
      <c r="V882" s="150"/>
      <c r="W882" s="150"/>
      <c r="X882" s="150"/>
      <c r="Y882" s="150"/>
      <c r="Z882" s="150"/>
      <c r="AA882" s="150"/>
      <c r="AB882" s="150"/>
      <c r="AC882" s="150"/>
    </row>
    <row r="883" spans="1:29" ht="15.75" customHeight="1" x14ac:dyDescent="0.25">
      <c r="A883" s="669"/>
      <c r="B883" s="669"/>
      <c r="C883" s="669"/>
      <c r="D883" s="669"/>
      <c r="E883" s="150"/>
      <c r="F883" s="150"/>
      <c r="G883" s="150"/>
      <c r="H883" s="150"/>
      <c r="I883" s="150"/>
      <c r="J883" s="150"/>
      <c r="K883" s="150"/>
      <c r="L883" s="150"/>
      <c r="M883" s="150"/>
      <c r="N883" s="150"/>
      <c r="O883" s="150"/>
      <c r="P883" s="150"/>
      <c r="Q883" s="669"/>
      <c r="R883" s="669"/>
      <c r="S883" s="669"/>
      <c r="T883" s="150"/>
      <c r="U883" s="150"/>
      <c r="V883" s="150"/>
      <c r="W883" s="150"/>
      <c r="X883" s="150"/>
      <c r="Y883" s="150"/>
      <c r="Z883" s="150"/>
      <c r="AA883" s="150"/>
      <c r="AB883" s="150"/>
      <c r="AC883" s="150"/>
    </row>
    <row r="884" spans="1:29" ht="15.75" customHeight="1" x14ac:dyDescent="0.25">
      <c r="A884" s="669"/>
      <c r="B884" s="669"/>
      <c r="C884" s="669"/>
      <c r="D884" s="669"/>
      <c r="E884" s="150"/>
      <c r="F884" s="150"/>
      <c r="G884" s="150"/>
      <c r="H884" s="150"/>
      <c r="I884" s="150"/>
      <c r="J884" s="150"/>
      <c r="K884" s="150"/>
      <c r="L884" s="150"/>
      <c r="M884" s="150"/>
      <c r="N884" s="150"/>
      <c r="O884" s="150"/>
      <c r="P884" s="150"/>
      <c r="Q884" s="669"/>
      <c r="R884" s="669"/>
      <c r="S884" s="669"/>
      <c r="T884" s="150"/>
      <c r="U884" s="150"/>
      <c r="V884" s="150"/>
      <c r="W884" s="150"/>
      <c r="X884" s="150"/>
      <c r="Y884" s="150"/>
      <c r="Z884" s="150"/>
      <c r="AA884" s="150"/>
      <c r="AB884" s="150"/>
      <c r="AC884" s="150"/>
    </row>
    <row r="885" spans="1:29" ht="15.75" customHeight="1" x14ac:dyDescent="0.25">
      <c r="A885" s="669"/>
      <c r="B885" s="669"/>
      <c r="C885" s="669"/>
      <c r="D885" s="669"/>
      <c r="E885" s="150"/>
      <c r="F885" s="150"/>
      <c r="G885" s="150"/>
      <c r="H885" s="150"/>
      <c r="I885" s="150"/>
      <c r="J885" s="150"/>
      <c r="K885" s="150"/>
      <c r="L885" s="150"/>
      <c r="M885" s="150"/>
      <c r="N885" s="150"/>
      <c r="O885" s="150"/>
      <c r="P885" s="150"/>
      <c r="Q885" s="669"/>
      <c r="R885" s="669"/>
      <c r="S885" s="669"/>
      <c r="T885" s="150"/>
      <c r="U885" s="150"/>
      <c r="V885" s="150"/>
      <c r="W885" s="150"/>
      <c r="X885" s="150"/>
      <c r="Y885" s="150"/>
      <c r="Z885" s="150"/>
      <c r="AA885" s="150"/>
      <c r="AB885" s="150"/>
      <c r="AC885" s="150"/>
    </row>
    <row r="886" spans="1:29" ht="15.75" customHeight="1" x14ac:dyDescent="0.25">
      <c r="A886" s="669"/>
      <c r="B886" s="669"/>
      <c r="C886" s="669"/>
      <c r="D886" s="669"/>
      <c r="E886" s="150"/>
      <c r="F886" s="150"/>
      <c r="G886" s="150"/>
      <c r="H886" s="150"/>
      <c r="I886" s="150"/>
      <c r="J886" s="150"/>
      <c r="K886" s="150"/>
      <c r="L886" s="150"/>
      <c r="M886" s="150"/>
      <c r="N886" s="150"/>
      <c r="O886" s="150"/>
      <c r="P886" s="150"/>
      <c r="Q886" s="669"/>
      <c r="R886" s="669"/>
      <c r="S886" s="669"/>
      <c r="T886" s="150"/>
      <c r="U886" s="150"/>
      <c r="V886" s="150"/>
      <c r="W886" s="150"/>
      <c r="X886" s="150"/>
      <c r="Y886" s="150"/>
      <c r="Z886" s="150"/>
      <c r="AA886" s="150"/>
      <c r="AB886" s="150"/>
      <c r="AC886" s="150"/>
    </row>
    <row r="887" spans="1:29" ht="15.75" customHeight="1" x14ac:dyDescent="0.25">
      <c r="A887" s="669"/>
      <c r="B887" s="669"/>
      <c r="C887" s="669"/>
      <c r="D887" s="669"/>
      <c r="E887" s="150"/>
      <c r="F887" s="150"/>
      <c r="G887" s="150"/>
      <c r="H887" s="150"/>
      <c r="I887" s="150"/>
      <c r="J887" s="150"/>
      <c r="K887" s="150"/>
      <c r="L887" s="150"/>
      <c r="M887" s="150"/>
      <c r="N887" s="150"/>
      <c r="O887" s="150"/>
      <c r="P887" s="150"/>
      <c r="Q887" s="669"/>
      <c r="R887" s="669"/>
      <c r="S887" s="669"/>
      <c r="T887" s="150"/>
      <c r="U887" s="150"/>
      <c r="V887" s="150"/>
      <c r="W887" s="150"/>
      <c r="X887" s="150"/>
      <c r="Y887" s="150"/>
      <c r="Z887" s="150"/>
      <c r="AA887" s="150"/>
      <c r="AB887" s="150"/>
      <c r="AC887" s="150"/>
    </row>
    <row r="888" spans="1:29" ht="15.75" customHeight="1" x14ac:dyDescent="0.25">
      <c r="A888" s="669"/>
      <c r="B888" s="669"/>
      <c r="C888" s="669"/>
      <c r="D888" s="669"/>
      <c r="E888" s="150"/>
      <c r="F888" s="150"/>
      <c r="G888" s="150"/>
      <c r="H888" s="150"/>
      <c r="I888" s="150"/>
      <c r="J888" s="150"/>
      <c r="K888" s="150"/>
      <c r="L888" s="150"/>
      <c r="M888" s="150"/>
      <c r="N888" s="150"/>
      <c r="O888" s="150"/>
      <c r="P888" s="150"/>
      <c r="Q888" s="669"/>
      <c r="R888" s="669"/>
      <c r="S888" s="669"/>
      <c r="T888" s="150"/>
      <c r="U888" s="150"/>
      <c r="V888" s="150"/>
      <c r="W888" s="150"/>
      <c r="X888" s="150"/>
      <c r="Y888" s="150"/>
      <c r="Z888" s="150"/>
      <c r="AA888" s="150"/>
      <c r="AB888" s="150"/>
      <c r="AC888" s="150"/>
    </row>
    <row r="889" spans="1:29" ht="15.75" customHeight="1" x14ac:dyDescent="0.25">
      <c r="A889" s="669"/>
      <c r="B889" s="669"/>
      <c r="C889" s="669"/>
      <c r="D889" s="669"/>
      <c r="E889" s="150"/>
      <c r="F889" s="150"/>
      <c r="G889" s="150"/>
      <c r="H889" s="150"/>
      <c r="I889" s="150"/>
      <c r="J889" s="150"/>
      <c r="K889" s="150"/>
      <c r="L889" s="150"/>
      <c r="M889" s="150"/>
      <c r="N889" s="150"/>
      <c r="O889" s="150"/>
      <c r="P889" s="150"/>
      <c r="Q889" s="669"/>
      <c r="R889" s="669"/>
      <c r="S889" s="669"/>
      <c r="T889" s="150"/>
      <c r="U889" s="150"/>
      <c r="V889" s="150"/>
      <c r="W889" s="150"/>
      <c r="X889" s="150"/>
      <c r="Y889" s="150"/>
      <c r="Z889" s="150"/>
      <c r="AA889" s="150"/>
      <c r="AB889" s="150"/>
      <c r="AC889" s="150"/>
    </row>
    <row r="890" spans="1:29" ht="15.75" customHeight="1" x14ac:dyDescent="0.25">
      <c r="A890" s="669"/>
      <c r="B890" s="669"/>
      <c r="C890" s="669"/>
      <c r="D890" s="669"/>
      <c r="E890" s="150"/>
      <c r="F890" s="150"/>
      <c r="G890" s="150"/>
      <c r="H890" s="150"/>
      <c r="I890" s="150"/>
      <c r="J890" s="150"/>
      <c r="K890" s="150"/>
      <c r="L890" s="150"/>
      <c r="M890" s="150"/>
      <c r="N890" s="150"/>
      <c r="O890" s="150"/>
      <c r="P890" s="150"/>
      <c r="Q890" s="669"/>
      <c r="R890" s="669"/>
      <c r="S890" s="669"/>
      <c r="T890" s="150"/>
      <c r="U890" s="150"/>
      <c r="V890" s="150"/>
      <c r="W890" s="150"/>
      <c r="X890" s="150"/>
      <c r="Y890" s="150"/>
      <c r="Z890" s="150"/>
      <c r="AA890" s="150"/>
      <c r="AB890" s="150"/>
      <c r="AC890" s="150"/>
    </row>
    <row r="891" spans="1:29" ht="15.75" customHeight="1" x14ac:dyDescent="0.25">
      <c r="A891" s="669"/>
      <c r="B891" s="669"/>
      <c r="C891" s="669"/>
      <c r="D891" s="669"/>
      <c r="E891" s="150"/>
      <c r="F891" s="150"/>
      <c r="G891" s="150"/>
      <c r="H891" s="150"/>
      <c r="I891" s="150"/>
      <c r="J891" s="150"/>
      <c r="K891" s="150"/>
      <c r="L891" s="150"/>
      <c r="M891" s="150"/>
      <c r="N891" s="150"/>
      <c r="O891" s="150"/>
      <c r="P891" s="150"/>
      <c r="Q891" s="669"/>
      <c r="R891" s="669"/>
      <c r="S891" s="669"/>
      <c r="T891" s="150"/>
      <c r="U891" s="150"/>
      <c r="V891" s="150"/>
      <c r="W891" s="150"/>
      <c r="X891" s="150"/>
      <c r="Y891" s="150"/>
      <c r="Z891" s="150"/>
      <c r="AA891" s="150"/>
      <c r="AB891" s="150"/>
      <c r="AC891" s="150"/>
    </row>
    <row r="892" spans="1:29" ht="15.75" customHeight="1" x14ac:dyDescent="0.25">
      <c r="A892" s="669"/>
      <c r="B892" s="669"/>
      <c r="C892" s="669"/>
      <c r="D892" s="669"/>
      <c r="E892" s="150"/>
      <c r="F892" s="150"/>
      <c r="G892" s="150"/>
      <c r="H892" s="150"/>
      <c r="I892" s="150"/>
      <c r="J892" s="150"/>
      <c r="K892" s="150"/>
      <c r="L892" s="150"/>
      <c r="M892" s="150"/>
      <c r="N892" s="150"/>
      <c r="O892" s="150"/>
      <c r="P892" s="150"/>
      <c r="Q892" s="669"/>
      <c r="R892" s="669"/>
      <c r="S892" s="669"/>
      <c r="T892" s="150"/>
      <c r="U892" s="150"/>
      <c r="V892" s="150"/>
      <c r="W892" s="150"/>
      <c r="X892" s="150"/>
      <c r="Y892" s="150"/>
      <c r="Z892" s="150"/>
      <c r="AA892" s="150"/>
      <c r="AB892" s="150"/>
      <c r="AC892" s="150"/>
    </row>
    <row r="893" spans="1:29" ht="15.75" customHeight="1" x14ac:dyDescent="0.25">
      <c r="A893" s="669"/>
      <c r="B893" s="669"/>
      <c r="C893" s="669"/>
      <c r="D893" s="669"/>
      <c r="E893" s="150"/>
      <c r="F893" s="150"/>
      <c r="G893" s="150"/>
      <c r="H893" s="150"/>
      <c r="I893" s="150"/>
      <c r="J893" s="150"/>
      <c r="K893" s="150"/>
      <c r="L893" s="150"/>
      <c r="M893" s="150"/>
      <c r="N893" s="150"/>
      <c r="O893" s="150"/>
      <c r="P893" s="150"/>
      <c r="Q893" s="669"/>
      <c r="R893" s="669"/>
      <c r="S893" s="669"/>
      <c r="T893" s="150"/>
      <c r="U893" s="150"/>
      <c r="V893" s="150"/>
      <c r="W893" s="150"/>
      <c r="X893" s="150"/>
      <c r="Y893" s="150"/>
      <c r="Z893" s="150"/>
      <c r="AA893" s="150"/>
      <c r="AB893" s="150"/>
      <c r="AC893" s="150"/>
    </row>
    <row r="894" spans="1:29" ht="15.75" customHeight="1" x14ac:dyDescent="0.25">
      <c r="A894" s="669"/>
      <c r="B894" s="669"/>
      <c r="C894" s="669"/>
      <c r="D894" s="669"/>
      <c r="E894" s="150"/>
      <c r="F894" s="150"/>
      <c r="G894" s="150"/>
      <c r="H894" s="150"/>
      <c r="I894" s="150"/>
      <c r="J894" s="150"/>
      <c r="K894" s="150"/>
      <c r="L894" s="150"/>
      <c r="M894" s="150"/>
      <c r="N894" s="150"/>
      <c r="O894" s="150"/>
      <c r="P894" s="150"/>
      <c r="Q894" s="669"/>
      <c r="R894" s="669"/>
      <c r="S894" s="669"/>
      <c r="T894" s="150"/>
      <c r="U894" s="150"/>
      <c r="V894" s="150"/>
      <c r="W894" s="150"/>
      <c r="X894" s="150"/>
      <c r="Y894" s="150"/>
      <c r="Z894" s="150"/>
      <c r="AA894" s="150"/>
      <c r="AB894" s="150"/>
      <c r="AC894" s="150"/>
    </row>
    <row r="895" spans="1:29" ht="15.75" customHeight="1" x14ac:dyDescent="0.25">
      <c r="A895" s="669"/>
      <c r="B895" s="669"/>
      <c r="C895" s="669"/>
      <c r="D895" s="669"/>
      <c r="E895" s="150"/>
      <c r="F895" s="150"/>
      <c r="G895" s="150"/>
      <c r="H895" s="150"/>
      <c r="I895" s="150"/>
      <c r="J895" s="150"/>
      <c r="K895" s="150"/>
      <c r="L895" s="150"/>
      <c r="M895" s="150"/>
      <c r="N895" s="150"/>
      <c r="O895" s="150"/>
      <c r="P895" s="150"/>
      <c r="Q895" s="669"/>
      <c r="R895" s="669"/>
      <c r="S895" s="669"/>
      <c r="T895" s="150"/>
      <c r="U895" s="150"/>
      <c r="V895" s="150"/>
      <c r="W895" s="150"/>
      <c r="X895" s="150"/>
      <c r="Y895" s="150"/>
      <c r="Z895" s="150"/>
      <c r="AA895" s="150"/>
      <c r="AB895" s="150"/>
      <c r="AC895" s="150"/>
    </row>
    <row r="896" spans="1:29" ht="15.75" customHeight="1" x14ac:dyDescent="0.25">
      <c r="A896" s="669"/>
      <c r="B896" s="669"/>
      <c r="C896" s="669"/>
      <c r="D896" s="669"/>
      <c r="E896" s="150"/>
      <c r="F896" s="150"/>
      <c r="G896" s="150"/>
      <c r="H896" s="150"/>
      <c r="I896" s="150"/>
      <c r="J896" s="150"/>
      <c r="K896" s="150"/>
      <c r="L896" s="150"/>
      <c r="M896" s="150"/>
      <c r="N896" s="150"/>
      <c r="O896" s="150"/>
      <c r="P896" s="150"/>
      <c r="Q896" s="669"/>
      <c r="R896" s="669"/>
      <c r="S896" s="669"/>
      <c r="T896" s="150"/>
      <c r="U896" s="150"/>
      <c r="V896" s="150"/>
      <c r="W896" s="150"/>
      <c r="X896" s="150"/>
      <c r="Y896" s="150"/>
      <c r="Z896" s="150"/>
      <c r="AA896" s="150"/>
      <c r="AB896" s="150"/>
      <c r="AC896" s="150"/>
    </row>
    <row r="897" spans="1:29" ht="15.75" customHeight="1" x14ac:dyDescent="0.25">
      <c r="A897" s="669"/>
      <c r="B897" s="669"/>
      <c r="C897" s="669"/>
      <c r="D897" s="669"/>
      <c r="E897" s="150"/>
      <c r="F897" s="150"/>
      <c r="G897" s="150"/>
      <c r="H897" s="150"/>
      <c r="I897" s="150"/>
      <c r="J897" s="150"/>
      <c r="K897" s="150"/>
      <c r="L897" s="150"/>
      <c r="M897" s="150"/>
      <c r="N897" s="150"/>
      <c r="O897" s="150"/>
      <c r="P897" s="150"/>
      <c r="Q897" s="669"/>
      <c r="R897" s="669"/>
      <c r="S897" s="669"/>
      <c r="T897" s="150"/>
      <c r="U897" s="150"/>
      <c r="V897" s="150"/>
      <c r="W897" s="150"/>
      <c r="X897" s="150"/>
      <c r="Y897" s="150"/>
      <c r="Z897" s="150"/>
      <c r="AA897" s="150"/>
      <c r="AB897" s="150"/>
      <c r="AC897" s="150"/>
    </row>
    <row r="898" spans="1:29" ht="15.75" customHeight="1" x14ac:dyDescent="0.25">
      <c r="A898" s="669"/>
      <c r="B898" s="669"/>
      <c r="C898" s="669"/>
      <c r="D898" s="669"/>
      <c r="E898" s="150"/>
      <c r="F898" s="150"/>
      <c r="G898" s="150"/>
      <c r="H898" s="150"/>
      <c r="I898" s="150"/>
      <c r="J898" s="150"/>
      <c r="K898" s="150"/>
      <c r="L898" s="150"/>
      <c r="M898" s="150"/>
      <c r="N898" s="150"/>
      <c r="O898" s="150"/>
      <c r="P898" s="150"/>
      <c r="Q898" s="669"/>
      <c r="R898" s="669"/>
      <c r="S898" s="669"/>
      <c r="T898" s="150"/>
      <c r="U898" s="150"/>
      <c r="V898" s="150"/>
      <c r="W898" s="150"/>
      <c r="X898" s="150"/>
      <c r="Y898" s="150"/>
      <c r="Z898" s="150"/>
      <c r="AA898" s="150"/>
      <c r="AB898" s="150"/>
      <c r="AC898" s="150"/>
    </row>
    <row r="899" spans="1:29" ht="15.75" customHeight="1" x14ac:dyDescent="0.25">
      <c r="A899" s="669"/>
      <c r="B899" s="669"/>
      <c r="C899" s="669"/>
      <c r="D899" s="669"/>
      <c r="E899" s="150"/>
      <c r="F899" s="150"/>
      <c r="G899" s="150"/>
      <c r="H899" s="150"/>
      <c r="I899" s="150"/>
      <c r="J899" s="150"/>
      <c r="K899" s="150"/>
      <c r="L899" s="150"/>
      <c r="M899" s="150"/>
      <c r="N899" s="150"/>
      <c r="O899" s="150"/>
      <c r="P899" s="150"/>
      <c r="Q899" s="669"/>
      <c r="R899" s="669"/>
      <c r="S899" s="669"/>
      <c r="T899" s="150"/>
      <c r="U899" s="150"/>
      <c r="V899" s="150"/>
      <c r="W899" s="150"/>
      <c r="X899" s="150"/>
      <c r="Y899" s="150"/>
      <c r="Z899" s="150"/>
      <c r="AA899" s="150"/>
      <c r="AB899" s="150"/>
      <c r="AC899" s="150"/>
    </row>
    <row r="900" spans="1:29" ht="15.75" customHeight="1" x14ac:dyDescent="0.25">
      <c r="A900" s="669"/>
      <c r="B900" s="669"/>
      <c r="C900" s="669"/>
      <c r="D900" s="669"/>
      <c r="E900" s="150"/>
      <c r="F900" s="150"/>
      <c r="G900" s="150"/>
      <c r="H900" s="150"/>
      <c r="I900" s="150"/>
      <c r="J900" s="150"/>
      <c r="K900" s="150"/>
      <c r="L900" s="150"/>
      <c r="M900" s="150"/>
      <c r="N900" s="150"/>
      <c r="O900" s="150"/>
      <c r="P900" s="150"/>
      <c r="Q900" s="669"/>
      <c r="R900" s="669"/>
      <c r="S900" s="669"/>
      <c r="T900" s="150"/>
      <c r="U900" s="150"/>
      <c r="V900" s="150"/>
      <c r="W900" s="150"/>
      <c r="X900" s="150"/>
      <c r="Y900" s="150"/>
      <c r="Z900" s="150"/>
      <c r="AA900" s="150"/>
      <c r="AB900" s="150"/>
      <c r="AC900" s="150"/>
    </row>
    <row r="901" spans="1:29" ht="15.75" customHeight="1" x14ac:dyDescent="0.25">
      <c r="A901" s="669"/>
      <c r="B901" s="669"/>
      <c r="C901" s="669"/>
      <c r="D901" s="669"/>
      <c r="E901" s="150"/>
      <c r="F901" s="150"/>
      <c r="G901" s="150"/>
      <c r="H901" s="150"/>
      <c r="I901" s="150"/>
      <c r="J901" s="150"/>
      <c r="K901" s="150"/>
      <c r="L901" s="150"/>
      <c r="M901" s="150"/>
      <c r="N901" s="150"/>
      <c r="O901" s="150"/>
      <c r="P901" s="150"/>
      <c r="Q901" s="669"/>
      <c r="R901" s="669"/>
      <c r="S901" s="669"/>
      <c r="T901" s="150"/>
      <c r="U901" s="150"/>
      <c r="V901" s="150"/>
      <c r="W901" s="150"/>
      <c r="X901" s="150"/>
      <c r="Y901" s="150"/>
      <c r="Z901" s="150"/>
      <c r="AA901" s="150"/>
      <c r="AB901" s="150"/>
      <c r="AC901" s="150"/>
    </row>
    <row r="902" spans="1:29" ht="15.75" customHeight="1" x14ac:dyDescent="0.25">
      <c r="A902" s="669"/>
      <c r="B902" s="669"/>
      <c r="C902" s="669"/>
      <c r="D902" s="669"/>
      <c r="E902" s="150"/>
      <c r="F902" s="150"/>
      <c r="G902" s="150"/>
      <c r="H902" s="150"/>
      <c r="I902" s="150"/>
      <c r="J902" s="150"/>
      <c r="K902" s="150"/>
      <c r="L902" s="150"/>
      <c r="M902" s="150"/>
      <c r="N902" s="150"/>
      <c r="O902" s="150"/>
      <c r="P902" s="150"/>
      <c r="Q902" s="669"/>
      <c r="R902" s="669"/>
      <c r="S902" s="669"/>
      <c r="T902" s="150"/>
      <c r="U902" s="150"/>
      <c r="V902" s="150"/>
      <c r="W902" s="150"/>
      <c r="X902" s="150"/>
      <c r="Y902" s="150"/>
      <c r="Z902" s="150"/>
      <c r="AA902" s="150"/>
      <c r="AB902" s="150"/>
      <c r="AC902" s="150"/>
    </row>
    <row r="903" spans="1:29" ht="15.75" customHeight="1" x14ac:dyDescent="0.25">
      <c r="A903" s="669"/>
      <c r="B903" s="669"/>
      <c r="C903" s="669"/>
      <c r="D903" s="669"/>
      <c r="E903" s="150"/>
      <c r="F903" s="150"/>
      <c r="G903" s="150"/>
      <c r="H903" s="150"/>
      <c r="I903" s="150"/>
      <c r="J903" s="150"/>
      <c r="K903" s="150"/>
      <c r="L903" s="150"/>
      <c r="M903" s="150"/>
      <c r="N903" s="150"/>
      <c r="O903" s="150"/>
      <c r="P903" s="150"/>
      <c r="Q903" s="669"/>
      <c r="R903" s="669"/>
      <c r="S903" s="669"/>
      <c r="T903" s="150"/>
      <c r="U903" s="150"/>
      <c r="V903" s="150"/>
      <c r="W903" s="150"/>
      <c r="X903" s="150"/>
      <c r="Y903" s="150"/>
      <c r="Z903" s="150"/>
      <c r="AA903" s="150"/>
      <c r="AB903" s="150"/>
      <c r="AC903" s="150"/>
    </row>
    <row r="904" spans="1:29" ht="15.75" customHeight="1" x14ac:dyDescent="0.25">
      <c r="A904" s="669"/>
      <c r="B904" s="669"/>
      <c r="C904" s="669"/>
      <c r="D904" s="669"/>
      <c r="E904" s="150"/>
      <c r="F904" s="150"/>
      <c r="G904" s="150"/>
      <c r="H904" s="150"/>
      <c r="I904" s="150"/>
      <c r="J904" s="150"/>
      <c r="K904" s="150"/>
      <c r="L904" s="150"/>
      <c r="M904" s="150"/>
      <c r="N904" s="150"/>
      <c r="O904" s="150"/>
      <c r="P904" s="150"/>
      <c r="Q904" s="669"/>
      <c r="R904" s="669"/>
      <c r="S904" s="669"/>
      <c r="T904" s="150"/>
      <c r="U904" s="150"/>
      <c r="V904" s="150"/>
      <c r="W904" s="150"/>
      <c r="X904" s="150"/>
      <c r="Y904" s="150"/>
      <c r="Z904" s="150"/>
      <c r="AA904" s="150"/>
      <c r="AB904" s="150"/>
      <c r="AC904" s="150"/>
    </row>
    <row r="905" spans="1:29" ht="15.75" customHeight="1" x14ac:dyDescent="0.25">
      <c r="A905" s="669"/>
      <c r="B905" s="669"/>
      <c r="C905" s="669"/>
      <c r="D905" s="669"/>
      <c r="E905" s="150"/>
      <c r="F905" s="150"/>
      <c r="G905" s="150"/>
      <c r="H905" s="150"/>
      <c r="I905" s="150"/>
      <c r="J905" s="150"/>
      <c r="K905" s="150"/>
      <c r="L905" s="150"/>
      <c r="M905" s="150"/>
      <c r="N905" s="150"/>
      <c r="O905" s="150"/>
      <c r="P905" s="150"/>
      <c r="Q905" s="669"/>
      <c r="R905" s="669"/>
      <c r="S905" s="669"/>
      <c r="T905" s="150"/>
      <c r="U905" s="150"/>
      <c r="V905" s="150"/>
      <c r="W905" s="150"/>
      <c r="X905" s="150"/>
      <c r="Y905" s="150"/>
      <c r="Z905" s="150"/>
      <c r="AA905" s="150"/>
      <c r="AB905" s="150"/>
      <c r="AC905" s="150"/>
    </row>
    <row r="906" spans="1:29" ht="15.75" customHeight="1" x14ac:dyDescent="0.25">
      <c r="A906" s="669"/>
      <c r="B906" s="669"/>
      <c r="C906" s="669"/>
      <c r="D906" s="669"/>
      <c r="E906" s="150"/>
      <c r="F906" s="150"/>
      <c r="G906" s="150"/>
      <c r="H906" s="150"/>
      <c r="I906" s="150"/>
      <c r="J906" s="150"/>
      <c r="K906" s="150"/>
      <c r="L906" s="150"/>
      <c r="M906" s="150"/>
      <c r="N906" s="150"/>
      <c r="O906" s="150"/>
      <c r="P906" s="150"/>
      <c r="Q906" s="669"/>
      <c r="R906" s="669"/>
      <c r="S906" s="669"/>
      <c r="T906" s="150"/>
      <c r="U906" s="150"/>
      <c r="V906" s="150"/>
      <c r="W906" s="150"/>
      <c r="X906" s="150"/>
      <c r="Y906" s="150"/>
      <c r="Z906" s="150"/>
      <c r="AA906" s="150"/>
      <c r="AB906" s="150"/>
      <c r="AC906" s="150"/>
    </row>
    <row r="907" spans="1:29" ht="15.75" customHeight="1" x14ac:dyDescent="0.25">
      <c r="A907" s="669"/>
      <c r="B907" s="669"/>
      <c r="C907" s="669"/>
      <c r="D907" s="669"/>
      <c r="E907" s="150"/>
      <c r="F907" s="150"/>
      <c r="G907" s="150"/>
      <c r="H907" s="150"/>
      <c r="I907" s="150"/>
      <c r="J907" s="150"/>
      <c r="K907" s="150"/>
      <c r="L907" s="150"/>
      <c r="M907" s="150"/>
      <c r="N907" s="150"/>
      <c r="O907" s="150"/>
      <c r="P907" s="150"/>
      <c r="Q907" s="669"/>
      <c r="R907" s="669"/>
      <c r="S907" s="669"/>
      <c r="T907" s="150"/>
      <c r="U907" s="150"/>
      <c r="V907" s="150"/>
      <c r="W907" s="150"/>
      <c r="X907" s="150"/>
      <c r="Y907" s="150"/>
      <c r="Z907" s="150"/>
      <c r="AA907" s="150"/>
      <c r="AB907" s="150"/>
      <c r="AC907" s="150"/>
    </row>
    <row r="908" spans="1:29" ht="15.75" customHeight="1" x14ac:dyDescent="0.25">
      <c r="A908" s="669"/>
      <c r="B908" s="669"/>
      <c r="C908" s="669"/>
      <c r="D908" s="669"/>
      <c r="E908" s="150"/>
      <c r="F908" s="150"/>
      <c r="G908" s="150"/>
      <c r="H908" s="150"/>
      <c r="I908" s="150"/>
      <c r="J908" s="150"/>
      <c r="K908" s="150"/>
      <c r="L908" s="150"/>
      <c r="M908" s="150"/>
      <c r="N908" s="150"/>
      <c r="O908" s="150"/>
      <c r="P908" s="150"/>
      <c r="Q908" s="669"/>
      <c r="R908" s="669"/>
      <c r="S908" s="669"/>
      <c r="T908" s="150"/>
      <c r="U908" s="150"/>
      <c r="V908" s="150"/>
      <c r="W908" s="150"/>
      <c r="X908" s="150"/>
      <c r="Y908" s="150"/>
      <c r="Z908" s="150"/>
      <c r="AA908" s="150"/>
      <c r="AB908" s="150"/>
      <c r="AC908" s="150"/>
    </row>
    <row r="909" spans="1:29" ht="15.75" customHeight="1" x14ac:dyDescent="0.25">
      <c r="A909" s="669"/>
      <c r="B909" s="669"/>
      <c r="C909" s="669"/>
      <c r="D909" s="669"/>
      <c r="E909" s="150"/>
      <c r="F909" s="150"/>
      <c r="G909" s="150"/>
      <c r="H909" s="150"/>
      <c r="I909" s="150"/>
      <c r="J909" s="150"/>
      <c r="K909" s="150"/>
      <c r="L909" s="150"/>
      <c r="M909" s="150"/>
      <c r="N909" s="150"/>
      <c r="O909" s="150"/>
      <c r="P909" s="150"/>
      <c r="Q909" s="669"/>
      <c r="R909" s="669"/>
      <c r="S909" s="669"/>
      <c r="T909" s="150"/>
      <c r="U909" s="150"/>
      <c r="V909" s="150"/>
      <c r="W909" s="150"/>
      <c r="X909" s="150"/>
      <c r="Y909" s="150"/>
      <c r="Z909" s="150"/>
      <c r="AA909" s="150"/>
      <c r="AB909" s="150"/>
      <c r="AC909" s="150"/>
    </row>
    <row r="910" spans="1:29" ht="15.75" customHeight="1" x14ac:dyDescent="0.25">
      <c r="A910" s="669"/>
      <c r="B910" s="669"/>
      <c r="C910" s="669"/>
      <c r="D910" s="669"/>
      <c r="E910" s="150"/>
      <c r="F910" s="150"/>
      <c r="G910" s="150"/>
      <c r="H910" s="150"/>
      <c r="I910" s="150"/>
      <c r="J910" s="150"/>
      <c r="K910" s="150"/>
      <c r="L910" s="150"/>
      <c r="M910" s="150"/>
      <c r="N910" s="150"/>
      <c r="O910" s="150"/>
      <c r="P910" s="150"/>
      <c r="Q910" s="669"/>
      <c r="R910" s="669"/>
      <c r="S910" s="669"/>
      <c r="T910" s="150"/>
      <c r="U910" s="150"/>
      <c r="V910" s="150"/>
      <c r="W910" s="150"/>
      <c r="X910" s="150"/>
      <c r="Y910" s="150"/>
      <c r="Z910" s="150"/>
      <c r="AA910" s="150"/>
      <c r="AB910" s="150"/>
      <c r="AC910" s="150"/>
    </row>
    <row r="911" spans="1:29" ht="15.75" customHeight="1" x14ac:dyDescent="0.25">
      <c r="A911" s="669"/>
      <c r="B911" s="669"/>
      <c r="C911" s="669"/>
      <c r="D911" s="669"/>
      <c r="E911" s="150"/>
      <c r="F911" s="150"/>
      <c r="G911" s="150"/>
      <c r="H911" s="150"/>
      <c r="I911" s="150"/>
      <c r="J911" s="150"/>
      <c r="K911" s="150"/>
      <c r="L911" s="150"/>
      <c r="M911" s="150"/>
      <c r="N911" s="150"/>
      <c r="O911" s="150"/>
      <c r="P911" s="150"/>
      <c r="Q911" s="669"/>
      <c r="R911" s="669"/>
      <c r="S911" s="669"/>
      <c r="T911" s="150"/>
      <c r="U911" s="150"/>
      <c r="V911" s="150"/>
      <c r="W911" s="150"/>
      <c r="X911" s="150"/>
      <c r="Y911" s="150"/>
      <c r="Z911" s="150"/>
      <c r="AA911" s="150"/>
      <c r="AB911" s="150"/>
      <c r="AC911" s="150"/>
    </row>
    <row r="912" spans="1:29" ht="15.75" customHeight="1" x14ac:dyDescent="0.25">
      <c r="A912" s="669"/>
      <c r="B912" s="669"/>
      <c r="C912" s="669"/>
      <c r="D912" s="669"/>
      <c r="E912" s="150"/>
      <c r="F912" s="150"/>
      <c r="G912" s="150"/>
      <c r="H912" s="150"/>
      <c r="I912" s="150"/>
      <c r="J912" s="150"/>
      <c r="K912" s="150"/>
      <c r="L912" s="150"/>
      <c r="M912" s="150"/>
      <c r="N912" s="150"/>
      <c r="O912" s="150"/>
      <c r="P912" s="150"/>
      <c r="Q912" s="669"/>
      <c r="R912" s="669"/>
      <c r="S912" s="669"/>
      <c r="T912" s="150"/>
      <c r="U912" s="150"/>
      <c r="V912" s="150"/>
      <c r="W912" s="150"/>
      <c r="X912" s="150"/>
      <c r="Y912" s="150"/>
      <c r="Z912" s="150"/>
      <c r="AA912" s="150"/>
      <c r="AB912" s="150"/>
      <c r="AC912" s="150"/>
    </row>
    <row r="913" spans="1:29" ht="15.75" customHeight="1" x14ac:dyDescent="0.25">
      <c r="A913" s="669"/>
      <c r="B913" s="669"/>
      <c r="C913" s="669"/>
      <c r="D913" s="669"/>
      <c r="E913" s="150"/>
      <c r="F913" s="150"/>
      <c r="G913" s="150"/>
      <c r="H913" s="150"/>
      <c r="I913" s="150"/>
      <c r="J913" s="150"/>
      <c r="K913" s="150"/>
      <c r="L913" s="150"/>
      <c r="M913" s="150"/>
      <c r="N913" s="150"/>
      <c r="O913" s="150"/>
      <c r="P913" s="150"/>
      <c r="Q913" s="669"/>
      <c r="R913" s="669"/>
      <c r="S913" s="669"/>
      <c r="T913" s="150"/>
      <c r="U913" s="150"/>
      <c r="V913" s="150"/>
      <c r="W913" s="150"/>
      <c r="X913" s="150"/>
      <c r="Y913" s="150"/>
      <c r="Z913" s="150"/>
      <c r="AA913" s="150"/>
      <c r="AB913" s="150"/>
      <c r="AC913" s="150"/>
    </row>
    <row r="914" spans="1:29" ht="15.75" customHeight="1" x14ac:dyDescent="0.25">
      <c r="A914" s="669"/>
      <c r="B914" s="669"/>
      <c r="C914" s="669"/>
      <c r="D914" s="669"/>
      <c r="E914" s="150"/>
      <c r="F914" s="150"/>
      <c r="G914" s="150"/>
      <c r="H914" s="150"/>
      <c r="I914" s="150"/>
      <c r="J914" s="150"/>
      <c r="K914" s="150"/>
      <c r="L914" s="150"/>
      <c r="M914" s="150"/>
      <c r="N914" s="150"/>
      <c r="O914" s="150"/>
      <c r="P914" s="150"/>
      <c r="Q914" s="669"/>
      <c r="R914" s="669"/>
      <c r="S914" s="669"/>
      <c r="T914" s="150"/>
      <c r="U914" s="150"/>
      <c r="V914" s="150"/>
      <c r="W914" s="150"/>
      <c r="X914" s="150"/>
      <c r="Y914" s="150"/>
      <c r="Z914" s="150"/>
      <c r="AA914" s="150"/>
      <c r="AB914" s="150"/>
      <c r="AC914" s="150"/>
    </row>
    <row r="915" spans="1:29" ht="15.75" customHeight="1" x14ac:dyDescent="0.25">
      <c r="A915" s="669"/>
      <c r="B915" s="669"/>
      <c r="C915" s="669"/>
      <c r="D915" s="669"/>
      <c r="E915" s="150"/>
      <c r="F915" s="150"/>
      <c r="G915" s="150"/>
      <c r="H915" s="150"/>
      <c r="I915" s="150"/>
      <c r="J915" s="150"/>
      <c r="K915" s="150"/>
      <c r="L915" s="150"/>
      <c r="M915" s="150"/>
      <c r="N915" s="150"/>
      <c r="O915" s="150"/>
      <c r="P915" s="150"/>
      <c r="Q915" s="669"/>
      <c r="R915" s="669"/>
      <c r="S915" s="669"/>
      <c r="T915" s="150"/>
      <c r="U915" s="150"/>
      <c r="V915" s="150"/>
      <c r="W915" s="150"/>
      <c r="X915" s="150"/>
      <c r="Y915" s="150"/>
      <c r="Z915" s="150"/>
      <c r="AA915" s="150"/>
      <c r="AB915" s="150"/>
      <c r="AC915" s="150"/>
    </row>
    <row r="916" spans="1:29" ht="15.75" customHeight="1" x14ac:dyDescent="0.25">
      <c r="A916" s="669"/>
      <c r="B916" s="669"/>
      <c r="C916" s="669"/>
      <c r="D916" s="669"/>
      <c r="E916" s="150"/>
      <c r="F916" s="150"/>
      <c r="G916" s="150"/>
      <c r="H916" s="150"/>
      <c r="I916" s="150"/>
      <c r="J916" s="150"/>
      <c r="K916" s="150"/>
      <c r="L916" s="150"/>
      <c r="M916" s="150"/>
      <c r="N916" s="150"/>
      <c r="O916" s="150"/>
      <c r="P916" s="150"/>
      <c r="Q916" s="669"/>
      <c r="R916" s="669"/>
      <c r="S916" s="669"/>
      <c r="T916" s="150"/>
      <c r="U916" s="150"/>
      <c r="V916" s="150"/>
      <c r="W916" s="150"/>
      <c r="X916" s="150"/>
      <c r="Y916" s="150"/>
      <c r="Z916" s="150"/>
      <c r="AA916" s="150"/>
      <c r="AB916" s="150"/>
      <c r="AC916" s="150"/>
    </row>
    <row r="917" spans="1:29" ht="15.75" customHeight="1" x14ac:dyDescent="0.25">
      <c r="A917" s="669"/>
      <c r="B917" s="669"/>
      <c r="C917" s="669"/>
      <c r="D917" s="669"/>
      <c r="E917" s="150"/>
      <c r="F917" s="150"/>
      <c r="G917" s="150"/>
      <c r="H917" s="150"/>
      <c r="I917" s="150"/>
      <c r="J917" s="150"/>
      <c r="K917" s="150"/>
      <c r="L917" s="150"/>
      <c r="M917" s="150"/>
      <c r="N917" s="150"/>
      <c r="O917" s="150"/>
      <c r="P917" s="150"/>
      <c r="Q917" s="669"/>
      <c r="R917" s="669"/>
      <c r="S917" s="669"/>
      <c r="T917" s="150"/>
      <c r="U917" s="150"/>
      <c r="V917" s="150"/>
      <c r="W917" s="150"/>
      <c r="X917" s="150"/>
      <c r="Y917" s="150"/>
      <c r="Z917" s="150"/>
      <c r="AA917" s="150"/>
      <c r="AB917" s="150"/>
      <c r="AC917" s="150"/>
    </row>
    <row r="918" spans="1:29" ht="15.75" customHeight="1" x14ac:dyDescent="0.25">
      <c r="A918" s="669"/>
      <c r="B918" s="669"/>
      <c r="C918" s="669"/>
      <c r="D918" s="669"/>
      <c r="E918" s="150"/>
      <c r="F918" s="150"/>
      <c r="G918" s="150"/>
      <c r="H918" s="150"/>
      <c r="I918" s="150"/>
      <c r="J918" s="150"/>
      <c r="K918" s="150"/>
      <c r="L918" s="150"/>
      <c r="M918" s="150"/>
      <c r="N918" s="150"/>
      <c r="O918" s="150"/>
      <c r="P918" s="150"/>
      <c r="Q918" s="669"/>
      <c r="R918" s="669"/>
      <c r="S918" s="669"/>
      <c r="T918" s="150"/>
      <c r="U918" s="150"/>
      <c r="V918" s="150"/>
      <c r="W918" s="150"/>
      <c r="X918" s="150"/>
      <c r="Y918" s="150"/>
      <c r="Z918" s="150"/>
      <c r="AA918" s="150"/>
      <c r="AB918" s="150"/>
      <c r="AC918" s="150"/>
    </row>
    <row r="919" spans="1:29" ht="15.75" customHeight="1" x14ac:dyDescent="0.25">
      <c r="A919" s="669"/>
      <c r="B919" s="669"/>
      <c r="C919" s="669"/>
      <c r="D919" s="669"/>
      <c r="E919" s="150"/>
      <c r="F919" s="150"/>
      <c r="G919" s="150"/>
      <c r="H919" s="150"/>
      <c r="I919" s="150"/>
      <c r="J919" s="150"/>
      <c r="K919" s="150"/>
      <c r="L919" s="150"/>
      <c r="M919" s="150"/>
      <c r="N919" s="150"/>
      <c r="O919" s="150"/>
      <c r="P919" s="150"/>
      <c r="Q919" s="669"/>
      <c r="R919" s="669"/>
      <c r="S919" s="669"/>
      <c r="T919" s="150"/>
      <c r="U919" s="150"/>
      <c r="V919" s="150"/>
      <c r="W919" s="150"/>
      <c r="X919" s="150"/>
      <c r="Y919" s="150"/>
      <c r="Z919" s="150"/>
      <c r="AA919" s="150"/>
      <c r="AB919" s="150"/>
      <c r="AC919" s="150"/>
    </row>
    <row r="920" spans="1:29" ht="15.75" customHeight="1" x14ac:dyDescent="0.25">
      <c r="A920" s="669"/>
      <c r="B920" s="669"/>
      <c r="C920" s="669"/>
      <c r="D920" s="669"/>
      <c r="E920" s="150"/>
      <c r="F920" s="150"/>
      <c r="G920" s="150"/>
      <c r="H920" s="150"/>
      <c r="I920" s="150"/>
      <c r="J920" s="150"/>
      <c r="K920" s="150"/>
      <c r="L920" s="150"/>
      <c r="M920" s="150"/>
      <c r="N920" s="150"/>
      <c r="O920" s="150"/>
      <c r="P920" s="150"/>
      <c r="Q920" s="669"/>
      <c r="R920" s="669"/>
      <c r="S920" s="669"/>
      <c r="T920" s="150"/>
      <c r="U920" s="150"/>
      <c r="V920" s="150"/>
      <c r="W920" s="150"/>
      <c r="X920" s="150"/>
      <c r="Y920" s="150"/>
      <c r="Z920" s="150"/>
      <c r="AA920" s="150"/>
      <c r="AB920" s="150"/>
      <c r="AC920" s="150"/>
    </row>
    <row r="921" spans="1:29" ht="15.75" customHeight="1" x14ac:dyDescent="0.25">
      <c r="A921" s="669"/>
      <c r="B921" s="669"/>
      <c r="C921" s="669"/>
      <c r="D921" s="669"/>
      <c r="E921" s="150"/>
      <c r="F921" s="150"/>
      <c r="G921" s="150"/>
      <c r="H921" s="150"/>
      <c r="I921" s="150"/>
      <c r="J921" s="150"/>
      <c r="K921" s="150"/>
      <c r="L921" s="150"/>
      <c r="M921" s="150"/>
      <c r="N921" s="150"/>
      <c r="O921" s="150"/>
      <c r="P921" s="150"/>
      <c r="Q921" s="669"/>
      <c r="R921" s="669"/>
      <c r="S921" s="669"/>
      <c r="T921" s="150"/>
      <c r="U921" s="150"/>
      <c r="V921" s="150"/>
      <c r="W921" s="150"/>
      <c r="X921" s="150"/>
      <c r="Y921" s="150"/>
      <c r="Z921" s="150"/>
      <c r="AA921" s="150"/>
      <c r="AB921" s="150"/>
      <c r="AC921" s="150"/>
    </row>
    <row r="922" spans="1:29" ht="15.75" customHeight="1" x14ac:dyDescent="0.25">
      <c r="A922" s="669"/>
      <c r="B922" s="669"/>
      <c r="C922" s="669"/>
      <c r="D922" s="669"/>
      <c r="E922" s="150"/>
      <c r="F922" s="150"/>
      <c r="G922" s="150"/>
      <c r="H922" s="150"/>
      <c r="I922" s="150"/>
      <c r="J922" s="150"/>
      <c r="K922" s="150"/>
      <c r="L922" s="150"/>
      <c r="M922" s="150"/>
      <c r="N922" s="150"/>
      <c r="O922" s="150"/>
      <c r="P922" s="150"/>
      <c r="Q922" s="669"/>
      <c r="R922" s="669"/>
      <c r="S922" s="669"/>
      <c r="T922" s="150"/>
      <c r="U922" s="150"/>
      <c r="V922" s="150"/>
      <c r="W922" s="150"/>
      <c r="X922" s="150"/>
      <c r="Y922" s="150"/>
      <c r="Z922" s="150"/>
      <c r="AA922" s="150"/>
      <c r="AB922" s="150"/>
      <c r="AC922" s="150"/>
    </row>
    <row r="923" spans="1:29" ht="15.75" customHeight="1" x14ac:dyDescent="0.25">
      <c r="A923" s="669"/>
      <c r="B923" s="669"/>
      <c r="C923" s="669"/>
      <c r="D923" s="669"/>
      <c r="E923" s="150"/>
      <c r="F923" s="150"/>
      <c r="G923" s="150"/>
      <c r="H923" s="150"/>
      <c r="I923" s="150"/>
      <c r="J923" s="150"/>
      <c r="K923" s="150"/>
      <c r="L923" s="150"/>
      <c r="M923" s="150"/>
      <c r="N923" s="150"/>
      <c r="O923" s="150"/>
      <c r="P923" s="150"/>
      <c r="Q923" s="669"/>
      <c r="R923" s="669"/>
      <c r="S923" s="669"/>
      <c r="T923" s="150"/>
      <c r="U923" s="150"/>
      <c r="V923" s="150"/>
      <c r="W923" s="150"/>
      <c r="X923" s="150"/>
      <c r="Y923" s="150"/>
      <c r="Z923" s="150"/>
      <c r="AA923" s="150"/>
      <c r="AB923" s="150"/>
      <c r="AC923" s="150"/>
    </row>
    <row r="924" spans="1:29" ht="15.75" customHeight="1" x14ac:dyDescent="0.25">
      <c r="A924" s="669"/>
      <c r="B924" s="669"/>
      <c r="C924" s="669"/>
      <c r="D924" s="669"/>
      <c r="E924" s="150"/>
      <c r="F924" s="150"/>
      <c r="G924" s="150"/>
      <c r="H924" s="150"/>
      <c r="I924" s="150"/>
      <c r="J924" s="150"/>
      <c r="K924" s="150"/>
      <c r="L924" s="150"/>
      <c r="M924" s="150"/>
      <c r="N924" s="150"/>
      <c r="O924" s="150"/>
      <c r="P924" s="150"/>
      <c r="Q924" s="669"/>
      <c r="R924" s="669"/>
      <c r="S924" s="669"/>
      <c r="T924" s="150"/>
      <c r="U924" s="150"/>
      <c r="V924" s="150"/>
      <c r="W924" s="150"/>
      <c r="X924" s="150"/>
      <c r="Y924" s="150"/>
      <c r="Z924" s="150"/>
      <c r="AA924" s="150"/>
      <c r="AB924" s="150"/>
      <c r="AC924" s="150"/>
    </row>
    <row r="925" spans="1:29" ht="15.75" customHeight="1" x14ac:dyDescent="0.25">
      <c r="A925" s="669"/>
      <c r="B925" s="669"/>
      <c r="C925" s="669"/>
      <c r="D925" s="669"/>
      <c r="E925" s="150"/>
      <c r="F925" s="150"/>
      <c r="G925" s="150"/>
      <c r="H925" s="150"/>
      <c r="I925" s="150"/>
      <c r="J925" s="150"/>
      <c r="K925" s="150"/>
      <c r="L925" s="150"/>
      <c r="M925" s="150"/>
      <c r="N925" s="150"/>
      <c r="O925" s="150"/>
      <c r="P925" s="150"/>
      <c r="Q925" s="669"/>
      <c r="R925" s="669"/>
      <c r="S925" s="669"/>
      <c r="T925" s="150"/>
      <c r="U925" s="150"/>
      <c r="V925" s="150"/>
      <c r="W925" s="150"/>
      <c r="X925" s="150"/>
      <c r="Y925" s="150"/>
      <c r="Z925" s="150"/>
      <c r="AA925" s="150"/>
      <c r="AB925" s="150"/>
      <c r="AC925" s="150"/>
    </row>
    <row r="926" spans="1:29" ht="15.75" customHeight="1" x14ac:dyDescent="0.25">
      <c r="A926" s="669"/>
      <c r="B926" s="669"/>
      <c r="C926" s="669"/>
      <c r="D926" s="669"/>
      <c r="E926" s="150"/>
      <c r="F926" s="150"/>
      <c r="G926" s="150"/>
      <c r="H926" s="150"/>
      <c r="I926" s="150"/>
      <c r="J926" s="150"/>
      <c r="K926" s="150"/>
      <c r="L926" s="150"/>
      <c r="M926" s="150"/>
      <c r="N926" s="150"/>
      <c r="O926" s="150"/>
      <c r="P926" s="150"/>
      <c r="Q926" s="669"/>
      <c r="R926" s="669"/>
      <c r="S926" s="669"/>
      <c r="T926" s="150"/>
      <c r="U926" s="150"/>
      <c r="V926" s="150"/>
      <c r="W926" s="150"/>
      <c r="X926" s="150"/>
      <c r="Y926" s="150"/>
      <c r="Z926" s="150"/>
      <c r="AA926" s="150"/>
      <c r="AB926" s="150"/>
      <c r="AC926" s="150"/>
    </row>
    <row r="927" spans="1:29" ht="15.75" customHeight="1" x14ac:dyDescent="0.25">
      <c r="A927" s="669"/>
      <c r="B927" s="669"/>
      <c r="C927" s="669"/>
      <c r="D927" s="669"/>
      <c r="E927" s="150"/>
      <c r="F927" s="150"/>
      <c r="G927" s="150"/>
      <c r="H927" s="150"/>
      <c r="I927" s="150"/>
      <c r="J927" s="150"/>
      <c r="K927" s="150"/>
      <c r="L927" s="150"/>
      <c r="M927" s="150"/>
      <c r="N927" s="150"/>
      <c r="O927" s="150"/>
      <c r="P927" s="150"/>
      <c r="Q927" s="669"/>
      <c r="R927" s="669"/>
      <c r="S927" s="669"/>
      <c r="T927" s="150"/>
      <c r="U927" s="150"/>
      <c r="V927" s="150"/>
      <c r="W927" s="150"/>
      <c r="X927" s="150"/>
      <c r="Y927" s="150"/>
      <c r="Z927" s="150"/>
      <c r="AA927" s="150"/>
      <c r="AB927" s="150"/>
      <c r="AC927" s="150"/>
    </row>
  </sheetData>
  <mergeCells count="5">
    <mergeCell ref="E33:I33"/>
    <mergeCell ref="C4:D11"/>
    <mergeCell ref="C13:Q14"/>
    <mergeCell ref="D16:P16"/>
    <mergeCell ref="E4:O11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7BDB4A-3167-462A-A872-9907342F6738}">
          <x14:formula1>
            <xm:f>'2 - Cadastro de Itens'!$BI$16:$BI$79</xm:f>
          </x14:formula1>
          <xm:sqref>E17:F17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443D4-834C-44A7-99B1-B11FACCBA284}">
  <sheetPr codeName="Planilha21"/>
  <dimension ref="A1:AE940"/>
  <sheetViews>
    <sheetView showGridLines="0" topLeftCell="A31" zoomScale="85" zoomScaleNormal="85" workbookViewId="0">
      <selection activeCell="H41" sqref="H41"/>
    </sheetView>
  </sheetViews>
  <sheetFormatPr defaultColWidth="14.44140625" defaultRowHeight="15" customHeight="1" outlineLevelRow="1" x14ac:dyDescent="0.25"/>
  <cols>
    <col min="1" max="3" width="3.33203125" customWidth="1"/>
    <col min="4" max="7" width="15.6640625" customWidth="1"/>
    <col min="8" max="17" width="23.6640625" customWidth="1"/>
    <col min="18" max="18" width="27" customWidth="1"/>
    <col min="19" max="20" width="3.33203125" customWidth="1"/>
    <col min="21" max="31" width="8.6640625" customWidth="1"/>
  </cols>
  <sheetData>
    <row r="1" spans="1:31" ht="15" customHeight="1" outlineLevel="1" x14ac:dyDescent="0.25">
      <c r="A1" s="669"/>
      <c r="B1" s="669"/>
      <c r="C1" s="669"/>
      <c r="D1" s="669"/>
      <c r="E1" s="669"/>
      <c r="F1" s="669"/>
      <c r="G1" s="669"/>
      <c r="H1" s="669"/>
      <c r="I1" s="669"/>
      <c r="J1" s="669"/>
      <c r="K1" s="669"/>
      <c r="L1" s="669"/>
      <c r="M1" s="669"/>
      <c r="N1" s="669"/>
      <c r="O1" s="669"/>
      <c r="P1" s="669"/>
      <c r="Q1" s="669"/>
      <c r="R1" s="669"/>
      <c r="S1" s="669"/>
      <c r="T1" s="669"/>
      <c r="U1" s="669"/>
      <c r="V1" s="669"/>
      <c r="W1" s="669"/>
      <c r="X1" s="669"/>
      <c r="Y1" s="669"/>
      <c r="Z1" s="669"/>
      <c r="AA1" s="669"/>
      <c r="AB1" s="669"/>
      <c r="AC1" s="669"/>
      <c r="AD1" s="669"/>
      <c r="AE1" s="669"/>
    </row>
    <row r="2" spans="1:31" ht="15" customHeight="1" outlineLevel="1" x14ac:dyDescent="0.25">
      <c r="A2" s="669"/>
      <c r="B2" s="669"/>
      <c r="C2" s="669"/>
      <c r="D2" s="669"/>
      <c r="E2" s="669"/>
      <c r="F2" s="669"/>
      <c r="G2" s="669"/>
      <c r="H2" s="669"/>
      <c r="I2" s="669"/>
      <c r="J2" s="669"/>
      <c r="K2" s="669"/>
      <c r="L2" s="669"/>
      <c r="M2" s="669"/>
      <c r="N2" s="669"/>
      <c r="O2" s="669"/>
      <c r="P2" s="669"/>
      <c r="Q2" s="669"/>
      <c r="R2" s="669"/>
      <c r="S2" s="669"/>
      <c r="T2" s="669"/>
      <c r="U2" s="669"/>
      <c r="V2" s="669"/>
      <c r="W2" s="669"/>
      <c r="X2" s="669"/>
      <c r="Y2" s="669"/>
      <c r="Z2" s="669"/>
      <c r="AA2" s="669"/>
      <c r="AB2" s="669"/>
      <c r="AC2" s="669"/>
      <c r="AD2" s="669"/>
      <c r="AE2" s="669"/>
    </row>
    <row r="3" spans="1:31" ht="15" customHeight="1" outlineLevel="1" x14ac:dyDescent="0.25">
      <c r="A3" s="669"/>
      <c r="B3" s="670"/>
      <c r="C3" s="671"/>
      <c r="D3" s="671"/>
      <c r="E3" s="671"/>
      <c r="F3" s="671"/>
      <c r="G3" s="671"/>
      <c r="H3" s="671"/>
      <c r="I3" s="671"/>
      <c r="J3" s="671"/>
      <c r="K3" s="671"/>
      <c r="L3" s="671"/>
      <c r="M3" s="671"/>
      <c r="N3" s="671"/>
      <c r="O3" s="671"/>
      <c r="P3" s="672"/>
      <c r="Q3" s="672"/>
      <c r="R3" s="672"/>
      <c r="S3" s="671"/>
      <c r="T3" s="673"/>
      <c r="U3" s="669"/>
      <c r="V3" s="669"/>
      <c r="W3" s="669"/>
      <c r="X3" s="669"/>
      <c r="Y3" s="669"/>
      <c r="Z3" s="669"/>
      <c r="AA3" s="669"/>
      <c r="AB3" s="669"/>
      <c r="AC3" s="669"/>
      <c r="AD3" s="669"/>
      <c r="AE3" s="669"/>
    </row>
    <row r="4" spans="1:31" ht="7.5" customHeight="1" outlineLevel="1" x14ac:dyDescent="0.25">
      <c r="A4" s="669"/>
      <c r="B4" s="674"/>
      <c r="C4" s="1467" t="e" vm="6">
        <v>#VALUE!</v>
      </c>
      <c r="D4" s="1468"/>
      <c r="E4" s="1468"/>
      <c r="F4" s="1473" t="s">
        <v>0</v>
      </c>
      <c r="G4" s="1473"/>
      <c r="H4" s="1473"/>
      <c r="I4" s="1473"/>
      <c r="J4" s="1473"/>
      <c r="K4" s="1473"/>
      <c r="L4" s="1473"/>
      <c r="M4" s="1473"/>
      <c r="N4" s="1473"/>
      <c r="O4" s="1473"/>
      <c r="P4" s="1473"/>
      <c r="Q4" s="1473"/>
      <c r="R4" s="675" t="s">
        <v>1</v>
      </c>
      <c r="S4" s="673"/>
      <c r="T4" s="676"/>
      <c r="U4" s="669"/>
      <c r="V4" s="669"/>
      <c r="W4" s="669"/>
      <c r="X4" s="669"/>
      <c r="Y4" s="669"/>
      <c r="Z4" s="669"/>
      <c r="AA4" s="669"/>
      <c r="AB4" s="669"/>
      <c r="AC4" s="669"/>
      <c r="AD4" s="669"/>
      <c r="AE4" s="669"/>
    </row>
    <row r="5" spans="1:31" ht="15" customHeight="1" outlineLevel="1" x14ac:dyDescent="0.25">
      <c r="A5" s="669"/>
      <c r="B5" s="674"/>
      <c r="C5" s="1469"/>
      <c r="D5" s="1470"/>
      <c r="E5" s="1470"/>
      <c r="F5" s="1473"/>
      <c r="G5" s="1473"/>
      <c r="H5" s="1473"/>
      <c r="I5" s="1473"/>
      <c r="J5" s="1473"/>
      <c r="K5" s="1473"/>
      <c r="L5" s="1473"/>
      <c r="M5" s="1473"/>
      <c r="N5" s="1473"/>
      <c r="O5" s="1473"/>
      <c r="P5" s="1473"/>
      <c r="Q5" s="1473"/>
      <c r="R5" s="677" t="s">
        <v>2</v>
      </c>
      <c r="S5" s="678"/>
      <c r="T5" s="676"/>
      <c r="U5" s="669"/>
      <c r="V5" s="669"/>
      <c r="W5" s="669"/>
      <c r="X5" s="669"/>
      <c r="Y5" s="669"/>
      <c r="Z5" s="669"/>
      <c r="AA5" s="669"/>
      <c r="AB5" s="669"/>
      <c r="AC5" s="669"/>
      <c r="AD5" s="669"/>
      <c r="AE5" s="669"/>
    </row>
    <row r="6" spans="1:31" ht="7.5" customHeight="1" outlineLevel="1" x14ac:dyDescent="0.25">
      <c r="A6" s="669"/>
      <c r="B6" s="674"/>
      <c r="C6" s="1469"/>
      <c r="D6" s="1470"/>
      <c r="E6" s="1470"/>
      <c r="F6" s="1473"/>
      <c r="G6" s="1473"/>
      <c r="H6" s="1473"/>
      <c r="I6" s="1473"/>
      <c r="J6" s="1473"/>
      <c r="K6" s="1473"/>
      <c r="L6" s="1473"/>
      <c r="M6" s="1473"/>
      <c r="N6" s="1473"/>
      <c r="O6" s="1473"/>
      <c r="P6" s="1473"/>
      <c r="Q6" s="1473"/>
      <c r="R6" s="679" t="s">
        <v>3</v>
      </c>
      <c r="S6" s="680"/>
      <c r="T6" s="676"/>
      <c r="U6" s="669"/>
      <c r="V6" s="669"/>
      <c r="W6" s="669"/>
      <c r="X6" s="669"/>
      <c r="Y6" s="669"/>
      <c r="Z6" s="669"/>
      <c r="AA6" s="669"/>
      <c r="AB6" s="669"/>
      <c r="AC6" s="669"/>
      <c r="AD6" s="669"/>
      <c r="AE6" s="669"/>
    </row>
    <row r="7" spans="1:31" ht="15" customHeight="1" outlineLevel="1" x14ac:dyDescent="0.25">
      <c r="A7" s="669"/>
      <c r="B7" s="674"/>
      <c r="C7" s="1469"/>
      <c r="D7" s="1470"/>
      <c r="E7" s="1470"/>
      <c r="F7" s="1473"/>
      <c r="G7" s="1473"/>
      <c r="H7" s="1473"/>
      <c r="I7" s="1473"/>
      <c r="J7" s="1473"/>
      <c r="K7" s="1473"/>
      <c r="L7" s="1473"/>
      <c r="M7" s="1473"/>
      <c r="N7" s="1473"/>
      <c r="O7" s="1473"/>
      <c r="P7" s="1473"/>
      <c r="Q7" s="1473"/>
      <c r="R7" s="681" t="s">
        <v>4</v>
      </c>
      <c r="S7" s="678"/>
      <c r="T7" s="676"/>
      <c r="U7" s="669"/>
      <c r="V7" s="669"/>
      <c r="W7" s="669"/>
      <c r="X7" s="669"/>
      <c r="Y7" s="669"/>
      <c r="Z7" s="669"/>
      <c r="AA7" s="669"/>
      <c r="AB7" s="669"/>
      <c r="AC7" s="669"/>
      <c r="AD7" s="669"/>
      <c r="AE7" s="669"/>
    </row>
    <row r="8" spans="1:31" ht="7.5" customHeight="1" outlineLevel="1" x14ac:dyDescent="0.25">
      <c r="A8" s="669"/>
      <c r="B8" s="674"/>
      <c r="C8" s="1469"/>
      <c r="D8" s="1470"/>
      <c r="E8" s="1470"/>
      <c r="F8" s="1473"/>
      <c r="G8" s="1473"/>
      <c r="H8" s="1473"/>
      <c r="I8" s="1473"/>
      <c r="J8" s="1473"/>
      <c r="K8" s="1473"/>
      <c r="L8" s="1473"/>
      <c r="M8" s="1473"/>
      <c r="N8" s="1473"/>
      <c r="O8" s="1473"/>
      <c r="P8" s="1473"/>
      <c r="Q8" s="1473"/>
      <c r="R8" s="675" t="s">
        <v>5</v>
      </c>
      <c r="S8" s="682"/>
      <c r="T8" s="676"/>
      <c r="U8" s="669"/>
      <c r="V8" s="669"/>
      <c r="W8" s="669"/>
      <c r="X8" s="669"/>
      <c r="Y8" s="669"/>
      <c r="Z8" s="669"/>
      <c r="AA8" s="669"/>
      <c r="AB8" s="669"/>
      <c r="AC8" s="669"/>
      <c r="AD8" s="669"/>
      <c r="AE8" s="669"/>
    </row>
    <row r="9" spans="1:31" ht="15" customHeight="1" outlineLevel="1" x14ac:dyDescent="0.25">
      <c r="A9" s="669"/>
      <c r="B9" s="674"/>
      <c r="C9" s="1469"/>
      <c r="D9" s="1470"/>
      <c r="E9" s="1470"/>
      <c r="F9" s="1473"/>
      <c r="G9" s="1473"/>
      <c r="H9" s="1473"/>
      <c r="I9" s="1473"/>
      <c r="J9" s="1473"/>
      <c r="K9" s="1473"/>
      <c r="L9" s="1473"/>
      <c r="M9" s="1473"/>
      <c r="N9" s="1473"/>
      <c r="O9" s="1473"/>
      <c r="P9" s="1473"/>
      <c r="Q9" s="1473"/>
      <c r="R9" s="683">
        <v>45890</v>
      </c>
      <c r="S9" s="678"/>
      <c r="T9" s="676"/>
      <c r="U9" s="669"/>
      <c r="V9" s="669"/>
      <c r="W9" s="669"/>
      <c r="X9" s="669"/>
      <c r="Y9" s="669"/>
      <c r="Z9" s="669"/>
      <c r="AA9" s="669"/>
      <c r="AB9" s="669"/>
      <c r="AC9" s="669"/>
      <c r="AD9" s="669"/>
      <c r="AE9" s="669"/>
    </row>
    <row r="10" spans="1:31" ht="7.5" customHeight="1" outlineLevel="1" x14ac:dyDescent="0.25">
      <c r="A10" s="669"/>
      <c r="B10" s="674"/>
      <c r="C10" s="1469"/>
      <c r="D10" s="1470"/>
      <c r="E10" s="1470"/>
      <c r="F10" s="1473"/>
      <c r="G10" s="1473"/>
      <c r="H10" s="1473"/>
      <c r="I10" s="1473"/>
      <c r="J10" s="1473"/>
      <c r="K10" s="1473"/>
      <c r="L10" s="1473"/>
      <c r="M10" s="1473"/>
      <c r="N10" s="1473"/>
      <c r="O10" s="1473"/>
      <c r="P10" s="1473"/>
      <c r="Q10" s="1473"/>
      <c r="R10" s="675" t="s">
        <v>6</v>
      </c>
      <c r="S10" s="682"/>
      <c r="T10" s="676"/>
      <c r="U10" s="669"/>
      <c r="V10" s="669"/>
      <c r="W10" s="669"/>
      <c r="X10" s="669"/>
      <c r="Y10" s="669"/>
      <c r="Z10" s="669"/>
      <c r="AA10" s="669"/>
      <c r="AB10" s="669"/>
      <c r="AC10" s="669"/>
      <c r="AD10" s="669"/>
      <c r="AE10" s="669"/>
    </row>
    <row r="11" spans="1:31" ht="15" customHeight="1" outlineLevel="1" x14ac:dyDescent="0.25">
      <c r="A11" s="669"/>
      <c r="B11" s="674"/>
      <c r="C11" s="1471"/>
      <c r="D11" s="1472"/>
      <c r="E11" s="1472"/>
      <c r="F11" s="1473"/>
      <c r="G11" s="1473"/>
      <c r="H11" s="1473"/>
      <c r="I11" s="1473"/>
      <c r="J11" s="1473"/>
      <c r="K11" s="1473"/>
      <c r="L11" s="1473"/>
      <c r="M11" s="1473"/>
      <c r="N11" s="1473"/>
      <c r="O11" s="1473"/>
      <c r="P11" s="1473"/>
      <c r="Q11" s="1473"/>
      <c r="R11" s="681" t="s">
        <v>858</v>
      </c>
      <c r="S11" s="678"/>
      <c r="T11" s="676"/>
      <c r="U11" s="669"/>
      <c r="V11" s="669"/>
      <c r="W11" s="669"/>
      <c r="X11" s="669"/>
      <c r="Y11" s="669"/>
      <c r="Z11" s="669"/>
      <c r="AA11" s="669"/>
      <c r="AB11" s="669"/>
      <c r="AC11" s="669"/>
      <c r="AD11" s="669"/>
      <c r="AE11" s="669"/>
    </row>
    <row r="12" spans="1:31" ht="15" customHeight="1" outlineLevel="1" x14ac:dyDescent="0.25">
      <c r="A12" s="669"/>
      <c r="B12" s="674"/>
      <c r="C12" s="669"/>
      <c r="D12" s="669"/>
      <c r="E12" s="669"/>
      <c r="F12" s="719"/>
      <c r="G12" s="719"/>
      <c r="H12" s="719"/>
      <c r="I12" s="719"/>
      <c r="J12" s="719"/>
      <c r="K12" s="719"/>
      <c r="L12" s="719"/>
      <c r="M12" s="719"/>
      <c r="N12" s="719"/>
      <c r="O12" s="719"/>
      <c r="P12" s="719"/>
      <c r="Q12" s="719"/>
      <c r="R12" s="176"/>
      <c r="S12" s="720"/>
      <c r="T12" s="676"/>
      <c r="U12" s="669"/>
      <c r="V12" s="669"/>
      <c r="W12" s="669"/>
      <c r="X12" s="669"/>
      <c r="Y12" s="669"/>
      <c r="Z12" s="669"/>
      <c r="AA12" s="669"/>
      <c r="AB12" s="669"/>
      <c r="AC12" s="669"/>
      <c r="AD12" s="669"/>
      <c r="AE12" s="669"/>
    </row>
    <row r="13" spans="1:31" ht="15" customHeight="1" outlineLevel="1" x14ac:dyDescent="0.25">
      <c r="A13" s="669"/>
      <c r="B13" s="674"/>
      <c r="C13" s="669"/>
      <c r="D13" s="669"/>
      <c r="E13" s="669"/>
      <c r="F13" s="719"/>
      <c r="G13" s="719"/>
      <c r="H13" s="719"/>
      <c r="I13" s="719"/>
      <c r="J13" s="719"/>
      <c r="K13" s="719"/>
      <c r="L13" s="719"/>
      <c r="M13" s="719"/>
      <c r="N13" s="719"/>
      <c r="O13" s="719"/>
      <c r="P13" s="719"/>
      <c r="Q13" s="719"/>
      <c r="R13" s="176"/>
      <c r="S13" s="720"/>
      <c r="T13" s="676"/>
      <c r="U13" s="669"/>
      <c r="V13" s="669"/>
      <c r="W13" s="669"/>
      <c r="X13" s="669"/>
      <c r="Y13" s="669"/>
      <c r="Z13" s="669"/>
      <c r="AA13" s="669"/>
      <c r="AB13" s="669"/>
      <c r="AC13" s="669"/>
      <c r="AD13" s="669"/>
      <c r="AE13" s="669"/>
    </row>
    <row r="14" spans="1:31" ht="15" customHeight="1" outlineLevel="1" x14ac:dyDescent="0.25">
      <c r="A14" s="669"/>
      <c r="B14" s="674"/>
      <c r="C14" s="669"/>
      <c r="D14" s="669"/>
      <c r="E14" s="669"/>
      <c r="F14" s="719"/>
      <c r="G14" s="719"/>
      <c r="H14" s="719"/>
      <c r="I14" s="719"/>
      <c r="J14" s="719"/>
      <c r="K14" s="719"/>
      <c r="L14" s="719"/>
      <c r="M14" s="719"/>
      <c r="N14" s="719"/>
      <c r="O14" s="719"/>
      <c r="P14" s="719"/>
      <c r="Q14" s="719"/>
      <c r="R14" s="176"/>
      <c r="S14" s="720"/>
      <c r="T14" s="676"/>
      <c r="U14" s="669"/>
      <c r="V14" s="669"/>
      <c r="W14" s="669"/>
      <c r="X14" s="669"/>
      <c r="Y14" s="669"/>
      <c r="Z14" s="669"/>
      <c r="AA14" s="669"/>
      <c r="AB14" s="669"/>
      <c r="AC14" s="669"/>
      <c r="AD14" s="669"/>
      <c r="AE14" s="669"/>
    </row>
    <row r="15" spans="1:31" ht="15" customHeight="1" outlineLevel="1" x14ac:dyDescent="0.25">
      <c r="A15" s="669"/>
      <c r="B15" s="674"/>
      <c r="C15" s="669"/>
      <c r="D15" s="669"/>
      <c r="E15" s="669"/>
      <c r="F15" s="719"/>
      <c r="G15" s="719"/>
      <c r="H15" s="719"/>
      <c r="I15" s="719"/>
      <c r="J15" s="719"/>
      <c r="K15" s="719"/>
      <c r="L15" s="719"/>
      <c r="M15" s="719"/>
      <c r="N15" s="719"/>
      <c r="O15" s="719"/>
      <c r="P15" s="719"/>
      <c r="Q15" s="719"/>
      <c r="R15" s="176"/>
      <c r="S15" s="720"/>
      <c r="T15" s="676"/>
      <c r="U15" s="669"/>
      <c r="V15" s="669"/>
      <c r="W15" s="669"/>
      <c r="X15" s="669"/>
      <c r="Y15" s="669"/>
      <c r="Z15" s="669"/>
      <c r="AA15" s="669"/>
      <c r="AB15" s="669"/>
      <c r="AC15" s="669"/>
      <c r="AD15" s="669"/>
      <c r="AE15" s="669"/>
    </row>
    <row r="16" spans="1:31" ht="15" customHeight="1" outlineLevel="1" x14ac:dyDescent="0.25">
      <c r="A16" s="669"/>
      <c r="B16" s="674"/>
      <c r="C16" s="669"/>
      <c r="D16" s="669"/>
      <c r="E16" s="669"/>
      <c r="F16" s="719"/>
      <c r="G16" s="719"/>
      <c r="H16" s="719"/>
      <c r="I16" s="719"/>
      <c r="J16" s="719"/>
      <c r="K16" s="719"/>
      <c r="L16" s="719"/>
      <c r="M16" s="719"/>
      <c r="N16" s="719"/>
      <c r="O16" s="719"/>
      <c r="P16" s="719"/>
      <c r="Q16" s="719"/>
      <c r="R16" s="176"/>
      <c r="S16" s="720"/>
      <c r="T16" s="676"/>
      <c r="U16" s="669"/>
      <c r="V16" s="669"/>
      <c r="W16" s="669"/>
      <c r="X16" s="669"/>
      <c r="Y16" s="669"/>
      <c r="Z16" s="669"/>
      <c r="AA16" s="669"/>
      <c r="AB16" s="669"/>
      <c r="AC16" s="669"/>
      <c r="AD16" s="669"/>
      <c r="AE16" s="669"/>
    </row>
    <row r="17" spans="1:31" ht="15" customHeight="1" outlineLevel="1" x14ac:dyDescent="0.25">
      <c r="A17" s="669"/>
      <c r="B17" s="674"/>
      <c r="C17" s="669"/>
      <c r="D17" s="669"/>
      <c r="E17" s="669"/>
      <c r="F17" s="719"/>
      <c r="G17" s="719"/>
      <c r="H17" s="719"/>
      <c r="I17" s="719"/>
      <c r="J17" s="719"/>
      <c r="K17" s="719"/>
      <c r="L17" s="719"/>
      <c r="M17" s="719"/>
      <c r="N17" s="719"/>
      <c r="O17" s="719"/>
      <c r="P17" s="719"/>
      <c r="Q17" s="719"/>
      <c r="R17" s="176"/>
      <c r="S17" s="720"/>
      <c r="T17" s="676"/>
      <c r="U17" s="669"/>
      <c r="V17" s="669"/>
      <c r="W17" s="669"/>
      <c r="X17" s="669"/>
      <c r="Y17" s="669"/>
      <c r="Z17" s="669"/>
      <c r="AA17" s="669"/>
      <c r="AB17" s="669"/>
      <c r="AC17" s="669"/>
      <c r="AD17" s="669"/>
      <c r="AE17" s="669"/>
    </row>
    <row r="18" spans="1:31" ht="15" customHeight="1" outlineLevel="1" x14ac:dyDescent="0.25">
      <c r="A18" s="669"/>
      <c r="B18" s="674"/>
      <c r="C18" s="669"/>
      <c r="D18" s="669"/>
      <c r="E18" s="669"/>
      <c r="F18" s="719"/>
      <c r="G18" s="719"/>
      <c r="H18" s="719"/>
      <c r="I18" s="719"/>
      <c r="J18" s="719"/>
      <c r="K18" s="719"/>
      <c r="L18" s="719"/>
      <c r="M18" s="719"/>
      <c r="N18" s="719"/>
      <c r="O18" s="719"/>
      <c r="P18" s="719"/>
      <c r="Q18" s="719"/>
      <c r="R18" s="176"/>
      <c r="S18" s="720"/>
      <c r="T18" s="676"/>
      <c r="U18" s="669"/>
      <c r="V18" s="669"/>
      <c r="W18" s="669"/>
      <c r="X18" s="669"/>
      <c r="Y18" s="669"/>
      <c r="Z18" s="669"/>
      <c r="AA18" s="669"/>
      <c r="AB18" s="669"/>
      <c r="AC18" s="669"/>
      <c r="AD18" s="669"/>
      <c r="AE18" s="669"/>
    </row>
    <row r="19" spans="1:31" ht="15" customHeight="1" outlineLevel="1" x14ac:dyDescent="0.25">
      <c r="A19" s="669"/>
      <c r="B19" s="674"/>
      <c r="C19" s="669"/>
      <c r="D19" s="669"/>
      <c r="E19" s="669"/>
      <c r="F19" s="719"/>
      <c r="G19" s="719"/>
      <c r="H19" s="719"/>
      <c r="I19" s="719"/>
      <c r="J19" s="719"/>
      <c r="K19" s="719"/>
      <c r="L19" s="719"/>
      <c r="M19" s="719"/>
      <c r="N19" s="719"/>
      <c r="O19" s="719"/>
      <c r="P19" s="719"/>
      <c r="Q19" s="719"/>
      <c r="R19" s="176"/>
      <c r="S19" s="720"/>
      <c r="T19" s="676"/>
      <c r="U19" s="669"/>
      <c r="V19" s="669"/>
      <c r="W19" s="669"/>
      <c r="X19" s="669"/>
      <c r="Y19" s="669"/>
      <c r="Z19" s="669"/>
      <c r="AA19" s="669"/>
      <c r="AB19" s="669"/>
      <c r="AC19" s="669"/>
      <c r="AD19" s="669"/>
      <c r="AE19" s="669"/>
    </row>
    <row r="20" spans="1:31" ht="15" customHeight="1" outlineLevel="1" x14ac:dyDescent="0.25">
      <c r="A20" s="669"/>
      <c r="B20" s="674"/>
      <c r="C20" s="669"/>
      <c r="D20" s="669"/>
      <c r="E20" s="669"/>
      <c r="F20" s="719"/>
      <c r="G20" s="719"/>
      <c r="H20" s="719"/>
      <c r="I20" s="719"/>
      <c r="J20" s="719"/>
      <c r="K20" s="719"/>
      <c r="L20" s="719"/>
      <c r="M20" s="719"/>
      <c r="N20" s="719"/>
      <c r="O20" s="719"/>
      <c r="P20" s="719"/>
      <c r="Q20" s="719"/>
      <c r="R20" s="176"/>
      <c r="S20" s="720"/>
      <c r="T20" s="676"/>
      <c r="U20" s="669"/>
      <c r="V20" s="669"/>
      <c r="W20" s="669"/>
      <c r="X20" s="669"/>
      <c r="Y20" s="669"/>
      <c r="Z20" s="669"/>
      <c r="AA20" s="669"/>
      <c r="AB20" s="669"/>
      <c r="AC20" s="669"/>
      <c r="AD20" s="669"/>
      <c r="AE20" s="669"/>
    </row>
    <row r="21" spans="1:31" ht="15" customHeight="1" outlineLevel="1" x14ac:dyDescent="0.25">
      <c r="A21" s="669"/>
      <c r="B21" s="674"/>
      <c r="C21" s="669"/>
      <c r="D21" s="669"/>
      <c r="E21" s="669"/>
      <c r="F21" s="719"/>
      <c r="G21" s="719"/>
      <c r="H21" s="719"/>
      <c r="I21" s="719"/>
      <c r="J21" s="719"/>
      <c r="K21" s="719"/>
      <c r="L21" s="719"/>
      <c r="M21" s="719"/>
      <c r="N21" s="719"/>
      <c r="O21" s="719"/>
      <c r="P21" s="719"/>
      <c r="Q21" s="719"/>
      <c r="R21" s="176"/>
      <c r="S21" s="720"/>
      <c r="T21" s="676"/>
      <c r="U21" s="669"/>
      <c r="V21" s="669"/>
      <c r="W21" s="669"/>
      <c r="X21" s="669"/>
      <c r="Y21" s="669"/>
      <c r="Z21" s="669"/>
      <c r="AA21" s="669"/>
      <c r="AB21" s="669"/>
      <c r="AC21" s="669"/>
      <c r="AD21" s="669"/>
      <c r="AE21" s="669"/>
    </row>
    <row r="22" spans="1:31" ht="15" customHeight="1" x14ac:dyDescent="0.25">
      <c r="A22" s="669"/>
      <c r="B22" s="674"/>
      <c r="C22" s="669"/>
      <c r="D22" s="669"/>
      <c r="E22" s="669"/>
      <c r="F22" s="669"/>
      <c r="G22" s="669"/>
      <c r="H22" s="669"/>
      <c r="I22" s="669"/>
      <c r="J22" s="669"/>
      <c r="K22" s="669"/>
      <c r="L22" s="669"/>
      <c r="M22" s="669"/>
      <c r="N22" s="669"/>
      <c r="O22" s="669"/>
      <c r="P22" s="669"/>
      <c r="Q22" s="669"/>
      <c r="R22" s="669"/>
      <c r="S22" s="669"/>
      <c r="T22" s="676"/>
      <c r="U22" s="669"/>
      <c r="V22" s="669"/>
      <c r="W22" s="669"/>
      <c r="X22" s="669"/>
      <c r="Y22" s="669"/>
      <c r="Z22" s="669"/>
      <c r="AA22" s="669"/>
      <c r="AB22" s="669"/>
      <c r="AC22" s="669"/>
      <c r="AD22" s="669"/>
      <c r="AE22" s="669"/>
    </row>
    <row r="23" spans="1:31" ht="15" customHeight="1" x14ac:dyDescent="0.25">
      <c r="A23" s="669"/>
      <c r="B23" s="674"/>
      <c r="C23" s="1313" t="s">
        <v>850</v>
      </c>
      <c r="D23" s="1314"/>
      <c r="E23" s="1314"/>
      <c r="F23" s="1314"/>
      <c r="G23" s="1314"/>
      <c r="H23" s="1314"/>
      <c r="I23" s="1314"/>
      <c r="J23" s="1314"/>
      <c r="K23" s="1314"/>
      <c r="L23" s="1314"/>
      <c r="M23" s="1314"/>
      <c r="N23" s="1314"/>
      <c r="O23" s="1314"/>
      <c r="P23" s="1314"/>
      <c r="Q23" s="1314"/>
      <c r="R23" s="1314"/>
      <c r="S23" s="1396"/>
      <c r="T23" s="676"/>
      <c r="U23" s="669"/>
      <c r="V23" s="669"/>
      <c r="W23" s="669"/>
      <c r="X23" s="669"/>
      <c r="Y23" s="669"/>
      <c r="Z23" s="669"/>
      <c r="AA23" s="669"/>
      <c r="AB23" s="669"/>
      <c r="AC23" s="669"/>
      <c r="AD23" s="669"/>
      <c r="AE23" s="669"/>
    </row>
    <row r="24" spans="1:31" ht="15" customHeight="1" x14ac:dyDescent="0.25">
      <c r="A24" s="669"/>
      <c r="B24" s="674"/>
      <c r="C24" s="1315"/>
      <c r="D24" s="1316"/>
      <c r="E24" s="1316"/>
      <c r="F24" s="1316"/>
      <c r="G24" s="1316"/>
      <c r="H24" s="1316"/>
      <c r="I24" s="1316"/>
      <c r="J24" s="1316"/>
      <c r="K24" s="1316"/>
      <c r="L24" s="1316"/>
      <c r="M24" s="1316"/>
      <c r="N24" s="1316"/>
      <c r="O24" s="1316"/>
      <c r="P24" s="1316"/>
      <c r="Q24" s="1316"/>
      <c r="R24" s="1316"/>
      <c r="S24" s="1397"/>
      <c r="T24" s="676"/>
      <c r="U24" s="669"/>
      <c r="V24" s="669"/>
      <c r="W24" s="669"/>
      <c r="X24" s="669"/>
      <c r="Y24" s="669"/>
      <c r="Z24" s="669"/>
      <c r="AA24" s="669"/>
      <c r="AB24" s="669"/>
      <c r="AC24" s="669"/>
      <c r="AD24" s="669"/>
      <c r="AE24" s="669"/>
    </row>
    <row r="25" spans="1:31" ht="15" customHeight="1" x14ac:dyDescent="0.25">
      <c r="A25" s="669"/>
      <c r="B25" s="674"/>
      <c r="C25" s="686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687"/>
      <c r="T25" s="676"/>
      <c r="U25" s="669"/>
      <c r="V25" s="669"/>
      <c r="W25" s="669"/>
      <c r="X25" s="669"/>
      <c r="Y25" s="669"/>
      <c r="Z25" s="669"/>
      <c r="AA25" s="669"/>
      <c r="AB25" s="669"/>
      <c r="AC25" s="669"/>
      <c r="AD25" s="669"/>
      <c r="AE25" s="669"/>
    </row>
    <row r="26" spans="1:31" ht="37.200000000000003" customHeight="1" x14ac:dyDescent="0.3">
      <c r="A26" s="669"/>
      <c r="B26" s="674"/>
      <c r="C26" s="674"/>
      <c r="D26" s="1458" t="s">
        <v>226</v>
      </c>
      <c r="E26" s="1458"/>
      <c r="F26" s="1458"/>
      <c r="G26" s="1458"/>
      <c r="H26" s="26" t="str">
        <f>'7 - Safra'!G19</f>
        <v>25/26</v>
      </c>
      <c r="I26" s="26" t="str">
        <f>TEXT(MOD(VALUE(LEFT(H26,2))+1,100),"00")&amp;"/"&amp;TEXT(MOD(VALUE(RIGHT(H26,2))+1,100),"00")</f>
        <v>26/27</v>
      </c>
      <c r="J26" s="26" t="str">
        <f t="shared" ref="J26:R26" si="0">TEXT(MOD(VALUE(LEFT(I26,2))+1,100),"00")&amp;"/"&amp;TEXT(MOD(VALUE(RIGHT(I26,2))+1,100),"00")</f>
        <v>27/28</v>
      </c>
      <c r="K26" s="26" t="str">
        <f t="shared" si="0"/>
        <v>28/29</v>
      </c>
      <c r="L26" s="26" t="str">
        <f t="shared" si="0"/>
        <v>29/30</v>
      </c>
      <c r="M26" s="26" t="str">
        <f t="shared" si="0"/>
        <v>30/31</v>
      </c>
      <c r="N26" s="26" t="str">
        <f t="shared" si="0"/>
        <v>31/32</v>
      </c>
      <c r="O26" s="26" t="str">
        <f t="shared" si="0"/>
        <v>32/33</v>
      </c>
      <c r="P26" s="26" t="str">
        <f t="shared" si="0"/>
        <v>33/34</v>
      </c>
      <c r="Q26" s="26" t="str">
        <f t="shared" si="0"/>
        <v>34/35</v>
      </c>
      <c r="R26" s="26" t="str">
        <f t="shared" si="0"/>
        <v>35/36</v>
      </c>
      <c r="S26" s="676"/>
      <c r="T26" s="676"/>
      <c r="U26" s="669"/>
      <c r="V26" s="690"/>
      <c r="W26" s="691"/>
      <c r="X26" s="691"/>
      <c r="Y26" s="691"/>
      <c r="Z26" s="691"/>
      <c r="AA26" s="691"/>
      <c r="AB26" s="691"/>
      <c r="AC26" s="691"/>
      <c r="AD26" s="691"/>
      <c r="AE26" s="691"/>
    </row>
    <row r="27" spans="1:31" ht="30" customHeight="1" x14ac:dyDescent="0.3">
      <c r="A27" s="669"/>
      <c r="B27" s="674"/>
      <c r="C27" s="674"/>
      <c r="D27" s="1550" t="s">
        <v>17</v>
      </c>
      <c r="E27" s="1550"/>
      <c r="F27" s="1550"/>
      <c r="G27" s="1550"/>
      <c r="H27" s="818">
        <f>'7 - Safra'!G21</f>
        <v>33000</v>
      </c>
      <c r="I27" s="818">
        <f>'7 - Safra'!H21</f>
        <v>0</v>
      </c>
      <c r="J27" s="818">
        <f>'7 - Safra'!I21</f>
        <v>0</v>
      </c>
      <c r="K27" s="818">
        <f>'7 - Safra'!I21</f>
        <v>0</v>
      </c>
      <c r="L27" s="818">
        <f>K27</f>
        <v>0</v>
      </c>
      <c r="M27" s="818">
        <f>L27</f>
        <v>0</v>
      </c>
      <c r="N27" s="818">
        <f t="shared" ref="N27:R27" si="1">M27</f>
        <v>0</v>
      </c>
      <c r="O27" s="818">
        <f t="shared" si="1"/>
        <v>0</v>
      </c>
      <c r="P27" s="818">
        <f t="shared" si="1"/>
        <v>0</v>
      </c>
      <c r="Q27" s="818">
        <f t="shared" si="1"/>
        <v>0</v>
      </c>
      <c r="R27" s="818">
        <f t="shared" si="1"/>
        <v>0</v>
      </c>
      <c r="S27" s="676"/>
      <c r="T27" s="676"/>
      <c r="U27" s="669"/>
      <c r="V27" s="694"/>
      <c r="W27" s="691"/>
      <c r="X27" s="691"/>
      <c r="Y27" s="691"/>
      <c r="Z27" s="691"/>
      <c r="AA27" s="694"/>
      <c r="AB27" s="691"/>
      <c r="AC27" s="691"/>
      <c r="AD27" s="691"/>
      <c r="AE27" s="691"/>
    </row>
    <row r="28" spans="1:31" ht="15.6" customHeight="1" x14ac:dyDescent="0.3">
      <c r="A28" s="669"/>
      <c r="B28" s="674"/>
      <c r="C28" s="674"/>
      <c r="D28" s="1551"/>
      <c r="E28" s="1551"/>
      <c r="F28" s="1551"/>
      <c r="G28" s="1551"/>
      <c r="H28" s="709"/>
      <c r="I28" s="709"/>
      <c r="J28" s="709"/>
      <c r="K28" s="709"/>
      <c r="L28" s="709"/>
      <c r="M28" s="709"/>
      <c r="N28" s="709"/>
      <c r="O28" s="709"/>
      <c r="P28" s="710"/>
      <c r="Q28" s="710"/>
      <c r="R28" s="710"/>
      <c r="S28" s="676"/>
      <c r="T28" s="676"/>
      <c r="U28" s="669"/>
      <c r="V28" s="694"/>
      <c r="W28" s="691"/>
      <c r="X28" s="691"/>
      <c r="Y28" s="691"/>
      <c r="Z28" s="691"/>
      <c r="AA28" s="694"/>
      <c r="AB28" s="691"/>
      <c r="AC28" s="691"/>
      <c r="AD28" s="691"/>
      <c r="AE28" s="691"/>
    </row>
    <row r="29" spans="1:31" ht="37.200000000000003" customHeight="1" x14ac:dyDescent="0.3">
      <c r="A29" s="669"/>
      <c r="B29" s="674"/>
      <c r="C29" s="674"/>
      <c r="D29" s="1458" t="s">
        <v>226</v>
      </c>
      <c r="E29" s="1458"/>
      <c r="F29" s="1458"/>
      <c r="G29" s="1458"/>
      <c r="H29" s="26" t="str">
        <f>H26</f>
        <v>25/26</v>
      </c>
      <c r="I29" s="26" t="str">
        <f>I26</f>
        <v>26/27</v>
      </c>
      <c r="J29" s="26" t="str">
        <f>J26</f>
        <v>27/28</v>
      </c>
      <c r="K29" s="824" t="str">
        <f>K26</f>
        <v>28/29</v>
      </c>
      <c r="L29" s="824" t="str">
        <f t="shared" ref="L29:R29" si="2">L26</f>
        <v>29/30</v>
      </c>
      <c r="M29" s="824" t="str">
        <f t="shared" si="2"/>
        <v>30/31</v>
      </c>
      <c r="N29" s="824" t="str">
        <f t="shared" si="2"/>
        <v>31/32</v>
      </c>
      <c r="O29" s="824" t="str">
        <f t="shared" si="2"/>
        <v>32/33</v>
      </c>
      <c r="P29" s="824" t="str">
        <f t="shared" si="2"/>
        <v>33/34</v>
      </c>
      <c r="Q29" s="824" t="str">
        <f t="shared" si="2"/>
        <v>34/35</v>
      </c>
      <c r="R29" s="824" t="str">
        <f t="shared" si="2"/>
        <v>35/36</v>
      </c>
      <c r="S29" s="676"/>
      <c r="T29" s="676"/>
      <c r="U29" s="669"/>
      <c r="V29" s="690"/>
      <c r="W29" s="691"/>
      <c r="X29" s="691"/>
      <c r="Y29" s="691"/>
      <c r="Z29" s="691"/>
      <c r="AA29" s="691"/>
      <c r="AB29" s="691"/>
      <c r="AC29" s="691"/>
      <c r="AD29" s="691"/>
      <c r="AE29" s="691"/>
    </row>
    <row r="30" spans="1:31" ht="30" customHeight="1" x14ac:dyDescent="0.3">
      <c r="A30" s="669"/>
      <c r="B30" s="674"/>
      <c r="C30" s="674"/>
      <c r="D30" s="1552" t="s">
        <v>851</v>
      </c>
      <c r="E30" s="1553"/>
      <c r="F30" s="1553"/>
      <c r="G30" s="1554"/>
      <c r="H30" s="827" t="s">
        <v>115</v>
      </c>
      <c r="I30" s="827" t="s">
        <v>115</v>
      </c>
      <c r="J30" s="827" t="s">
        <v>115</v>
      </c>
      <c r="K30" s="827" t="s">
        <v>115</v>
      </c>
      <c r="L30" s="827" t="s">
        <v>115</v>
      </c>
      <c r="M30" s="827" t="s">
        <v>115</v>
      </c>
      <c r="N30" s="827" t="s">
        <v>115</v>
      </c>
      <c r="O30" s="827" t="s">
        <v>115</v>
      </c>
      <c r="P30" s="827" t="s">
        <v>115</v>
      </c>
      <c r="Q30" s="827" t="s">
        <v>115</v>
      </c>
      <c r="R30" s="827" t="s">
        <v>115</v>
      </c>
      <c r="S30" s="676"/>
      <c r="T30" s="676"/>
      <c r="U30" s="669"/>
      <c r="V30" s="694"/>
      <c r="W30" s="691"/>
      <c r="X30" s="691"/>
      <c r="Y30" s="691"/>
      <c r="Z30" s="691"/>
      <c r="AA30" s="694"/>
      <c r="AB30" s="691"/>
      <c r="AC30" s="691"/>
      <c r="AD30" s="691"/>
      <c r="AE30" s="691"/>
    </row>
    <row r="31" spans="1:31" ht="30" customHeight="1" x14ac:dyDescent="0.3">
      <c r="A31" s="669"/>
      <c r="B31" s="674"/>
      <c r="C31" s="674"/>
      <c r="D31" s="1542" t="s">
        <v>852</v>
      </c>
      <c r="E31" s="1543"/>
      <c r="F31" s="1543"/>
      <c r="G31" s="1544"/>
      <c r="H31" s="819">
        <f>'6 - Custos do Cliente'!E97+'6 - Custos do Cliente'!E121</f>
        <v>700</v>
      </c>
      <c r="I31" s="819">
        <f>H31</f>
        <v>700</v>
      </c>
      <c r="J31" s="819">
        <f>H31</f>
        <v>700</v>
      </c>
      <c r="K31" s="819">
        <f>J31</f>
        <v>700</v>
      </c>
      <c r="L31" s="819">
        <f t="shared" ref="L31:R33" si="3">K31</f>
        <v>700</v>
      </c>
      <c r="M31" s="819">
        <f t="shared" si="3"/>
        <v>700</v>
      </c>
      <c r="N31" s="819">
        <f t="shared" si="3"/>
        <v>700</v>
      </c>
      <c r="O31" s="819">
        <f t="shared" si="3"/>
        <v>700</v>
      </c>
      <c r="P31" s="819">
        <f t="shared" si="3"/>
        <v>700</v>
      </c>
      <c r="Q31" s="819">
        <f t="shared" si="3"/>
        <v>700</v>
      </c>
      <c r="R31" s="819">
        <f t="shared" si="3"/>
        <v>700</v>
      </c>
      <c r="S31" s="676"/>
      <c r="T31" s="676"/>
      <c r="U31" s="669"/>
      <c r="V31" s="694"/>
      <c r="W31" s="691"/>
      <c r="X31" s="691"/>
      <c r="Y31" s="691"/>
      <c r="Z31" s="691"/>
      <c r="AA31" s="694"/>
      <c r="AB31" s="691"/>
      <c r="AC31" s="691"/>
      <c r="AD31" s="691"/>
      <c r="AE31" s="691"/>
    </row>
    <row r="32" spans="1:31" ht="30" customHeight="1" x14ac:dyDescent="0.3">
      <c r="A32" s="669"/>
      <c r="B32" s="674"/>
      <c r="C32" s="674"/>
      <c r="D32" s="1542" t="s">
        <v>853</v>
      </c>
      <c r="E32" s="1543"/>
      <c r="F32" s="1543"/>
      <c r="G32" s="1544"/>
      <c r="H32" s="819">
        <f>'7 - Safra'!G23</f>
        <v>22000</v>
      </c>
      <c r="I32" s="819">
        <f>'7 - Safra'!H23</f>
        <v>0</v>
      </c>
      <c r="J32" s="819">
        <f>'7 - Safra'!I23</f>
        <v>0</v>
      </c>
      <c r="K32" s="819">
        <f>J32</f>
        <v>0</v>
      </c>
      <c r="L32" s="819">
        <f t="shared" si="3"/>
        <v>0</v>
      </c>
      <c r="M32" s="819">
        <f t="shared" si="3"/>
        <v>0</v>
      </c>
      <c r="N32" s="819">
        <f t="shared" si="3"/>
        <v>0</v>
      </c>
      <c r="O32" s="819">
        <f t="shared" si="3"/>
        <v>0</v>
      </c>
      <c r="P32" s="819">
        <f t="shared" si="3"/>
        <v>0</v>
      </c>
      <c r="Q32" s="819">
        <f t="shared" si="3"/>
        <v>0</v>
      </c>
      <c r="R32" s="819">
        <f t="shared" si="3"/>
        <v>0</v>
      </c>
      <c r="S32" s="676"/>
      <c r="T32" s="676"/>
      <c r="U32" s="669"/>
      <c r="V32" s="694"/>
      <c r="W32" s="691"/>
      <c r="X32" s="691"/>
      <c r="Y32" s="691"/>
      <c r="Z32" s="691"/>
      <c r="AA32" s="694"/>
      <c r="AB32" s="691"/>
      <c r="AC32" s="691"/>
      <c r="AD32" s="691"/>
      <c r="AE32" s="691"/>
    </row>
    <row r="33" spans="1:31" ht="30" customHeight="1" x14ac:dyDescent="0.3">
      <c r="A33" s="669"/>
      <c r="B33" s="674"/>
      <c r="C33" s="674"/>
      <c r="D33" s="1542" t="s">
        <v>1003</v>
      </c>
      <c r="E33" s="1543"/>
      <c r="F33" s="1543"/>
      <c r="G33" s="1544"/>
      <c r="H33" s="819">
        <f>'7 - Safra'!G22</f>
        <v>600</v>
      </c>
      <c r="I33" s="819">
        <f>'7 - Safra'!H22</f>
        <v>0</v>
      </c>
      <c r="J33" s="819">
        <f>'7 - Safra'!I22</f>
        <v>0</v>
      </c>
      <c r="K33" s="819">
        <f>J33</f>
        <v>0</v>
      </c>
      <c r="L33" s="819">
        <f t="shared" si="3"/>
        <v>0</v>
      </c>
      <c r="M33" s="819">
        <f t="shared" si="3"/>
        <v>0</v>
      </c>
      <c r="N33" s="819">
        <f t="shared" si="3"/>
        <v>0</v>
      </c>
      <c r="O33" s="819">
        <f t="shared" si="3"/>
        <v>0</v>
      </c>
      <c r="P33" s="819">
        <f t="shared" si="3"/>
        <v>0</v>
      </c>
      <c r="Q33" s="819">
        <f t="shared" si="3"/>
        <v>0</v>
      </c>
      <c r="R33" s="819">
        <f t="shared" si="3"/>
        <v>0</v>
      </c>
      <c r="S33" s="676"/>
      <c r="T33" s="676"/>
      <c r="U33" s="669"/>
      <c r="V33" s="694"/>
      <c r="W33" s="691"/>
      <c r="X33" s="691"/>
      <c r="Y33" s="691"/>
      <c r="Z33" s="691"/>
      <c r="AA33" s="694"/>
      <c r="AB33" s="691"/>
      <c r="AC33" s="691"/>
      <c r="AD33" s="691"/>
      <c r="AE33" s="691"/>
    </row>
    <row r="34" spans="1:31" ht="30" customHeight="1" x14ac:dyDescent="0.3">
      <c r="A34" s="669"/>
      <c r="B34" s="674"/>
      <c r="C34" s="674"/>
      <c r="D34" s="820"/>
      <c r="E34" s="821"/>
      <c r="F34" s="821"/>
      <c r="G34" s="822"/>
      <c r="H34" s="819"/>
      <c r="I34" s="819"/>
      <c r="J34" s="819"/>
      <c r="K34" s="819"/>
      <c r="L34" s="819"/>
      <c r="M34" s="819"/>
      <c r="N34" s="819"/>
      <c r="O34" s="819"/>
      <c r="P34" s="826"/>
      <c r="Q34" s="826"/>
      <c r="R34" s="826"/>
      <c r="S34" s="676"/>
      <c r="T34" s="676"/>
      <c r="U34" s="669"/>
      <c r="V34" s="694"/>
      <c r="W34" s="691"/>
      <c r="X34" s="691"/>
      <c r="Y34" s="691"/>
      <c r="Z34" s="691"/>
      <c r="AA34" s="694"/>
      <c r="AB34" s="691"/>
      <c r="AC34" s="691"/>
      <c r="AD34" s="691"/>
      <c r="AE34" s="691"/>
    </row>
    <row r="35" spans="1:31" ht="30" customHeight="1" x14ac:dyDescent="0.3">
      <c r="A35" s="669"/>
      <c r="B35" s="674"/>
      <c r="C35" s="674"/>
      <c r="D35" s="820"/>
      <c r="E35" s="821"/>
      <c r="F35" s="821"/>
      <c r="G35" s="822"/>
      <c r="H35" s="819"/>
      <c r="I35" s="819"/>
      <c r="J35" s="819"/>
      <c r="K35" s="819"/>
      <c r="L35" s="819"/>
      <c r="M35" s="819"/>
      <c r="N35" s="819"/>
      <c r="O35" s="819"/>
      <c r="P35" s="826"/>
      <c r="Q35" s="826"/>
      <c r="R35" s="826"/>
      <c r="S35" s="676"/>
      <c r="T35" s="676"/>
      <c r="U35" s="669"/>
      <c r="V35" s="694"/>
      <c r="W35" s="691"/>
      <c r="X35" s="691"/>
      <c r="Y35" s="691"/>
      <c r="Z35" s="691"/>
      <c r="AA35" s="694"/>
      <c r="AB35" s="691"/>
      <c r="AC35" s="691"/>
      <c r="AD35" s="691"/>
      <c r="AE35" s="691"/>
    </row>
    <row r="36" spans="1:31" ht="30" customHeight="1" x14ac:dyDescent="0.25">
      <c r="A36" s="669"/>
      <c r="B36" s="674"/>
      <c r="C36" s="674"/>
      <c r="D36" s="1547" t="s">
        <v>21</v>
      </c>
      <c r="E36" s="1547"/>
      <c r="F36" s="1547"/>
      <c r="G36" s="1547"/>
      <c r="H36" s="712">
        <f>SUM(H30:H35)</f>
        <v>23300</v>
      </c>
      <c r="I36" s="712">
        <f t="shared" ref="I36:R36" si="4">SUM(I30:I35)</f>
        <v>700</v>
      </c>
      <c r="J36" s="712">
        <f t="shared" si="4"/>
        <v>700</v>
      </c>
      <c r="K36" s="712">
        <f t="shared" si="4"/>
        <v>700</v>
      </c>
      <c r="L36" s="712">
        <f t="shared" si="4"/>
        <v>700</v>
      </c>
      <c r="M36" s="712">
        <f t="shared" si="4"/>
        <v>700</v>
      </c>
      <c r="N36" s="712">
        <f t="shared" si="4"/>
        <v>700</v>
      </c>
      <c r="O36" s="712">
        <f t="shared" si="4"/>
        <v>700</v>
      </c>
      <c r="P36" s="712">
        <f t="shared" si="4"/>
        <v>700</v>
      </c>
      <c r="Q36" s="712">
        <f t="shared" si="4"/>
        <v>700</v>
      </c>
      <c r="R36" s="712">
        <f t="shared" si="4"/>
        <v>700</v>
      </c>
      <c r="S36" s="676"/>
      <c r="T36" s="676"/>
      <c r="U36" s="669"/>
      <c r="V36" s="696"/>
      <c r="W36" s="696"/>
      <c r="X36" s="696"/>
      <c r="Y36" s="696"/>
      <c r="Z36" s="696"/>
      <c r="AA36" s="696"/>
      <c r="AB36" s="696"/>
      <c r="AC36" s="696"/>
      <c r="AD36" s="696"/>
      <c r="AE36" s="696"/>
    </row>
    <row r="37" spans="1:31" ht="13.2" customHeight="1" x14ac:dyDescent="0.25">
      <c r="A37" s="669"/>
      <c r="B37" s="674"/>
      <c r="C37" s="674"/>
      <c r="D37" s="700"/>
      <c r="E37" s="700"/>
      <c r="F37" s="700"/>
      <c r="G37" s="700"/>
      <c r="H37" s="700"/>
      <c r="I37" s="700"/>
      <c r="J37" s="700"/>
      <c r="K37" s="700"/>
      <c r="L37" s="700"/>
      <c r="M37" s="700"/>
      <c r="N37" s="700"/>
      <c r="O37" s="700"/>
      <c r="P37" s="701"/>
      <c r="Q37" s="701"/>
      <c r="R37" s="701"/>
      <c r="S37" s="141"/>
      <c r="T37" s="676"/>
      <c r="U37" s="669"/>
      <c r="V37" s="696"/>
      <c r="W37" s="696"/>
      <c r="X37" s="696"/>
      <c r="Y37" s="696"/>
      <c r="Z37" s="696"/>
      <c r="AA37" s="696"/>
      <c r="AB37" s="696"/>
      <c r="AC37" s="696"/>
      <c r="AD37" s="696"/>
      <c r="AE37" s="696"/>
    </row>
    <row r="38" spans="1:31" ht="30" customHeight="1" x14ac:dyDescent="0.25">
      <c r="A38" s="669"/>
      <c r="B38" s="674"/>
      <c r="C38" s="123"/>
      <c r="D38" s="1545" t="s">
        <v>854</v>
      </c>
      <c r="E38" s="1545"/>
      <c r="F38" s="1545"/>
      <c r="G38" s="1545"/>
      <c r="H38" s="713">
        <f>H27-H36</f>
        <v>9700</v>
      </c>
      <c r="I38" s="713">
        <f t="shared" ref="I38:R38" si="5">I27-I36</f>
        <v>-700</v>
      </c>
      <c r="J38" s="713">
        <f t="shared" si="5"/>
        <v>-700</v>
      </c>
      <c r="K38" s="713">
        <f t="shared" si="5"/>
        <v>-700</v>
      </c>
      <c r="L38" s="713">
        <f t="shared" si="5"/>
        <v>-700</v>
      </c>
      <c r="M38" s="713">
        <f t="shared" si="5"/>
        <v>-700</v>
      </c>
      <c r="N38" s="713">
        <f t="shared" si="5"/>
        <v>-700</v>
      </c>
      <c r="O38" s="713">
        <f t="shared" si="5"/>
        <v>-700</v>
      </c>
      <c r="P38" s="713">
        <f t="shared" si="5"/>
        <v>-700</v>
      </c>
      <c r="Q38" s="713">
        <f t="shared" si="5"/>
        <v>-700</v>
      </c>
      <c r="R38" s="718">
        <f t="shared" si="5"/>
        <v>-700</v>
      </c>
      <c r="S38" s="141"/>
      <c r="T38" s="676"/>
      <c r="U38" s="669"/>
      <c r="V38" s="696"/>
      <c r="W38" s="696"/>
      <c r="X38" s="696"/>
      <c r="Y38" s="696"/>
      <c r="Z38" s="696"/>
      <c r="AA38" s="696"/>
      <c r="AB38" s="696"/>
      <c r="AC38" s="696"/>
      <c r="AD38" s="696"/>
      <c r="AE38" s="696"/>
    </row>
    <row r="39" spans="1:31" ht="30" customHeight="1" x14ac:dyDescent="0.25">
      <c r="A39" s="669"/>
      <c r="B39" s="674"/>
      <c r="C39" s="123"/>
      <c r="D39" s="1545" t="s">
        <v>907</v>
      </c>
      <c r="E39" s="1545"/>
      <c r="F39" s="1545"/>
      <c r="G39" s="1545"/>
      <c r="H39" s="823">
        <f>H38/H27</f>
        <v>0.29393939393939394</v>
      </c>
      <c r="I39" s="823">
        <f>IFERROR(I38/I27,0)</f>
        <v>0</v>
      </c>
      <c r="J39" s="823">
        <f t="shared" ref="J39:R39" si="6">IFERROR(J38/J27,0)</f>
        <v>0</v>
      </c>
      <c r="K39" s="823">
        <f t="shared" si="6"/>
        <v>0</v>
      </c>
      <c r="L39" s="823">
        <f t="shared" si="6"/>
        <v>0</v>
      </c>
      <c r="M39" s="823">
        <f t="shared" si="6"/>
        <v>0</v>
      </c>
      <c r="N39" s="823">
        <f t="shared" si="6"/>
        <v>0</v>
      </c>
      <c r="O39" s="823">
        <f t="shared" si="6"/>
        <v>0</v>
      </c>
      <c r="P39" s="823">
        <f t="shared" si="6"/>
        <v>0</v>
      </c>
      <c r="Q39" s="823">
        <f t="shared" si="6"/>
        <v>0</v>
      </c>
      <c r="R39" s="823">
        <f t="shared" si="6"/>
        <v>0</v>
      </c>
      <c r="S39" s="141"/>
      <c r="T39" s="676"/>
      <c r="U39" s="669"/>
      <c r="V39" s="696"/>
      <c r="W39" s="696"/>
      <c r="X39" s="696"/>
      <c r="Y39" s="696"/>
      <c r="Z39" s="696"/>
      <c r="AA39" s="696"/>
      <c r="AB39" s="696"/>
      <c r="AC39" s="696"/>
      <c r="AD39" s="696"/>
      <c r="AE39" s="696"/>
    </row>
    <row r="40" spans="1:31" ht="13.2" customHeight="1" x14ac:dyDescent="0.25">
      <c r="A40" s="669"/>
      <c r="B40" s="674"/>
      <c r="C40" s="123"/>
      <c r="D40" s="700"/>
      <c r="E40" s="700"/>
      <c r="F40" s="700"/>
      <c r="G40" s="700"/>
      <c r="H40" s="700"/>
      <c r="I40" s="700"/>
      <c r="J40" s="700"/>
      <c r="K40" s="700"/>
      <c r="L40" s="700"/>
      <c r="M40" s="700"/>
      <c r="N40" s="700"/>
      <c r="O40" s="700"/>
      <c r="P40" s="701"/>
      <c r="Q40" s="701"/>
      <c r="R40" s="701"/>
      <c r="S40" s="141"/>
      <c r="T40" s="676"/>
      <c r="U40" s="669"/>
      <c r="V40" s="696"/>
      <c r="W40" s="696"/>
      <c r="X40" s="696"/>
      <c r="Y40" s="696"/>
      <c r="Z40" s="696"/>
      <c r="AA40" s="696"/>
      <c r="AB40" s="696"/>
      <c r="AC40" s="696"/>
      <c r="AD40" s="696"/>
      <c r="AE40" s="696"/>
    </row>
    <row r="41" spans="1:31" ht="30" customHeight="1" x14ac:dyDescent="0.25">
      <c r="A41" s="669"/>
      <c r="B41" s="674"/>
      <c r="C41" s="123"/>
      <c r="D41" s="1546" t="s">
        <v>855</v>
      </c>
      <c r="E41" s="1546"/>
      <c r="F41" s="1546"/>
      <c r="G41" s="1546"/>
      <c r="H41" s="751">
        <f>H38/12</f>
        <v>808.33333333333337</v>
      </c>
      <c r="I41" s="751">
        <f>I38/12</f>
        <v>-58.333333333333336</v>
      </c>
      <c r="J41" s="751">
        <f t="shared" ref="J41:R41" si="7">J38/12</f>
        <v>-58.333333333333336</v>
      </c>
      <c r="K41" s="751">
        <f t="shared" si="7"/>
        <v>-58.333333333333336</v>
      </c>
      <c r="L41" s="751">
        <f t="shared" si="7"/>
        <v>-58.333333333333336</v>
      </c>
      <c r="M41" s="751">
        <f t="shared" si="7"/>
        <v>-58.333333333333336</v>
      </c>
      <c r="N41" s="751">
        <f t="shared" si="7"/>
        <v>-58.333333333333336</v>
      </c>
      <c r="O41" s="751">
        <f t="shared" si="7"/>
        <v>-58.333333333333336</v>
      </c>
      <c r="P41" s="751">
        <f t="shared" si="7"/>
        <v>-58.333333333333336</v>
      </c>
      <c r="Q41" s="751">
        <f t="shared" si="7"/>
        <v>-58.333333333333336</v>
      </c>
      <c r="R41" s="751">
        <f t="shared" si="7"/>
        <v>-58.333333333333336</v>
      </c>
      <c r="S41" s="141"/>
      <c r="T41" s="676"/>
      <c r="U41" s="669"/>
      <c r="V41" s="696"/>
      <c r="W41" s="696"/>
      <c r="X41" s="696"/>
      <c r="Y41" s="696"/>
      <c r="Z41" s="696"/>
      <c r="AA41" s="696"/>
      <c r="AB41" s="696"/>
      <c r="AC41" s="696"/>
      <c r="AD41" s="696"/>
      <c r="AE41" s="696"/>
    </row>
    <row r="42" spans="1:31" ht="30" customHeight="1" x14ac:dyDescent="0.25">
      <c r="A42" s="669"/>
      <c r="B42" s="674"/>
      <c r="C42" s="123"/>
      <c r="D42" s="1548" t="s">
        <v>856</v>
      </c>
      <c r="E42" s="1548"/>
      <c r="F42" s="1548"/>
      <c r="G42" s="1548"/>
      <c r="H42" s="705"/>
      <c r="I42" s="705"/>
      <c r="J42" s="705"/>
      <c r="K42" s="705"/>
      <c r="L42" s="705"/>
      <c r="M42" s="705"/>
      <c r="N42" s="705"/>
      <c r="O42" s="705"/>
      <c r="P42" s="706"/>
      <c r="Q42" s="706"/>
      <c r="R42" s="706"/>
      <c r="S42" s="141"/>
      <c r="T42" s="676"/>
      <c r="U42" s="669"/>
      <c r="V42" s="696"/>
      <c r="W42" s="696"/>
      <c r="X42" s="696"/>
      <c r="Y42" s="696"/>
      <c r="Z42" s="696"/>
      <c r="AA42" s="696"/>
      <c r="AB42" s="696"/>
      <c r="AC42" s="696"/>
      <c r="AD42" s="696"/>
      <c r="AE42" s="696"/>
    </row>
    <row r="43" spans="1:31" ht="30" customHeight="1" x14ac:dyDescent="0.25">
      <c r="A43" s="669"/>
      <c r="B43" s="674"/>
      <c r="C43" s="123"/>
      <c r="D43" s="1549" t="s">
        <v>857</v>
      </c>
      <c r="E43" s="1549"/>
      <c r="F43" s="1549"/>
      <c r="G43" s="1549"/>
      <c r="H43" s="715">
        <f>H42*H41</f>
        <v>0</v>
      </c>
      <c r="I43" s="715">
        <f t="shared" ref="I43:R43" si="8">I42*I41</f>
        <v>0</v>
      </c>
      <c r="J43" s="715">
        <f t="shared" si="8"/>
        <v>0</v>
      </c>
      <c r="K43" s="715">
        <f t="shared" si="8"/>
        <v>0</v>
      </c>
      <c r="L43" s="715">
        <f t="shared" si="8"/>
        <v>0</v>
      </c>
      <c r="M43" s="715">
        <f t="shared" si="8"/>
        <v>0</v>
      </c>
      <c r="N43" s="715">
        <f t="shared" si="8"/>
        <v>0</v>
      </c>
      <c r="O43" s="715">
        <f t="shared" si="8"/>
        <v>0</v>
      </c>
      <c r="P43" s="715">
        <f t="shared" si="8"/>
        <v>0</v>
      </c>
      <c r="Q43" s="715">
        <f t="shared" si="8"/>
        <v>0</v>
      </c>
      <c r="R43" s="715">
        <f t="shared" si="8"/>
        <v>0</v>
      </c>
      <c r="S43" s="141"/>
      <c r="T43" s="676"/>
      <c r="U43" s="669"/>
      <c r="V43" s="696"/>
      <c r="W43" s="696"/>
      <c r="X43" s="696"/>
      <c r="Y43" s="696"/>
      <c r="Z43" s="696"/>
      <c r="AA43" s="696"/>
      <c r="AB43" s="696"/>
      <c r="AC43" s="696"/>
      <c r="AD43" s="696"/>
      <c r="AE43" s="696"/>
    </row>
    <row r="44" spans="1:31" ht="21.6" customHeight="1" x14ac:dyDescent="0.25">
      <c r="A44" s="669"/>
      <c r="B44" s="674"/>
      <c r="C44" s="716"/>
      <c r="D44" s="685"/>
      <c r="E44" s="685"/>
      <c r="F44" s="685"/>
      <c r="G44" s="685"/>
      <c r="H44" s="685"/>
      <c r="I44" s="685"/>
      <c r="J44" s="685"/>
      <c r="K44" s="685"/>
      <c r="L44" s="685"/>
      <c r="M44" s="685"/>
      <c r="N44" s="685"/>
      <c r="O44" s="685"/>
      <c r="P44" s="685"/>
      <c r="Q44" s="685"/>
      <c r="R44" s="685"/>
      <c r="S44" s="717"/>
      <c r="T44" s="676"/>
      <c r="U44" s="669"/>
      <c r="V44" s="669"/>
      <c r="W44" s="669"/>
      <c r="X44" s="669"/>
      <c r="Y44" s="669"/>
      <c r="Z44" s="669"/>
      <c r="AA44" s="669"/>
      <c r="AB44" s="669"/>
      <c r="AC44" s="669"/>
      <c r="AD44" s="669"/>
      <c r="AE44" s="669"/>
    </row>
    <row r="45" spans="1:31" ht="15" customHeight="1" x14ac:dyDescent="0.25">
      <c r="A45" s="669"/>
      <c r="B45" s="674"/>
      <c r="C45" s="669"/>
      <c r="D45" s="669"/>
      <c r="E45" s="669"/>
      <c r="F45" s="669"/>
      <c r="G45" s="669"/>
      <c r="H45" s="669"/>
      <c r="I45" s="669"/>
      <c r="J45" s="669"/>
      <c r="K45" s="669"/>
      <c r="L45" s="669"/>
      <c r="M45" s="669"/>
      <c r="N45" s="669"/>
      <c r="O45" s="669"/>
      <c r="P45" s="669"/>
      <c r="Q45" s="669"/>
      <c r="R45" s="669"/>
      <c r="S45" s="669"/>
      <c r="T45" s="676"/>
      <c r="U45" s="669"/>
      <c r="V45" s="669"/>
      <c r="W45" s="669"/>
      <c r="X45" s="669"/>
      <c r="Y45" s="669"/>
      <c r="Z45" s="669"/>
      <c r="AA45" s="669"/>
      <c r="AB45" s="669"/>
      <c r="AC45" s="669"/>
      <c r="AD45" s="669"/>
      <c r="AE45" s="669"/>
    </row>
    <row r="46" spans="1:31" ht="15" customHeight="1" x14ac:dyDescent="0.25">
      <c r="A46" s="669"/>
      <c r="B46" s="674"/>
      <c r="C46" s="669"/>
      <c r="D46" s="669"/>
      <c r="E46" s="1541" t="s">
        <v>844</v>
      </c>
      <c r="F46" s="1465"/>
      <c r="G46" s="1465"/>
      <c r="H46" s="1465"/>
      <c r="I46" s="1465"/>
      <c r="J46" s="1465"/>
      <c r="K46" s="1465"/>
      <c r="L46" s="1465"/>
      <c r="M46" s="1465"/>
      <c r="N46" s="1465"/>
      <c r="O46" s="1465"/>
      <c r="P46" s="1465"/>
      <c r="Q46" s="1465"/>
      <c r="R46" s="150"/>
      <c r="S46" s="669"/>
      <c r="T46" s="676"/>
      <c r="U46" s="669"/>
      <c r="V46" s="669"/>
      <c r="W46" s="669"/>
      <c r="X46" s="669"/>
      <c r="Y46" s="669"/>
      <c r="Z46" s="669"/>
      <c r="AA46" s="669"/>
      <c r="AB46" s="669"/>
      <c r="AC46" s="669"/>
      <c r="AD46" s="669"/>
      <c r="AE46" s="669"/>
    </row>
    <row r="47" spans="1:31" ht="15" customHeight="1" x14ac:dyDescent="0.25">
      <c r="A47" s="669"/>
      <c r="B47" s="684"/>
      <c r="C47" s="685"/>
      <c r="D47" s="685"/>
      <c r="E47" s="685"/>
      <c r="F47" s="685"/>
      <c r="G47" s="685"/>
      <c r="H47" s="685"/>
      <c r="I47" s="685"/>
      <c r="J47" s="685"/>
      <c r="K47" s="685"/>
      <c r="L47" s="685"/>
      <c r="M47" s="685"/>
      <c r="N47" s="685"/>
      <c r="O47" s="685"/>
      <c r="P47" s="704"/>
      <c r="Q47" s="704"/>
      <c r="R47" s="704"/>
      <c r="S47" s="685"/>
      <c r="T47" s="703"/>
      <c r="U47" s="669"/>
      <c r="V47" s="669"/>
      <c r="W47" s="669"/>
      <c r="X47" s="669"/>
      <c r="Y47" s="669"/>
      <c r="Z47" s="669"/>
      <c r="AA47" s="669"/>
      <c r="AB47" s="669"/>
      <c r="AC47" s="669"/>
      <c r="AD47" s="669"/>
      <c r="AE47" s="669"/>
    </row>
    <row r="48" spans="1:31" ht="15.75" customHeight="1" x14ac:dyDescent="0.25">
      <c r="A48" s="669"/>
      <c r="B48" s="669"/>
      <c r="C48" s="669"/>
      <c r="D48" s="669"/>
      <c r="E48" s="669"/>
      <c r="F48" s="669"/>
      <c r="G48" s="669"/>
      <c r="H48" s="669"/>
      <c r="I48" s="669"/>
      <c r="J48" s="669"/>
      <c r="K48" s="669"/>
      <c r="L48" s="669"/>
      <c r="M48" s="669"/>
      <c r="N48" s="669"/>
      <c r="O48" s="669"/>
      <c r="P48" s="150"/>
      <c r="Q48" s="150"/>
      <c r="R48" s="150"/>
      <c r="S48" s="669"/>
      <c r="T48" s="669"/>
      <c r="U48" s="669"/>
      <c r="V48" s="150"/>
      <c r="W48" s="150"/>
      <c r="X48" s="150"/>
      <c r="Y48" s="150"/>
      <c r="Z48" s="150"/>
      <c r="AA48" s="150"/>
      <c r="AB48" s="150"/>
      <c r="AC48" s="150"/>
      <c r="AD48" s="150"/>
      <c r="AE48" s="150"/>
    </row>
    <row r="49" spans="1:31" ht="15.75" customHeight="1" x14ac:dyDescent="0.25">
      <c r="A49" s="669"/>
      <c r="B49" s="669"/>
      <c r="C49" s="669"/>
      <c r="D49" s="669"/>
      <c r="E49" s="669"/>
      <c r="F49" s="669"/>
      <c r="G49" s="669"/>
      <c r="H49" s="669"/>
      <c r="I49" s="669"/>
      <c r="J49" s="669"/>
      <c r="K49" s="669"/>
      <c r="L49" s="669"/>
      <c r="M49" s="669"/>
      <c r="N49" s="669"/>
      <c r="O49" s="669"/>
      <c r="P49" s="150"/>
      <c r="Q49" s="150"/>
      <c r="R49" s="150"/>
      <c r="S49" s="669"/>
      <c r="T49" s="669"/>
      <c r="U49" s="669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</row>
    <row r="50" spans="1:31" ht="15.75" customHeight="1" x14ac:dyDescent="0.25">
      <c r="A50" s="669"/>
      <c r="B50" s="669"/>
      <c r="C50" s="669"/>
      <c r="D50" s="669"/>
      <c r="E50" s="669"/>
      <c r="F50" s="669"/>
      <c r="G50" s="669"/>
      <c r="H50" s="669"/>
      <c r="I50" s="669"/>
      <c r="J50" s="669"/>
      <c r="K50" s="669"/>
      <c r="L50" s="669"/>
      <c r="M50" s="669"/>
      <c r="N50" s="669"/>
      <c r="O50" s="669"/>
      <c r="P50" s="150"/>
      <c r="Q50" s="150"/>
      <c r="R50" s="150"/>
      <c r="S50" s="669"/>
      <c r="T50" s="669"/>
      <c r="U50" s="669"/>
      <c r="V50" s="150"/>
      <c r="W50" s="150"/>
      <c r="X50" s="150"/>
      <c r="Y50" s="150"/>
      <c r="Z50" s="150"/>
      <c r="AA50" s="150"/>
      <c r="AB50" s="150"/>
      <c r="AC50" s="150"/>
      <c r="AD50" s="150"/>
      <c r="AE50" s="150"/>
    </row>
    <row r="51" spans="1:31" ht="15.75" customHeight="1" x14ac:dyDescent="0.25">
      <c r="A51" s="669"/>
      <c r="B51" s="669"/>
      <c r="C51" s="669"/>
      <c r="D51" s="669"/>
      <c r="E51" s="669"/>
      <c r="F51" s="669"/>
      <c r="G51" s="669"/>
      <c r="H51" s="669"/>
      <c r="I51" s="669"/>
      <c r="J51" s="669"/>
      <c r="K51" s="669"/>
      <c r="L51" s="669"/>
      <c r="M51" s="669"/>
      <c r="N51" s="669"/>
      <c r="O51" s="669"/>
      <c r="P51" s="150"/>
      <c r="Q51" s="150"/>
      <c r="R51" s="150"/>
      <c r="S51" s="669"/>
      <c r="T51" s="669"/>
      <c r="U51" s="669"/>
      <c r="V51" s="150"/>
      <c r="W51" s="150"/>
      <c r="X51" s="150"/>
      <c r="Y51" s="150"/>
      <c r="Z51" s="150"/>
      <c r="AA51" s="150"/>
      <c r="AB51" s="150"/>
      <c r="AC51" s="150"/>
      <c r="AD51" s="150"/>
      <c r="AE51" s="150"/>
    </row>
    <row r="52" spans="1:31" ht="15.75" customHeight="1" x14ac:dyDescent="0.25">
      <c r="A52" s="669"/>
      <c r="B52" s="669"/>
      <c r="C52" s="669"/>
      <c r="D52" s="669"/>
      <c r="E52" s="669"/>
      <c r="F52" s="669"/>
      <c r="G52" s="669"/>
      <c r="H52" s="669"/>
      <c r="I52" s="669"/>
      <c r="J52" s="669"/>
      <c r="K52" s="669"/>
      <c r="L52" s="669"/>
      <c r="M52" s="669"/>
      <c r="N52" s="669"/>
      <c r="O52" s="669"/>
      <c r="P52" s="150"/>
      <c r="Q52" s="150"/>
      <c r="R52" s="150"/>
      <c r="S52" s="669"/>
      <c r="T52" s="669"/>
      <c r="U52" s="669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</row>
    <row r="53" spans="1:31" ht="15.75" customHeight="1" x14ac:dyDescent="0.25">
      <c r="A53" s="669"/>
      <c r="B53" s="669"/>
      <c r="C53" s="669"/>
      <c r="D53" s="669"/>
      <c r="E53" s="669"/>
      <c r="F53" s="669"/>
      <c r="G53" s="669"/>
      <c r="H53" s="669"/>
      <c r="I53" s="669"/>
      <c r="J53" s="669"/>
      <c r="K53" s="669"/>
      <c r="L53" s="669"/>
      <c r="M53" s="669"/>
      <c r="N53" s="669"/>
      <c r="O53" s="669"/>
      <c r="P53" s="150"/>
      <c r="Q53" s="150"/>
      <c r="R53" s="150"/>
      <c r="S53" s="669"/>
      <c r="T53" s="669"/>
      <c r="U53" s="669"/>
      <c r="V53" s="150"/>
      <c r="W53" s="150"/>
      <c r="X53" s="150"/>
      <c r="Y53" s="150"/>
      <c r="Z53" s="150"/>
      <c r="AA53" s="150"/>
      <c r="AB53" s="150"/>
      <c r="AC53" s="150"/>
      <c r="AD53" s="150"/>
      <c r="AE53" s="150"/>
    </row>
    <row r="54" spans="1:31" ht="15.75" customHeight="1" x14ac:dyDescent="0.25">
      <c r="A54" s="669"/>
      <c r="B54" s="669"/>
      <c r="C54" s="669"/>
      <c r="D54" s="669"/>
      <c r="E54" s="669"/>
      <c r="F54" s="669"/>
      <c r="G54" s="669"/>
      <c r="H54" s="669"/>
      <c r="I54" s="669"/>
      <c r="J54" s="669"/>
      <c r="K54" s="669"/>
      <c r="L54" s="669"/>
      <c r="M54" s="669"/>
      <c r="N54" s="669"/>
      <c r="O54" s="669"/>
      <c r="P54" s="150"/>
      <c r="Q54" s="150"/>
      <c r="R54" s="150"/>
      <c r="S54" s="669"/>
      <c r="T54" s="669"/>
      <c r="U54" s="669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</row>
    <row r="55" spans="1:31" ht="15.75" customHeight="1" x14ac:dyDescent="0.25">
      <c r="A55" s="669"/>
      <c r="B55" s="669"/>
      <c r="C55" s="669"/>
      <c r="D55" s="669"/>
      <c r="E55" s="669"/>
      <c r="F55" s="669"/>
      <c r="G55" s="669"/>
      <c r="H55" s="669"/>
      <c r="I55" s="669"/>
      <c r="J55" s="669"/>
      <c r="K55" s="669"/>
      <c r="L55" s="669"/>
      <c r="M55" s="669"/>
      <c r="N55" s="669"/>
      <c r="O55" s="669"/>
      <c r="P55" s="150"/>
      <c r="Q55" s="150"/>
      <c r="R55" s="150"/>
      <c r="S55" s="669"/>
      <c r="T55" s="669"/>
      <c r="U55" s="669"/>
      <c r="V55" s="150"/>
      <c r="W55" s="150"/>
      <c r="X55" s="150"/>
      <c r="Y55" s="150"/>
      <c r="Z55" s="150"/>
      <c r="AA55" s="150"/>
      <c r="AB55" s="150"/>
      <c r="AC55" s="150"/>
      <c r="AD55" s="150"/>
      <c r="AE55" s="150"/>
    </row>
    <row r="56" spans="1:31" ht="15.75" customHeight="1" x14ac:dyDescent="0.25">
      <c r="A56" s="669"/>
      <c r="B56" s="669"/>
      <c r="C56" s="669"/>
      <c r="D56" s="669"/>
      <c r="E56" s="669"/>
      <c r="F56" s="669"/>
      <c r="G56" s="669"/>
      <c r="H56" s="669"/>
      <c r="I56" s="669"/>
      <c r="J56" s="669"/>
      <c r="K56" s="669"/>
      <c r="L56" s="669"/>
      <c r="M56" s="669"/>
      <c r="N56" s="669"/>
      <c r="O56" s="669"/>
      <c r="P56" s="150"/>
      <c r="Q56" s="150"/>
      <c r="R56" s="150"/>
      <c r="S56" s="669"/>
      <c r="T56" s="669"/>
      <c r="U56" s="669"/>
      <c r="V56" s="150"/>
      <c r="W56" s="150"/>
      <c r="X56" s="150"/>
      <c r="Y56" s="150"/>
      <c r="Z56" s="150"/>
      <c r="AA56" s="150"/>
      <c r="AB56" s="150"/>
      <c r="AC56" s="150"/>
      <c r="AD56" s="150"/>
      <c r="AE56" s="150"/>
    </row>
    <row r="57" spans="1:31" ht="15.75" customHeight="1" x14ac:dyDescent="0.25">
      <c r="A57" s="669"/>
      <c r="B57" s="669"/>
      <c r="C57" s="669"/>
      <c r="D57" s="669"/>
      <c r="E57" s="669"/>
      <c r="F57" s="669"/>
      <c r="G57" s="669"/>
      <c r="H57" s="669"/>
      <c r="I57" s="669"/>
      <c r="J57" s="669"/>
      <c r="K57" s="669"/>
      <c r="L57" s="669"/>
      <c r="M57" s="669"/>
      <c r="N57" s="669"/>
      <c r="O57" s="669"/>
      <c r="P57" s="150"/>
      <c r="Q57" s="150"/>
      <c r="R57" s="150"/>
      <c r="S57" s="669"/>
      <c r="T57" s="669"/>
      <c r="U57" s="669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</row>
    <row r="58" spans="1:31" ht="15.75" customHeight="1" x14ac:dyDescent="0.25">
      <c r="A58" s="669"/>
      <c r="B58" s="669"/>
      <c r="C58" s="669"/>
      <c r="D58" s="669"/>
      <c r="E58" s="669"/>
      <c r="F58" s="669"/>
      <c r="G58" s="669"/>
      <c r="H58" s="669"/>
      <c r="I58" s="669"/>
      <c r="J58" s="669"/>
      <c r="K58" s="669"/>
      <c r="L58" s="669"/>
      <c r="M58" s="669"/>
      <c r="N58" s="669"/>
      <c r="O58" s="669"/>
      <c r="P58" s="150"/>
      <c r="Q58" s="150"/>
      <c r="R58" s="150"/>
      <c r="S58" s="669"/>
      <c r="T58" s="669"/>
      <c r="U58" s="669"/>
      <c r="V58" s="150"/>
      <c r="W58" s="150"/>
      <c r="X58" s="150"/>
      <c r="Y58" s="150"/>
      <c r="Z58" s="150"/>
      <c r="AA58" s="150"/>
      <c r="AB58" s="150"/>
      <c r="AC58" s="150"/>
      <c r="AD58" s="150"/>
      <c r="AE58" s="150"/>
    </row>
    <row r="59" spans="1:31" ht="15.75" customHeight="1" x14ac:dyDescent="0.25">
      <c r="A59" s="669"/>
      <c r="B59" s="669"/>
      <c r="C59" s="669"/>
      <c r="D59" s="669"/>
      <c r="E59" s="669"/>
      <c r="F59" s="669"/>
      <c r="G59" s="669"/>
      <c r="H59" s="669"/>
      <c r="I59" s="669"/>
      <c r="J59" s="669"/>
      <c r="K59" s="669"/>
      <c r="L59" s="669"/>
      <c r="M59" s="669"/>
      <c r="N59" s="669"/>
      <c r="O59" s="669"/>
      <c r="P59" s="150"/>
      <c r="Q59" s="150"/>
      <c r="R59" s="150"/>
      <c r="S59" s="669"/>
      <c r="T59" s="669"/>
      <c r="U59" s="669"/>
      <c r="V59" s="150"/>
      <c r="W59" s="150"/>
      <c r="X59" s="150"/>
      <c r="Y59" s="150"/>
      <c r="Z59" s="150"/>
      <c r="AA59" s="150"/>
      <c r="AB59" s="150"/>
      <c r="AC59" s="150"/>
      <c r="AD59" s="150"/>
      <c r="AE59" s="150"/>
    </row>
    <row r="60" spans="1:31" ht="15.75" customHeight="1" x14ac:dyDescent="0.25">
      <c r="A60" s="669"/>
      <c r="B60" s="669"/>
      <c r="C60" s="669"/>
      <c r="D60" s="669"/>
      <c r="E60" s="669"/>
      <c r="F60" s="669"/>
      <c r="G60" s="669"/>
      <c r="H60" s="669"/>
      <c r="I60" s="669"/>
      <c r="J60" s="669"/>
      <c r="K60" s="669"/>
      <c r="L60" s="669"/>
      <c r="M60" s="669"/>
      <c r="N60" s="669"/>
      <c r="O60" s="669"/>
      <c r="P60" s="150"/>
      <c r="Q60" s="150"/>
      <c r="R60" s="150"/>
      <c r="S60" s="669"/>
      <c r="T60" s="669"/>
      <c r="U60" s="669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</row>
    <row r="61" spans="1:31" ht="15.75" customHeight="1" x14ac:dyDescent="0.25">
      <c r="A61" s="669"/>
      <c r="B61" s="669"/>
      <c r="C61" s="669"/>
      <c r="D61" s="669"/>
      <c r="E61" s="669"/>
      <c r="F61" s="669"/>
      <c r="G61" s="669"/>
      <c r="H61" s="669"/>
      <c r="I61" s="669"/>
      <c r="J61" s="669"/>
      <c r="K61" s="669"/>
      <c r="L61" s="669"/>
      <c r="M61" s="669"/>
      <c r="N61" s="669"/>
      <c r="O61" s="669"/>
      <c r="P61" s="150"/>
      <c r="Q61" s="150"/>
      <c r="R61" s="150"/>
      <c r="S61" s="669"/>
      <c r="T61" s="669"/>
      <c r="U61" s="669"/>
      <c r="V61" s="150"/>
      <c r="W61" s="150"/>
      <c r="X61" s="150"/>
      <c r="Y61" s="150"/>
      <c r="Z61" s="150"/>
      <c r="AA61" s="150"/>
      <c r="AB61" s="150"/>
      <c r="AC61" s="150"/>
      <c r="AD61" s="150"/>
      <c r="AE61" s="150"/>
    </row>
    <row r="62" spans="1:31" ht="15.75" customHeight="1" x14ac:dyDescent="0.25">
      <c r="A62" s="669"/>
      <c r="B62" s="669"/>
      <c r="C62" s="669"/>
      <c r="D62" s="669"/>
      <c r="E62" s="669"/>
      <c r="F62" s="669"/>
      <c r="G62" s="669"/>
      <c r="H62" s="669"/>
      <c r="I62" s="669"/>
      <c r="J62" s="669"/>
      <c r="K62" s="669"/>
      <c r="L62" s="669"/>
      <c r="M62" s="669"/>
      <c r="N62" s="669"/>
      <c r="O62" s="669"/>
      <c r="P62" s="150"/>
      <c r="Q62" s="150"/>
      <c r="R62" s="150"/>
      <c r="S62" s="669"/>
      <c r="T62" s="669"/>
      <c r="U62" s="669"/>
      <c r="V62" s="150"/>
      <c r="W62" s="150"/>
      <c r="X62" s="150"/>
      <c r="Y62" s="150"/>
      <c r="Z62" s="150"/>
      <c r="AA62" s="150"/>
      <c r="AB62" s="150"/>
      <c r="AC62" s="150"/>
      <c r="AD62" s="150"/>
      <c r="AE62" s="150"/>
    </row>
    <row r="63" spans="1:31" ht="15.75" customHeight="1" x14ac:dyDescent="0.25">
      <c r="A63" s="669"/>
      <c r="B63" s="669"/>
      <c r="C63" s="669"/>
      <c r="D63" s="669"/>
      <c r="E63" s="669"/>
      <c r="F63" s="669"/>
      <c r="G63" s="669"/>
      <c r="H63" s="669"/>
      <c r="I63" s="669"/>
      <c r="J63" s="669"/>
      <c r="K63" s="669"/>
      <c r="L63" s="669"/>
      <c r="M63" s="669"/>
      <c r="N63" s="669"/>
      <c r="O63" s="669"/>
      <c r="P63" s="150"/>
      <c r="Q63" s="150"/>
      <c r="R63" s="150"/>
      <c r="S63" s="669"/>
      <c r="T63" s="669"/>
      <c r="U63" s="669"/>
      <c r="V63" s="150"/>
      <c r="W63" s="150"/>
      <c r="X63" s="150"/>
      <c r="Y63" s="150"/>
      <c r="Z63" s="150"/>
      <c r="AA63" s="150"/>
      <c r="AB63" s="150"/>
      <c r="AC63" s="150"/>
      <c r="AD63" s="150"/>
      <c r="AE63" s="150"/>
    </row>
    <row r="64" spans="1:31" ht="15.75" customHeight="1" x14ac:dyDescent="0.25">
      <c r="A64" s="669"/>
      <c r="B64" s="669"/>
      <c r="C64" s="669"/>
      <c r="D64" s="669"/>
      <c r="E64" s="669"/>
      <c r="F64" s="669"/>
      <c r="G64" s="669"/>
      <c r="H64" s="669"/>
      <c r="I64" s="669"/>
      <c r="J64" s="669"/>
      <c r="K64" s="669"/>
      <c r="L64" s="669"/>
      <c r="M64" s="669"/>
      <c r="N64" s="669"/>
      <c r="O64" s="669"/>
      <c r="P64" s="150"/>
      <c r="Q64" s="150"/>
      <c r="R64" s="150"/>
      <c r="S64" s="669"/>
      <c r="T64" s="669"/>
      <c r="U64" s="669"/>
      <c r="V64" s="150"/>
      <c r="W64" s="150"/>
      <c r="X64" s="150"/>
      <c r="Y64" s="150"/>
      <c r="Z64" s="150"/>
      <c r="AA64" s="150"/>
      <c r="AB64" s="150"/>
      <c r="AC64" s="150"/>
      <c r="AD64" s="150"/>
      <c r="AE64" s="150"/>
    </row>
    <row r="65" spans="1:31" ht="15.75" customHeight="1" x14ac:dyDescent="0.25">
      <c r="A65" s="669"/>
      <c r="B65" s="669"/>
      <c r="C65" s="669"/>
      <c r="D65" s="669"/>
      <c r="E65" s="669"/>
      <c r="F65" s="669"/>
      <c r="G65" s="669"/>
      <c r="H65" s="669"/>
      <c r="I65" s="669"/>
      <c r="J65" s="669"/>
      <c r="K65" s="669"/>
      <c r="L65" s="669"/>
      <c r="M65" s="669"/>
      <c r="N65" s="669"/>
      <c r="O65" s="669"/>
      <c r="P65" s="150"/>
      <c r="Q65" s="150"/>
      <c r="R65" s="150"/>
      <c r="S65" s="669"/>
      <c r="T65" s="669"/>
      <c r="U65" s="669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</row>
    <row r="66" spans="1:31" ht="15.75" customHeight="1" x14ac:dyDescent="0.25">
      <c r="A66" s="669"/>
      <c r="B66" s="669"/>
      <c r="C66" s="669"/>
      <c r="D66" s="669"/>
      <c r="E66" s="669"/>
      <c r="F66" s="669"/>
      <c r="G66" s="669"/>
      <c r="H66" s="669"/>
      <c r="I66" s="669"/>
      <c r="J66" s="669"/>
      <c r="K66" s="669"/>
      <c r="L66" s="669"/>
      <c r="M66" s="669"/>
      <c r="N66" s="669"/>
      <c r="O66" s="669"/>
      <c r="P66" s="150"/>
      <c r="Q66" s="150"/>
      <c r="R66" s="150"/>
      <c r="S66" s="669"/>
      <c r="T66" s="669"/>
      <c r="U66" s="669"/>
      <c r="V66" s="150"/>
      <c r="W66" s="150"/>
      <c r="X66" s="150"/>
      <c r="Y66" s="150"/>
      <c r="Z66" s="150"/>
      <c r="AA66" s="150"/>
      <c r="AB66" s="150"/>
      <c r="AC66" s="150"/>
      <c r="AD66" s="150"/>
      <c r="AE66" s="150"/>
    </row>
    <row r="67" spans="1:31" ht="15.75" customHeight="1" x14ac:dyDescent="0.25">
      <c r="A67" s="669"/>
      <c r="B67" s="669"/>
      <c r="C67" s="669"/>
      <c r="D67" s="669"/>
      <c r="E67" s="669"/>
      <c r="F67" s="669"/>
      <c r="G67" s="669"/>
      <c r="H67" s="669"/>
      <c r="I67" s="669"/>
      <c r="J67" s="669"/>
      <c r="K67" s="669"/>
      <c r="L67" s="669"/>
      <c r="M67" s="669"/>
      <c r="N67" s="669"/>
      <c r="O67" s="669"/>
      <c r="P67" s="150"/>
      <c r="Q67" s="150"/>
      <c r="R67" s="150"/>
      <c r="S67" s="669"/>
      <c r="T67" s="669"/>
      <c r="U67" s="669"/>
      <c r="V67" s="150"/>
      <c r="W67" s="150"/>
      <c r="X67" s="150"/>
      <c r="Y67" s="150"/>
      <c r="Z67" s="150"/>
      <c r="AA67" s="150"/>
      <c r="AB67" s="150"/>
      <c r="AC67" s="150"/>
      <c r="AD67" s="150"/>
      <c r="AE67" s="150"/>
    </row>
    <row r="68" spans="1:31" ht="15.75" customHeight="1" x14ac:dyDescent="0.25">
      <c r="A68" s="669"/>
      <c r="B68" s="669"/>
      <c r="C68" s="669"/>
      <c r="D68" s="669"/>
      <c r="E68" s="669"/>
      <c r="F68" s="669"/>
      <c r="G68" s="669"/>
      <c r="H68" s="669"/>
      <c r="I68" s="669"/>
      <c r="J68" s="669"/>
      <c r="K68" s="669"/>
      <c r="L68" s="669"/>
      <c r="M68" s="669"/>
      <c r="N68" s="669"/>
      <c r="O68" s="669"/>
      <c r="P68" s="150"/>
      <c r="Q68" s="150"/>
      <c r="R68" s="150"/>
      <c r="S68" s="669"/>
      <c r="T68" s="669"/>
      <c r="U68" s="669"/>
      <c r="V68" s="150"/>
      <c r="W68" s="150"/>
      <c r="X68" s="150"/>
      <c r="Y68" s="150"/>
      <c r="Z68" s="150"/>
      <c r="AA68" s="150"/>
      <c r="AB68" s="150"/>
      <c r="AC68" s="150"/>
      <c r="AD68" s="150"/>
      <c r="AE68" s="150"/>
    </row>
    <row r="69" spans="1:31" ht="15.75" customHeight="1" x14ac:dyDescent="0.25">
      <c r="A69" s="669"/>
      <c r="B69" s="669"/>
      <c r="C69" s="669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150"/>
      <c r="Q69" s="150"/>
      <c r="R69" s="150"/>
      <c r="S69" s="669"/>
      <c r="T69" s="669"/>
      <c r="U69" s="669"/>
      <c r="V69" s="150"/>
      <c r="W69" s="150"/>
      <c r="X69" s="150"/>
      <c r="Y69" s="150"/>
      <c r="Z69" s="150"/>
      <c r="AA69" s="150"/>
      <c r="AB69" s="150"/>
      <c r="AC69" s="150"/>
      <c r="AD69" s="150"/>
      <c r="AE69" s="150"/>
    </row>
    <row r="70" spans="1:31" ht="15.75" customHeight="1" x14ac:dyDescent="0.25">
      <c r="A70" s="669"/>
      <c r="B70" s="669"/>
      <c r="C70" s="669"/>
      <c r="D70" s="669"/>
      <c r="E70" s="669"/>
      <c r="F70" s="669"/>
      <c r="G70" s="669"/>
      <c r="H70" s="669"/>
      <c r="I70" s="669"/>
      <c r="J70" s="669"/>
      <c r="K70" s="669"/>
      <c r="L70" s="669"/>
      <c r="M70" s="669"/>
      <c r="N70" s="669"/>
      <c r="O70" s="669"/>
      <c r="P70" s="150"/>
      <c r="Q70" s="150"/>
      <c r="R70" s="150"/>
      <c r="S70" s="669"/>
      <c r="T70" s="669"/>
      <c r="U70" s="669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</row>
    <row r="71" spans="1:31" ht="15.75" customHeight="1" x14ac:dyDescent="0.25">
      <c r="A71" s="669"/>
      <c r="B71" s="669"/>
      <c r="C71" s="669"/>
      <c r="D71" s="669"/>
      <c r="E71" s="669"/>
      <c r="F71" s="669"/>
      <c r="G71" s="669"/>
      <c r="H71" s="669"/>
      <c r="I71" s="669"/>
      <c r="J71" s="669"/>
      <c r="K71" s="669"/>
      <c r="L71" s="669"/>
      <c r="M71" s="669"/>
      <c r="N71" s="669"/>
      <c r="O71" s="669"/>
      <c r="P71" s="150"/>
      <c r="Q71" s="150"/>
      <c r="R71" s="150"/>
      <c r="S71" s="669"/>
      <c r="T71" s="669"/>
      <c r="U71" s="669"/>
      <c r="V71" s="150"/>
      <c r="W71" s="150"/>
      <c r="X71" s="150"/>
      <c r="Y71" s="150"/>
      <c r="Z71" s="150"/>
      <c r="AA71" s="150"/>
      <c r="AB71" s="150"/>
      <c r="AC71" s="150"/>
      <c r="AD71" s="150"/>
      <c r="AE71" s="150"/>
    </row>
    <row r="72" spans="1:31" ht="15.75" customHeight="1" x14ac:dyDescent="0.25">
      <c r="A72" s="669"/>
      <c r="B72" s="669"/>
      <c r="C72" s="669"/>
      <c r="D72" s="669"/>
      <c r="E72" s="669"/>
      <c r="F72" s="669"/>
      <c r="G72" s="669"/>
      <c r="H72" s="669"/>
      <c r="I72" s="669"/>
      <c r="J72" s="669"/>
      <c r="K72" s="669"/>
      <c r="L72" s="669"/>
      <c r="M72" s="669"/>
      <c r="N72" s="669"/>
      <c r="O72" s="669"/>
      <c r="P72" s="150"/>
      <c r="Q72" s="150"/>
      <c r="R72" s="150"/>
      <c r="S72" s="669"/>
      <c r="T72" s="669"/>
      <c r="U72" s="669"/>
      <c r="V72" s="150"/>
      <c r="W72" s="150"/>
      <c r="X72" s="150"/>
      <c r="Y72" s="150"/>
      <c r="Z72" s="150"/>
      <c r="AA72" s="150"/>
      <c r="AB72" s="150"/>
      <c r="AC72" s="150"/>
      <c r="AD72" s="150"/>
      <c r="AE72" s="150"/>
    </row>
    <row r="73" spans="1:31" ht="15.75" customHeight="1" x14ac:dyDescent="0.25">
      <c r="A73" s="669"/>
      <c r="B73" s="669"/>
      <c r="C73" s="669"/>
      <c r="D73" s="669"/>
      <c r="E73" s="669"/>
      <c r="F73" s="669"/>
      <c r="G73" s="669"/>
      <c r="H73" s="669"/>
      <c r="I73" s="669"/>
      <c r="J73" s="669"/>
      <c r="K73" s="669"/>
      <c r="L73" s="669"/>
      <c r="M73" s="669"/>
      <c r="N73" s="669"/>
      <c r="O73" s="669"/>
      <c r="P73" s="150"/>
      <c r="Q73" s="150"/>
      <c r="R73" s="150"/>
      <c r="S73" s="669"/>
      <c r="T73" s="669"/>
      <c r="U73" s="669"/>
      <c r="V73" s="150"/>
      <c r="W73" s="150"/>
      <c r="X73" s="150"/>
      <c r="Y73" s="150"/>
      <c r="Z73" s="150"/>
      <c r="AA73" s="150"/>
      <c r="AB73" s="150"/>
      <c r="AC73" s="150"/>
      <c r="AD73" s="150"/>
      <c r="AE73" s="150"/>
    </row>
    <row r="74" spans="1:31" ht="15.75" customHeight="1" x14ac:dyDescent="0.25">
      <c r="A74" s="669"/>
      <c r="B74" s="669"/>
      <c r="C74" s="669"/>
      <c r="D74" s="669"/>
      <c r="E74" s="669"/>
      <c r="F74" s="669"/>
      <c r="G74" s="669"/>
      <c r="H74" s="669"/>
      <c r="I74" s="669"/>
      <c r="J74" s="669"/>
      <c r="K74" s="669"/>
      <c r="L74" s="669"/>
      <c r="M74" s="669"/>
      <c r="N74" s="669"/>
      <c r="O74" s="669"/>
      <c r="P74" s="150"/>
      <c r="Q74" s="150"/>
      <c r="R74" s="150"/>
      <c r="S74" s="669"/>
      <c r="T74" s="669"/>
      <c r="U74" s="669"/>
      <c r="V74" s="150"/>
      <c r="W74" s="150"/>
      <c r="X74" s="150"/>
      <c r="Y74" s="150"/>
      <c r="Z74" s="150"/>
      <c r="AA74" s="150"/>
      <c r="AB74" s="150"/>
      <c r="AC74" s="150"/>
      <c r="AD74" s="150"/>
      <c r="AE74" s="150"/>
    </row>
    <row r="75" spans="1:31" ht="15.75" customHeight="1" x14ac:dyDescent="0.25">
      <c r="A75" s="669"/>
      <c r="B75" s="669"/>
      <c r="C75" s="669"/>
      <c r="D75" s="669"/>
      <c r="E75" s="669"/>
      <c r="F75" s="669"/>
      <c r="G75" s="669"/>
      <c r="H75" s="669"/>
      <c r="I75" s="669"/>
      <c r="J75" s="669"/>
      <c r="K75" s="669"/>
      <c r="L75" s="669"/>
      <c r="M75" s="669"/>
      <c r="N75" s="669"/>
      <c r="O75" s="669"/>
      <c r="P75" s="150"/>
      <c r="Q75" s="150"/>
      <c r="R75" s="150"/>
      <c r="S75" s="669"/>
      <c r="T75" s="669"/>
      <c r="U75" s="669"/>
      <c r="V75" s="150"/>
      <c r="W75" s="150"/>
      <c r="X75" s="150"/>
      <c r="Y75" s="150"/>
      <c r="Z75" s="150"/>
      <c r="AA75" s="150"/>
      <c r="AB75" s="150"/>
      <c r="AC75" s="150"/>
      <c r="AD75" s="150"/>
      <c r="AE75" s="150"/>
    </row>
    <row r="76" spans="1:31" ht="15.75" customHeight="1" x14ac:dyDescent="0.25">
      <c r="A76" s="669"/>
      <c r="B76" s="669"/>
      <c r="C76" s="669"/>
      <c r="D76" s="669"/>
      <c r="E76" s="669"/>
      <c r="F76" s="669"/>
      <c r="G76" s="669"/>
      <c r="H76" s="669"/>
      <c r="I76" s="669"/>
      <c r="J76" s="669"/>
      <c r="K76" s="669"/>
      <c r="L76" s="669"/>
      <c r="M76" s="669"/>
      <c r="N76" s="669"/>
      <c r="O76" s="669"/>
      <c r="P76" s="150"/>
      <c r="Q76" s="150"/>
      <c r="R76" s="150"/>
      <c r="S76" s="669"/>
      <c r="T76" s="669"/>
      <c r="U76" s="669"/>
      <c r="V76" s="150"/>
      <c r="W76" s="150"/>
      <c r="X76" s="150"/>
      <c r="Y76" s="150"/>
      <c r="Z76" s="150"/>
      <c r="AA76" s="150"/>
      <c r="AB76" s="150"/>
      <c r="AC76" s="150"/>
      <c r="AD76" s="150"/>
      <c r="AE76" s="150"/>
    </row>
    <row r="77" spans="1:31" ht="15.75" customHeight="1" x14ac:dyDescent="0.25">
      <c r="A77" s="669"/>
      <c r="B77" s="669"/>
      <c r="C77" s="669"/>
      <c r="D77" s="669"/>
      <c r="E77" s="669"/>
      <c r="F77" s="669"/>
      <c r="G77" s="669"/>
      <c r="H77" s="669"/>
      <c r="I77" s="669"/>
      <c r="J77" s="669"/>
      <c r="K77" s="669"/>
      <c r="L77" s="669"/>
      <c r="M77" s="669"/>
      <c r="N77" s="669"/>
      <c r="O77" s="669"/>
      <c r="P77" s="150"/>
      <c r="Q77" s="150"/>
      <c r="R77" s="150"/>
      <c r="S77" s="669"/>
      <c r="T77" s="669"/>
      <c r="U77" s="669"/>
      <c r="V77" s="150"/>
      <c r="W77" s="150"/>
      <c r="X77" s="150"/>
      <c r="Y77" s="150"/>
      <c r="Z77" s="150"/>
      <c r="AA77" s="150"/>
      <c r="AB77" s="150"/>
      <c r="AC77" s="150"/>
      <c r="AD77" s="150"/>
      <c r="AE77" s="150"/>
    </row>
    <row r="78" spans="1:31" ht="15.75" customHeight="1" x14ac:dyDescent="0.25">
      <c r="A78" s="669"/>
      <c r="B78" s="669"/>
      <c r="C78" s="669"/>
      <c r="D78" s="669"/>
      <c r="E78" s="669"/>
      <c r="F78" s="669"/>
      <c r="G78" s="669"/>
      <c r="H78" s="669"/>
      <c r="I78" s="669"/>
      <c r="J78" s="669"/>
      <c r="K78" s="669"/>
      <c r="L78" s="669"/>
      <c r="M78" s="669"/>
      <c r="N78" s="669"/>
      <c r="O78" s="669"/>
      <c r="P78" s="150"/>
      <c r="Q78" s="150"/>
      <c r="R78" s="150"/>
      <c r="S78" s="669"/>
      <c r="T78" s="669"/>
      <c r="U78" s="669"/>
      <c r="V78" s="150"/>
      <c r="W78" s="150"/>
      <c r="X78" s="150"/>
      <c r="Y78" s="150"/>
      <c r="Z78" s="150"/>
      <c r="AA78" s="150"/>
      <c r="AB78" s="150"/>
      <c r="AC78" s="150"/>
      <c r="AD78" s="150"/>
      <c r="AE78" s="150"/>
    </row>
    <row r="79" spans="1:31" ht="15.75" customHeight="1" x14ac:dyDescent="0.25">
      <c r="A79" s="669"/>
      <c r="B79" s="669"/>
      <c r="C79" s="669"/>
      <c r="D79" s="669"/>
      <c r="E79" s="669"/>
      <c r="F79" s="669"/>
      <c r="G79" s="669"/>
      <c r="H79" s="669"/>
      <c r="I79" s="669"/>
      <c r="J79" s="669"/>
      <c r="K79" s="669"/>
      <c r="L79" s="669"/>
      <c r="M79" s="669"/>
      <c r="N79" s="669"/>
      <c r="O79" s="669"/>
      <c r="P79" s="150"/>
      <c r="Q79" s="150"/>
      <c r="R79" s="150"/>
      <c r="S79" s="669"/>
      <c r="T79" s="669"/>
      <c r="U79" s="669"/>
      <c r="V79" s="150"/>
      <c r="W79" s="150"/>
      <c r="X79" s="150"/>
      <c r="Y79" s="150"/>
      <c r="Z79" s="150"/>
      <c r="AA79" s="150"/>
      <c r="AB79" s="150"/>
      <c r="AC79" s="150"/>
      <c r="AD79" s="150"/>
      <c r="AE79" s="150"/>
    </row>
    <row r="80" spans="1:31" ht="15.75" customHeight="1" x14ac:dyDescent="0.25">
      <c r="A80" s="669"/>
      <c r="B80" s="669"/>
      <c r="C80" s="669"/>
      <c r="D80" s="669"/>
      <c r="E80" s="669"/>
      <c r="F80" s="669"/>
      <c r="G80" s="669"/>
      <c r="H80" s="669"/>
      <c r="I80" s="669"/>
      <c r="J80" s="669"/>
      <c r="K80" s="669"/>
      <c r="L80" s="669"/>
      <c r="M80" s="669"/>
      <c r="N80" s="669"/>
      <c r="O80" s="669"/>
      <c r="P80" s="150"/>
      <c r="Q80" s="150"/>
      <c r="R80" s="150"/>
      <c r="S80" s="669"/>
      <c r="T80" s="669"/>
      <c r="U80" s="669"/>
      <c r="V80" s="150"/>
      <c r="W80" s="150"/>
      <c r="X80" s="150"/>
      <c r="Y80" s="150"/>
      <c r="Z80" s="150"/>
      <c r="AA80" s="150"/>
      <c r="AB80" s="150"/>
      <c r="AC80" s="150"/>
      <c r="AD80" s="150"/>
      <c r="AE80" s="150"/>
    </row>
    <row r="81" spans="1:31" ht="15.75" customHeight="1" x14ac:dyDescent="0.25">
      <c r="A81" s="669"/>
      <c r="B81" s="669"/>
      <c r="C81" s="669"/>
      <c r="D81" s="669"/>
      <c r="E81" s="669"/>
      <c r="F81" s="669"/>
      <c r="G81" s="669"/>
      <c r="H81" s="669"/>
      <c r="I81" s="669"/>
      <c r="J81" s="669"/>
      <c r="K81" s="669"/>
      <c r="L81" s="669"/>
      <c r="M81" s="669"/>
      <c r="N81" s="669"/>
      <c r="O81" s="669"/>
      <c r="P81" s="150"/>
      <c r="Q81" s="150"/>
      <c r="R81" s="150"/>
      <c r="S81" s="669"/>
      <c r="T81" s="669"/>
      <c r="U81" s="669"/>
      <c r="V81" s="150"/>
      <c r="W81" s="150"/>
      <c r="X81" s="150"/>
      <c r="Y81" s="150"/>
      <c r="Z81" s="150"/>
      <c r="AA81" s="150"/>
      <c r="AB81" s="150"/>
      <c r="AC81" s="150"/>
      <c r="AD81" s="150"/>
      <c r="AE81" s="150"/>
    </row>
    <row r="82" spans="1:31" ht="15.75" customHeight="1" x14ac:dyDescent="0.25">
      <c r="A82" s="669"/>
      <c r="B82" s="669"/>
      <c r="C82" s="669"/>
      <c r="D82" s="669"/>
      <c r="E82" s="669"/>
      <c r="F82" s="669"/>
      <c r="G82" s="669"/>
      <c r="H82" s="669"/>
      <c r="I82" s="669"/>
      <c r="J82" s="669"/>
      <c r="K82" s="669"/>
      <c r="L82" s="669"/>
      <c r="M82" s="669"/>
      <c r="N82" s="669"/>
      <c r="O82" s="669"/>
      <c r="P82" s="150"/>
      <c r="Q82" s="150"/>
      <c r="R82" s="150"/>
      <c r="S82" s="669"/>
      <c r="T82" s="669"/>
      <c r="U82" s="669"/>
      <c r="V82" s="150"/>
      <c r="W82" s="150"/>
      <c r="X82" s="150"/>
      <c r="Y82" s="150"/>
      <c r="Z82" s="150"/>
      <c r="AA82" s="150"/>
      <c r="AB82" s="150"/>
      <c r="AC82" s="150"/>
      <c r="AD82" s="150"/>
      <c r="AE82" s="150"/>
    </row>
    <row r="83" spans="1:31" ht="15.75" customHeight="1" x14ac:dyDescent="0.25">
      <c r="A83" s="669"/>
      <c r="B83" s="669"/>
      <c r="C83" s="669"/>
      <c r="D83" s="669"/>
      <c r="E83" s="669"/>
      <c r="F83" s="669"/>
      <c r="G83" s="669"/>
      <c r="H83" s="669"/>
      <c r="I83" s="669"/>
      <c r="J83" s="669"/>
      <c r="K83" s="669"/>
      <c r="L83" s="669"/>
      <c r="M83" s="669"/>
      <c r="N83" s="669"/>
      <c r="O83" s="669"/>
      <c r="P83" s="150"/>
      <c r="Q83" s="150"/>
      <c r="R83" s="150"/>
      <c r="S83" s="669"/>
      <c r="T83" s="669"/>
      <c r="U83" s="669"/>
      <c r="V83" s="150"/>
      <c r="W83" s="150"/>
      <c r="X83" s="150"/>
      <c r="Y83" s="150"/>
      <c r="Z83" s="150"/>
      <c r="AA83" s="150"/>
      <c r="AB83" s="150"/>
      <c r="AC83" s="150"/>
      <c r="AD83" s="150"/>
      <c r="AE83" s="150"/>
    </row>
    <row r="84" spans="1:31" ht="15.75" customHeight="1" x14ac:dyDescent="0.25">
      <c r="A84" s="669"/>
      <c r="B84" s="669"/>
      <c r="C84" s="669"/>
      <c r="D84" s="669"/>
      <c r="E84" s="669"/>
      <c r="F84" s="669"/>
      <c r="G84" s="669"/>
      <c r="H84" s="669"/>
      <c r="I84" s="669"/>
      <c r="J84" s="669"/>
      <c r="K84" s="669"/>
      <c r="L84" s="669"/>
      <c r="M84" s="669"/>
      <c r="N84" s="669"/>
      <c r="O84" s="669"/>
      <c r="P84" s="150"/>
      <c r="Q84" s="150"/>
      <c r="R84" s="150"/>
      <c r="S84" s="669"/>
      <c r="T84" s="669"/>
      <c r="U84" s="669"/>
      <c r="V84" s="150"/>
      <c r="W84" s="150"/>
      <c r="X84" s="150"/>
      <c r="Y84" s="150"/>
      <c r="Z84" s="150"/>
      <c r="AA84" s="150"/>
      <c r="AB84" s="150"/>
      <c r="AC84" s="150"/>
      <c r="AD84" s="150"/>
      <c r="AE84" s="150"/>
    </row>
    <row r="85" spans="1:31" ht="15.75" customHeight="1" x14ac:dyDescent="0.25">
      <c r="A85" s="669"/>
      <c r="B85" s="669"/>
      <c r="C85" s="669"/>
      <c r="D85" s="669"/>
      <c r="E85" s="669"/>
      <c r="F85" s="669"/>
      <c r="G85" s="669"/>
      <c r="H85" s="669"/>
      <c r="I85" s="669"/>
      <c r="J85" s="669"/>
      <c r="K85" s="669"/>
      <c r="L85" s="669"/>
      <c r="M85" s="669"/>
      <c r="N85" s="669"/>
      <c r="O85" s="669"/>
      <c r="P85" s="150"/>
      <c r="Q85" s="150"/>
      <c r="R85" s="150"/>
      <c r="S85" s="669"/>
      <c r="T85" s="669"/>
      <c r="U85" s="669"/>
      <c r="V85" s="150"/>
      <c r="W85" s="150"/>
      <c r="X85" s="150"/>
      <c r="Y85" s="150"/>
      <c r="Z85" s="150"/>
      <c r="AA85" s="150"/>
      <c r="AB85" s="150"/>
      <c r="AC85" s="150"/>
      <c r="AD85" s="150"/>
      <c r="AE85" s="150"/>
    </row>
    <row r="86" spans="1:31" ht="15.75" customHeight="1" x14ac:dyDescent="0.25">
      <c r="A86" s="669"/>
      <c r="B86" s="669"/>
      <c r="C86" s="669"/>
      <c r="D86" s="669"/>
      <c r="E86" s="669"/>
      <c r="F86" s="669"/>
      <c r="G86" s="669"/>
      <c r="H86" s="669"/>
      <c r="I86" s="669"/>
      <c r="J86" s="669"/>
      <c r="K86" s="669"/>
      <c r="L86" s="669"/>
      <c r="M86" s="669"/>
      <c r="N86" s="669"/>
      <c r="O86" s="669"/>
      <c r="P86" s="150"/>
      <c r="Q86" s="150"/>
      <c r="R86" s="150"/>
      <c r="S86" s="669"/>
      <c r="T86" s="669"/>
      <c r="U86" s="669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</row>
    <row r="87" spans="1:31" ht="15.75" customHeight="1" x14ac:dyDescent="0.25">
      <c r="A87" s="669"/>
      <c r="B87" s="669"/>
      <c r="C87" s="669"/>
      <c r="D87" s="669"/>
      <c r="E87" s="669"/>
      <c r="F87" s="669"/>
      <c r="G87" s="669"/>
      <c r="H87" s="669"/>
      <c r="I87" s="669"/>
      <c r="J87" s="669"/>
      <c r="K87" s="669"/>
      <c r="L87" s="669"/>
      <c r="M87" s="669"/>
      <c r="N87" s="669"/>
      <c r="O87" s="669"/>
      <c r="P87" s="150"/>
      <c r="Q87" s="150"/>
      <c r="R87" s="150"/>
      <c r="S87" s="669"/>
      <c r="T87" s="669"/>
      <c r="U87" s="669"/>
      <c r="V87" s="150"/>
      <c r="W87" s="150"/>
      <c r="X87" s="150"/>
      <c r="Y87" s="150"/>
      <c r="Z87" s="150"/>
      <c r="AA87" s="150"/>
      <c r="AB87" s="150"/>
      <c r="AC87" s="150"/>
      <c r="AD87" s="150"/>
      <c r="AE87" s="150"/>
    </row>
    <row r="88" spans="1:31" ht="15.75" customHeight="1" x14ac:dyDescent="0.25">
      <c r="A88" s="669"/>
      <c r="B88" s="669"/>
      <c r="C88" s="669"/>
      <c r="D88" s="669"/>
      <c r="E88" s="669"/>
      <c r="F88" s="669"/>
      <c r="G88" s="669"/>
      <c r="H88" s="669"/>
      <c r="I88" s="669"/>
      <c r="J88" s="669"/>
      <c r="K88" s="669"/>
      <c r="L88" s="669"/>
      <c r="M88" s="669"/>
      <c r="N88" s="669"/>
      <c r="O88" s="669"/>
      <c r="P88" s="150"/>
      <c r="Q88" s="150"/>
      <c r="R88" s="150"/>
      <c r="S88" s="669"/>
      <c r="T88" s="669"/>
      <c r="U88" s="669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</row>
    <row r="89" spans="1:31" ht="15.75" customHeight="1" x14ac:dyDescent="0.25">
      <c r="A89" s="669"/>
      <c r="B89" s="669"/>
      <c r="C89" s="669"/>
      <c r="D89" s="669"/>
      <c r="E89" s="669"/>
      <c r="F89" s="669"/>
      <c r="G89" s="669"/>
      <c r="H89" s="669"/>
      <c r="I89" s="669"/>
      <c r="J89" s="669"/>
      <c r="K89" s="669"/>
      <c r="L89" s="669"/>
      <c r="M89" s="669"/>
      <c r="N89" s="669"/>
      <c r="O89" s="669"/>
      <c r="P89" s="150"/>
      <c r="Q89" s="150"/>
      <c r="R89" s="150"/>
      <c r="S89" s="669"/>
      <c r="T89" s="669"/>
      <c r="U89" s="669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</row>
    <row r="90" spans="1:31" ht="15.75" customHeight="1" x14ac:dyDescent="0.25">
      <c r="A90" s="669"/>
      <c r="B90" s="669"/>
      <c r="C90" s="669"/>
      <c r="D90" s="669"/>
      <c r="E90" s="669"/>
      <c r="F90" s="669"/>
      <c r="G90" s="669"/>
      <c r="H90" s="669"/>
      <c r="I90" s="669"/>
      <c r="J90" s="669"/>
      <c r="K90" s="669"/>
      <c r="L90" s="669"/>
      <c r="M90" s="669"/>
      <c r="N90" s="669"/>
      <c r="O90" s="669"/>
      <c r="P90" s="150"/>
      <c r="Q90" s="150"/>
      <c r="R90" s="150"/>
      <c r="S90" s="669"/>
      <c r="T90" s="669"/>
      <c r="U90" s="669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</row>
    <row r="91" spans="1:31" ht="15.75" customHeight="1" x14ac:dyDescent="0.25">
      <c r="A91" s="669"/>
      <c r="B91" s="669"/>
      <c r="C91" s="669"/>
      <c r="D91" s="669"/>
      <c r="E91" s="669"/>
      <c r="F91" s="669"/>
      <c r="G91" s="669"/>
      <c r="H91" s="669"/>
      <c r="I91" s="669"/>
      <c r="J91" s="669"/>
      <c r="K91" s="669"/>
      <c r="L91" s="669"/>
      <c r="M91" s="669"/>
      <c r="N91" s="669"/>
      <c r="O91" s="669"/>
      <c r="P91" s="150"/>
      <c r="Q91" s="150"/>
      <c r="R91" s="150"/>
      <c r="S91" s="669"/>
      <c r="T91" s="669"/>
      <c r="U91" s="669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</row>
    <row r="92" spans="1:31" ht="15.75" customHeight="1" x14ac:dyDescent="0.25">
      <c r="A92" s="669"/>
      <c r="B92" s="669"/>
      <c r="C92" s="669"/>
      <c r="D92" s="669"/>
      <c r="E92" s="669"/>
      <c r="F92" s="669"/>
      <c r="G92" s="669"/>
      <c r="H92" s="669"/>
      <c r="I92" s="669"/>
      <c r="J92" s="669"/>
      <c r="K92" s="669"/>
      <c r="L92" s="669"/>
      <c r="M92" s="669"/>
      <c r="N92" s="669"/>
      <c r="O92" s="669"/>
      <c r="P92" s="150"/>
      <c r="Q92" s="150"/>
      <c r="R92" s="150"/>
      <c r="S92" s="669"/>
      <c r="T92" s="669"/>
      <c r="U92" s="669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</row>
    <row r="93" spans="1:31" ht="15.75" customHeight="1" x14ac:dyDescent="0.25">
      <c r="A93" s="669"/>
      <c r="B93" s="669"/>
      <c r="C93" s="669"/>
      <c r="D93" s="669"/>
      <c r="E93" s="669"/>
      <c r="F93" s="669"/>
      <c r="G93" s="669"/>
      <c r="H93" s="669"/>
      <c r="I93" s="669"/>
      <c r="J93" s="669"/>
      <c r="K93" s="669"/>
      <c r="L93" s="669"/>
      <c r="M93" s="669"/>
      <c r="N93" s="669"/>
      <c r="O93" s="669"/>
      <c r="P93" s="150"/>
      <c r="Q93" s="150"/>
      <c r="R93" s="150"/>
      <c r="S93" s="669"/>
      <c r="T93" s="669"/>
      <c r="U93" s="669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</row>
    <row r="94" spans="1:31" ht="15.75" customHeight="1" x14ac:dyDescent="0.25">
      <c r="A94" s="669"/>
      <c r="B94" s="669"/>
      <c r="C94" s="669"/>
      <c r="D94" s="669"/>
      <c r="E94" s="669"/>
      <c r="F94" s="669"/>
      <c r="G94" s="669"/>
      <c r="H94" s="669"/>
      <c r="I94" s="669"/>
      <c r="J94" s="669"/>
      <c r="K94" s="669"/>
      <c r="L94" s="669"/>
      <c r="M94" s="669"/>
      <c r="N94" s="669"/>
      <c r="O94" s="669"/>
      <c r="P94" s="150"/>
      <c r="Q94" s="150"/>
      <c r="R94" s="150"/>
      <c r="S94" s="669"/>
      <c r="T94" s="669"/>
      <c r="U94" s="669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</row>
    <row r="95" spans="1:31" ht="15.75" customHeight="1" x14ac:dyDescent="0.25">
      <c r="A95" s="669"/>
      <c r="B95" s="669"/>
      <c r="C95" s="669"/>
      <c r="D95" s="669"/>
      <c r="E95" s="669"/>
      <c r="F95" s="669"/>
      <c r="G95" s="669"/>
      <c r="H95" s="669"/>
      <c r="I95" s="669"/>
      <c r="J95" s="669"/>
      <c r="K95" s="669"/>
      <c r="L95" s="669"/>
      <c r="M95" s="669"/>
      <c r="N95" s="669"/>
      <c r="O95" s="669"/>
      <c r="P95" s="150"/>
      <c r="Q95" s="150"/>
      <c r="R95" s="150"/>
      <c r="S95" s="669"/>
      <c r="T95" s="669"/>
      <c r="U95" s="669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</row>
    <row r="96" spans="1:31" ht="15.75" customHeight="1" x14ac:dyDescent="0.25">
      <c r="A96" s="669"/>
      <c r="B96" s="669"/>
      <c r="C96" s="669"/>
      <c r="D96" s="669"/>
      <c r="E96" s="669"/>
      <c r="F96" s="669"/>
      <c r="G96" s="669"/>
      <c r="H96" s="669"/>
      <c r="I96" s="669"/>
      <c r="J96" s="669"/>
      <c r="K96" s="669"/>
      <c r="L96" s="669"/>
      <c r="M96" s="669"/>
      <c r="N96" s="669"/>
      <c r="O96" s="669"/>
      <c r="P96" s="150"/>
      <c r="Q96" s="150"/>
      <c r="R96" s="150"/>
      <c r="S96" s="669"/>
      <c r="T96" s="669"/>
      <c r="U96" s="669"/>
      <c r="V96" s="150"/>
      <c r="W96" s="150"/>
      <c r="X96" s="150"/>
      <c r="Y96" s="150"/>
      <c r="Z96" s="150"/>
      <c r="AA96" s="150"/>
      <c r="AB96" s="150"/>
      <c r="AC96" s="150"/>
      <c r="AD96" s="150"/>
      <c r="AE96" s="150"/>
    </row>
    <row r="97" spans="1:31" ht="15.75" customHeight="1" x14ac:dyDescent="0.25">
      <c r="A97" s="669"/>
      <c r="B97" s="669"/>
      <c r="C97" s="669"/>
      <c r="D97" s="669"/>
      <c r="E97" s="669"/>
      <c r="F97" s="669"/>
      <c r="G97" s="669"/>
      <c r="H97" s="669"/>
      <c r="I97" s="669"/>
      <c r="J97" s="669"/>
      <c r="K97" s="669"/>
      <c r="L97" s="669"/>
      <c r="M97" s="669"/>
      <c r="N97" s="669"/>
      <c r="O97" s="669"/>
      <c r="P97" s="150"/>
      <c r="Q97" s="150"/>
      <c r="R97" s="150"/>
      <c r="S97" s="669"/>
      <c r="T97" s="669"/>
      <c r="U97" s="669"/>
      <c r="V97" s="150"/>
      <c r="W97" s="150"/>
      <c r="X97" s="150"/>
      <c r="Y97" s="150"/>
      <c r="Z97" s="150"/>
      <c r="AA97" s="150"/>
      <c r="AB97" s="150"/>
      <c r="AC97" s="150"/>
      <c r="AD97" s="150"/>
      <c r="AE97" s="150"/>
    </row>
    <row r="98" spans="1:31" ht="15.75" customHeight="1" x14ac:dyDescent="0.25">
      <c r="A98" s="669"/>
      <c r="B98" s="669"/>
      <c r="C98" s="669"/>
      <c r="D98" s="669"/>
      <c r="E98" s="669"/>
      <c r="F98" s="669"/>
      <c r="G98" s="669"/>
      <c r="H98" s="669"/>
      <c r="I98" s="669"/>
      <c r="J98" s="669"/>
      <c r="K98" s="669"/>
      <c r="L98" s="669"/>
      <c r="M98" s="669"/>
      <c r="N98" s="669"/>
      <c r="O98" s="669"/>
      <c r="P98" s="150"/>
      <c r="Q98" s="150"/>
      <c r="R98" s="150"/>
      <c r="S98" s="669"/>
      <c r="T98" s="669"/>
      <c r="U98" s="669"/>
      <c r="V98" s="150"/>
      <c r="W98" s="150"/>
      <c r="X98" s="150"/>
      <c r="Y98" s="150"/>
      <c r="Z98" s="150"/>
      <c r="AA98" s="150"/>
      <c r="AB98" s="150"/>
      <c r="AC98" s="150"/>
      <c r="AD98" s="150"/>
      <c r="AE98" s="150"/>
    </row>
    <row r="99" spans="1:31" ht="15.75" customHeight="1" x14ac:dyDescent="0.25">
      <c r="A99" s="669"/>
      <c r="B99" s="669"/>
      <c r="C99" s="669"/>
      <c r="D99" s="669"/>
      <c r="E99" s="669"/>
      <c r="F99" s="669"/>
      <c r="G99" s="669"/>
      <c r="H99" s="669"/>
      <c r="I99" s="669"/>
      <c r="J99" s="669"/>
      <c r="K99" s="669"/>
      <c r="L99" s="669"/>
      <c r="M99" s="669"/>
      <c r="N99" s="669"/>
      <c r="O99" s="669"/>
      <c r="P99" s="150"/>
      <c r="Q99" s="150"/>
      <c r="R99" s="150"/>
      <c r="S99" s="669"/>
      <c r="T99" s="669"/>
      <c r="U99" s="669"/>
      <c r="V99" s="150"/>
      <c r="W99" s="150"/>
      <c r="X99" s="150"/>
      <c r="Y99" s="150"/>
      <c r="Z99" s="150"/>
      <c r="AA99" s="150"/>
      <c r="AB99" s="150"/>
      <c r="AC99" s="150"/>
      <c r="AD99" s="150"/>
      <c r="AE99" s="150"/>
    </row>
    <row r="100" spans="1:31" ht="15.75" customHeight="1" x14ac:dyDescent="0.25">
      <c r="A100" s="669"/>
      <c r="B100" s="669"/>
      <c r="C100" s="669"/>
      <c r="D100" s="669"/>
      <c r="E100" s="669"/>
      <c r="F100" s="669"/>
      <c r="G100" s="669"/>
      <c r="H100" s="669"/>
      <c r="I100" s="669"/>
      <c r="J100" s="669"/>
      <c r="K100" s="669"/>
      <c r="L100" s="669"/>
      <c r="M100" s="669"/>
      <c r="N100" s="669"/>
      <c r="O100" s="669"/>
      <c r="P100" s="150"/>
      <c r="Q100" s="150"/>
      <c r="R100" s="150"/>
      <c r="S100" s="669"/>
      <c r="T100" s="669"/>
      <c r="U100" s="669"/>
      <c r="V100" s="150"/>
      <c r="W100" s="150"/>
      <c r="X100" s="150"/>
      <c r="Y100" s="150"/>
      <c r="Z100" s="150"/>
      <c r="AA100" s="150"/>
      <c r="AB100" s="150"/>
      <c r="AC100" s="150"/>
      <c r="AD100" s="150"/>
      <c r="AE100" s="150"/>
    </row>
    <row r="101" spans="1:31" ht="15.75" customHeight="1" x14ac:dyDescent="0.25">
      <c r="A101" s="669"/>
      <c r="B101" s="669"/>
      <c r="C101" s="669"/>
      <c r="D101" s="669"/>
      <c r="E101" s="669"/>
      <c r="F101" s="669"/>
      <c r="G101" s="669"/>
      <c r="H101" s="669"/>
      <c r="I101" s="669"/>
      <c r="J101" s="669"/>
      <c r="K101" s="669"/>
      <c r="L101" s="669"/>
      <c r="M101" s="669"/>
      <c r="N101" s="669"/>
      <c r="O101" s="669"/>
      <c r="P101" s="150"/>
      <c r="Q101" s="150"/>
      <c r="R101" s="150"/>
      <c r="S101" s="669"/>
      <c r="T101" s="669"/>
      <c r="U101" s="669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</row>
    <row r="102" spans="1:31" ht="15.75" customHeight="1" x14ac:dyDescent="0.25">
      <c r="A102" s="669"/>
      <c r="B102" s="669"/>
      <c r="C102" s="669"/>
      <c r="D102" s="669"/>
      <c r="E102" s="669"/>
      <c r="F102" s="669"/>
      <c r="G102" s="669"/>
      <c r="H102" s="669"/>
      <c r="I102" s="669"/>
      <c r="J102" s="669"/>
      <c r="K102" s="669"/>
      <c r="L102" s="669"/>
      <c r="M102" s="669"/>
      <c r="N102" s="669"/>
      <c r="O102" s="669"/>
      <c r="P102" s="150"/>
      <c r="Q102" s="150"/>
      <c r="R102" s="150"/>
      <c r="S102" s="669"/>
      <c r="T102" s="669"/>
      <c r="U102" s="669"/>
      <c r="V102" s="150"/>
      <c r="W102" s="150"/>
      <c r="X102" s="150"/>
      <c r="Y102" s="150"/>
      <c r="Z102" s="150"/>
      <c r="AA102" s="150"/>
      <c r="AB102" s="150"/>
      <c r="AC102" s="150"/>
      <c r="AD102" s="150"/>
      <c r="AE102" s="150"/>
    </row>
    <row r="103" spans="1:31" ht="15.75" customHeight="1" x14ac:dyDescent="0.25">
      <c r="A103" s="669"/>
      <c r="B103" s="669"/>
      <c r="C103" s="669"/>
      <c r="D103" s="669"/>
      <c r="E103" s="669"/>
      <c r="F103" s="669"/>
      <c r="G103" s="669"/>
      <c r="H103" s="669"/>
      <c r="I103" s="669"/>
      <c r="J103" s="669"/>
      <c r="K103" s="669"/>
      <c r="L103" s="669"/>
      <c r="M103" s="669"/>
      <c r="N103" s="669"/>
      <c r="O103" s="669"/>
      <c r="P103" s="150"/>
      <c r="Q103" s="150"/>
      <c r="R103" s="150"/>
      <c r="S103" s="669"/>
      <c r="T103" s="669"/>
      <c r="U103" s="669"/>
      <c r="V103" s="150"/>
      <c r="W103" s="150"/>
      <c r="X103" s="150"/>
      <c r="Y103" s="150"/>
      <c r="Z103" s="150"/>
      <c r="AA103" s="150"/>
      <c r="AB103" s="150"/>
      <c r="AC103" s="150"/>
      <c r="AD103" s="150"/>
      <c r="AE103" s="150"/>
    </row>
    <row r="104" spans="1:31" ht="15.75" customHeight="1" x14ac:dyDescent="0.25">
      <c r="A104" s="669"/>
      <c r="B104" s="669"/>
      <c r="C104" s="669"/>
      <c r="D104" s="669"/>
      <c r="E104" s="669"/>
      <c r="F104" s="669"/>
      <c r="G104" s="669"/>
      <c r="H104" s="669"/>
      <c r="I104" s="669"/>
      <c r="J104" s="669"/>
      <c r="K104" s="669"/>
      <c r="L104" s="669"/>
      <c r="M104" s="669"/>
      <c r="N104" s="669"/>
      <c r="O104" s="669"/>
      <c r="P104" s="150"/>
      <c r="Q104" s="150"/>
      <c r="R104" s="150"/>
      <c r="S104" s="669"/>
      <c r="T104" s="669"/>
      <c r="U104" s="669"/>
      <c r="V104" s="150"/>
      <c r="W104" s="150"/>
      <c r="X104" s="150"/>
      <c r="Y104" s="150"/>
      <c r="Z104" s="150"/>
      <c r="AA104" s="150"/>
      <c r="AB104" s="150"/>
      <c r="AC104" s="150"/>
      <c r="AD104" s="150"/>
      <c r="AE104" s="150"/>
    </row>
    <row r="105" spans="1:31" ht="15.75" customHeight="1" x14ac:dyDescent="0.25">
      <c r="A105" s="669"/>
      <c r="B105" s="669"/>
      <c r="C105" s="669"/>
      <c r="D105" s="669"/>
      <c r="E105" s="669"/>
      <c r="F105" s="669"/>
      <c r="G105" s="669"/>
      <c r="H105" s="669"/>
      <c r="I105" s="669"/>
      <c r="J105" s="669"/>
      <c r="K105" s="669"/>
      <c r="L105" s="669"/>
      <c r="M105" s="669"/>
      <c r="N105" s="669"/>
      <c r="O105" s="669"/>
      <c r="P105" s="150"/>
      <c r="Q105" s="150"/>
      <c r="R105" s="150"/>
      <c r="S105" s="669"/>
      <c r="T105" s="669"/>
      <c r="U105" s="669"/>
      <c r="V105" s="150"/>
      <c r="W105" s="150"/>
      <c r="X105" s="150"/>
      <c r="Y105" s="150"/>
      <c r="Z105" s="150"/>
      <c r="AA105" s="150"/>
      <c r="AB105" s="150"/>
      <c r="AC105" s="150"/>
      <c r="AD105" s="150"/>
      <c r="AE105" s="150"/>
    </row>
    <row r="106" spans="1:31" ht="15.75" customHeight="1" x14ac:dyDescent="0.25">
      <c r="A106" s="669"/>
      <c r="B106" s="669"/>
      <c r="C106" s="669"/>
      <c r="D106" s="669"/>
      <c r="E106" s="669"/>
      <c r="F106" s="669"/>
      <c r="G106" s="669"/>
      <c r="H106" s="669"/>
      <c r="I106" s="669"/>
      <c r="J106" s="669"/>
      <c r="K106" s="669"/>
      <c r="L106" s="669"/>
      <c r="M106" s="669"/>
      <c r="N106" s="669"/>
      <c r="O106" s="669"/>
      <c r="P106" s="150"/>
      <c r="Q106" s="150"/>
      <c r="R106" s="150"/>
      <c r="S106" s="669"/>
      <c r="T106" s="669"/>
      <c r="U106" s="669"/>
      <c r="V106" s="150"/>
      <c r="W106" s="150"/>
      <c r="X106" s="150"/>
      <c r="Y106" s="150"/>
      <c r="Z106" s="150"/>
      <c r="AA106" s="150"/>
      <c r="AB106" s="150"/>
      <c r="AC106" s="150"/>
      <c r="AD106" s="150"/>
      <c r="AE106" s="150"/>
    </row>
    <row r="107" spans="1:31" ht="15.75" customHeight="1" x14ac:dyDescent="0.25">
      <c r="A107" s="669"/>
      <c r="B107" s="669"/>
      <c r="C107" s="669"/>
      <c r="D107" s="669"/>
      <c r="E107" s="669"/>
      <c r="F107" s="669"/>
      <c r="G107" s="669"/>
      <c r="H107" s="669"/>
      <c r="I107" s="669"/>
      <c r="J107" s="669"/>
      <c r="K107" s="669"/>
      <c r="L107" s="669"/>
      <c r="M107" s="669"/>
      <c r="N107" s="669"/>
      <c r="O107" s="669"/>
      <c r="P107" s="150"/>
      <c r="Q107" s="150"/>
      <c r="R107" s="150"/>
      <c r="S107" s="669"/>
      <c r="T107" s="669"/>
      <c r="U107" s="669"/>
      <c r="V107" s="150"/>
      <c r="W107" s="150"/>
      <c r="X107" s="150"/>
      <c r="Y107" s="150"/>
      <c r="Z107" s="150"/>
      <c r="AA107" s="150"/>
      <c r="AB107" s="150"/>
      <c r="AC107" s="150"/>
      <c r="AD107" s="150"/>
      <c r="AE107" s="150"/>
    </row>
    <row r="108" spans="1:31" ht="15.75" customHeight="1" x14ac:dyDescent="0.25">
      <c r="A108" s="669"/>
      <c r="B108" s="669"/>
      <c r="C108" s="669"/>
      <c r="D108" s="669"/>
      <c r="E108" s="669"/>
      <c r="F108" s="669"/>
      <c r="G108" s="669"/>
      <c r="H108" s="669"/>
      <c r="I108" s="669"/>
      <c r="J108" s="669"/>
      <c r="K108" s="669"/>
      <c r="L108" s="669"/>
      <c r="M108" s="669"/>
      <c r="N108" s="669"/>
      <c r="O108" s="669"/>
      <c r="P108" s="150"/>
      <c r="Q108" s="150"/>
      <c r="R108" s="150"/>
      <c r="S108" s="669"/>
      <c r="T108" s="669"/>
      <c r="U108" s="669"/>
      <c r="V108" s="150"/>
      <c r="W108" s="150"/>
      <c r="X108" s="150"/>
      <c r="Y108" s="150"/>
      <c r="Z108" s="150"/>
      <c r="AA108" s="150"/>
      <c r="AB108" s="150"/>
      <c r="AC108" s="150"/>
      <c r="AD108" s="150"/>
      <c r="AE108" s="150"/>
    </row>
    <row r="109" spans="1:31" ht="15.75" customHeight="1" x14ac:dyDescent="0.25">
      <c r="A109" s="669"/>
      <c r="B109" s="669"/>
      <c r="C109" s="669"/>
      <c r="D109" s="669"/>
      <c r="E109" s="669"/>
      <c r="F109" s="669"/>
      <c r="G109" s="669"/>
      <c r="H109" s="669"/>
      <c r="I109" s="669"/>
      <c r="J109" s="669"/>
      <c r="K109" s="669"/>
      <c r="L109" s="669"/>
      <c r="M109" s="669"/>
      <c r="N109" s="669"/>
      <c r="O109" s="669"/>
      <c r="P109" s="150"/>
      <c r="Q109" s="150"/>
      <c r="R109" s="150"/>
      <c r="S109" s="669"/>
      <c r="T109" s="669"/>
      <c r="U109" s="669"/>
      <c r="V109" s="150"/>
      <c r="W109" s="150"/>
      <c r="X109" s="150"/>
      <c r="Y109" s="150"/>
      <c r="Z109" s="150"/>
      <c r="AA109" s="150"/>
      <c r="AB109" s="150"/>
      <c r="AC109" s="150"/>
      <c r="AD109" s="150"/>
      <c r="AE109" s="150"/>
    </row>
    <row r="110" spans="1:31" ht="15.75" customHeight="1" x14ac:dyDescent="0.25">
      <c r="A110" s="669"/>
      <c r="B110" s="669"/>
      <c r="C110" s="669"/>
      <c r="D110" s="669"/>
      <c r="E110" s="669"/>
      <c r="F110" s="669"/>
      <c r="G110" s="669"/>
      <c r="H110" s="669"/>
      <c r="I110" s="669"/>
      <c r="J110" s="669"/>
      <c r="K110" s="669"/>
      <c r="L110" s="669"/>
      <c r="M110" s="669"/>
      <c r="N110" s="669"/>
      <c r="O110" s="669"/>
      <c r="P110" s="150"/>
      <c r="Q110" s="150"/>
      <c r="R110" s="150"/>
      <c r="S110" s="669"/>
      <c r="T110" s="669"/>
      <c r="U110" s="669"/>
      <c r="V110" s="150"/>
      <c r="W110" s="150"/>
      <c r="X110" s="150"/>
      <c r="Y110" s="150"/>
      <c r="Z110" s="150"/>
      <c r="AA110" s="150"/>
      <c r="AB110" s="150"/>
      <c r="AC110" s="150"/>
      <c r="AD110" s="150"/>
      <c r="AE110" s="150"/>
    </row>
    <row r="111" spans="1:31" ht="15.75" customHeight="1" x14ac:dyDescent="0.25">
      <c r="A111" s="669"/>
      <c r="B111" s="669"/>
      <c r="C111" s="669"/>
      <c r="D111" s="669"/>
      <c r="E111" s="669"/>
      <c r="F111" s="669"/>
      <c r="G111" s="669"/>
      <c r="H111" s="669"/>
      <c r="I111" s="669"/>
      <c r="J111" s="669"/>
      <c r="K111" s="669"/>
      <c r="L111" s="669"/>
      <c r="M111" s="669"/>
      <c r="N111" s="669"/>
      <c r="O111" s="669"/>
      <c r="P111" s="150"/>
      <c r="Q111" s="150"/>
      <c r="R111" s="150"/>
      <c r="S111" s="669"/>
      <c r="T111" s="669"/>
      <c r="U111" s="669"/>
      <c r="V111" s="150"/>
      <c r="W111" s="150"/>
      <c r="X111" s="150"/>
      <c r="Y111" s="150"/>
      <c r="Z111" s="150"/>
      <c r="AA111" s="150"/>
      <c r="AB111" s="150"/>
      <c r="AC111" s="150"/>
      <c r="AD111" s="150"/>
      <c r="AE111" s="150"/>
    </row>
    <row r="112" spans="1:31" ht="15.75" customHeight="1" x14ac:dyDescent="0.25">
      <c r="A112" s="669"/>
      <c r="B112" s="669"/>
      <c r="C112" s="669"/>
      <c r="D112" s="669"/>
      <c r="E112" s="669"/>
      <c r="F112" s="669"/>
      <c r="G112" s="669"/>
      <c r="H112" s="669"/>
      <c r="I112" s="669"/>
      <c r="J112" s="669"/>
      <c r="K112" s="669"/>
      <c r="L112" s="669"/>
      <c r="M112" s="669"/>
      <c r="N112" s="669"/>
      <c r="O112" s="669"/>
      <c r="P112" s="150"/>
      <c r="Q112" s="150"/>
      <c r="R112" s="150"/>
      <c r="S112" s="669"/>
      <c r="T112" s="669"/>
      <c r="U112" s="669"/>
      <c r="V112" s="150"/>
      <c r="W112" s="150"/>
      <c r="X112" s="150"/>
      <c r="Y112" s="150"/>
      <c r="Z112" s="150"/>
      <c r="AA112" s="150"/>
      <c r="AB112" s="150"/>
      <c r="AC112" s="150"/>
      <c r="AD112" s="150"/>
      <c r="AE112" s="150"/>
    </row>
    <row r="113" spans="1:31" ht="15.75" customHeight="1" x14ac:dyDescent="0.25">
      <c r="A113" s="669"/>
      <c r="B113" s="669"/>
      <c r="C113" s="669"/>
      <c r="D113" s="669"/>
      <c r="E113" s="669"/>
      <c r="F113" s="669"/>
      <c r="G113" s="669"/>
      <c r="H113" s="669"/>
      <c r="I113" s="669"/>
      <c r="J113" s="669"/>
      <c r="K113" s="669"/>
      <c r="L113" s="669"/>
      <c r="M113" s="669"/>
      <c r="N113" s="669"/>
      <c r="O113" s="669"/>
      <c r="P113" s="150"/>
      <c r="Q113" s="150"/>
      <c r="R113" s="150"/>
      <c r="S113" s="669"/>
      <c r="T113" s="669"/>
      <c r="U113" s="669"/>
      <c r="V113" s="150"/>
      <c r="W113" s="150"/>
      <c r="X113" s="150"/>
      <c r="Y113" s="150"/>
      <c r="Z113" s="150"/>
      <c r="AA113" s="150"/>
      <c r="AB113" s="150"/>
      <c r="AC113" s="150"/>
      <c r="AD113" s="150"/>
      <c r="AE113" s="150"/>
    </row>
    <row r="114" spans="1:31" ht="15.75" customHeight="1" x14ac:dyDescent="0.25">
      <c r="A114" s="669"/>
      <c r="B114" s="669"/>
      <c r="C114" s="669"/>
      <c r="D114" s="669"/>
      <c r="E114" s="669"/>
      <c r="F114" s="669"/>
      <c r="G114" s="669"/>
      <c r="H114" s="669"/>
      <c r="I114" s="669"/>
      <c r="J114" s="669"/>
      <c r="K114" s="669"/>
      <c r="L114" s="669"/>
      <c r="M114" s="669"/>
      <c r="N114" s="669"/>
      <c r="O114" s="669"/>
      <c r="P114" s="150"/>
      <c r="Q114" s="150"/>
      <c r="R114" s="150"/>
      <c r="S114" s="669"/>
      <c r="T114" s="669"/>
      <c r="U114" s="669"/>
      <c r="V114" s="150"/>
      <c r="W114" s="150"/>
      <c r="X114" s="150"/>
      <c r="Y114" s="150"/>
      <c r="Z114" s="150"/>
      <c r="AA114" s="150"/>
      <c r="AB114" s="150"/>
      <c r="AC114" s="150"/>
      <c r="AD114" s="150"/>
      <c r="AE114" s="150"/>
    </row>
    <row r="115" spans="1:31" ht="15.75" customHeight="1" x14ac:dyDescent="0.25">
      <c r="A115" s="669"/>
      <c r="B115" s="669"/>
      <c r="C115" s="669"/>
      <c r="D115" s="669"/>
      <c r="E115" s="669"/>
      <c r="F115" s="669"/>
      <c r="G115" s="669"/>
      <c r="H115" s="669"/>
      <c r="I115" s="669"/>
      <c r="J115" s="669"/>
      <c r="K115" s="669"/>
      <c r="L115" s="669"/>
      <c r="M115" s="669"/>
      <c r="N115" s="669"/>
      <c r="O115" s="669"/>
      <c r="P115" s="150"/>
      <c r="Q115" s="150"/>
      <c r="R115" s="150"/>
      <c r="S115" s="669"/>
      <c r="T115" s="669"/>
      <c r="U115" s="669"/>
      <c r="V115" s="150"/>
      <c r="W115" s="150"/>
      <c r="X115" s="150"/>
      <c r="Y115" s="150"/>
      <c r="Z115" s="150"/>
      <c r="AA115" s="150"/>
      <c r="AB115" s="150"/>
      <c r="AC115" s="150"/>
      <c r="AD115" s="150"/>
      <c r="AE115" s="150"/>
    </row>
    <row r="116" spans="1:31" ht="15.75" customHeight="1" x14ac:dyDescent="0.25">
      <c r="A116" s="669"/>
      <c r="B116" s="669"/>
      <c r="C116" s="669"/>
      <c r="D116" s="669"/>
      <c r="E116" s="669"/>
      <c r="F116" s="669"/>
      <c r="G116" s="669"/>
      <c r="H116" s="669"/>
      <c r="I116" s="669"/>
      <c r="J116" s="669"/>
      <c r="K116" s="669"/>
      <c r="L116" s="669"/>
      <c r="M116" s="669"/>
      <c r="N116" s="669"/>
      <c r="O116" s="669"/>
      <c r="P116" s="150"/>
      <c r="Q116" s="150"/>
      <c r="R116" s="150"/>
      <c r="S116" s="669"/>
      <c r="T116" s="669"/>
      <c r="U116" s="669"/>
      <c r="V116" s="150"/>
      <c r="W116" s="150"/>
      <c r="X116" s="150"/>
      <c r="Y116" s="150"/>
      <c r="Z116" s="150"/>
      <c r="AA116" s="150"/>
      <c r="AB116" s="150"/>
      <c r="AC116" s="150"/>
      <c r="AD116" s="150"/>
      <c r="AE116" s="150"/>
    </row>
    <row r="117" spans="1:31" ht="15.75" customHeight="1" x14ac:dyDescent="0.25">
      <c r="A117" s="669"/>
      <c r="B117" s="669"/>
      <c r="C117" s="669"/>
      <c r="D117" s="669"/>
      <c r="E117" s="669"/>
      <c r="F117" s="669"/>
      <c r="G117" s="669"/>
      <c r="H117" s="669"/>
      <c r="I117" s="669"/>
      <c r="J117" s="669"/>
      <c r="K117" s="669"/>
      <c r="L117" s="669"/>
      <c r="M117" s="669"/>
      <c r="N117" s="669"/>
      <c r="O117" s="669"/>
      <c r="P117" s="150"/>
      <c r="Q117" s="150"/>
      <c r="R117" s="150"/>
      <c r="S117" s="669"/>
      <c r="T117" s="669"/>
      <c r="U117" s="669"/>
      <c r="V117" s="150"/>
      <c r="W117" s="150"/>
      <c r="X117" s="150"/>
      <c r="Y117" s="150"/>
      <c r="Z117" s="150"/>
      <c r="AA117" s="150"/>
      <c r="AB117" s="150"/>
      <c r="AC117" s="150"/>
      <c r="AD117" s="150"/>
      <c r="AE117" s="150"/>
    </row>
    <row r="118" spans="1:31" ht="15.75" customHeight="1" x14ac:dyDescent="0.25">
      <c r="A118" s="669"/>
      <c r="B118" s="669"/>
      <c r="C118" s="669"/>
      <c r="D118" s="669"/>
      <c r="E118" s="669"/>
      <c r="F118" s="669"/>
      <c r="G118" s="669"/>
      <c r="H118" s="669"/>
      <c r="I118" s="669"/>
      <c r="J118" s="669"/>
      <c r="K118" s="669"/>
      <c r="L118" s="669"/>
      <c r="M118" s="669"/>
      <c r="N118" s="669"/>
      <c r="O118" s="669"/>
      <c r="P118" s="150"/>
      <c r="Q118" s="150"/>
      <c r="R118" s="150"/>
      <c r="S118" s="669"/>
      <c r="T118" s="669"/>
      <c r="U118" s="669"/>
      <c r="V118" s="150"/>
      <c r="W118" s="150"/>
      <c r="X118" s="150"/>
      <c r="Y118" s="150"/>
      <c r="Z118" s="150"/>
      <c r="AA118" s="150"/>
      <c r="AB118" s="150"/>
      <c r="AC118" s="150"/>
      <c r="AD118" s="150"/>
      <c r="AE118" s="150"/>
    </row>
    <row r="119" spans="1:31" ht="15.75" customHeight="1" x14ac:dyDescent="0.25">
      <c r="A119" s="669"/>
      <c r="B119" s="669"/>
      <c r="C119" s="669"/>
      <c r="D119" s="669"/>
      <c r="E119" s="669"/>
      <c r="F119" s="669"/>
      <c r="G119" s="669"/>
      <c r="H119" s="669"/>
      <c r="I119" s="669"/>
      <c r="J119" s="669"/>
      <c r="K119" s="669"/>
      <c r="L119" s="669"/>
      <c r="M119" s="669"/>
      <c r="N119" s="669"/>
      <c r="O119" s="669"/>
      <c r="P119" s="150"/>
      <c r="Q119" s="150"/>
      <c r="R119" s="150"/>
      <c r="S119" s="669"/>
      <c r="T119" s="669"/>
      <c r="U119" s="669"/>
      <c r="V119" s="150"/>
      <c r="W119" s="150"/>
      <c r="X119" s="150"/>
      <c r="Y119" s="150"/>
      <c r="Z119" s="150"/>
      <c r="AA119" s="150"/>
      <c r="AB119" s="150"/>
      <c r="AC119" s="150"/>
      <c r="AD119" s="150"/>
      <c r="AE119" s="150"/>
    </row>
    <row r="120" spans="1:31" ht="15.75" customHeight="1" x14ac:dyDescent="0.25">
      <c r="A120" s="669"/>
      <c r="B120" s="669"/>
      <c r="C120" s="669"/>
      <c r="D120" s="669"/>
      <c r="E120" s="669"/>
      <c r="F120" s="669"/>
      <c r="G120" s="669"/>
      <c r="H120" s="669"/>
      <c r="I120" s="669"/>
      <c r="J120" s="669"/>
      <c r="K120" s="669"/>
      <c r="L120" s="669"/>
      <c r="M120" s="669"/>
      <c r="N120" s="669"/>
      <c r="O120" s="669"/>
      <c r="P120" s="150"/>
      <c r="Q120" s="150"/>
      <c r="R120" s="150"/>
      <c r="S120" s="669"/>
      <c r="T120" s="669"/>
      <c r="U120" s="669"/>
      <c r="V120" s="150"/>
      <c r="W120" s="150"/>
      <c r="X120" s="150"/>
      <c r="Y120" s="150"/>
      <c r="Z120" s="150"/>
      <c r="AA120" s="150"/>
      <c r="AB120" s="150"/>
      <c r="AC120" s="150"/>
      <c r="AD120" s="150"/>
      <c r="AE120" s="150"/>
    </row>
    <row r="121" spans="1:31" ht="15.75" customHeight="1" x14ac:dyDescent="0.25">
      <c r="A121" s="669"/>
      <c r="B121" s="669"/>
      <c r="C121" s="669"/>
      <c r="D121" s="669"/>
      <c r="E121" s="669"/>
      <c r="F121" s="669"/>
      <c r="G121" s="669"/>
      <c r="H121" s="669"/>
      <c r="I121" s="669"/>
      <c r="J121" s="669"/>
      <c r="K121" s="669"/>
      <c r="L121" s="669"/>
      <c r="M121" s="669"/>
      <c r="N121" s="669"/>
      <c r="O121" s="669"/>
      <c r="P121" s="150"/>
      <c r="Q121" s="150"/>
      <c r="R121" s="150"/>
      <c r="S121" s="669"/>
      <c r="T121" s="669"/>
      <c r="U121" s="669"/>
      <c r="V121" s="150"/>
      <c r="W121" s="150"/>
      <c r="X121" s="150"/>
      <c r="Y121" s="150"/>
      <c r="Z121" s="150"/>
      <c r="AA121" s="150"/>
      <c r="AB121" s="150"/>
      <c r="AC121" s="150"/>
      <c r="AD121" s="150"/>
      <c r="AE121" s="150"/>
    </row>
    <row r="122" spans="1:31" ht="15.75" customHeight="1" x14ac:dyDescent="0.25">
      <c r="A122" s="669"/>
      <c r="B122" s="669"/>
      <c r="C122" s="669"/>
      <c r="D122" s="669"/>
      <c r="E122" s="669"/>
      <c r="F122" s="669"/>
      <c r="G122" s="669"/>
      <c r="H122" s="669"/>
      <c r="I122" s="669"/>
      <c r="J122" s="669"/>
      <c r="K122" s="669"/>
      <c r="L122" s="669"/>
      <c r="M122" s="669"/>
      <c r="N122" s="669"/>
      <c r="O122" s="669"/>
      <c r="P122" s="150"/>
      <c r="Q122" s="150"/>
      <c r="R122" s="150"/>
      <c r="S122" s="669"/>
      <c r="T122" s="669"/>
      <c r="U122" s="669"/>
      <c r="V122" s="150"/>
      <c r="W122" s="150"/>
      <c r="X122" s="150"/>
      <c r="Y122" s="150"/>
      <c r="Z122" s="150"/>
      <c r="AA122" s="150"/>
      <c r="AB122" s="150"/>
      <c r="AC122" s="150"/>
      <c r="AD122" s="150"/>
      <c r="AE122" s="150"/>
    </row>
    <row r="123" spans="1:31" ht="15.75" customHeight="1" x14ac:dyDescent="0.25">
      <c r="A123" s="669"/>
      <c r="B123" s="669"/>
      <c r="C123" s="669"/>
      <c r="D123" s="669"/>
      <c r="E123" s="669"/>
      <c r="F123" s="669"/>
      <c r="G123" s="669"/>
      <c r="H123" s="669"/>
      <c r="I123" s="669"/>
      <c r="J123" s="669"/>
      <c r="K123" s="669"/>
      <c r="L123" s="669"/>
      <c r="M123" s="669"/>
      <c r="N123" s="669"/>
      <c r="O123" s="669"/>
      <c r="P123" s="150"/>
      <c r="Q123" s="150"/>
      <c r="R123" s="150"/>
      <c r="S123" s="669"/>
      <c r="T123" s="669"/>
      <c r="U123" s="669"/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</row>
    <row r="124" spans="1:31" ht="15.75" customHeight="1" x14ac:dyDescent="0.25">
      <c r="A124" s="669"/>
      <c r="B124" s="669"/>
      <c r="C124" s="669"/>
      <c r="D124" s="669"/>
      <c r="E124" s="669"/>
      <c r="F124" s="669"/>
      <c r="G124" s="669"/>
      <c r="H124" s="669"/>
      <c r="I124" s="669"/>
      <c r="J124" s="669"/>
      <c r="K124" s="669"/>
      <c r="L124" s="669"/>
      <c r="M124" s="669"/>
      <c r="N124" s="669"/>
      <c r="O124" s="669"/>
      <c r="P124" s="150"/>
      <c r="Q124" s="150"/>
      <c r="R124" s="150"/>
      <c r="S124" s="669"/>
      <c r="T124" s="669"/>
      <c r="U124" s="669"/>
      <c r="V124" s="150"/>
      <c r="W124" s="150"/>
      <c r="X124" s="150"/>
      <c r="Y124" s="150"/>
      <c r="Z124" s="150"/>
      <c r="AA124" s="150"/>
      <c r="AB124" s="150"/>
      <c r="AC124" s="150"/>
      <c r="AD124" s="150"/>
      <c r="AE124" s="150"/>
    </row>
    <row r="125" spans="1:31" ht="15.75" customHeight="1" x14ac:dyDescent="0.25">
      <c r="A125" s="669"/>
      <c r="B125" s="669"/>
      <c r="C125" s="669"/>
      <c r="D125" s="669"/>
      <c r="E125" s="669"/>
      <c r="F125" s="669"/>
      <c r="G125" s="669"/>
      <c r="H125" s="669"/>
      <c r="I125" s="669"/>
      <c r="J125" s="669"/>
      <c r="K125" s="669"/>
      <c r="L125" s="669"/>
      <c r="M125" s="669"/>
      <c r="N125" s="669"/>
      <c r="O125" s="669"/>
      <c r="P125" s="150"/>
      <c r="Q125" s="150"/>
      <c r="R125" s="150"/>
      <c r="S125" s="669"/>
      <c r="T125" s="669"/>
      <c r="U125" s="669"/>
      <c r="V125" s="150"/>
      <c r="W125" s="150"/>
      <c r="X125" s="150"/>
      <c r="Y125" s="150"/>
      <c r="Z125" s="150"/>
      <c r="AA125" s="150"/>
      <c r="AB125" s="150"/>
      <c r="AC125" s="150"/>
      <c r="AD125" s="150"/>
      <c r="AE125" s="150"/>
    </row>
    <row r="126" spans="1:31" ht="15.75" customHeight="1" x14ac:dyDescent="0.25">
      <c r="A126" s="669"/>
      <c r="B126" s="669"/>
      <c r="C126" s="669"/>
      <c r="D126" s="669"/>
      <c r="E126" s="669"/>
      <c r="F126" s="669"/>
      <c r="G126" s="669"/>
      <c r="H126" s="669"/>
      <c r="I126" s="669"/>
      <c r="J126" s="669"/>
      <c r="K126" s="669"/>
      <c r="L126" s="669"/>
      <c r="M126" s="669"/>
      <c r="N126" s="669"/>
      <c r="O126" s="669"/>
      <c r="P126" s="150"/>
      <c r="Q126" s="150"/>
      <c r="R126" s="150"/>
      <c r="S126" s="669"/>
      <c r="T126" s="669"/>
      <c r="U126" s="669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</row>
    <row r="127" spans="1:31" ht="15.75" customHeight="1" x14ac:dyDescent="0.25">
      <c r="A127" s="669"/>
      <c r="B127" s="669"/>
      <c r="C127" s="669"/>
      <c r="D127" s="669"/>
      <c r="E127" s="669"/>
      <c r="F127" s="669"/>
      <c r="G127" s="669"/>
      <c r="H127" s="669"/>
      <c r="I127" s="669"/>
      <c r="J127" s="669"/>
      <c r="K127" s="669"/>
      <c r="L127" s="669"/>
      <c r="M127" s="669"/>
      <c r="N127" s="669"/>
      <c r="O127" s="669"/>
      <c r="P127" s="150"/>
      <c r="Q127" s="150"/>
      <c r="R127" s="150"/>
      <c r="S127" s="669"/>
      <c r="T127" s="669"/>
      <c r="U127" s="669"/>
      <c r="V127" s="150"/>
      <c r="W127" s="150"/>
      <c r="X127" s="150"/>
      <c r="Y127" s="150"/>
      <c r="Z127" s="150"/>
      <c r="AA127" s="150"/>
      <c r="AB127" s="150"/>
      <c r="AC127" s="150"/>
      <c r="AD127" s="150"/>
      <c r="AE127" s="150"/>
    </row>
    <row r="128" spans="1:31" ht="15.75" customHeight="1" x14ac:dyDescent="0.25">
      <c r="A128" s="669"/>
      <c r="B128" s="669"/>
      <c r="C128" s="669"/>
      <c r="D128" s="669"/>
      <c r="E128" s="669"/>
      <c r="F128" s="669"/>
      <c r="G128" s="669"/>
      <c r="H128" s="669"/>
      <c r="I128" s="669"/>
      <c r="J128" s="669"/>
      <c r="K128" s="669"/>
      <c r="L128" s="669"/>
      <c r="M128" s="669"/>
      <c r="N128" s="669"/>
      <c r="O128" s="669"/>
      <c r="P128" s="150"/>
      <c r="Q128" s="150"/>
      <c r="R128" s="150"/>
      <c r="S128" s="669"/>
      <c r="T128" s="669"/>
      <c r="U128" s="669"/>
      <c r="V128" s="150"/>
      <c r="W128" s="150"/>
      <c r="X128" s="150"/>
      <c r="Y128" s="150"/>
      <c r="Z128" s="150"/>
      <c r="AA128" s="150"/>
      <c r="AB128" s="150"/>
      <c r="AC128" s="150"/>
      <c r="AD128" s="150"/>
      <c r="AE128" s="150"/>
    </row>
    <row r="129" spans="1:31" ht="15.75" customHeight="1" x14ac:dyDescent="0.25">
      <c r="A129" s="669"/>
      <c r="B129" s="669"/>
      <c r="C129" s="669"/>
      <c r="D129" s="669"/>
      <c r="E129" s="669"/>
      <c r="F129" s="669"/>
      <c r="G129" s="669"/>
      <c r="H129" s="669"/>
      <c r="I129" s="669"/>
      <c r="J129" s="669"/>
      <c r="K129" s="669"/>
      <c r="L129" s="669"/>
      <c r="M129" s="669"/>
      <c r="N129" s="669"/>
      <c r="O129" s="669"/>
      <c r="P129" s="150"/>
      <c r="Q129" s="150"/>
      <c r="R129" s="150"/>
      <c r="S129" s="669"/>
      <c r="T129" s="669"/>
      <c r="U129" s="669"/>
      <c r="V129" s="150"/>
      <c r="W129" s="150"/>
      <c r="X129" s="150"/>
      <c r="Y129" s="150"/>
      <c r="Z129" s="150"/>
      <c r="AA129" s="150"/>
      <c r="AB129" s="150"/>
      <c r="AC129" s="150"/>
      <c r="AD129" s="150"/>
      <c r="AE129" s="150"/>
    </row>
    <row r="130" spans="1:31" ht="15.75" customHeight="1" x14ac:dyDescent="0.25">
      <c r="A130" s="669"/>
      <c r="B130" s="669"/>
      <c r="C130" s="669"/>
      <c r="D130" s="669"/>
      <c r="E130" s="669"/>
      <c r="F130" s="669"/>
      <c r="G130" s="669"/>
      <c r="H130" s="669"/>
      <c r="I130" s="669"/>
      <c r="J130" s="669"/>
      <c r="K130" s="669"/>
      <c r="L130" s="669"/>
      <c r="M130" s="669"/>
      <c r="N130" s="669"/>
      <c r="O130" s="669"/>
      <c r="P130" s="150"/>
      <c r="Q130" s="150"/>
      <c r="R130" s="150"/>
      <c r="S130" s="669"/>
      <c r="T130" s="669"/>
      <c r="U130" s="669"/>
      <c r="V130" s="150"/>
      <c r="W130" s="150"/>
      <c r="X130" s="150"/>
      <c r="Y130" s="150"/>
      <c r="Z130" s="150"/>
      <c r="AA130" s="150"/>
      <c r="AB130" s="150"/>
      <c r="AC130" s="150"/>
      <c r="AD130" s="150"/>
      <c r="AE130" s="150"/>
    </row>
    <row r="131" spans="1:31" ht="15.75" customHeight="1" x14ac:dyDescent="0.25">
      <c r="A131" s="669"/>
      <c r="B131" s="669"/>
      <c r="C131" s="669"/>
      <c r="D131" s="669"/>
      <c r="E131" s="669"/>
      <c r="F131" s="669"/>
      <c r="G131" s="669"/>
      <c r="H131" s="669"/>
      <c r="I131" s="669"/>
      <c r="J131" s="669"/>
      <c r="K131" s="669"/>
      <c r="L131" s="669"/>
      <c r="M131" s="669"/>
      <c r="N131" s="669"/>
      <c r="O131" s="669"/>
      <c r="P131" s="150"/>
      <c r="Q131" s="150"/>
      <c r="R131" s="150"/>
      <c r="S131" s="669"/>
      <c r="T131" s="669"/>
      <c r="U131" s="669"/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</row>
    <row r="132" spans="1:31" ht="15.75" customHeight="1" x14ac:dyDescent="0.25">
      <c r="A132" s="669"/>
      <c r="B132" s="669"/>
      <c r="C132" s="669"/>
      <c r="D132" s="669"/>
      <c r="E132" s="669"/>
      <c r="F132" s="669"/>
      <c r="G132" s="669"/>
      <c r="H132" s="669"/>
      <c r="I132" s="669"/>
      <c r="J132" s="669"/>
      <c r="K132" s="669"/>
      <c r="L132" s="669"/>
      <c r="M132" s="669"/>
      <c r="N132" s="669"/>
      <c r="O132" s="669"/>
      <c r="P132" s="150"/>
      <c r="Q132" s="150"/>
      <c r="R132" s="150"/>
      <c r="S132" s="669"/>
      <c r="T132" s="669"/>
      <c r="U132" s="669"/>
      <c r="V132" s="150"/>
      <c r="W132" s="150"/>
      <c r="X132" s="150"/>
      <c r="Y132" s="150"/>
      <c r="Z132" s="150"/>
      <c r="AA132" s="150"/>
      <c r="AB132" s="150"/>
      <c r="AC132" s="150"/>
      <c r="AD132" s="150"/>
      <c r="AE132" s="150"/>
    </row>
    <row r="133" spans="1:31" ht="15.75" customHeight="1" x14ac:dyDescent="0.25">
      <c r="A133" s="669"/>
      <c r="B133" s="669"/>
      <c r="C133" s="669"/>
      <c r="D133" s="669"/>
      <c r="E133" s="669"/>
      <c r="F133" s="669"/>
      <c r="G133" s="669"/>
      <c r="H133" s="669"/>
      <c r="I133" s="669"/>
      <c r="J133" s="669"/>
      <c r="K133" s="669"/>
      <c r="L133" s="669"/>
      <c r="M133" s="669"/>
      <c r="N133" s="669"/>
      <c r="O133" s="669"/>
      <c r="P133" s="150"/>
      <c r="Q133" s="150"/>
      <c r="R133" s="150"/>
      <c r="S133" s="669"/>
      <c r="T133" s="669"/>
      <c r="U133" s="669"/>
      <c r="V133" s="150"/>
      <c r="W133" s="150"/>
      <c r="X133" s="150"/>
      <c r="Y133" s="150"/>
      <c r="Z133" s="150"/>
      <c r="AA133" s="150"/>
      <c r="AB133" s="150"/>
      <c r="AC133" s="150"/>
      <c r="AD133" s="150"/>
      <c r="AE133" s="150"/>
    </row>
    <row r="134" spans="1:31" ht="15.75" customHeight="1" x14ac:dyDescent="0.25">
      <c r="A134" s="669"/>
      <c r="B134" s="669"/>
      <c r="C134" s="669"/>
      <c r="D134" s="669"/>
      <c r="E134" s="669"/>
      <c r="F134" s="669"/>
      <c r="G134" s="669"/>
      <c r="H134" s="669"/>
      <c r="I134" s="669"/>
      <c r="J134" s="669"/>
      <c r="K134" s="669"/>
      <c r="L134" s="669"/>
      <c r="M134" s="669"/>
      <c r="N134" s="669"/>
      <c r="O134" s="669"/>
      <c r="P134" s="150"/>
      <c r="Q134" s="150"/>
      <c r="R134" s="150"/>
      <c r="S134" s="669"/>
      <c r="T134" s="669"/>
      <c r="U134" s="669"/>
      <c r="V134" s="150"/>
      <c r="W134" s="150"/>
      <c r="X134" s="150"/>
      <c r="Y134" s="150"/>
      <c r="Z134" s="150"/>
      <c r="AA134" s="150"/>
      <c r="AB134" s="150"/>
      <c r="AC134" s="150"/>
      <c r="AD134" s="150"/>
      <c r="AE134" s="150"/>
    </row>
    <row r="135" spans="1:31" ht="15.75" customHeight="1" x14ac:dyDescent="0.25">
      <c r="A135" s="669"/>
      <c r="B135" s="669"/>
      <c r="C135" s="669"/>
      <c r="D135" s="669"/>
      <c r="E135" s="669"/>
      <c r="F135" s="669"/>
      <c r="G135" s="669"/>
      <c r="H135" s="669"/>
      <c r="I135" s="669"/>
      <c r="J135" s="669"/>
      <c r="K135" s="669"/>
      <c r="L135" s="669"/>
      <c r="M135" s="669"/>
      <c r="N135" s="669"/>
      <c r="O135" s="669"/>
      <c r="P135" s="150"/>
      <c r="Q135" s="150"/>
      <c r="R135" s="150"/>
      <c r="S135" s="669"/>
      <c r="T135" s="669"/>
      <c r="U135" s="669"/>
      <c r="V135" s="150"/>
      <c r="W135" s="150"/>
      <c r="X135" s="150"/>
      <c r="Y135" s="150"/>
      <c r="Z135" s="150"/>
      <c r="AA135" s="150"/>
      <c r="AB135" s="150"/>
      <c r="AC135" s="150"/>
      <c r="AD135" s="150"/>
      <c r="AE135" s="150"/>
    </row>
    <row r="136" spans="1:31" ht="15.75" customHeight="1" x14ac:dyDescent="0.25">
      <c r="A136" s="669"/>
      <c r="B136" s="669"/>
      <c r="C136" s="669"/>
      <c r="D136" s="669"/>
      <c r="E136" s="669"/>
      <c r="F136" s="669"/>
      <c r="G136" s="669"/>
      <c r="H136" s="669"/>
      <c r="I136" s="669"/>
      <c r="J136" s="669"/>
      <c r="K136" s="669"/>
      <c r="L136" s="669"/>
      <c r="M136" s="669"/>
      <c r="N136" s="669"/>
      <c r="O136" s="669"/>
      <c r="P136" s="150"/>
      <c r="Q136" s="150"/>
      <c r="R136" s="150"/>
      <c r="S136" s="669"/>
      <c r="T136" s="669"/>
      <c r="U136" s="669"/>
      <c r="V136" s="150"/>
      <c r="W136" s="150"/>
      <c r="X136" s="150"/>
      <c r="Y136" s="150"/>
      <c r="Z136" s="150"/>
      <c r="AA136" s="150"/>
      <c r="AB136" s="150"/>
      <c r="AC136" s="150"/>
      <c r="AD136" s="150"/>
      <c r="AE136" s="150"/>
    </row>
    <row r="137" spans="1:31" ht="15.75" customHeight="1" x14ac:dyDescent="0.25">
      <c r="A137" s="669"/>
      <c r="B137" s="669"/>
      <c r="C137" s="669"/>
      <c r="D137" s="669"/>
      <c r="E137" s="669"/>
      <c r="F137" s="669"/>
      <c r="G137" s="669"/>
      <c r="H137" s="669"/>
      <c r="I137" s="669"/>
      <c r="J137" s="669"/>
      <c r="K137" s="669"/>
      <c r="L137" s="669"/>
      <c r="M137" s="669"/>
      <c r="N137" s="669"/>
      <c r="O137" s="669"/>
      <c r="P137" s="150"/>
      <c r="Q137" s="150"/>
      <c r="R137" s="150"/>
      <c r="S137" s="669"/>
      <c r="T137" s="669"/>
      <c r="U137" s="669"/>
      <c r="V137" s="150"/>
      <c r="W137" s="150"/>
      <c r="X137" s="150"/>
      <c r="Y137" s="150"/>
      <c r="Z137" s="150"/>
      <c r="AA137" s="150"/>
      <c r="AB137" s="150"/>
      <c r="AC137" s="150"/>
      <c r="AD137" s="150"/>
      <c r="AE137" s="150"/>
    </row>
    <row r="138" spans="1:31" ht="15.75" customHeight="1" x14ac:dyDescent="0.25">
      <c r="A138" s="669"/>
      <c r="B138" s="669"/>
      <c r="C138" s="669"/>
      <c r="D138" s="669"/>
      <c r="E138" s="669"/>
      <c r="F138" s="669"/>
      <c r="G138" s="669"/>
      <c r="H138" s="669"/>
      <c r="I138" s="669"/>
      <c r="J138" s="669"/>
      <c r="K138" s="669"/>
      <c r="L138" s="669"/>
      <c r="M138" s="669"/>
      <c r="N138" s="669"/>
      <c r="O138" s="669"/>
      <c r="P138" s="150"/>
      <c r="Q138" s="150"/>
      <c r="R138" s="150"/>
      <c r="S138" s="669"/>
      <c r="T138" s="669"/>
      <c r="U138" s="669"/>
      <c r="V138" s="150"/>
      <c r="W138" s="150"/>
      <c r="X138" s="150"/>
      <c r="Y138" s="150"/>
      <c r="Z138" s="150"/>
      <c r="AA138" s="150"/>
      <c r="AB138" s="150"/>
      <c r="AC138" s="150"/>
      <c r="AD138" s="150"/>
      <c r="AE138" s="150"/>
    </row>
    <row r="139" spans="1:31" ht="15.75" customHeight="1" x14ac:dyDescent="0.25">
      <c r="A139" s="669"/>
      <c r="B139" s="669"/>
      <c r="C139" s="669"/>
      <c r="D139" s="669"/>
      <c r="E139" s="669"/>
      <c r="F139" s="669"/>
      <c r="G139" s="669"/>
      <c r="H139" s="669"/>
      <c r="I139" s="669"/>
      <c r="J139" s="669"/>
      <c r="K139" s="669"/>
      <c r="L139" s="669"/>
      <c r="M139" s="669"/>
      <c r="N139" s="669"/>
      <c r="O139" s="669"/>
      <c r="P139" s="150"/>
      <c r="Q139" s="150"/>
      <c r="R139" s="150"/>
      <c r="S139" s="669"/>
      <c r="T139" s="669"/>
      <c r="U139" s="669"/>
      <c r="V139" s="150"/>
      <c r="W139" s="150"/>
      <c r="X139" s="150"/>
      <c r="Y139" s="150"/>
      <c r="Z139" s="150"/>
      <c r="AA139" s="150"/>
      <c r="AB139" s="150"/>
      <c r="AC139" s="150"/>
      <c r="AD139" s="150"/>
      <c r="AE139" s="150"/>
    </row>
    <row r="140" spans="1:31" ht="15.75" customHeight="1" x14ac:dyDescent="0.25">
      <c r="A140" s="669"/>
      <c r="B140" s="669"/>
      <c r="C140" s="669"/>
      <c r="D140" s="669"/>
      <c r="E140" s="669"/>
      <c r="F140" s="669"/>
      <c r="G140" s="669"/>
      <c r="H140" s="669"/>
      <c r="I140" s="669"/>
      <c r="J140" s="669"/>
      <c r="K140" s="669"/>
      <c r="L140" s="669"/>
      <c r="M140" s="669"/>
      <c r="N140" s="669"/>
      <c r="O140" s="669"/>
      <c r="P140" s="150"/>
      <c r="Q140" s="150"/>
      <c r="R140" s="150"/>
      <c r="S140" s="669"/>
      <c r="T140" s="669"/>
      <c r="U140" s="669"/>
      <c r="V140" s="150"/>
      <c r="W140" s="150"/>
      <c r="X140" s="150"/>
      <c r="Y140" s="150"/>
      <c r="Z140" s="150"/>
      <c r="AA140" s="150"/>
      <c r="AB140" s="150"/>
      <c r="AC140" s="150"/>
      <c r="AD140" s="150"/>
      <c r="AE140" s="150"/>
    </row>
    <row r="141" spans="1:31" ht="15.75" customHeight="1" x14ac:dyDescent="0.25">
      <c r="A141" s="669"/>
      <c r="B141" s="669"/>
      <c r="C141" s="669"/>
      <c r="D141" s="669"/>
      <c r="E141" s="669"/>
      <c r="F141" s="669"/>
      <c r="G141" s="669"/>
      <c r="H141" s="669"/>
      <c r="I141" s="669"/>
      <c r="J141" s="669"/>
      <c r="K141" s="669"/>
      <c r="L141" s="669"/>
      <c r="M141" s="669"/>
      <c r="N141" s="669"/>
      <c r="O141" s="669"/>
      <c r="P141" s="150"/>
      <c r="Q141" s="150"/>
      <c r="R141" s="150"/>
      <c r="S141" s="669"/>
      <c r="T141" s="669"/>
      <c r="U141" s="669"/>
      <c r="V141" s="150"/>
      <c r="W141" s="150"/>
      <c r="X141" s="150"/>
      <c r="Y141" s="150"/>
      <c r="Z141" s="150"/>
      <c r="AA141" s="150"/>
      <c r="AB141" s="150"/>
      <c r="AC141" s="150"/>
      <c r="AD141" s="150"/>
      <c r="AE141" s="150"/>
    </row>
    <row r="142" spans="1:31" ht="15.75" customHeight="1" x14ac:dyDescent="0.25">
      <c r="A142" s="669"/>
      <c r="B142" s="669"/>
      <c r="C142" s="669"/>
      <c r="D142" s="669"/>
      <c r="E142" s="669"/>
      <c r="F142" s="669"/>
      <c r="G142" s="669"/>
      <c r="H142" s="669"/>
      <c r="I142" s="669"/>
      <c r="J142" s="669"/>
      <c r="K142" s="669"/>
      <c r="L142" s="669"/>
      <c r="M142" s="669"/>
      <c r="N142" s="669"/>
      <c r="O142" s="669"/>
      <c r="P142" s="150"/>
      <c r="Q142" s="150"/>
      <c r="R142" s="150"/>
      <c r="S142" s="669"/>
      <c r="T142" s="669"/>
      <c r="U142" s="669"/>
      <c r="V142" s="150"/>
      <c r="W142" s="150"/>
      <c r="X142" s="150"/>
      <c r="Y142" s="150"/>
      <c r="Z142" s="150"/>
      <c r="AA142" s="150"/>
      <c r="AB142" s="150"/>
      <c r="AC142" s="150"/>
      <c r="AD142" s="150"/>
      <c r="AE142" s="150"/>
    </row>
    <row r="143" spans="1:31" ht="15.75" customHeight="1" x14ac:dyDescent="0.25">
      <c r="A143" s="669"/>
      <c r="B143" s="669"/>
      <c r="C143" s="669"/>
      <c r="D143" s="669"/>
      <c r="E143" s="669"/>
      <c r="F143" s="669"/>
      <c r="G143" s="669"/>
      <c r="H143" s="669"/>
      <c r="I143" s="669"/>
      <c r="J143" s="669"/>
      <c r="K143" s="669"/>
      <c r="L143" s="669"/>
      <c r="M143" s="669"/>
      <c r="N143" s="669"/>
      <c r="O143" s="669"/>
      <c r="P143" s="150"/>
      <c r="Q143" s="150"/>
      <c r="R143" s="150"/>
      <c r="S143" s="669"/>
      <c r="T143" s="669"/>
      <c r="U143" s="669"/>
      <c r="V143" s="150"/>
      <c r="W143" s="150"/>
      <c r="X143" s="150"/>
      <c r="Y143" s="150"/>
      <c r="Z143" s="150"/>
      <c r="AA143" s="150"/>
      <c r="AB143" s="150"/>
      <c r="AC143" s="150"/>
      <c r="AD143" s="150"/>
      <c r="AE143" s="150"/>
    </row>
    <row r="144" spans="1:31" ht="15.75" customHeight="1" x14ac:dyDescent="0.25">
      <c r="A144" s="669"/>
      <c r="B144" s="669"/>
      <c r="C144" s="669"/>
      <c r="D144" s="669"/>
      <c r="E144" s="669"/>
      <c r="F144" s="669"/>
      <c r="G144" s="669"/>
      <c r="H144" s="669"/>
      <c r="I144" s="669"/>
      <c r="J144" s="669"/>
      <c r="K144" s="669"/>
      <c r="L144" s="669"/>
      <c r="M144" s="669"/>
      <c r="N144" s="669"/>
      <c r="O144" s="669"/>
      <c r="P144" s="150"/>
      <c r="Q144" s="150"/>
      <c r="R144" s="150"/>
      <c r="S144" s="669"/>
      <c r="T144" s="669"/>
      <c r="U144" s="669"/>
      <c r="V144" s="150"/>
      <c r="W144" s="150"/>
      <c r="X144" s="150"/>
      <c r="Y144" s="150"/>
      <c r="Z144" s="150"/>
      <c r="AA144" s="150"/>
      <c r="AB144" s="150"/>
      <c r="AC144" s="150"/>
      <c r="AD144" s="150"/>
      <c r="AE144" s="150"/>
    </row>
    <row r="145" spans="1:31" ht="15.75" customHeight="1" x14ac:dyDescent="0.25">
      <c r="A145" s="669"/>
      <c r="B145" s="669"/>
      <c r="C145" s="669"/>
      <c r="D145" s="669"/>
      <c r="E145" s="669"/>
      <c r="F145" s="669"/>
      <c r="G145" s="669"/>
      <c r="H145" s="669"/>
      <c r="I145" s="669"/>
      <c r="J145" s="669"/>
      <c r="K145" s="669"/>
      <c r="L145" s="669"/>
      <c r="M145" s="669"/>
      <c r="N145" s="669"/>
      <c r="O145" s="669"/>
      <c r="P145" s="150"/>
      <c r="Q145" s="150"/>
      <c r="R145" s="150"/>
      <c r="S145" s="669"/>
      <c r="T145" s="669"/>
      <c r="U145" s="669"/>
      <c r="V145" s="150"/>
      <c r="W145" s="150"/>
      <c r="X145" s="150"/>
      <c r="Y145" s="150"/>
      <c r="Z145" s="150"/>
      <c r="AA145" s="150"/>
      <c r="AB145" s="150"/>
      <c r="AC145" s="150"/>
      <c r="AD145" s="150"/>
      <c r="AE145" s="150"/>
    </row>
    <row r="146" spans="1:31" ht="15.75" customHeight="1" x14ac:dyDescent="0.25">
      <c r="A146" s="669"/>
      <c r="B146" s="669"/>
      <c r="C146" s="669"/>
      <c r="D146" s="669"/>
      <c r="E146" s="669"/>
      <c r="F146" s="669"/>
      <c r="G146" s="669"/>
      <c r="H146" s="669"/>
      <c r="I146" s="669"/>
      <c r="J146" s="669"/>
      <c r="K146" s="669"/>
      <c r="L146" s="669"/>
      <c r="M146" s="669"/>
      <c r="N146" s="669"/>
      <c r="O146" s="669"/>
      <c r="P146" s="150"/>
      <c r="Q146" s="150"/>
      <c r="R146" s="150"/>
      <c r="S146" s="669"/>
      <c r="T146" s="669"/>
      <c r="U146" s="669"/>
      <c r="V146" s="150"/>
      <c r="W146" s="150"/>
      <c r="X146" s="150"/>
      <c r="Y146" s="150"/>
      <c r="Z146" s="150"/>
      <c r="AA146" s="150"/>
      <c r="AB146" s="150"/>
      <c r="AC146" s="150"/>
      <c r="AD146" s="150"/>
      <c r="AE146" s="150"/>
    </row>
    <row r="147" spans="1:31" ht="15.75" customHeight="1" x14ac:dyDescent="0.25">
      <c r="A147" s="669"/>
      <c r="B147" s="669"/>
      <c r="C147" s="669"/>
      <c r="D147" s="669"/>
      <c r="E147" s="669"/>
      <c r="F147" s="669"/>
      <c r="G147" s="669"/>
      <c r="H147" s="669"/>
      <c r="I147" s="669"/>
      <c r="J147" s="669"/>
      <c r="K147" s="669"/>
      <c r="L147" s="669"/>
      <c r="M147" s="669"/>
      <c r="N147" s="669"/>
      <c r="O147" s="669"/>
      <c r="P147" s="150"/>
      <c r="Q147" s="150"/>
      <c r="R147" s="150"/>
      <c r="S147" s="669"/>
      <c r="T147" s="669"/>
      <c r="U147" s="669"/>
      <c r="V147" s="150"/>
      <c r="W147" s="150"/>
      <c r="X147" s="150"/>
      <c r="Y147" s="150"/>
      <c r="Z147" s="150"/>
      <c r="AA147" s="150"/>
      <c r="AB147" s="150"/>
      <c r="AC147" s="150"/>
      <c r="AD147" s="150"/>
      <c r="AE147" s="150"/>
    </row>
    <row r="148" spans="1:31" ht="15.75" customHeight="1" x14ac:dyDescent="0.25">
      <c r="A148" s="669"/>
      <c r="B148" s="669"/>
      <c r="C148" s="669"/>
      <c r="D148" s="669"/>
      <c r="E148" s="669"/>
      <c r="F148" s="669"/>
      <c r="G148" s="669"/>
      <c r="H148" s="669"/>
      <c r="I148" s="669"/>
      <c r="J148" s="669"/>
      <c r="K148" s="669"/>
      <c r="L148" s="669"/>
      <c r="M148" s="669"/>
      <c r="N148" s="669"/>
      <c r="O148" s="669"/>
      <c r="P148" s="150"/>
      <c r="Q148" s="150"/>
      <c r="R148" s="150"/>
      <c r="S148" s="669"/>
      <c r="T148" s="669"/>
      <c r="U148" s="669"/>
      <c r="V148" s="150"/>
      <c r="W148" s="150"/>
      <c r="X148" s="150"/>
      <c r="Y148" s="150"/>
      <c r="Z148" s="150"/>
      <c r="AA148" s="150"/>
      <c r="AB148" s="150"/>
      <c r="AC148" s="150"/>
      <c r="AD148" s="150"/>
      <c r="AE148" s="150"/>
    </row>
    <row r="149" spans="1:31" ht="15.75" customHeight="1" x14ac:dyDescent="0.25">
      <c r="A149" s="669"/>
      <c r="B149" s="669"/>
      <c r="C149" s="669"/>
      <c r="D149" s="669"/>
      <c r="E149" s="669"/>
      <c r="F149" s="669"/>
      <c r="G149" s="669"/>
      <c r="H149" s="669"/>
      <c r="I149" s="669"/>
      <c r="J149" s="669"/>
      <c r="K149" s="669"/>
      <c r="L149" s="669"/>
      <c r="M149" s="669"/>
      <c r="N149" s="669"/>
      <c r="O149" s="669"/>
      <c r="P149" s="150"/>
      <c r="Q149" s="150"/>
      <c r="R149" s="150"/>
      <c r="S149" s="669"/>
      <c r="T149" s="669"/>
      <c r="U149" s="669"/>
      <c r="V149" s="150"/>
      <c r="W149" s="150"/>
      <c r="X149" s="150"/>
      <c r="Y149" s="150"/>
      <c r="Z149" s="150"/>
      <c r="AA149" s="150"/>
      <c r="AB149" s="150"/>
      <c r="AC149" s="150"/>
      <c r="AD149" s="150"/>
      <c r="AE149" s="150"/>
    </row>
    <row r="150" spans="1:31" ht="15.75" customHeight="1" x14ac:dyDescent="0.25">
      <c r="A150" s="669"/>
      <c r="B150" s="669"/>
      <c r="C150" s="669"/>
      <c r="D150" s="669"/>
      <c r="E150" s="669"/>
      <c r="F150" s="669"/>
      <c r="G150" s="669"/>
      <c r="H150" s="669"/>
      <c r="I150" s="669"/>
      <c r="J150" s="669"/>
      <c r="K150" s="669"/>
      <c r="L150" s="669"/>
      <c r="M150" s="669"/>
      <c r="N150" s="669"/>
      <c r="O150" s="669"/>
      <c r="P150" s="150"/>
      <c r="Q150" s="150"/>
      <c r="R150" s="150"/>
      <c r="S150" s="669"/>
      <c r="T150" s="669"/>
      <c r="U150" s="669"/>
      <c r="V150" s="150"/>
      <c r="W150" s="150"/>
      <c r="X150" s="150"/>
      <c r="Y150" s="150"/>
      <c r="Z150" s="150"/>
      <c r="AA150" s="150"/>
      <c r="AB150" s="150"/>
      <c r="AC150" s="150"/>
      <c r="AD150" s="150"/>
      <c r="AE150" s="150"/>
    </row>
    <row r="151" spans="1:31" ht="15.75" customHeight="1" x14ac:dyDescent="0.25">
      <c r="A151" s="669"/>
      <c r="B151" s="669"/>
      <c r="C151" s="669"/>
      <c r="D151" s="669"/>
      <c r="E151" s="669"/>
      <c r="F151" s="669"/>
      <c r="G151" s="669"/>
      <c r="H151" s="669"/>
      <c r="I151" s="669"/>
      <c r="J151" s="669"/>
      <c r="K151" s="669"/>
      <c r="L151" s="669"/>
      <c r="M151" s="669"/>
      <c r="N151" s="669"/>
      <c r="O151" s="669"/>
      <c r="P151" s="150"/>
      <c r="Q151" s="150"/>
      <c r="R151" s="150"/>
      <c r="S151" s="669"/>
      <c r="T151" s="669"/>
      <c r="U151" s="669"/>
      <c r="V151" s="150"/>
      <c r="W151" s="150"/>
      <c r="X151" s="150"/>
      <c r="Y151" s="150"/>
      <c r="Z151" s="150"/>
      <c r="AA151" s="150"/>
      <c r="AB151" s="150"/>
      <c r="AC151" s="150"/>
      <c r="AD151" s="150"/>
      <c r="AE151" s="150"/>
    </row>
    <row r="152" spans="1:31" ht="15.75" customHeight="1" x14ac:dyDescent="0.25">
      <c r="A152" s="669"/>
      <c r="B152" s="669"/>
      <c r="C152" s="669"/>
      <c r="D152" s="669"/>
      <c r="E152" s="669"/>
      <c r="F152" s="669"/>
      <c r="G152" s="669"/>
      <c r="H152" s="669"/>
      <c r="I152" s="669"/>
      <c r="J152" s="669"/>
      <c r="K152" s="669"/>
      <c r="L152" s="669"/>
      <c r="M152" s="669"/>
      <c r="N152" s="669"/>
      <c r="O152" s="669"/>
      <c r="P152" s="150"/>
      <c r="Q152" s="150"/>
      <c r="R152" s="150"/>
      <c r="S152" s="669"/>
      <c r="T152" s="669"/>
      <c r="U152" s="669"/>
      <c r="V152" s="150"/>
      <c r="W152" s="150"/>
      <c r="X152" s="150"/>
      <c r="Y152" s="150"/>
      <c r="Z152" s="150"/>
      <c r="AA152" s="150"/>
      <c r="AB152" s="150"/>
      <c r="AC152" s="150"/>
      <c r="AD152" s="150"/>
      <c r="AE152" s="150"/>
    </row>
    <row r="153" spans="1:31" ht="15.75" customHeight="1" x14ac:dyDescent="0.25">
      <c r="A153" s="669"/>
      <c r="B153" s="669"/>
      <c r="C153" s="669"/>
      <c r="D153" s="669"/>
      <c r="E153" s="669"/>
      <c r="F153" s="669"/>
      <c r="G153" s="669"/>
      <c r="H153" s="669"/>
      <c r="I153" s="669"/>
      <c r="J153" s="669"/>
      <c r="K153" s="669"/>
      <c r="L153" s="669"/>
      <c r="M153" s="669"/>
      <c r="N153" s="669"/>
      <c r="O153" s="669"/>
      <c r="P153" s="150"/>
      <c r="Q153" s="150"/>
      <c r="R153" s="150"/>
      <c r="S153" s="669"/>
      <c r="T153" s="669"/>
      <c r="U153" s="669"/>
      <c r="V153" s="150"/>
      <c r="W153" s="150"/>
      <c r="X153" s="150"/>
      <c r="Y153" s="150"/>
      <c r="Z153" s="150"/>
      <c r="AA153" s="150"/>
      <c r="AB153" s="150"/>
      <c r="AC153" s="150"/>
      <c r="AD153" s="150"/>
      <c r="AE153" s="150"/>
    </row>
    <row r="154" spans="1:31" ht="15.75" customHeight="1" x14ac:dyDescent="0.25">
      <c r="A154" s="669"/>
      <c r="B154" s="669"/>
      <c r="C154" s="669"/>
      <c r="D154" s="669"/>
      <c r="E154" s="669"/>
      <c r="F154" s="669"/>
      <c r="G154" s="669"/>
      <c r="H154" s="669"/>
      <c r="I154" s="669"/>
      <c r="J154" s="669"/>
      <c r="K154" s="669"/>
      <c r="L154" s="669"/>
      <c r="M154" s="669"/>
      <c r="N154" s="669"/>
      <c r="O154" s="669"/>
      <c r="P154" s="150"/>
      <c r="Q154" s="150"/>
      <c r="R154" s="150"/>
      <c r="S154" s="669"/>
      <c r="T154" s="669"/>
      <c r="U154" s="669"/>
      <c r="V154" s="150"/>
      <c r="W154" s="150"/>
      <c r="X154" s="150"/>
      <c r="Y154" s="150"/>
      <c r="Z154" s="150"/>
      <c r="AA154" s="150"/>
      <c r="AB154" s="150"/>
      <c r="AC154" s="150"/>
      <c r="AD154" s="150"/>
      <c r="AE154" s="150"/>
    </row>
    <row r="155" spans="1:31" ht="15.75" customHeight="1" x14ac:dyDescent="0.25">
      <c r="A155" s="669"/>
      <c r="B155" s="669"/>
      <c r="C155" s="669"/>
      <c r="D155" s="669"/>
      <c r="E155" s="669"/>
      <c r="F155" s="669"/>
      <c r="G155" s="669"/>
      <c r="H155" s="669"/>
      <c r="I155" s="669"/>
      <c r="J155" s="669"/>
      <c r="K155" s="669"/>
      <c r="L155" s="669"/>
      <c r="M155" s="669"/>
      <c r="N155" s="669"/>
      <c r="O155" s="669"/>
      <c r="P155" s="150"/>
      <c r="Q155" s="150"/>
      <c r="R155" s="150"/>
      <c r="S155" s="669"/>
      <c r="T155" s="669"/>
      <c r="U155" s="669"/>
      <c r="V155" s="150"/>
      <c r="W155" s="150"/>
      <c r="X155" s="150"/>
      <c r="Y155" s="150"/>
      <c r="Z155" s="150"/>
      <c r="AA155" s="150"/>
      <c r="AB155" s="150"/>
      <c r="AC155" s="150"/>
      <c r="AD155" s="150"/>
      <c r="AE155" s="150"/>
    </row>
    <row r="156" spans="1:31" ht="15.75" customHeight="1" x14ac:dyDescent="0.25">
      <c r="A156" s="669"/>
      <c r="B156" s="669"/>
      <c r="C156" s="669"/>
      <c r="D156" s="669"/>
      <c r="E156" s="669"/>
      <c r="F156" s="669"/>
      <c r="G156" s="669"/>
      <c r="H156" s="669"/>
      <c r="I156" s="669"/>
      <c r="J156" s="669"/>
      <c r="K156" s="669"/>
      <c r="L156" s="669"/>
      <c r="M156" s="669"/>
      <c r="N156" s="669"/>
      <c r="O156" s="669"/>
      <c r="P156" s="150"/>
      <c r="Q156" s="150"/>
      <c r="R156" s="150"/>
      <c r="S156" s="669"/>
      <c r="T156" s="669"/>
      <c r="U156" s="669"/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</row>
    <row r="157" spans="1:31" ht="15.75" customHeight="1" x14ac:dyDescent="0.25">
      <c r="A157" s="669"/>
      <c r="B157" s="669"/>
      <c r="C157" s="669"/>
      <c r="D157" s="669"/>
      <c r="E157" s="669"/>
      <c r="F157" s="669"/>
      <c r="G157" s="669"/>
      <c r="H157" s="669"/>
      <c r="I157" s="669"/>
      <c r="J157" s="669"/>
      <c r="K157" s="669"/>
      <c r="L157" s="669"/>
      <c r="M157" s="669"/>
      <c r="N157" s="669"/>
      <c r="O157" s="669"/>
      <c r="P157" s="150"/>
      <c r="Q157" s="150"/>
      <c r="R157" s="150"/>
      <c r="S157" s="669"/>
      <c r="T157" s="669"/>
      <c r="U157" s="669"/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</row>
    <row r="158" spans="1:31" ht="15.75" customHeight="1" x14ac:dyDescent="0.25">
      <c r="A158" s="669"/>
      <c r="B158" s="669"/>
      <c r="C158" s="669"/>
      <c r="D158" s="669"/>
      <c r="E158" s="669"/>
      <c r="F158" s="669"/>
      <c r="G158" s="669"/>
      <c r="H158" s="669"/>
      <c r="I158" s="669"/>
      <c r="J158" s="669"/>
      <c r="K158" s="669"/>
      <c r="L158" s="669"/>
      <c r="M158" s="669"/>
      <c r="N158" s="669"/>
      <c r="O158" s="669"/>
      <c r="P158" s="150"/>
      <c r="Q158" s="150"/>
      <c r="R158" s="150"/>
      <c r="S158" s="669"/>
      <c r="T158" s="669"/>
      <c r="U158" s="669"/>
      <c r="V158" s="150"/>
      <c r="W158" s="150"/>
      <c r="X158" s="150"/>
      <c r="Y158" s="150"/>
      <c r="Z158" s="150"/>
      <c r="AA158" s="150"/>
      <c r="AB158" s="150"/>
      <c r="AC158" s="150"/>
      <c r="AD158" s="150"/>
      <c r="AE158" s="150"/>
    </row>
    <row r="159" spans="1:31" ht="15.75" customHeight="1" x14ac:dyDescent="0.25">
      <c r="A159" s="669"/>
      <c r="B159" s="669"/>
      <c r="C159" s="669"/>
      <c r="D159" s="669"/>
      <c r="E159" s="669"/>
      <c r="F159" s="669"/>
      <c r="G159" s="669"/>
      <c r="H159" s="669"/>
      <c r="I159" s="669"/>
      <c r="J159" s="669"/>
      <c r="K159" s="669"/>
      <c r="L159" s="669"/>
      <c r="M159" s="669"/>
      <c r="N159" s="669"/>
      <c r="O159" s="669"/>
      <c r="P159" s="150"/>
      <c r="Q159" s="150"/>
      <c r="R159" s="150"/>
      <c r="S159" s="669"/>
      <c r="T159" s="669"/>
      <c r="U159" s="669"/>
      <c r="V159" s="150"/>
      <c r="W159" s="150"/>
      <c r="X159" s="150"/>
      <c r="Y159" s="150"/>
      <c r="Z159" s="150"/>
      <c r="AA159" s="150"/>
      <c r="AB159" s="150"/>
      <c r="AC159" s="150"/>
      <c r="AD159" s="150"/>
      <c r="AE159" s="150"/>
    </row>
    <row r="160" spans="1:31" ht="15.75" customHeight="1" x14ac:dyDescent="0.25">
      <c r="A160" s="669"/>
      <c r="B160" s="669"/>
      <c r="C160" s="669"/>
      <c r="D160" s="669"/>
      <c r="E160" s="669"/>
      <c r="F160" s="669"/>
      <c r="G160" s="669"/>
      <c r="H160" s="669"/>
      <c r="I160" s="669"/>
      <c r="J160" s="669"/>
      <c r="K160" s="669"/>
      <c r="L160" s="669"/>
      <c r="M160" s="669"/>
      <c r="N160" s="669"/>
      <c r="O160" s="669"/>
      <c r="P160" s="150"/>
      <c r="Q160" s="150"/>
      <c r="R160" s="150"/>
      <c r="S160" s="669"/>
      <c r="T160" s="669"/>
      <c r="U160" s="669"/>
      <c r="V160" s="150"/>
      <c r="W160" s="150"/>
      <c r="X160" s="150"/>
      <c r="Y160" s="150"/>
      <c r="Z160" s="150"/>
      <c r="AA160" s="150"/>
      <c r="AB160" s="150"/>
      <c r="AC160" s="150"/>
      <c r="AD160" s="150"/>
      <c r="AE160" s="150"/>
    </row>
    <row r="161" spans="1:31" ht="15.75" customHeight="1" x14ac:dyDescent="0.25">
      <c r="A161" s="669"/>
      <c r="B161" s="669"/>
      <c r="C161" s="669"/>
      <c r="D161" s="669"/>
      <c r="E161" s="669"/>
      <c r="F161" s="669"/>
      <c r="G161" s="669"/>
      <c r="H161" s="669"/>
      <c r="I161" s="669"/>
      <c r="J161" s="669"/>
      <c r="K161" s="669"/>
      <c r="L161" s="669"/>
      <c r="M161" s="669"/>
      <c r="N161" s="669"/>
      <c r="O161" s="669"/>
      <c r="P161" s="150"/>
      <c r="Q161" s="150"/>
      <c r="R161" s="150"/>
      <c r="S161" s="669"/>
      <c r="T161" s="669"/>
      <c r="U161" s="669"/>
      <c r="V161" s="150"/>
      <c r="W161" s="150"/>
      <c r="X161" s="150"/>
      <c r="Y161" s="150"/>
      <c r="Z161" s="150"/>
      <c r="AA161" s="150"/>
      <c r="AB161" s="150"/>
      <c r="AC161" s="150"/>
      <c r="AD161" s="150"/>
      <c r="AE161" s="150"/>
    </row>
    <row r="162" spans="1:31" ht="15.75" customHeight="1" x14ac:dyDescent="0.25">
      <c r="A162" s="669"/>
      <c r="B162" s="669"/>
      <c r="C162" s="669"/>
      <c r="D162" s="669"/>
      <c r="E162" s="669"/>
      <c r="F162" s="669"/>
      <c r="G162" s="669"/>
      <c r="H162" s="669"/>
      <c r="I162" s="669"/>
      <c r="J162" s="669"/>
      <c r="K162" s="669"/>
      <c r="L162" s="669"/>
      <c r="M162" s="669"/>
      <c r="N162" s="669"/>
      <c r="O162" s="669"/>
      <c r="P162" s="150"/>
      <c r="Q162" s="150"/>
      <c r="R162" s="150"/>
      <c r="S162" s="669"/>
      <c r="T162" s="669"/>
      <c r="U162" s="669"/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</row>
    <row r="163" spans="1:31" ht="15.75" customHeight="1" x14ac:dyDescent="0.25">
      <c r="A163" s="669"/>
      <c r="B163" s="669"/>
      <c r="C163" s="669"/>
      <c r="D163" s="669"/>
      <c r="E163" s="669"/>
      <c r="F163" s="669"/>
      <c r="G163" s="669"/>
      <c r="H163" s="669"/>
      <c r="I163" s="669"/>
      <c r="J163" s="669"/>
      <c r="K163" s="669"/>
      <c r="L163" s="669"/>
      <c r="M163" s="669"/>
      <c r="N163" s="669"/>
      <c r="O163" s="669"/>
      <c r="P163" s="150"/>
      <c r="Q163" s="150"/>
      <c r="R163" s="150"/>
      <c r="S163" s="669"/>
      <c r="T163" s="669"/>
      <c r="U163" s="669"/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</row>
    <row r="164" spans="1:31" ht="15.75" customHeight="1" x14ac:dyDescent="0.25">
      <c r="A164" s="669"/>
      <c r="B164" s="669"/>
      <c r="C164" s="669"/>
      <c r="D164" s="669"/>
      <c r="E164" s="669"/>
      <c r="F164" s="669"/>
      <c r="G164" s="669"/>
      <c r="H164" s="669"/>
      <c r="I164" s="669"/>
      <c r="J164" s="669"/>
      <c r="K164" s="669"/>
      <c r="L164" s="669"/>
      <c r="M164" s="669"/>
      <c r="N164" s="669"/>
      <c r="O164" s="669"/>
      <c r="P164" s="150"/>
      <c r="Q164" s="150"/>
      <c r="R164" s="150"/>
      <c r="S164" s="669"/>
      <c r="T164" s="669"/>
      <c r="U164" s="669"/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</row>
    <row r="165" spans="1:31" ht="15.75" customHeight="1" x14ac:dyDescent="0.25">
      <c r="A165" s="669"/>
      <c r="B165" s="669"/>
      <c r="C165" s="669"/>
      <c r="D165" s="669"/>
      <c r="E165" s="669"/>
      <c r="F165" s="669"/>
      <c r="G165" s="669"/>
      <c r="H165" s="669"/>
      <c r="I165" s="669"/>
      <c r="J165" s="669"/>
      <c r="K165" s="669"/>
      <c r="L165" s="669"/>
      <c r="M165" s="669"/>
      <c r="N165" s="669"/>
      <c r="O165" s="669"/>
      <c r="P165" s="150"/>
      <c r="Q165" s="150"/>
      <c r="R165" s="150"/>
      <c r="S165" s="669"/>
      <c r="T165" s="669"/>
      <c r="U165" s="669"/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</row>
    <row r="166" spans="1:31" ht="15.75" customHeight="1" x14ac:dyDescent="0.25">
      <c r="A166" s="669"/>
      <c r="B166" s="669"/>
      <c r="C166" s="669"/>
      <c r="D166" s="669"/>
      <c r="E166" s="669"/>
      <c r="F166" s="669"/>
      <c r="G166" s="669"/>
      <c r="H166" s="669"/>
      <c r="I166" s="669"/>
      <c r="J166" s="669"/>
      <c r="K166" s="669"/>
      <c r="L166" s="669"/>
      <c r="M166" s="669"/>
      <c r="N166" s="669"/>
      <c r="O166" s="669"/>
      <c r="P166" s="150"/>
      <c r="Q166" s="150"/>
      <c r="R166" s="150"/>
      <c r="S166" s="669"/>
      <c r="T166" s="669"/>
      <c r="U166" s="669"/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</row>
    <row r="167" spans="1:31" ht="15.75" customHeight="1" x14ac:dyDescent="0.25">
      <c r="A167" s="669"/>
      <c r="B167" s="669"/>
      <c r="C167" s="669"/>
      <c r="D167" s="669"/>
      <c r="E167" s="669"/>
      <c r="F167" s="669"/>
      <c r="G167" s="669"/>
      <c r="H167" s="669"/>
      <c r="I167" s="669"/>
      <c r="J167" s="669"/>
      <c r="K167" s="669"/>
      <c r="L167" s="669"/>
      <c r="M167" s="669"/>
      <c r="N167" s="669"/>
      <c r="O167" s="669"/>
      <c r="P167" s="150"/>
      <c r="Q167" s="150"/>
      <c r="R167" s="150"/>
      <c r="S167" s="669"/>
      <c r="T167" s="669"/>
      <c r="U167" s="669"/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</row>
    <row r="168" spans="1:31" ht="15.75" customHeight="1" x14ac:dyDescent="0.25">
      <c r="A168" s="669"/>
      <c r="B168" s="669"/>
      <c r="C168" s="669"/>
      <c r="D168" s="669"/>
      <c r="E168" s="669"/>
      <c r="F168" s="669"/>
      <c r="G168" s="669"/>
      <c r="H168" s="669"/>
      <c r="I168" s="669"/>
      <c r="J168" s="669"/>
      <c r="K168" s="669"/>
      <c r="L168" s="669"/>
      <c r="M168" s="669"/>
      <c r="N168" s="669"/>
      <c r="O168" s="669"/>
      <c r="P168" s="150"/>
      <c r="Q168" s="150"/>
      <c r="R168" s="150"/>
      <c r="S168" s="669"/>
      <c r="T168" s="669"/>
      <c r="U168" s="669"/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</row>
    <row r="169" spans="1:31" ht="15.75" customHeight="1" x14ac:dyDescent="0.25">
      <c r="A169" s="669"/>
      <c r="B169" s="669"/>
      <c r="C169" s="669"/>
      <c r="D169" s="669"/>
      <c r="E169" s="669"/>
      <c r="F169" s="669"/>
      <c r="G169" s="669"/>
      <c r="H169" s="669"/>
      <c r="I169" s="669"/>
      <c r="J169" s="669"/>
      <c r="K169" s="669"/>
      <c r="L169" s="669"/>
      <c r="M169" s="669"/>
      <c r="N169" s="669"/>
      <c r="O169" s="669"/>
      <c r="P169" s="150"/>
      <c r="Q169" s="150"/>
      <c r="R169" s="150"/>
      <c r="S169" s="669"/>
      <c r="T169" s="669"/>
      <c r="U169" s="669"/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</row>
    <row r="170" spans="1:31" ht="15.75" customHeight="1" x14ac:dyDescent="0.25">
      <c r="A170" s="669"/>
      <c r="B170" s="669"/>
      <c r="C170" s="669"/>
      <c r="D170" s="669"/>
      <c r="E170" s="669"/>
      <c r="F170" s="669"/>
      <c r="G170" s="669"/>
      <c r="H170" s="669"/>
      <c r="I170" s="669"/>
      <c r="J170" s="669"/>
      <c r="K170" s="669"/>
      <c r="L170" s="669"/>
      <c r="M170" s="669"/>
      <c r="N170" s="669"/>
      <c r="O170" s="669"/>
      <c r="P170" s="150"/>
      <c r="Q170" s="150"/>
      <c r="R170" s="150"/>
      <c r="S170" s="669"/>
      <c r="T170" s="669"/>
      <c r="U170" s="669"/>
      <c r="V170" s="150"/>
      <c r="W170" s="150"/>
      <c r="X170" s="150"/>
      <c r="Y170" s="150"/>
      <c r="Z170" s="150"/>
      <c r="AA170" s="150"/>
      <c r="AB170" s="150"/>
      <c r="AC170" s="150"/>
      <c r="AD170" s="150"/>
      <c r="AE170" s="150"/>
    </row>
    <row r="171" spans="1:31" ht="15.75" customHeight="1" x14ac:dyDescent="0.25">
      <c r="A171" s="669"/>
      <c r="B171" s="669"/>
      <c r="C171" s="669"/>
      <c r="D171" s="669"/>
      <c r="E171" s="669"/>
      <c r="F171" s="669"/>
      <c r="G171" s="669"/>
      <c r="H171" s="669"/>
      <c r="I171" s="669"/>
      <c r="J171" s="669"/>
      <c r="K171" s="669"/>
      <c r="L171" s="669"/>
      <c r="M171" s="669"/>
      <c r="N171" s="669"/>
      <c r="O171" s="669"/>
      <c r="P171" s="150"/>
      <c r="Q171" s="150"/>
      <c r="R171" s="150"/>
      <c r="S171" s="669"/>
      <c r="T171" s="669"/>
      <c r="U171" s="669"/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</row>
    <row r="172" spans="1:31" ht="15.75" customHeight="1" x14ac:dyDescent="0.25">
      <c r="A172" s="669"/>
      <c r="B172" s="669"/>
      <c r="C172" s="669"/>
      <c r="D172" s="669"/>
      <c r="E172" s="669"/>
      <c r="F172" s="669"/>
      <c r="G172" s="669"/>
      <c r="H172" s="669"/>
      <c r="I172" s="669"/>
      <c r="J172" s="669"/>
      <c r="K172" s="669"/>
      <c r="L172" s="669"/>
      <c r="M172" s="669"/>
      <c r="N172" s="669"/>
      <c r="O172" s="669"/>
      <c r="P172" s="150"/>
      <c r="Q172" s="150"/>
      <c r="R172" s="150"/>
      <c r="S172" s="669"/>
      <c r="T172" s="669"/>
      <c r="U172" s="669"/>
      <c r="V172" s="150"/>
      <c r="W172" s="150"/>
      <c r="X172" s="150"/>
      <c r="Y172" s="150"/>
      <c r="Z172" s="150"/>
      <c r="AA172" s="150"/>
      <c r="AB172" s="150"/>
      <c r="AC172" s="150"/>
      <c r="AD172" s="150"/>
      <c r="AE172" s="150"/>
    </row>
    <row r="173" spans="1:31" ht="15.75" customHeight="1" x14ac:dyDescent="0.25">
      <c r="A173" s="669"/>
      <c r="B173" s="669"/>
      <c r="C173" s="669"/>
      <c r="D173" s="669"/>
      <c r="E173" s="669"/>
      <c r="F173" s="669"/>
      <c r="G173" s="669"/>
      <c r="H173" s="669"/>
      <c r="I173" s="669"/>
      <c r="J173" s="669"/>
      <c r="K173" s="669"/>
      <c r="L173" s="669"/>
      <c r="M173" s="669"/>
      <c r="N173" s="669"/>
      <c r="O173" s="669"/>
      <c r="P173" s="150"/>
      <c r="Q173" s="150"/>
      <c r="R173" s="150"/>
      <c r="S173" s="669"/>
      <c r="T173" s="669"/>
      <c r="U173" s="669"/>
      <c r="V173" s="150"/>
      <c r="W173" s="150"/>
      <c r="X173" s="150"/>
      <c r="Y173" s="150"/>
      <c r="Z173" s="150"/>
      <c r="AA173" s="150"/>
      <c r="AB173" s="150"/>
      <c r="AC173" s="150"/>
      <c r="AD173" s="150"/>
      <c r="AE173" s="150"/>
    </row>
    <row r="174" spans="1:31" ht="15.75" customHeight="1" x14ac:dyDescent="0.25">
      <c r="A174" s="669"/>
      <c r="B174" s="669"/>
      <c r="C174" s="669"/>
      <c r="D174" s="669"/>
      <c r="E174" s="669"/>
      <c r="F174" s="669"/>
      <c r="G174" s="669"/>
      <c r="H174" s="669"/>
      <c r="I174" s="669"/>
      <c r="J174" s="669"/>
      <c r="K174" s="669"/>
      <c r="L174" s="669"/>
      <c r="M174" s="669"/>
      <c r="N174" s="669"/>
      <c r="O174" s="669"/>
      <c r="P174" s="150"/>
      <c r="Q174" s="150"/>
      <c r="R174" s="150"/>
      <c r="S174" s="669"/>
      <c r="T174" s="669"/>
      <c r="U174" s="669"/>
      <c r="V174" s="150"/>
      <c r="W174" s="150"/>
      <c r="X174" s="150"/>
      <c r="Y174" s="150"/>
      <c r="Z174" s="150"/>
      <c r="AA174" s="150"/>
      <c r="AB174" s="150"/>
      <c r="AC174" s="150"/>
      <c r="AD174" s="150"/>
      <c r="AE174" s="150"/>
    </row>
    <row r="175" spans="1:31" ht="15.75" customHeight="1" x14ac:dyDescent="0.25">
      <c r="A175" s="669"/>
      <c r="B175" s="669"/>
      <c r="C175" s="669"/>
      <c r="D175" s="669"/>
      <c r="E175" s="669"/>
      <c r="F175" s="669"/>
      <c r="G175" s="669"/>
      <c r="H175" s="669"/>
      <c r="I175" s="669"/>
      <c r="J175" s="669"/>
      <c r="K175" s="669"/>
      <c r="L175" s="669"/>
      <c r="M175" s="669"/>
      <c r="N175" s="669"/>
      <c r="O175" s="669"/>
      <c r="P175" s="150"/>
      <c r="Q175" s="150"/>
      <c r="R175" s="150"/>
      <c r="S175" s="669"/>
      <c r="T175" s="669"/>
      <c r="U175" s="669"/>
      <c r="V175" s="150"/>
      <c r="W175" s="150"/>
      <c r="X175" s="150"/>
      <c r="Y175" s="150"/>
      <c r="Z175" s="150"/>
      <c r="AA175" s="150"/>
      <c r="AB175" s="150"/>
      <c r="AC175" s="150"/>
      <c r="AD175" s="150"/>
      <c r="AE175" s="150"/>
    </row>
    <row r="176" spans="1:31" ht="15.75" customHeight="1" x14ac:dyDescent="0.25">
      <c r="A176" s="669"/>
      <c r="B176" s="669"/>
      <c r="C176" s="669"/>
      <c r="D176" s="669"/>
      <c r="E176" s="669"/>
      <c r="F176" s="669"/>
      <c r="G176" s="669"/>
      <c r="H176" s="669"/>
      <c r="I176" s="669"/>
      <c r="J176" s="669"/>
      <c r="K176" s="669"/>
      <c r="L176" s="669"/>
      <c r="M176" s="669"/>
      <c r="N176" s="669"/>
      <c r="O176" s="669"/>
      <c r="P176" s="150"/>
      <c r="Q176" s="150"/>
      <c r="R176" s="150"/>
      <c r="S176" s="669"/>
      <c r="T176" s="669"/>
      <c r="U176" s="669"/>
      <c r="V176" s="150"/>
      <c r="W176" s="150"/>
      <c r="X176" s="150"/>
      <c r="Y176" s="150"/>
      <c r="Z176" s="150"/>
      <c r="AA176" s="150"/>
      <c r="AB176" s="150"/>
      <c r="AC176" s="150"/>
      <c r="AD176" s="150"/>
      <c r="AE176" s="150"/>
    </row>
    <row r="177" spans="1:31" ht="15.75" customHeight="1" x14ac:dyDescent="0.25">
      <c r="A177" s="669"/>
      <c r="B177" s="669"/>
      <c r="C177" s="669"/>
      <c r="D177" s="669"/>
      <c r="E177" s="669"/>
      <c r="F177" s="669"/>
      <c r="G177" s="669"/>
      <c r="H177" s="669"/>
      <c r="I177" s="669"/>
      <c r="J177" s="669"/>
      <c r="K177" s="669"/>
      <c r="L177" s="669"/>
      <c r="M177" s="669"/>
      <c r="N177" s="669"/>
      <c r="O177" s="669"/>
      <c r="P177" s="150"/>
      <c r="Q177" s="150"/>
      <c r="R177" s="150"/>
      <c r="S177" s="669"/>
      <c r="T177" s="669"/>
      <c r="U177" s="669"/>
      <c r="V177" s="150"/>
      <c r="W177" s="150"/>
      <c r="X177" s="150"/>
      <c r="Y177" s="150"/>
      <c r="Z177" s="150"/>
      <c r="AA177" s="150"/>
      <c r="AB177" s="150"/>
      <c r="AC177" s="150"/>
      <c r="AD177" s="150"/>
      <c r="AE177" s="150"/>
    </row>
    <row r="178" spans="1:31" ht="15.75" customHeight="1" x14ac:dyDescent="0.25">
      <c r="A178" s="669"/>
      <c r="B178" s="669"/>
      <c r="C178" s="669"/>
      <c r="D178" s="669"/>
      <c r="E178" s="669"/>
      <c r="F178" s="669"/>
      <c r="G178" s="669"/>
      <c r="H178" s="669"/>
      <c r="I178" s="669"/>
      <c r="J178" s="669"/>
      <c r="K178" s="669"/>
      <c r="L178" s="669"/>
      <c r="M178" s="669"/>
      <c r="N178" s="669"/>
      <c r="O178" s="669"/>
      <c r="P178" s="150"/>
      <c r="Q178" s="150"/>
      <c r="R178" s="150"/>
      <c r="S178" s="669"/>
      <c r="T178" s="669"/>
      <c r="U178" s="669"/>
      <c r="V178" s="150"/>
      <c r="W178" s="150"/>
      <c r="X178" s="150"/>
      <c r="Y178" s="150"/>
      <c r="Z178" s="150"/>
      <c r="AA178" s="150"/>
      <c r="AB178" s="150"/>
      <c r="AC178" s="150"/>
      <c r="AD178" s="150"/>
      <c r="AE178" s="150"/>
    </row>
    <row r="179" spans="1:31" ht="15.75" customHeight="1" x14ac:dyDescent="0.25">
      <c r="A179" s="669"/>
      <c r="B179" s="669"/>
      <c r="C179" s="669"/>
      <c r="D179" s="669"/>
      <c r="E179" s="669"/>
      <c r="F179" s="669"/>
      <c r="G179" s="669"/>
      <c r="H179" s="669"/>
      <c r="I179" s="669"/>
      <c r="J179" s="669"/>
      <c r="K179" s="669"/>
      <c r="L179" s="669"/>
      <c r="M179" s="669"/>
      <c r="N179" s="669"/>
      <c r="O179" s="669"/>
      <c r="P179" s="150"/>
      <c r="Q179" s="150"/>
      <c r="R179" s="150"/>
      <c r="S179" s="669"/>
      <c r="T179" s="669"/>
      <c r="U179" s="669"/>
      <c r="V179" s="150"/>
      <c r="W179" s="150"/>
      <c r="X179" s="150"/>
      <c r="Y179" s="150"/>
      <c r="Z179" s="150"/>
      <c r="AA179" s="150"/>
      <c r="AB179" s="150"/>
      <c r="AC179" s="150"/>
      <c r="AD179" s="150"/>
      <c r="AE179" s="150"/>
    </row>
    <row r="180" spans="1:31" ht="15.75" customHeight="1" x14ac:dyDescent="0.25">
      <c r="A180" s="669"/>
      <c r="B180" s="669"/>
      <c r="C180" s="669"/>
      <c r="D180" s="669"/>
      <c r="E180" s="669"/>
      <c r="F180" s="669"/>
      <c r="G180" s="669"/>
      <c r="H180" s="669"/>
      <c r="I180" s="669"/>
      <c r="J180" s="669"/>
      <c r="K180" s="669"/>
      <c r="L180" s="669"/>
      <c r="M180" s="669"/>
      <c r="N180" s="669"/>
      <c r="O180" s="669"/>
      <c r="P180" s="150"/>
      <c r="Q180" s="150"/>
      <c r="R180" s="150"/>
      <c r="S180" s="669"/>
      <c r="T180" s="669"/>
      <c r="U180" s="669"/>
      <c r="V180" s="150"/>
      <c r="W180" s="150"/>
      <c r="X180" s="150"/>
      <c r="Y180" s="150"/>
      <c r="Z180" s="150"/>
      <c r="AA180" s="150"/>
      <c r="AB180" s="150"/>
      <c r="AC180" s="150"/>
      <c r="AD180" s="150"/>
      <c r="AE180" s="150"/>
    </row>
    <row r="181" spans="1:31" ht="15.75" customHeight="1" x14ac:dyDescent="0.25">
      <c r="A181" s="669"/>
      <c r="B181" s="669"/>
      <c r="C181" s="669"/>
      <c r="D181" s="669"/>
      <c r="E181" s="669"/>
      <c r="F181" s="669"/>
      <c r="G181" s="669"/>
      <c r="H181" s="669"/>
      <c r="I181" s="669"/>
      <c r="J181" s="669"/>
      <c r="K181" s="669"/>
      <c r="L181" s="669"/>
      <c r="M181" s="669"/>
      <c r="N181" s="669"/>
      <c r="O181" s="669"/>
      <c r="P181" s="150"/>
      <c r="Q181" s="150"/>
      <c r="R181" s="150"/>
      <c r="S181" s="669"/>
      <c r="T181" s="669"/>
      <c r="U181" s="669"/>
      <c r="V181" s="150"/>
      <c r="W181" s="150"/>
      <c r="X181" s="150"/>
      <c r="Y181" s="150"/>
      <c r="Z181" s="150"/>
      <c r="AA181" s="150"/>
      <c r="AB181" s="150"/>
      <c r="AC181" s="150"/>
      <c r="AD181" s="150"/>
      <c r="AE181" s="150"/>
    </row>
    <row r="182" spans="1:31" ht="15.75" customHeight="1" x14ac:dyDescent="0.25">
      <c r="A182" s="669"/>
      <c r="B182" s="669"/>
      <c r="C182" s="669"/>
      <c r="D182" s="669"/>
      <c r="E182" s="669"/>
      <c r="F182" s="669"/>
      <c r="G182" s="669"/>
      <c r="H182" s="669"/>
      <c r="I182" s="669"/>
      <c r="J182" s="669"/>
      <c r="K182" s="669"/>
      <c r="L182" s="669"/>
      <c r="M182" s="669"/>
      <c r="N182" s="669"/>
      <c r="O182" s="669"/>
      <c r="P182" s="150"/>
      <c r="Q182" s="150"/>
      <c r="R182" s="150"/>
      <c r="S182" s="669"/>
      <c r="T182" s="669"/>
      <c r="U182" s="669"/>
      <c r="V182" s="150"/>
      <c r="W182" s="150"/>
      <c r="X182" s="150"/>
      <c r="Y182" s="150"/>
      <c r="Z182" s="150"/>
      <c r="AA182" s="150"/>
      <c r="AB182" s="150"/>
      <c r="AC182" s="150"/>
      <c r="AD182" s="150"/>
      <c r="AE182" s="150"/>
    </row>
    <row r="183" spans="1:31" ht="15.75" customHeight="1" x14ac:dyDescent="0.25">
      <c r="A183" s="669"/>
      <c r="B183" s="669"/>
      <c r="C183" s="669"/>
      <c r="D183" s="669"/>
      <c r="E183" s="669"/>
      <c r="F183" s="669"/>
      <c r="G183" s="669"/>
      <c r="H183" s="669"/>
      <c r="I183" s="669"/>
      <c r="J183" s="669"/>
      <c r="K183" s="669"/>
      <c r="L183" s="669"/>
      <c r="M183" s="669"/>
      <c r="N183" s="669"/>
      <c r="O183" s="669"/>
      <c r="P183" s="150"/>
      <c r="Q183" s="150"/>
      <c r="R183" s="150"/>
      <c r="S183" s="669"/>
      <c r="T183" s="669"/>
      <c r="U183" s="669"/>
      <c r="V183" s="150"/>
      <c r="W183" s="150"/>
      <c r="X183" s="150"/>
      <c r="Y183" s="150"/>
      <c r="Z183" s="150"/>
      <c r="AA183" s="150"/>
      <c r="AB183" s="150"/>
      <c r="AC183" s="150"/>
      <c r="AD183" s="150"/>
      <c r="AE183" s="150"/>
    </row>
    <row r="184" spans="1:31" ht="15.75" customHeight="1" x14ac:dyDescent="0.25">
      <c r="A184" s="669"/>
      <c r="B184" s="669"/>
      <c r="C184" s="669"/>
      <c r="D184" s="669"/>
      <c r="E184" s="669"/>
      <c r="F184" s="669"/>
      <c r="G184" s="669"/>
      <c r="H184" s="669"/>
      <c r="I184" s="669"/>
      <c r="J184" s="669"/>
      <c r="K184" s="669"/>
      <c r="L184" s="669"/>
      <c r="M184" s="669"/>
      <c r="N184" s="669"/>
      <c r="O184" s="669"/>
      <c r="P184" s="150"/>
      <c r="Q184" s="150"/>
      <c r="R184" s="150"/>
      <c r="S184" s="669"/>
      <c r="T184" s="669"/>
      <c r="U184" s="669"/>
      <c r="V184" s="150"/>
      <c r="W184" s="150"/>
      <c r="X184" s="150"/>
      <c r="Y184" s="150"/>
      <c r="Z184" s="150"/>
      <c r="AA184" s="150"/>
      <c r="AB184" s="150"/>
      <c r="AC184" s="150"/>
      <c r="AD184" s="150"/>
      <c r="AE184" s="150"/>
    </row>
    <row r="185" spans="1:31" ht="15.75" customHeight="1" x14ac:dyDescent="0.25">
      <c r="A185" s="669"/>
      <c r="B185" s="669"/>
      <c r="C185" s="669"/>
      <c r="D185" s="669"/>
      <c r="E185" s="669"/>
      <c r="F185" s="669"/>
      <c r="G185" s="669"/>
      <c r="H185" s="669"/>
      <c r="I185" s="669"/>
      <c r="J185" s="669"/>
      <c r="K185" s="669"/>
      <c r="L185" s="669"/>
      <c r="M185" s="669"/>
      <c r="N185" s="669"/>
      <c r="O185" s="669"/>
      <c r="P185" s="150"/>
      <c r="Q185" s="150"/>
      <c r="R185" s="150"/>
      <c r="S185" s="669"/>
      <c r="T185" s="669"/>
      <c r="U185" s="669"/>
      <c r="V185" s="150"/>
      <c r="W185" s="150"/>
      <c r="X185" s="150"/>
      <c r="Y185" s="150"/>
      <c r="Z185" s="150"/>
      <c r="AA185" s="150"/>
      <c r="AB185" s="150"/>
      <c r="AC185" s="150"/>
      <c r="AD185" s="150"/>
      <c r="AE185" s="150"/>
    </row>
    <row r="186" spans="1:31" ht="15.75" customHeight="1" x14ac:dyDescent="0.25">
      <c r="A186" s="669"/>
      <c r="B186" s="669"/>
      <c r="C186" s="669"/>
      <c r="D186" s="669"/>
      <c r="E186" s="669"/>
      <c r="F186" s="669"/>
      <c r="G186" s="669"/>
      <c r="H186" s="669"/>
      <c r="I186" s="669"/>
      <c r="J186" s="669"/>
      <c r="K186" s="669"/>
      <c r="L186" s="669"/>
      <c r="M186" s="669"/>
      <c r="N186" s="669"/>
      <c r="O186" s="669"/>
      <c r="P186" s="150"/>
      <c r="Q186" s="150"/>
      <c r="R186" s="150"/>
      <c r="S186" s="669"/>
      <c r="T186" s="669"/>
      <c r="U186" s="669"/>
      <c r="V186" s="150"/>
      <c r="W186" s="150"/>
      <c r="X186" s="150"/>
      <c r="Y186" s="150"/>
      <c r="Z186" s="150"/>
      <c r="AA186" s="150"/>
      <c r="AB186" s="150"/>
      <c r="AC186" s="150"/>
      <c r="AD186" s="150"/>
      <c r="AE186" s="150"/>
    </row>
    <row r="187" spans="1:31" ht="15.75" customHeight="1" x14ac:dyDescent="0.25">
      <c r="A187" s="669"/>
      <c r="B187" s="669"/>
      <c r="C187" s="669"/>
      <c r="D187" s="669"/>
      <c r="E187" s="669"/>
      <c r="F187" s="669"/>
      <c r="G187" s="669"/>
      <c r="H187" s="669"/>
      <c r="I187" s="669"/>
      <c r="J187" s="669"/>
      <c r="K187" s="669"/>
      <c r="L187" s="669"/>
      <c r="M187" s="669"/>
      <c r="N187" s="669"/>
      <c r="O187" s="669"/>
      <c r="P187" s="150"/>
      <c r="Q187" s="150"/>
      <c r="R187" s="150"/>
      <c r="S187" s="669"/>
      <c r="T187" s="669"/>
      <c r="U187" s="669"/>
      <c r="V187" s="150"/>
      <c r="W187" s="150"/>
      <c r="X187" s="150"/>
      <c r="Y187" s="150"/>
      <c r="Z187" s="150"/>
      <c r="AA187" s="150"/>
      <c r="AB187" s="150"/>
      <c r="AC187" s="150"/>
      <c r="AD187" s="150"/>
      <c r="AE187" s="150"/>
    </row>
    <row r="188" spans="1:31" ht="15.75" customHeight="1" x14ac:dyDescent="0.25">
      <c r="A188" s="669"/>
      <c r="B188" s="669"/>
      <c r="C188" s="669"/>
      <c r="D188" s="669"/>
      <c r="E188" s="669"/>
      <c r="F188" s="669"/>
      <c r="G188" s="669"/>
      <c r="H188" s="669"/>
      <c r="I188" s="669"/>
      <c r="J188" s="669"/>
      <c r="K188" s="669"/>
      <c r="L188" s="669"/>
      <c r="M188" s="669"/>
      <c r="N188" s="669"/>
      <c r="O188" s="669"/>
      <c r="P188" s="150"/>
      <c r="Q188" s="150"/>
      <c r="R188" s="150"/>
      <c r="S188" s="669"/>
      <c r="T188" s="669"/>
      <c r="U188" s="669"/>
      <c r="V188" s="150"/>
      <c r="W188" s="150"/>
      <c r="X188" s="150"/>
      <c r="Y188" s="150"/>
      <c r="Z188" s="150"/>
      <c r="AA188" s="150"/>
      <c r="AB188" s="150"/>
      <c r="AC188" s="150"/>
      <c r="AD188" s="150"/>
      <c r="AE188" s="150"/>
    </row>
    <row r="189" spans="1:31" ht="15.75" customHeight="1" x14ac:dyDescent="0.25">
      <c r="A189" s="669"/>
      <c r="B189" s="669"/>
      <c r="C189" s="669"/>
      <c r="D189" s="669"/>
      <c r="E189" s="669"/>
      <c r="F189" s="669"/>
      <c r="G189" s="669"/>
      <c r="H189" s="669"/>
      <c r="I189" s="669"/>
      <c r="J189" s="669"/>
      <c r="K189" s="669"/>
      <c r="L189" s="669"/>
      <c r="M189" s="669"/>
      <c r="N189" s="669"/>
      <c r="O189" s="669"/>
      <c r="P189" s="150"/>
      <c r="Q189" s="150"/>
      <c r="R189" s="150"/>
      <c r="S189" s="669"/>
      <c r="T189" s="669"/>
      <c r="U189" s="669"/>
      <c r="V189" s="150"/>
      <c r="W189" s="150"/>
      <c r="X189" s="150"/>
      <c r="Y189" s="150"/>
      <c r="Z189" s="150"/>
      <c r="AA189" s="150"/>
      <c r="AB189" s="150"/>
      <c r="AC189" s="150"/>
      <c r="AD189" s="150"/>
      <c r="AE189" s="150"/>
    </row>
    <row r="190" spans="1:31" ht="15.75" customHeight="1" x14ac:dyDescent="0.25">
      <c r="A190" s="669"/>
      <c r="B190" s="669"/>
      <c r="C190" s="669"/>
      <c r="D190" s="669"/>
      <c r="E190" s="669"/>
      <c r="F190" s="669"/>
      <c r="G190" s="669"/>
      <c r="H190" s="669"/>
      <c r="I190" s="669"/>
      <c r="J190" s="669"/>
      <c r="K190" s="669"/>
      <c r="L190" s="669"/>
      <c r="M190" s="669"/>
      <c r="N190" s="669"/>
      <c r="O190" s="669"/>
      <c r="P190" s="150"/>
      <c r="Q190" s="150"/>
      <c r="R190" s="150"/>
      <c r="S190" s="669"/>
      <c r="T190" s="669"/>
      <c r="U190" s="669"/>
      <c r="V190" s="150"/>
      <c r="W190" s="150"/>
      <c r="X190" s="150"/>
      <c r="Y190" s="150"/>
      <c r="Z190" s="150"/>
      <c r="AA190" s="150"/>
      <c r="AB190" s="150"/>
      <c r="AC190" s="150"/>
      <c r="AD190" s="150"/>
      <c r="AE190" s="150"/>
    </row>
    <row r="191" spans="1:31" ht="15.75" customHeight="1" x14ac:dyDescent="0.25">
      <c r="A191" s="669"/>
      <c r="B191" s="669"/>
      <c r="C191" s="669"/>
      <c r="D191" s="669"/>
      <c r="E191" s="669"/>
      <c r="F191" s="669"/>
      <c r="G191" s="669"/>
      <c r="H191" s="669"/>
      <c r="I191" s="669"/>
      <c r="J191" s="669"/>
      <c r="K191" s="669"/>
      <c r="L191" s="669"/>
      <c r="M191" s="669"/>
      <c r="N191" s="669"/>
      <c r="O191" s="669"/>
      <c r="P191" s="150"/>
      <c r="Q191" s="150"/>
      <c r="R191" s="150"/>
      <c r="S191" s="669"/>
      <c r="T191" s="669"/>
      <c r="U191" s="669"/>
      <c r="V191" s="150"/>
      <c r="W191" s="150"/>
      <c r="X191" s="150"/>
      <c r="Y191" s="150"/>
      <c r="Z191" s="150"/>
      <c r="AA191" s="150"/>
      <c r="AB191" s="150"/>
      <c r="AC191" s="150"/>
      <c r="AD191" s="150"/>
      <c r="AE191" s="150"/>
    </row>
    <row r="192" spans="1:31" ht="15.75" customHeight="1" x14ac:dyDescent="0.25">
      <c r="A192" s="669"/>
      <c r="B192" s="669"/>
      <c r="C192" s="669"/>
      <c r="D192" s="669"/>
      <c r="E192" s="669"/>
      <c r="F192" s="669"/>
      <c r="G192" s="669"/>
      <c r="H192" s="669"/>
      <c r="I192" s="669"/>
      <c r="J192" s="669"/>
      <c r="K192" s="669"/>
      <c r="L192" s="669"/>
      <c r="M192" s="669"/>
      <c r="N192" s="669"/>
      <c r="O192" s="669"/>
      <c r="P192" s="150"/>
      <c r="Q192" s="150"/>
      <c r="R192" s="150"/>
      <c r="S192" s="669"/>
      <c r="T192" s="669"/>
      <c r="U192" s="669"/>
      <c r="V192" s="150"/>
      <c r="W192" s="150"/>
      <c r="X192" s="150"/>
      <c r="Y192" s="150"/>
      <c r="Z192" s="150"/>
      <c r="AA192" s="150"/>
      <c r="AB192" s="150"/>
      <c r="AC192" s="150"/>
      <c r="AD192" s="150"/>
      <c r="AE192" s="150"/>
    </row>
    <row r="193" spans="1:31" ht="15.75" customHeight="1" x14ac:dyDescent="0.25">
      <c r="A193" s="669"/>
      <c r="B193" s="669"/>
      <c r="C193" s="669"/>
      <c r="D193" s="669"/>
      <c r="E193" s="669"/>
      <c r="F193" s="669"/>
      <c r="G193" s="669"/>
      <c r="H193" s="669"/>
      <c r="I193" s="669"/>
      <c r="J193" s="669"/>
      <c r="K193" s="669"/>
      <c r="L193" s="669"/>
      <c r="M193" s="669"/>
      <c r="N193" s="669"/>
      <c r="O193" s="669"/>
      <c r="P193" s="150"/>
      <c r="Q193" s="150"/>
      <c r="R193" s="150"/>
      <c r="S193" s="669"/>
      <c r="T193" s="669"/>
      <c r="U193" s="669"/>
      <c r="V193" s="150"/>
      <c r="W193" s="150"/>
      <c r="X193" s="150"/>
      <c r="Y193" s="150"/>
      <c r="Z193" s="150"/>
      <c r="AA193" s="150"/>
      <c r="AB193" s="150"/>
      <c r="AC193" s="150"/>
      <c r="AD193" s="150"/>
      <c r="AE193" s="150"/>
    </row>
    <row r="194" spans="1:31" ht="15.75" customHeight="1" x14ac:dyDescent="0.25">
      <c r="A194" s="669"/>
      <c r="B194" s="669"/>
      <c r="C194" s="669"/>
      <c r="D194" s="669"/>
      <c r="E194" s="669"/>
      <c r="F194" s="669"/>
      <c r="G194" s="669"/>
      <c r="H194" s="669"/>
      <c r="I194" s="669"/>
      <c r="J194" s="669"/>
      <c r="K194" s="669"/>
      <c r="L194" s="669"/>
      <c r="M194" s="669"/>
      <c r="N194" s="669"/>
      <c r="O194" s="669"/>
      <c r="P194" s="150"/>
      <c r="Q194" s="150"/>
      <c r="R194" s="150"/>
      <c r="S194" s="669"/>
      <c r="T194" s="669"/>
      <c r="U194" s="669"/>
      <c r="V194" s="150"/>
      <c r="W194" s="150"/>
      <c r="X194" s="150"/>
      <c r="Y194" s="150"/>
      <c r="Z194" s="150"/>
      <c r="AA194" s="150"/>
      <c r="AB194" s="150"/>
      <c r="AC194" s="150"/>
      <c r="AD194" s="150"/>
      <c r="AE194" s="150"/>
    </row>
    <row r="195" spans="1:31" ht="15.75" customHeight="1" x14ac:dyDescent="0.25">
      <c r="A195" s="669"/>
      <c r="B195" s="669"/>
      <c r="C195" s="669"/>
      <c r="D195" s="669"/>
      <c r="E195" s="669"/>
      <c r="F195" s="669"/>
      <c r="G195" s="669"/>
      <c r="H195" s="669"/>
      <c r="I195" s="669"/>
      <c r="J195" s="669"/>
      <c r="K195" s="669"/>
      <c r="L195" s="669"/>
      <c r="M195" s="669"/>
      <c r="N195" s="669"/>
      <c r="O195" s="669"/>
      <c r="P195" s="150"/>
      <c r="Q195" s="150"/>
      <c r="R195" s="150"/>
      <c r="S195" s="669"/>
      <c r="T195" s="669"/>
      <c r="U195" s="669"/>
      <c r="V195" s="150"/>
      <c r="W195" s="150"/>
      <c r="X195" s="150"/>
      <c r="Y195" s="150"/>
      <c r="Z195" s="150"/>
      <c r="AA195" s="150"/>
      <c r="AB195" s="150"/>
      <c r="AC195" s="150"/>
      <c r="AD195" s="150"/>
      <c r="AE195" s="150"/>
    </row>
    <row r="196" spans="1:31" ht="15.75" customHeight="1" x14ac:dyDescent="0.25">
      <c r="A196" s="669"/>
      <c r="B196" s="669"/>
      <c r="C196" s="669"/>
      <c r="D196" s="669"/>
      <c r="E196" s="669"/>
      <c r="F196" s="669"/>
      <c r="G196" s="669"/>
      <c r="H196" s="669"/>
      <c r="I196" s="669"/>
      <c r="J196" s="669"/>
      <c r="K196" s="669"/>
      <c r="L196" s="669"/>
      <c r="M196" s="669"/>
      <c r="N196" s="669"/>
      <c r="O196" s="669"/>
      <c r="P196" s="150"/>
      <c r="Q196" s="150"/>
      <c r="R196" s="150"/>
      <c r="S196" s="669"/>
      <c r="T196" s="669"/>
      <c r="U196" s="669"/>
      <c r="V196" s="150"/>
      <c r="W196" s="150"/>
      <c r="X196" s="150"/>
      <c r="Y196" s="150"/>
      <c r="Z196" s="150"/>
      <c r="AA196" s="150"/>
      <c r="AB196" s="150"/>
      <c r="AC196" s="150"/>
      <c r="AD196" s="150"/>
      <c r="AE196" s="150"/>
    </row>
    <row r="197" spans="1:31" ht="15.75" customHeight="1" x14ac:dyDescent="0.25">
      <c r="A197" s="669"/>
      <c r="B197" s="669"/>
      <c r="C197" s="669"/>
      <c r="D197" s="669"/>
      <c r="E197" s="669"/>
      <c r="F197" s="669"/>
      <c r="G197" s="669"/>
      <c r="H197" s="669"/>
      <c r="I197" s="669"/>
      <c r="J197" s="669"/>
      <c r="K197" s="669"/>
      <c r="L197" s="669"/>
      <c r="M197" s="669"/>
      <c r="N197" s="669"/>
      <c r="O197" s="669"/>
      <c r="P197" s="150"/>
      <c r="Q197" s="150"/>
      <c r="R197" s="150"/>
      <c r="S197" s="669"/>
      <c r="T197" s="669"/>
      <c r="U197" s="669"/>
      <c r="V197" s="150"/>
      <c r="W197" s="150"/>
      <c r="X197" s="150"/>
      <c r="Y197" s="150"/>
      <c r="Z197" s="150"/>
      <c r="AA197" s="150"/>
      <c r="AB197" s="150"/>
      <c r="AC197" s="150"/>
      <c r="AD197" s="150"/>
      <c r="AE197" s="150"/>
    </row>
    <row r="198" spans="1:31" ht="15.75" customHeight="1" x14ac:dyDescent="0.25">
      <c r="A198" s="669"/>
      <c r="B198" s="669"/>
      <c r="C198" s="669"/>
      <c r="D198" s="669"/>
      <c r="E198" s="669"/>
      <c r="F198" s="669"/>
      <c r="G198" s="669"/>
      <c r="H198" s="669"/>
      <c r="I198" s="669"/>
      <c r="J198" s="669"/>
      <c r="K198" s="669"/>
      <c r="L198" s="669"/>
      <c r="M198" s="669"/>
      <c r="N198" s="669"/>
      <c r="O198" s="669"/>
      <c r="P198" s="150"/>
      <c r="Q198" s="150"/>
      <c r="R198" s="150"/>
      <c r="S198" s="669"/>
      <c r="T198" s="669"/>
      <c r="U198" s="669"/>
      <c r="V198" s="150"/>
      <c r="W198" s="150"/>
      <c r="X198" s="150"/>
      <c r="Y198" s="150"/>
      <c r="Z198" s="150"/>
      <c r="AA198" s="150"/>
      <c r="AB198" s="150"/>
      <c r="AC198" s="150"/>
      <c r="AD198" s="150"/>
      <c r="AE198" s="150"/>
    </row>
    <row r="199" spans="1:31" ht="15.75" customHeight="1" x14ac:dyDescent="0.25">
      <c r="A199" s="669"/>
      <c r="B199" s="669"/>
      <c r="C199" s="669"/>
      <c r="D199" s="669"/>
      <c r="E199" s="669"/>
      <c r="F199" s="669"/>
      <c r="G199" s="669"/>
      <c r="H199" s="669"/>
      <c r="I199" s="669"/>
      <c r="J199" s="669"/>
      <c r="K199" s="669"/>
      <c r="L199" s="669"/>
      <c r="M199" s="669"/>
      <c r="N199" s="669"/>
      <c r="O199" s="669"/>
      <c r="P199" s="150"/>
      <c r="Q199" s="150"/>
      <c r="R199" s="150"/>
      <c r="S199" s="669"/>
      <c r="T199" s="669"/>
      <c r="U199" s="669"/>
      <c r="V199" s="150"/>
      <c r="W199" s="150"/>
      <c r="X199" s="150"/>
      <c r="Y199" s="150"/>
      <c r="Z199" s="150"/>
      <c r="AA199" s="150"/>
      <c r="AB199" s="150"/>
      <c r="AC199" s="150"/>
      <c r="AD199" s="150"/>
      <c r="AE199" s="150"/>
    </row>
    <row r="200" spans="1:31" ht="15.75" customHeight="1" x14ac:dyDescent="0.25">
      <c r="A200" s="669"/>
      <c r="B200" s="669"/>
      <c r="C200" s="669"/>
      <c r="D200" s="669"/>
      <c r="E200" s="669"/>
      <c r="F200" s="669"/>
      <c r="G200" s="669"/>
      <c r="H200" s="669"/>
      <c r="I200" s="669"/>
      <c r="J200" s="669"/>
      <c r="K200" s="669"/>
      <c r="L200" s="669"/>
      <c r="M200" s="669"/>
      <c r="N200" s="669"/>
      <c r="O200" s="669"/>
      <c r="P200" s="150"/>
      <c r="Q200" s="150"/>
      <c r="R200" s="150"/>
      <c r="S200" s="669"/>
      <c r="T200" s="669"/>
      <c r="U200" s="669"/>
      <c r="V200" s="150"/>
      <c r="W200" s="150"/>
      <c r="X200" s="150"/>
      <c r="Y200" s="150"/>
      <c r="Z200" s="150"/>
      <c r="AA200" s="150"/>
      <c r="AB200" s="150"/>
      <c r="AC200" s="150"/>
      <c r="AD200" s="150"/>
      <c r="AE200" s="150"/>
    </row>
    <row r="201" spans="1:31" ht="15.75" customHeight="1" x14ac:dyDescent="0.25">
      <c r="A201" s="669"/>
      <c r="B201" s="669"/>
      <c r="C201" s="669"/>
      <c r="D201" s="669"/>
      <c r="E201" s="669"/>
      <c r="F201" s="669"/>
      <c r="G201" s="669"/>
      <c r="H201" s="669"/>
      <c r="I201" s="669"/>
      <c r="J201" s="669"/>
      <c r="K201" s="669"/>
      <c r="L201" s="669"/>
      <c r="M201" s="669"/>
      <c r="N201" s="669"/>
      <c r="O201" s="669"/>
      <c r="P201" s="150"/>
      <c r="Q201" s="150"/>
      <c r="R201" s="150"/>
      <c r="S201" s="669"/>
      <c r="T201" s="669"/>
      <c r="U201" s="669"/>
      <c r="V201" s="150"/>
      <c r="W201" s="150"/>
      <c r="X201" s="150"/>
      <c r="Y201" s="150"/>
      <c r="Z201" s="150"/>
      <c r="AA201" s="150"/>
      <c r="AB201" s="150"/>
      <c r="AC201" s="150"/>
      <c r="AD201" s="150"/>
      <c r="AE201" s="150"/>
    </row>
    <row r="202" spans="1:31" ht="15.75" customHeight="1" x14ac:dyDescent="0.25">
      <c r="A202" s="669"/>
      <c r="B202" s="669"/>
      <c r="C202" s="669"/>
      <c r="D202" s="669"/>
      <c r="E202" s="669"/>
      <c r="F202" s="669"/>
      <c r="G202" s="669"/>
      <c r="H202" s="669"/>
      <c r="I202" s="669"/>
      <c r="J202" s="669"/>
      <c r="K202" s="669"/>
      <c r="L202" s="669"/>
      <c r="M202" s="669"/>
      <c r="N202" s="669"/>
      <c r="O202" s="669"/>
      <c r="P202" s="150"/>
      <c r="Q202" s="150"/>
      <c r="R202" s="150"/>
      <c r="S202" s="669"/>
      <c r="T202" s="669"/>
      <c r="U202" s="669"/>
      <c r="V202" s="150"/>
      <c r="W202" s="150"/>
      <c r="X202" s="150"/>
      <c r="Y202" s="150"/>
      <c r="Z202" s="150"/>
      <c r="AA202" s="150"/>
      <c r="AB202" s="150"/>
      <c r="AC202" s="150"/>
      <c r="AD202" s="150"/>
      <c r="AE202" s="150"/>
    </row>
    <row r="203" spans="1:31" ht="15.75" customHeight="1" x14ac:dyDescent="0.25">
      <c r="A203" s="669"/>
      <c r="B203" s="669"/>
      <c r="C203" s="669"/>
      <c r="D203" s="669"/>
      <c r="E203" s="669"/>
      <c r="F203" s="669"/>
      <c r="G203" s="669"/>
      <c r="H203" s="669"/>
      <c r="I203" s="669"/>
      <c r="J203" s="669"/>
      <c r="K203" s="669"/>
      <c r="L203" s="669"/>
      <c r="M203" s="669"/>
      <c r="N203" s="669"/>
      <c r="O203" s="669"/>
      <c r="P203" s="150"/>
      <c r="Q203" s="150"/>
      <c r="R203" s="150"/>
      <c r="S203" s="669"/>
      <c r="T203" s="669"/>
      <c r="U203" s="669"/>
      <c r="V203" s="150"/>
      <c r="W203" s="150"/>
      <c r="X203" s="150"/>
      <c r="Y203" s="150"/>
      <c r="Z203" s="150"/>
      <c r="AA203" s="150"/>
      <c r="AB203" s="150"/>
      <c r="AC203" s="150"/>
      <c r="AD203" s="150"/>
      <c r="AE203" s="150"/>
    </row>
    <row r="204" spans="1:31" ht="15.75" customHeight="1" x14ac:dyDescent="0.25">
      <c r="A204" s="669"/>
      <c r="B204" s="669"/>
      <c r="C204" s="669"/>
      <c r="D204" s="669"/>
      <c r="E204" s="669"/>
      <c r="F204" s="669"/>
      <c r="G204" s="669"/>
      <c r="H204" s="669"/>
      <c r="I204" s="669"/>
      <c r="J204" s="669"/>
      <c r="K204" s="669"/>
      <c r="L204" s="669"/>
      <c r="M204" s="669"/>
      <c r="N204" s="669"/>
      <c r="O204" s="669"/>
      <c r="P204" s="150"/>
      <c r="Q204" s="150"/>
      <c r="R204" s="150"/>
      <c r="S204" s="669"/>
      <c r="T204" s="669"/>
      <c r="U204" s="669"/>
      <c r="V204" s="150"/>
      <c r="W204" s="150"/>
      <c r="X204" s="150"/>
      <c r="Y204" s="150"/>
      <c r="Z204" s="150"/>
      <c r="AA204" s="150"/>
      <c r="AB204" s="150"/>
      <c r="AC204" s="150"/>
      <c r="AD204" s="150"/>
      <c r="AE204" s="150"/>
    </row>
    <row r="205" spans="1:31" ht="15.75" customHeight="1" x14ac:dyDescent="0.25">
      <c r="A205" s="669"/>
      <c r="B205" s="669"/>
      <c r="C205" s="669"/>
      <c r="D205" s="669"/>
      <c r="E205" s="669"/>
      <c r="F205" s="669"/>
      <c r="G205" s="669"/>
      <c r="H205" s="669"/>
      <c r="I205" s="669"/>
      <c r="J205" s="669"/>
      <c r="K205" s="669"/>
      <c r="L205" s="669"/>
      <c r="M205" s="669"/>
      <c r="N205" s="669"/>
      <c r="O205" s="669"/>
      <c r="P205" s="150"/>
      <c r="Q205" s="150"/>
      <c r="R205" s="150"/>
      <c r="S205" s="669"/>
      <c r="T205" s="669"/>
      <c r="U205" s="669"/>
      <c r="V205" s="150"/>
      <c r="W205" s="150"/>
      <c r="X205" s="150"/>
      <c r="Y205" s="150"/>
      <c r="Z205" s="150"/>
      <c r="AA205" s="150"/>
      <c r="AB205" s="150"/>
      <c r="AC205" s="150"/>
      <c r="AD205" s="150"/>
      <c r="AE205" s="150"/>
    </row>
    <row r="206" spans="1:31" ht="15.75" customHeight="1" x14ac:dyDescent="0.25">
      <c r="A206" s="669"/>
      <c r="B206" s="669"/>
      <c r="C206" s="669"/>
      <c r="D206" s="669"/>
      <c r="E206" s="669"/>
      <c r="F206" s="669"/>
      <c r="G206" s="669"/>
      <c r="H206" s="669"/>
      <c r="I206" s="669"/>
      <c r="J206" s="669"/>
      <c r="K206" s="669"/>
      <c r="L206" s="669"/>
      <c r="M206" s="669"/>
      <c r="N206" s="669"/>
      <c r="O206" s="669"/>
      <c r="P206" s="150"/>
      <c r="Q206" s="150"/>
      <c r="R206" s="150"/>
      <c r="S206" s="669"/>
      <c r="T206" s="669"/>
      <c r="U206" s="669"/>
      <c r="V206" s="150"/>
      <c r="W206" s="150"/>
      <c r="X206" s="150"/>
      <c r="Y206" s="150"/>
      <c r="Z206" s="150"/>
      <c r="AA206" s="150"/>
      <c r="AB206" s="150"/>
      <c r="AC206" s="150"/>
      <c r="AD206" s="150"/>
      <c r="AE206" s="150"/>
    </row>
    <row r="207" spans="1:31" ht="15.75" customHeight="1" x14ac:dyDescent="0.25">
      <c r="A207" s="669"/>
      <c r="B207" s="669"/>
      <c r="C207" s="669"/>
      <c r="D207" s="669"/>
      <c r="E207" s="669"/>
      <c r="F207" s="669"/>
      <c r="G207" s="669"/>
      <c r="H207" s="669"/>
      <c r="I207" s="669"/>
      <c r="J207" s="669"/>
      <c r="K207" s="669"/>
      <c r="L207" s="669"/>
      <c r="M207" s="669"/>
      <c r="N207" s="669"/>
      <c r="O207" s="669"/>
      <c r="P207" s="150"/>
      <c r="Q207" s="150"/>
      <c r="R207" s="150"/>
      <c r="S207" s="669"/>
      <c r="T207" s="669"/>
      <c r="U207" s="669"/>
      <c r="V207" s="150"/>
      <c r="W207" s="150"/>
      <c r="X207" s="150"/>
      <c r="Y207" s="150"/>
      <c r="Z207" s="150"/>
      <c r="AA207" s="150"/>
      <c r="AB207" s="150"/>
      <c r="AC207" s="150"/>
      <c r="AD207" s="150"/>
      <c r="AE207" s="150"/>
    </row>
    <row r="208" spans="1:31" ht="15.75" customHeight="1" x14ac:dyDescent="0.25">
      <c r="A208" s="669"/>
      <c r="B208" s="669"/>
      <c r="C208" s="669"/>
      <c r="D208" s="669"/>
      <c r="E208" s="669"/>
      <c r="F208" s="669"/>
      <c r="G208" s="669"/>
      <c r="H208" s="669"/>
      <c r="I208" s="669"/>
      <c r="J208" s="669"/>
      <c r="K208" s="669"/>
      <c r="L208" s="669"/>
      <c r="M208" s="669"/>
      <c r="N208" s="669"/>
      <c r="O208" s="669"/>
      <c r="P208" s="150"/>
      <c r="Q208" s="150"/>
      <c r="R208" s="150"/>
      <c r="S208" s="669"/>
      <c r="T208" s="669"/>
      <c r="U208" s="669"/>
      <c r="V208" s="150"/>
      <c r="W208" s="150"/>
      <c r="X208" s="150"/>
      <c r="Y208" s="150"/>
      <c r="Z208" s="150"/>
      <c r="AA208" s="150"/>
      <c r="AB208" s="150"/>
      <c r="AC208" s="150"/>
      <c r="AD208" s="150"/>
      <c r="AE208" s="150"/>
    </row>
    <row r="209" spans="1:31" ht="15.75" customHeight="1" x14ac:dyDescent="0.25">
      <c r="A209" s="669"/>
      <c r="B209" s="669"/>
      <c r="C209" s="669"/>
      <c r="D209" s="669"/>
      <c r="E209" s="669"/>
      <c r="F209" s="669"/>
      <c r="G209" s="669"/>
      <c r="H209" s="669"/>
      <c r="I209" s="669"/>
      <c r="J209" s="669"/>
      <c r="K209" s="669"/>
      <c r="L209" s="669"/>
      <c r="M209" s="669"/>
      <c r="N209" s="669"/>
      <c r="O209" s="669"/>
      <c r="P209" s="150"/>
      <c r="Q209" s="150"/>
      <c r="R209" s="150"/>
      <c r="S209" s="669"/>
      <c r="T209" s="669"/>
      <c r="U209" s="669"/>
      <c r="V209" s="150"/>
      <c r="W209" s="150"/>
      <c r="X209" s="150"/>
      <c r="Y209" s="150"/>
      <c r="Z209" s="150"/>
      <c r="AA209" s="150"/>
      <c r="AB209" s="150"/>
      <c r="AC209" s="150"/>
      <c r="AD209" s="150"/>
      <c r="AE209" s="150"/>
    </row>
    <row r="210" spans="1:31" ht="15.75" customHeight="1" x14ac:dyDescent="0.25">
      <c r="A210" s="669"/>
      <c r="B210" s="669"/>
      <c r="C210" s="669"/>
      <c r="D210" s="669"/>
      <c r="E210" s="669"/>
      <c r="F210" s="669"/>
      <c r="G210" s="669"/>
      <c r="H210" s="669"/>
      <c r="I210" s="669"/>
      <c r="J210" s="669"/>
      <c r="K210" s="669"/>
      <c r="L210" s="669"/>
      <c r="M210" s="669"/>
      <c r="N210" s="669"/>
      <c r="O210" s="669"/>
      <c r="P210" s="150"/>
      <c r="Q210" s="150"/>
      <c r="R210" s="150"/>
      <c r="S210" s="669"/>
      <c r="T210" s="669"/>
      <c r="U210" s="669"/>
      <c r="V210" s="150"/>
      <c r="W210" s="150"/>
      <c r="X210" s="150"/>
      <c r="Y210" s="150"/>
      <c r="Z210" s="150"/>
      <c r="AA210" s="150"/>
      <c r="AB210" s="150"/>
      <c r="AC210" s="150"/>
      <c r="AD210" s="150"/>
      <c r="AE210" s="150"/>
    </row>
    <row r="211" spans="1:31" ht="15.75" customHeight="1" x14ac:dyDescent="0.25">
      <c r="A211" s="669"/>
      <c r="B211" s="669"/>
      <c r="C211" s="669"/>
      <c r="D211" s="669"/>
      <c r="E211" s="669"/>
      <c r="F211" s="669"/>
      <c r="G211" s="669"/>
      <c r="H211" s="669"/>
      <c r="I211" s="669"/>
      <c r="J211" s="669"/>
      <c r="K211" s="669"/>
      <c r="L211" s="669"/>
      <c r="M211" s="669"/>
      <c r="N211" s="669"/>
      <c r="O211" s="669"/>
      <c r="P211" s="150"/>
      <c r="Q211" s="150"/>
      <c r="R211" s="150"/>
      <c r="S211" s="669"/>
      <c r="T211" s="669"/>
      <c r="U211" s="669"/>
      <c r="V211" s="150"/>
      <c r="W211" s="150"/>
      <c r="X211" s="150"/>
      <c r="Y211" s="150"/>
      <c r="Z211" s="150"/>
      <c r="AA211" s="150"/>
      <c r="AB211" s="150"/>
      <c r="AC211" s="150"/>
      <c r="AD211" s="150"/>
      <c r="AE211" s="150"/>
    </row>
    <row r="212" spans="1:31" ht="15.75" customHeight="1" x14ac:dyDescent="0.25">
      <c r="A212" s="669"/>
      <c r="B212" s="669"/>
      <c r="C212" s="669"/>
      <c r="D212" s="669"/>
      <c r="E212" s="669"/>
      <c r="F212" s="669"/>
      <c r="G212" s="669"/>
      <c r="H212" s="669"/>
      <c r="I212" s="669"/>
      <c r="J212" s="669"/>
      <c r="K212" s="669"/>
      <c r="L212" s="669"/>
      <c r="M212" s="669"/>
      <c r="N212" s="669"/>
      <c r="O212" s="669"/>
      <c r="P212" s="150"/>
      <c r="Q212" s="150"/>
      <c r="R212" s="150"/>
      <c r="S212" s="669"/>
      <c r="T212" s="669"/>
      <c r="U212" s="669"/>
      <c r="V212" s="150"/>
      <c r="W212" s="150"/>
      <c r="X212" s="150"/>
      <c r="Y212" s="150"/>
      <c r="Z212" s="150"/>
      <c r="AA212" s="150"/>
      <c r="AB212" s="150"/>
      <c r="AC212" s="150"/>
      <c r="AD212" s="150"/>
      <c r="AE212" s="150"/>
    </row>
    <row r="213" spans="1:31" ht="15.75" customHeight="1" x14ac:dyDescent="0.25">
      <c r="A213" s="669"/>
      <c r="B213" s="669"/>
      <c r="C213" s="669"/>
      <c r="D213" s="669"/>
      <c r="E213" s="669"/>
      <c r="F213" s="669"/>
      <c r="G213" s="669"/>
      <c r="H213" s="669"/>
      <c r="I213" s="669"/>
      <c r="J213" s="669"/>
      <c r="K213" s="669"/>
      <c r="L213" s="669"/>
      <c r="M213" s="669"/>
      <c r="N213" s="669"/>
      <c r="O213" s="669"/>
      <c r="P213" s="150"/>
      <c r="Q213" s="150"/>
      <c r="R213" s="150"/>
      <c r="S213" s="669"/>
      <c r="T213" s="669"/>
      <c r="U213" s="669"/>
      <c r="V213" s="150"/>
      <c r="W213" s="150"/>
      <c r="X213" s="150"/>
      <c r="Y213" s="150"/>
      <c r="Z213" s="150"/>
      <c r="AA213" s="150"/>
      <c r="AB213" s="150"/>
      <c r="AC213" s="150"/>
      <c r="AD213" s="150"/>
      <c r="AE213" s="150"/>
    </row>
    <row r="214" spans="1:31" ht="15.75" customHeight="1" x14ac:dyDescent="0.25">
      <c r="A214" s="669"/>
      <c r="B214" s="669"/>
      <c r="C214" s="669"/>
      <c r="D214" s="669"/>
      <c r="E214" s="669"/>
      <c r="F214" s="669"/>
      <c r="G214" s="669"/>
      <c r="H214" s="669"/>
      <c r="I214" s="669"/>
      <c r="J214" s="669"/>
      <c r="K214" s="669"/>
      <c r="L214" s="669"/>
      <c r="M214" s="669"/>
      <c r="N214" s="669"/>
      <c r="O214" s="669"/>
      <c r="P214" s="150"/>
      <c r="Q214" s="150"/>
      <c r="R214" s="150"/>
      <c r="S214" s="669"/>
      <c r="T214" s="669"/>
      <c r="U214" s="669"/>
      <c r="V214" s="150"/>
      <c r="W214" s="150"/>
      <c r="X214" s="150"/>
      <c r="Y214" s="150"/>
      <c r="Z214" s="150"/>
      <c r="AA214" s="150"/>
      <c r="AB214" s="150"/>
      <c r="AC214" s="150"/>
      <c r="AD214" s="150"/>
      <c r="AE214" s="150"/>
    </row>
    <row r="215" spans="1:31" ht="15.75" customHeight="1" x14ac:dyDescent="0.25">
      <c r="A215" s="669"/>
      <c r="B215" s="669"/>
      <c r="C215" s="669"/>
      <c r="D215" s="669"/>
      <c r="E215" s="669"/>
      <c r="F215" s="669"/>
      <c r="G215" s="669"/>
      <c r="H215" s="669"/>
      <c r="I215" s="669"/>
      <c r="J215" s="669"/>
      <c r="K215" s="669"/>
      <c r="L215" s="669"/>
      <c r="M215" s="669"/>
      <c r="N215" s="669"/>
      <c r="O215" s="669"/>
      <c r="P215" s="150"/>
      <c r="Q215" s="150"/>
      <c r="R215" s="150"/>
      <c r="S215" s="669"/>
      <c r="T215" s="669"/>
      <c r="U215" s="669"/>
      <c r="V215" s="150"/>
      <c r="W215" s="150"/>
      <c r="X215" s="150"/>
      <c r="Y215" s="150"/>
      <c r="Z215" s="150"/>
      <c r="AA215" s="150"/>
      <c r="AB215" s="150"/>
      <c r="AC215" s="150"/>
      <c r="AD215" s="150"/>
      <c r="AE215" s="150"/>
    </row>
    <row r="216" spans="1:31" ht="15.75" customHeight="1" x14ac:dyDescent="0.25">
      <c r="A216" s="669"/>
      <c r="B216" s="669"/>
      <c r="C216" s="669"/>
      <c r="D216" s="669"/>
      <c r="E216" s="669"/>
      <c r="F216" s="669"/>
      <c r="G216" s="669"/>
      <c r="H216" s="669"/>
      <c r="I216" s="669"/>
      <c r="J216" s="669"/>
      <c r="K216" s="669"/>
      <c r="L216" s="669"/>
      <c r="M216" s="669"/>
      <c r="N216" s="669"/>
      <c r="O216" s="669"/>
      <c r="P216" s="150"/>
      <c r="Q216" s="150"/>
      <c r="R216" s="150"/>
      <c r="S216" s="669"/>
      <c r="T216" s="669"/>
      <c r="U216" s="669"/>
      <c r="V216" s="150"/>
      <c r="W216" s="150"/>
      <c r="X216" s="150"/>
      <c r="Y216" s="150"/>
      <c r="Z216" s="150"/>
      <c r="AA216" s="150"/>
      <c r="AB216" s="150"/>
      <c r="AC216" s="150"/>
      <c r="AD216" s="150"/>
      <c r="AE216" s="150"/>
    </row>
    <row r="217" spans="1:31" ht="15.75" customHeight="1" x14ac:dyDescent="0.25">
      <c r="A217" s="669"/>
      <c r="B217" s="669"/>
      <c r="C217" s="669"/>
      <c r="D217" s="669"/>
      <c r="E217" s="669"/>
      <c r="F217" s="669"/>
      <c r="G217" s="669"/>
      <c r="H217" s="669"/>
      <c r="I217" s="669"/>
      <c r="J217" s="669"/>
      <c r="K217" s="669"/>
      <c r="L217" s="669"/>
      <c r="M217" s="669"/>
      <c r="N217" s="669"/>
      <c r="O217" s="669"/>
      <c r="P217" s="150"/>
      <c r="Q217" s="150"/>
      <c r="R217" s="150"/>
      <c r="S217" s="669"/>
      <c r="T217" s="669"/>
      <c r="U217" s="669"/>
      <c r="V217" s="150"/>
      <c r="W217" s="150"/>
      <c r="X217" s="150"/>
      <c r="Y217" s="150"/>
      <c r="Z217" s="150"/>
      <c r="AA217" s="150"/>
      <c r="AB217" s="150"/>
      <c r="AC217" s="150"/>
      <c r="AD217" s="150"/>
      <c r="AE217" s="150"/>
    </row>
    <row r="218" spans="1:31" ht="15.75" customHeight="1" x14ac:dyDescent="0.25">
      <c r="A218" s="669"/>
      <c r="B218" s="669"/>
      <c r="C218" s="669"/>
      <c r="D218" s="669"/>
      <c r="E218" s="669"/>
      <c r="F218" s="669"/>
      <c r="G218" s="669"/>
      <c r="H218" s="669"/>
      <c r="I218" s="669"/>
      <c r="J218" s="669"/>
      <c r="K218" s="669"/>
      <c r="L218" s="669"/>
      <c r="M218" s="669"/>
      <c r="N218" s="669"/>
      <c r="O218" s="669"/>
      <c r="P218" s="150"/>
      <c r="Q218" s="150"/>
      <c r="R218" s="150"/>
      <c r="S218" s="669"/>
      <c r="T218" s="669"/>
      <c r="U218" s="669"/>
      <c r="V218" s="150"/>
      <c r="W218" s="150"/>
      <c r="X218" s="150"/>
      <c r="Y218" s="150"/>
      <c r="Z218" s="150"/>
      <c r="AA218" s="150"/>
      <c r="AB218" s="150"/>
      <c r="AC218" s="150"/>
      <c r="AD218" s="150"/>
      <c r="AE218" s="150"/>
    </row>
    <row r="219" spans="1:31" ht="15.75" customHeight="1" x14ac:dyDescent="0.25">
      <c r="A219" s="669"/>
      <c r="B219" s="669"/>
      <c r="C219" s="669"/>
      <c r="D219" s="669"/>
      <c r="E219" s="669"/>
      <c r="F219" s="669"/>
      <c r="G219" s="669"/>
      <c r="H219" s="669"/>
      <c r="I219" s="669"/>
      <c r="J219" s="669"/>
      <c r="K219" s="669"/>
      <c r="L219" s="669"/>
      <c r="M219" s="669"/>
      <c r="N219" s="669"/>
      <c r="O219" s="669"/>
      <c r="P219" s="150"/>
      <c r="Q219" s="150"/>
      <c r="R219" s="150"/>
      <c r="S219" s="669"/>
      <c r="T219" s="669"/>
      <c r="U219" s="669"/>
      <c r="V219" s="150"/>
      <c r="W219" s="150"/>
      <c r="X219" s="150"/>
      <c r="Y219" s="150"/>
      <c r="Z219" s="150"/>
      <c r="AA219" s="150"/>
      <c r="AB219" s="150"/>
      <c r="AC219" s="150"/>
      <c r="AD219" s="150"/>
      <c r="AE219" s="150"/>
    </row>
    <row r="220" spans="1:31" ht="15.75" customHeight="1" x14ac:dyDescent="0.25">
      <c r="A220" s="669"/>
      <c r="B220" s="669"/>
      <c r="C220" s="669"/>
      <c r="D220" s="669"/>
      <c r="E220" s="669"/>
      <c r="F220" s="669"/>
      <c r="G220" s="669"/>
      <c r="H220" s="669"/>
      <c r="I220" s="669"/>
      <c r="J220" s="669"/>
      <c r="K220" s="669"/>
      <c r="L220" s="669"/>
      <c r="M220" s="669"/>
      <c r="N220" s="669"/>
      <c r="O220" s="669"/>
      <c r="P220" s="150"/>
      <c r="Q220" s="150"/>
      <c r="R220" s="150"/>
      <c r="S220" s="669"/>
      <c r="T220" s="669"/>
      <c r="U220" s="669"/>
      <c r="V220" s="150"/>
      <c r="W220" s="150"/>
      <c r="X220" s="150"/>
      <c r="Y220" s="150"/>
      <c r="Z220" s="150"/>
      <c r="AA220" s="150"/>
      <c r="AB220" s="150"/>
      <c r="AC220" s="150"/>
      <c r="AD220" s="150"/>
      <c r="AE220" s="150"/>
    </row>
    <row r="221" spans="1:31" ht="15.75" customHeight="1" x14ac:dyDescent="0.25">
      <c r="A221" s="669"/>
      <c r="B221" s="669"/>
      <c r="C221" s="669"/>
      <c r="D221" s="669"/>
      <c r="E221" s="669"/>
      <c r="F221" s="669"/>
      <c r="G221" s="669"/>
      <c r="H221" s="669"/>
      <c r="I221" s="669"/>
      <c r="J221" s="669"/>
      <c r="K221" s="669"/>
      <c r="L221" s="669"/>
      <c r="M221" s="669"/>
      <c r="N221" s="669"/>
      <c r="O221" s="669"/>
      <c r="P221" s="150"/>
      <c r="Q221" s="150"/>
      <c r="R221" s="150"/>
      <c r="S221" s="669"/>
      <c r="T221" s="669"/>
      <c r="U221" s="669"/>
      <c r="V221" s="150"/>
      <c r="W221" s="150"/>
      <c r="X221" s="150"/>
      <c r="Y221" s="150"/>
      <c r="Z221" s="150"/>
      <c r="AA221" s="150"/>
      <c r="AB221" s="150"/>
      <c r="AC221" s="150"/>
      <c r="AD221" s="150"/>
      <c r="AE221" s="150"/>
    </row>
    <row r="222" spans="1:31" ht="15.75" customHeight="1" x14ac:dyDescent="0.25">
      <c r="A222" s="669"/>
      <c r="B222" s="669"/>
      <c r="C222" s="669"/>
      <c r="D222" s="669"/>
      <c r="E222" s="669"/>
      <c r="F222" s="669"/>
      <c r="G222" s="669"/>
      <c r="H222" s="669"/>
      <c r="I222" s="669"/>
      <c r="J222" s="669"/>
      <c r="K222" s="669"/>
      <c r="L222" s="669"/>
      <c r="M222" s="669"/>
      <c r="N222" s="669"/>
      <c r="O222" s="669"/>
      <c r="P222" s="150"/>
      <c r="Q222" s="150"/>
      <c r="R222" s="150"/>
      <c r="S222" s="669"/>
      <c r="T222" s="669"/>
      <c r="U222" s="669"/>
      <c r="V222" s="150"/>
      <c r="W222" s="150"/>
      <c r="X222" s="150"/>
      <c r="Y222" s="150"/>
      <c r="Z222" s="150"/>
      <c r="AA222" s="150"/>
      <c r="AB222" s="150"/>
      <c r="AC222" s="150"/>
      <c r="AD222" s="150"/>
      <c r="AE222" s="150"/>
    </row>
    <row r="223" spans="1:31" ht="15.75" customHeight="1" x14ac:dyDescent="0.25">
      <c r="A223" s="669"/>
      <c r="B223" s="669"/>
      <c r="C223" s="669"/>
      <c r="D223" s="669"/>
      <c r="E223" s="669"/>
      <c r="F223" s="669"/>
      <c r="G223" s="669"/>
      <c r="H223" s="669"/>
      <c r="I223" s="669"/>
      <c r="J223" s="669"/>
      <c r="K223" s="669"/>
      <c r="L223" s="669"/>
      <c r="M223" s="669"/>
      <c r="N223" s="669"/>
      <c r="O223" s="669"/>
      <c r="P223" s="150"/>
      <c r="Q223" s="150"/>
      <c r="R223" s="150"/>
      <c r="S223" s="669"/>
      <c r="T223" s="669"/>
      <c r="U223" s="669"/>
      <c r="V223" s="150"/>
      <c r="W223" s="150"/>
      <c r="X223" s="150"/>
      <c r="Y223" s="150"/>
      <c r="Z223" s="150"/>
      <c r="AA223" s="150"/>
      <c r="AB223" s="150"/>
      <c r="AC223" s="150"/>
      <c r="AD223" s="150"/>
      <c r="AE223" s="150"/>
    </row>
    <row r="224" spans="1:31" ht="15.75" customHeight="1" x14ac:dyDescent="0.25">
      <c r="A224" s="669"/>
      <c r="B224" s="669"/>
      <c r="C224" s="669"/>
      <c r="D224" s="669"/>
      <c r="E224" s="669"/>
      <c r="F224" s="669"/>
      <c r="G224" s="669"/>
      <c r="H224" s="669"/>
      <c r="I224" s="669"/>
      <c r="J224" s="669"/>
      <c r="K224" s="669"/>
      <c r="L224" s="669"/>
      <c r="M224" s="669"/>
      <c r="N224" s="669"/>
      <c r="O224" s="669"/>
      <c r="P224" s="150"/>
      <c r="Q224" s="150"/>
      <c r="R224" s="150"/>
      <c r="S224" s="669"/>
      <c r="T224" s="669"/>
      <c r="U224" s="669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</row>
    <row r="225" spans="1:31" ht="15.75" customHeight="1" x14ac:dyDescent="0.25">
      <c r="A225" s="669"/>
      <c r="B225" s="669"/>
      <c r="C225" s="669"/>
      <c r="D225" s="669"/>
      <c r="E225" s="669"/>
      <c r="F225" s="669"/>
      <c r="G225" s="669"/>
      <c r="H225" s="669"/>
      <c r="I225" s="669"/>
      <c r="J225" s="669"/>
      <c r="K225" s="669"/>
      <c r="L225" s="669"/>
      <c r="M225" s="669"/>
      <c r="N225" s="669"/>
      <c r="O225" s="669"/>
      <c r="P225" s="150"/>
      <c r="Q225" s="150"/>
      <c r="R225" s="150"/>
      <c r="S225" s="669"/>
      <c r="T225" s="669"/>
      <c r="U225" s="669"/>
      <c r="V225" s="150"/>
      <c r="W225" s="150"/>
      <c r="X225" s="150"/>
      <c r="Y225" s="150"/>
      <c r="Z225" s="150"/>
      <c r="AA225" s="150"/>
      <c r="AB225" s="150"/>
      <c r="AC225" s="150"/>
      <c r="AD225" s="150"/>
      <c r="AE225" s="150"/>
    </row>
    <row r="226" spans="1:31" ht="15.75" customHeight="1" x14ac:dyDescent="0.25">
      <c r="A226" s="669"/>
      <c r="B226" s="669"/>
      <c r="C226" s="669"/>
      <c r="D226" s="669"/>
      <c r="E226" s="669"/>
      <c r="F226" s="669"/>
      <c r="G226" s="669"/>
      <c r="H226" s="669"/>
      <c r="I226" s="669"/>
      <c r="J226" s="669"/>
      <c r="K226" s="669"/>
      <c r="L226" s="669"/>
      <c r="M226" s="669"/>
      <c r="N226" s="669"/>
      <c r="O226" s="669"/>
      <c r="P226" s="150"/>
      <c r="Q226" s="150"/>
      <c r="R226" s="150"/>
      <c r="S226" s="669"/>
      <c r="T226" s="669"/>
      <c r="U226" s="669"/>
      <c r="V226" s="150"/>
      <c r="W226" s="150"/>
      <c r="X226" s="150"/>
      <c r="Y226" s="150"/>
      <c r="Z226" s="150"/>
      <c r="AA226" s="150"/>
      <c r="AB226" s="150"/>
      <c r="AC226" s="150"/>
      <c r="AD226" s="150"/>
      <c r="AE226" s="150"/>
    </row>
    <row r="227" spans="1:31" ht="15.75" customHeight="1" x14ac:dyDescent="0.25">
      <c r="A227" s="669"/>
      <c r="B227" s="669"/>
      <c r="C227" s="669"/>
      <c r="D227" s="669"/>
      <c r="E227" s="669"/>
      <c r="F227" s="669"/>
      <c r="G227" s="669"/>
      <c r="H227" s="669"/>
      <c r="I227" s="669"/>
      <c r="J227" s="669"/>
      <c r="K227" s="669"/>
      <c r="L227" s="669"/>
      <c r="M227" s="669"/>
      <c r="N227" s="669"/>
      <c r="O227" s="669"/>
      <c r="P227" s="150"/>
      <c r="Q227" s="150"/>
      <c r="R227" s="150"/>
      <c r="S227" s="669"/>
      <c r="T227" s="669"/>
      <c r="U227" s="669"/>
      <c r="V227" s="150"/>
      <c r="W227" s="150"/>
      <c r="X227" s="150"/>
      <c r="Y227" s="150"/>
      <c r="Z227" s="150"/>
      <c r="AA227" s="150"/>
      <c r="AB227" s="150"/>
      <c r="AC227" s="150"/>
      <c r="AD227" s="150"/>
      <c r="AE227" s="150"/>
    </row>
    <row r="228" spans="1:31" ht="15.75" customHeight="1" x14ac:dyDescent="0.25">
      <c r="A228" s="669"/>
      <c r="B228" s="669"/>
      <c r="C228" s="669"/>
      <c r="D228" s="669"/>
      <c r="E228" s="669"/>
      <c r="F228" s="669"/>
      <c r="G228" s="669"/>
      <c r="H228" s="669"/>
      <c r="I228" s="669"/>
      <c r="J228" s="669"/>
      <c r="K228" s="669"/>
      <c r="L228" s="669"/>
      <c r="M228" s="669"/>
      <c r="N228" s="669"/>
      <c r="O228" s="669"/>
      <c r="P228" s="150"/>
      <c r="Q228" s="150"/>
      <c r="R228" s="150"/>
      <c r="S228" s="669"/>
      <c r="T228" s="669"/>
      <c r="U228" s="669"/>
      <c r="V228" s="150"/>
      <c r="W228" s="150"/>
      <c r="X228" s="150"/>
      <c r="Y228" s="150"/>
      <c r="Z228" s="150"/>
      <c r="AA228" s="150"/>
      <c r="AB228" s="150"/>
      <c r="AC228" s="150"/>
      <c r="AD228" s="150"/>
      <c r="AE228" s="150"/>
    </row>
    <row r="229" spans="1:31" ht="15.75" customHeight="1" x14ac:dyDescent="0.25">
      <c r="A229" s="669"/>
      <c r="B229" s="669"/>
      <c r="C229" s="669"/>
      <c r="D229" s="669"/>
      <c r="E229" s="669"/>
      <c r="F229" s="669"/>
      <c r="G229" s="669"/>
      <c r="H229" s="669"/>
      <c r="I229" s="669"/>
      <c r="J229" s="669"/>
      <c r="K229" s="669"/>
      <c r="L229" s="669"/>
      <c r="M229" s="669"/>
      <c r="N229" s="669"/>
      <c r="O229" s="669"/>
      <c r="P229" s="150"/>
      <c r="Q229" s="150"/>
      <c r="R229" s="150"/>
      <c r="S229" s="669"/>
      <c r="T229" s="669"/>
      <c r="U229" s="669"/>
      <c r="V229" s="150"/>
      <c r="W229" s="150"/>
      <c r="X229" s="150"/>
      <c r="Y229" s="150"/>
      <c r="Z229" s="150"/>
      <c r="AA229" s="150"/>
      <c r="AB229" s="150"/>
      <c r="AC229" s="150"/>
      <c r="AD229" s="150"/>
      <c r="AE229" s="150"/>
    </row>
    <row r="230" spans="1:31" ht="15.75" customHeight="1" x14ac:dyDescent="0.25">
      <c r="A230" s="669"/>
      <c r="B230" s="669"/>
      <c r="C230" s="669"/>
      <c r="D230" s="669"/>
      <c r="E230" s="669"/>
      <c r="F230" s="669"/>
      <c r="G230" s="669"/>
      <c r="H230" s="669"/>
      <c r="I230" s="669"/>
      <c r="J230" s="669"/>
      <c r="K230" s="669"/>
      <c r="L230" s="669"/>
      <c r="M230" s="669"/>
      <c r="N230" s="669"/>
      <c r="O230" s="669"/>
      <c r="P230" s="150"/>
      <c r="Q230" s="150"/>
      <c r="R230" s="150"/>
      <c r="S230" s="669"/>
      <c r="T230" s="669"/>
      <c r="U230" s="669"/>
      <c r="V230" s="150"/>
      <c r="W230" s="150"/>
      <c r="X230" s="150"/>
      <c r="Y230" s="150"/>
      <c r="Z230" s="150"/>
      <c r="AA230" s="150"/>
      <c r="AB230" s="150"/>
      <c r="AC230" s="150"/>
      <c r="AD230" s="150"/>
      <c r="AE230" s="150"/>
    </row>
    <row r="231" spans="1:31" ht="15.75" customHeight="1" x14ac:dyDescent="0.25">
      <c r="A231" s="669"/>
      <c r="B231" s="669"/>
      <c r="C231" s="669"/>
      <c r="D231" s="669"/>
      <c r="E231" s="669"/>
      <c r="F231" s="669"/>
      <c r="G231" s="669"/>
      <c r="H231" s="669"/>
      <c r="I231" s="669"/>
      <c r="J231" s="669"/>
      <c r="K231" s="669"/>
      <c r="L231" s="669"/>
      <c r="M231" s="669"/>
      <c r="N231" s="669"/>
      <c r="O231" s="669"/>
      <c r="P231" s="150"/>
      <c r="Q231" s="150"/>
      <c r="R231" s="150"/>
      <c r="S231" s="669"/>
      <c r="T231" s="669"/>
      <c r="U231" s="669"/>
      <c r="V231" s="150"/>
      <c r="W231" s="150"/>
      <c r="X231" s="150"/>
      <c r="Y231" s="150"/>
      <c r="Z231" s="150"/>
      <c r="AA231" s="150"/>
      <c r="AB231" s="150"/>
      <c r="AC231" s="150"/>
      <c r="AD231" s="150"/>
      <c r="AE231" s="150"/>
    </row>
    <row r="232" spans="1:31" ht="15.75" customHeight="1" x14ac:dyDescent="0.25">
      <c r="A232" s="669"/>
      <c r="B232" s="669"/>
      <c r="C232" s="669"/>
      <c r="D232" s="669"/>
      <c r="E232" s="669"/>
      <c r="F232" s="669"/>
      <c r="G232" s="669"/>
      <c r="H232" s="669"/>
      <c r="I232" s="669"/>
      <c r="J232" s="669"/>
      <c r="K232" s="669"/>
      <c r="L232" s="669"/>
      <c r="M232" s="669"/>
      <c r="N232" s="669"/>
      <c r="O232" s="669"/>
      <c r="P232" s="150"/>
      <c r="Q232" s="150"/>
      <c r="R232" s="150"/>
      <c r="S232" s="669"/>
      <c r="T232" s="669"/>
      <c r="U232" s="669"/>
      <c r="V232" s="150"/>
      <c r="W232" s="150"/>
      <c r="X232" s="150"/>
      <c r="Y232" s="150"/>
      <c r="Z232" s="150"/>
      <c r="AA232" s="150"/>
      <c r="AB232" s="150"/>
      <c r="AC232" s="150"/>
      <c r="AD232" s="150"/>
      <c r="AE232" s="150"/>
    </row>
    <row r="233" spans="1:31" ht="15.75" customHeight="1" x14ac:dyDescent="0.25">
      <c r="A233" s="669"/>
      <c r="B233" s="669"/>
      <c r="C233" s="669"/>
      <c r="D233" s="669"/>
      <c r="E233" s="669"/>
      <c r="F233" s="669"/>
      <c r="G233" s="669"/>
      <c r="H233" s="669"/>
      <c r="I233" s="669"/>
      <c r="J233" s="669"/>
      <c r="K233" s="669"/>
      <c r="L233" s="669"/>
      <c r="M233" s="669"/>
      <c r="N233" s="669"/>
      <c r="O233" s="669"/>
      <c r="P233" s="150"/>
      <c r="Q233" s="150"/>
      <c r="R233" s="150"/>
      <c r="S233" s="669"/>
      <c r="T233" s="669"/>
      <c r="U233" s="669"/>
      <c r="V233" s="150"/>
      <c r="W233" s="150"/>
      <c r="X233" s="150"/>
      <c r="Y233" s="150"/>
      <c r="Z233" s="150"/>
      <c r="AA233" s="150"/>
      <c r="AB233" s="150"/>
      <c r="AC233" s="150"/>
      <c r="AD233" s="150"/>
      <c r="AE233" s="150"/>
    </row>
    <row r="234" spans="1:31" ht="15.75" customHeight="1" x14ac:dyDescent="0.25">
      <c r="A234" s="669"/>
      <c r="B234" s="669"/>
      <c r="C234" s="669"/>
      <c r="D234" s="669"/>
      <c r="E234" s="669"/>
      <c r="F234" s="669"/>
      <c r="G234" s="669"/>
      <c r="H234" s="669"/>
      <c r="I234" s="669"/>
      <c r="J234" s="669"/>
      <c r="K234" s="669"/>
      <c r="L234" s="669"/>
      <c r="M234" s="669"/>
      <c r="N234" s="669"/>
      <c r="O234" s="669"/>
      <c r="P234" s="150"/>
      <c r="Q234" s="150"/>
      <c r="R234" s="150"/>
      <c r="S234" s="669"/>
      <c r="T234" s="669"/>
      <c r="U234" s="669"/>
      <c r="V234" s="150"/>
      <c r="W234" s="150"/>
      <c r="X234" s="150"/>
      <c r="Y234" s="150"/>
      <c r="Z234" s="150"/>
      <c r="AA234" s="150"/>
      <c r="AB234" s="150"/>
      <c r="AC234" s="150"/>
      <c r="AD234" s="150"/>
      <c r="AE234" s="150"/>
    </row>
    <row r="235" spans="1:31" ht="15.75" customHeight="1" x14ac:dyDescent="0.25">
      <c r="A235" s="669"/>
      <c r="B235" s="669"/>
      <c r="C235" s="669"/>
      <c r="D235" s="669"/>
      <c r="E235" s="669"/>
      <c r="F235" s="669"/>
      <c r="G235" s="669"/>
      <c r="H235" s="669"/>
      <c r="I235" s="669"/>
      <c r="J235" s="669"/>
      <c r="K235" s="669"/>
      <c r="L235" s="669"/>
      <c r="M235" s="669"/>
      <c r="N235" s="669"/>
      <c r="O235" s="669"/>
      <c r="P235" s="150"/>
      <c r="Q235" s="150"/>
      <c r="R235" s="150"/>
      <c r="S235" s="669"/>
      <c r="T235" s="669"/>
      <c r="U235" s="669"/>
      <c r="V235" s="150"/>
      <c r="W235" s="150"/>
      <c r="X235" s="150"/>
      <c r="Y235" s="150"/>
      <c r="Z235" s="150"/>
      <c r="AA235" s="150"/>
      <c r="AB235" s="150"/>
      <c r="AC235" s="150"/>
      <c r="AD235" s="150"/>
      <c r="AE235" s="150"/>
    </row>
    <row r="236" spans="1:31" ht="15.75" customHeight="1" x14ac:dyDescent="0.25">
      <c r="A236" s="669"/>
      <c r="B236" s="669"/>
      <c r="C236" s="669"/>
      <c r="D236" s="669"/>
      <c r="E236" s="669"/>
      <c r="F236" s="669"/>
      <c r="G236" s="669"/>
      <c r="H236" s="669"/>
      <c r="I236" s="669"/>
      <c r="J236" s="669"/>
      <c r="K236" s="669"/>
      <c r="L236" s="669"/>
      <c r="M236" s="669"/>
      <c r="N236" s="669"/>
      <c r="O236" s="669"/>
      <c r="P236" s="150"/>
      <c r="Q236" s="150"/>
      <c r="R236" s="150"/>
      <c r="S236" s="669"/>
      <c r="T236" s="669"/>
      <c r="U236" s="669"/>
      <c r="V236" s="150"/>
      <c r="W236" s="150"/>
      <c r="X236" s="150"/>
      <c r="Y236" s="150"/>
      <c r="Z236" s="150"/>
      <c r="AA236" s="150"/>
      <c r="AB236" s="150"/>
      <c r="AC236" s="150"/>
      <c r="AD236" s="150"/>
      <c r="AE236" s="150"/>
    </row>
    <row r="237" spans="1:31" ht="15.75" customHeight="1" x14ac:dyDescent="0.25">
      <c r="A237" s="669"/>
      <c r="B237" s="669"/>
      <c r="C237" s="669"/>
      <c r="D237" s="669"/>
      <c r="E237" s="669"/>
      <c r="F237" s="669"/>
      <c r="G237" s="669"/>
      <c r="H237" s="669"/>
      <c r="I237" s="669"/>
      <c r="J237" s="669"/>
      <c r="K237" s="669"/>
      <c r="L237" s="669"/>
      <c r="M237" s="669"/>
      <c r="N237" s="669"/>
      <c r="O237" s="669"/>
      <c r="P237" s="150"/>
      <c r="Q237" s="150"/>
      <c r="R237" s="150"/>
      <c r="S237" s="669"/>
      <c r="T237" s="669"/>
      <c r="U237" s="669"/>
      <c r="V237" s="150"/>
      <c r="W237" s="150"/>
      <c r="X237" s="150"/>
      <c r="Y237" s="150"/>
      <c r="Z237" s="150"/>
      <c r="AA237" s="150"/>
      <c r="AB237" s="150"/>
      <c r="AC237" s="150"/>
      <c r="AD237" s="150"/>
      <c r="AE237" s="150"/>
    </row>
    <row r="238" spans="1:31" ht="15.75" customHeight="1" x14ac:dyDescent="0.25">
      <c r="A238" s="669"/>
      <c r="B238" s="669"/>
      <c r="C238" s="669"/>
      <c r="D238" s="669"/>
      <c r="E238" s="669"/>
      <c r="F238" s="669"/>
      <c r="G238" s="669"/>
      <c r="H238" s="669"/>
      <c r="I238" s="669"/>
      <c r="J238" s="669"/>
      <c r="K238" s="669"/>
      <c r="L238" s="669"/>
      <c r="M238" s="669"/>
      <c r="N238" s="669"/>
      <c r="O238" s="669"/>
      <c r="P238" s="150"/>
      <c r="Q238" s="150"/>
      <c r="R238" s="150"/>
      <c r="S238" s="669"/>
      <c r="T238" s="669"/>
      <c r="U238" s="669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</row>
    <row r="239" spans="1:31" ht="15.75" customHeight="1" x14ac:dyDescent="0.25">
      <c r="A239" s="669"/>
      <c r="B239" s="669"/>
      <c r="C239" s="669"/>
      <c r="D239" s="669"/>
      <c r="E239" s="669"/>
      <c r="F239" s="669"/>
      <c r="G239" s="669"/>
      <c r="H239" s="669"/>
      <c r="I239" s="669"/>
      <c r="J239" s="669"/>
      <c r="K239" s="669"/>
      <c r="L239" s="669"/>
      <c r="M239" s="669"/>
      <c r="N239" s="669"/>
      <c r="O239" s="669"/>
      <c r="P239" s="150"/>
      <c r="Q239" s="150"/>
      <c r="R239" s="150"/>
      <c r="S239" s="669"/>
      <c r="T239" s="669"/>
      <c r="U239" s="669"/>
      <c r="V239" s="150"/>
      <c r="W239" s="150"/>
      <c r="X239" s="150"/>
      <c r="Y239" s="150"/>
      <c r="Z239" s="150"/>
      <c r="AA239" s="150"/>
      <c r="AB239" s="150"/>
      <c r="AC239" s="150"/>
      <c r="AD239" s="150"/>
      <c r="AE239" s="150"/>
    </row>
    <row r="240" spans="1:31" ht="15.75" customHeight="1" x14ac:dyDescent="0.25">
      <c r="A240" s="669"/>
      <c r="B240" s="669"/>
      <c r="C240" s="669"/>
      <c r="D240" s="669"/>
      <c r="E240" s="669"/>
      <c r="F240" s="669"/>
      <c r="G240" s="669"/>
      <c r="H240" s="669"/>
      <c r="I240" s="669"/>
      <c r="J240" s="669"/>
      <c r="K240" s="669"/>
      <c r="L240" s="669"/>
      <c r="M240" s="669"/>
      <c r="N240" s="669"/>
      <c r="O240" s="669"/>
      <c r="P240" s="150"/>
      <c r="Q240" s="150"/>
      <c r="R240" s="150"/>
      <c r="S240" s="669"/>
      <c r="T240" s="669"/>
      <c r="U240" s="669"/>
      <c r="V240" s="150"/>
      <c r="W240" s="150"/>
      <c r="X240" s="150"/>
      <c r="Y240" s="150"/>
      <c r="Z240" s="150"/>
      <c r="AA240" s="150"/>
      <c r="AB240" s="150"/>
      <c r="AC240" s="150"/>
      <c r="AD240" s="150"/>
      <c r="AE240" s="150"/>
    </row>
    <row r="241" spans="1:31" ht="15.75" customHeight="1" x14ac:dyDescent="0.25">
      <c r="A241" s="669"/>
      <c r="B241" s="669"/>
      <c r="C241" s="669"/>
      <c r="D241" s="669"/>
      <c r="E241" s="669"/>
      <c r="F241" s="669"/>
      <c r="G241" s="669"/>
      <c r="H241" s="669"/>
      <c r="I241" s="669"/>
      <c r="J241" s="669"/>
      <c r="K241" s="669"/>
      <c r="L241" s="669"/>
      <c r="M241" s="669"/>
      <c r="N241" s="669"/>
      <c r="O241" s="669"/>
      <c r="P241" s="150"/>
      <c r="Q241" s="150"/>
      <c r="R241" s="150"/>
      <c r="S241" s="669"/>
      <c r="T241" s="669"/>
      <c r="U241" s="669"/>
      <c r="V241" s="150"/>
      <c r="W241" s="150"/>
      <c r="X241" s="150"/>
      <c r="Y241" s="150"/>
      <c r="Z241" s="150"/>
      <c r="AA241" s="150"/>
      <c r="AB241" s="150"/>
      <c r="AC241" s="150"/>
      <c r="AD241" s="150"/>
      <c r="AE241" s="150"/>
    </row>
    <row r="242" spans="1:31" ht="15.75" customHeight="1" x14ac:dyDescent="0.25">
      <c r="A242" s="669"/>
      <c r="B242" s="669"/>
      <c r="C242" s="669"/>
      <c r="D242" s="669"/>
      <c r="E242" s="669"/>
      <c r="F242" s="669"/>
      <c r="G242" s="669"/>
      <c r="H242" s="669"/>
      <c r="I242" s="669"/>
      <c r="J242" s="669"/>
      <c r="K242" s="669"/>
      <c r="L242" s="669"/>
      <c r="M242" s="669"/>
      <c r="N242" s="669"/>
      <c r="O242" s="669"/>
      <c r="P242" s="150"/>
      <c r="Q242" s="150"/>
      <c r="R242" s="150"/>
      <c r="S242" s="669"/>
      <c r="T242" s="669"/>
      <c r="U242" s="669"/>
      <c r="V242" s="150"/>
      <c r="W242" s="150"/>
      <c r="X242" s="150"/>
      <c r="Y242" s="150"/>
      <c r="Z242" s="150"/>
      <c r="AA242" s="150"/>
      <c r="AB242" s="150"/>
      <c r="AC242" s="150"/>
      <c r="AD242" s="150"/>
      <c r="AE242" s="150"/>
    </row>
    <row r="243" spans="1:31" ht="15.75" customHeight="1" x14ac:dyDescent="0.25">
      <c r="A243" s="669"/>
      <c r="B243" s="669"/>
      <c r="C243" s="669"/>
      <c r="D243" s="669"/>
      <c r="E243" s="669"/>
      <c r="F243" s="669"/>
      <c r="G243" s="669"/>
      <c r="H243" s="669"/>
      <c r="I243" s="669"/>
      <c r="J243" s="669"/>
      <c r="K243" s="669"/>
      <c r="L243" s="669"/>
      <c r="M243" s="669"/>
      <c r="N243" s="669"/>
      <c r="O243" s="669"/>
      <c r="P243" s="150"/>
      <c r="Q243" s="150"/>
      <c r="R243" s="150"/>
      <c r="S243" s="669"/>
      <c r="T243" s="669"/>
      <c r="U243" s="669"/>
      <c r="V243" s="150"/>
      <c r="W243" s="150"/>
      <c r="X243" s="150"/>
      <c r="Y243" s="150"/>
      <c r="Z243" s="150"/>
      <c r="AA243" s="150"/>
      <c r="AB243" s="150"/>
      <c r="AC243" s="150"/>
      <c r="AD243" s="150"/>
      <c r="AE243" s="150"/>
    </row>
    <row r="244" spans="1:31" ht="15.75" customHeight="1" x14ac:dyDescent="0.25">
      <c r="A244" s="669"/>
      <c r="B244" s="669"/>
      <c r="C244" s="669"/>
      <c r="D244" s="669"/>
      <c r="E244" s="669"/>
      <c r="F244" s="669"/>
      <c r="G244" s="669"/>
      <c r="H244" s="669"/>
      <c r="I244" s="669"/>
      <c r="J244" s="669"/>
      <c r="K244" s="669"/>
      <c r="L244" s="669"/>
      <c r="M244" s="669"/>
      <c r="N244" s="669"/>
      <c r="O244" s="669"/>
      <c r="P244" s="150"/>
      <c r="Q244" s="150"/>
      <c r="R244" s="150"/>
      <c r="S244" s="669"/>
      <c r="T244" s="669"/>
      <c r="U244" s="669"/>
      <c r="V244" s="150"/>
      <c r="W244" s="150"/>
      <c r="X244" s="150"/>
      <c r="Y244" s="150"/>
      <c r="Z244" s="150"/>
      <c r="AA244" s="150"/>
      <c r="AB244" s="150"/>
      <c r="AC244" s="150"/>
      <c r="AD244" s="150"/>
      <c r="AE244" s="150"/>
    </row>
    <row r="245" spans="1:31" ht="15.75" customHeight="1" x14ac:dyDescent="0.25">
      <c r="A245" s="669"/>
      <c r="B245" s="669"/>
      <c r="C245" s="669"/>
      <c r="D245" s="669"/>
      <c r="E245" s="669"/>
      <c r="F245" s="669"/>
      <c r="G245" s="669"/>
      <c r="H245" s="669"/>
      <c r="I245" s="669"/>
      <c r="J245" s="669"/>
      <c r="K245" s="669"/>
      <c r="L245" s="669"/>
      <c r="M245" s="669"/>
      <c r="N245" s="669"/>
      <c r="O245" s="669"/>
      <c r="P245" s="150"/>
      <c r="Q245" s="150"/>
      <c r="R245" s="150"/>
      <c r="S245" s="669"/>
      <c r="T245" s="669"/>
      <c r="U245" s="669"/>
      <c r="V245" s="150"/>
      <c r="W245" s="150"/>
      <c r="X245" s="150"/>
      <c r="Y245" s="150"/>
      <c r="Z245" s="150"/>
      <c r="AA245" s="150"/>
      <c r="AB245" s="150"/>
      <c r="AC245" s="150"/>
      <c r="AD245" s="150"/>
      <c r="AE245" s="150"/>
    </row>
    <row r="246" spans="1:31" ht="15.75" customHeight="1" x14ac:dyDescent="0.25">
      <c r="A246" s="669"/>
      <c r="B246" s="669"/>
      <c r="C246" s="669"/>
      <c r="D246" s="669"/>
      <c r="E246" s="669"/>
      <c r="F246" s="669"/>
      <c r="G246" s="669"/>
      <c r="H246" s="669"/>
      <c r="I246" s="669"/>
      <c r="J246" s="669"/>
      <c r="K246" s="669"/>
      <c r="L246" s="669"/>
      <c r="M246" s="669"/>
      <c r="N246" s="669"/>
      <c r="O246" s="669"/>
      <c r="P246" s="150"/>
      <c r="Q246" s="150"/>
      <c r="R246" s="150"/>
      <c r="S246" s="669"/>
      <c r="T246" s="669"/>
      <c r="U246" s="669"/>
      <c r="V246" s="150"/>
      <c r="W246" s="150"/>
      <c r="X246" s="150"/>
      <c r="Y246" s="150"/>
      <c r="Z246" s="150"/>
      <c r="AA246" s="150"/>
      <c r="AB246" s="150"/>
      <c r="AC246" s="150"/>
      <c r="AD246" s="150"/>
      <c r="AE246" s="150"/>
    </row>
    <row r="247" spans="1:31" ht="15.75" customHeight="1" x14ac:dyDescent="0.25">
      <c r="A247" s="669"/>
      <c r="B247" s="669"/>
      <c r="C247" s="669"/>
      <c r="D247" s="669"/>
      <c r="E247" s="669"/>
      <c r="F247" s="669"/>
      <c r="G247" s="669"/>
      <c r="H247" s="669"/>
      <c r="I247" s="669"/>
      <c r="J247" s="669"/>
      <c r="K247" s="669"/>
      <c r="L247" s="669"/>
      <c r="M247" s="669"/>
      <c r="N247" s="669"/>
      <c r="O247" s="669"/>
      <c r="P247" s="150"/>
      <c r="Q247" s="150"/>
      <c r="R247" s="150"/>
      <c r="S247" s="669"/>
      <c r="T247" s="669"/>
      <c r="U247" s="669"/>
      <c r="V247" s="150"/>
      <c r="W247" s="150"/>
      <c r="X247" s="150"/>
      <c r="Y247" s="150"/>
      <c r="Z247" s="150"/>
      <c r="AA247" s="150"/>
      <c r="AB247" s="150"/>
      <c r="AC247" s="150"/>
      <c r="AD247" s="150"/>
      <c r="AE247" s="150"/>
    </row>
    <row r="248" spans="1:31" ht="15.75" customHeight="1" x14ac:dyDescent="0.25">
      <c r="A248" s="669"/>
      <c r="B248" s="669"/>
      <c r="C248" s="669"/>
      <c r="D248" s="669"/>
      <c r="E248" s="669"/>
      <c r="F248" s="669"/>
      <c r="G248" s="669"/>
      <c r="H248" s="669"/>
      <c r="I248" s="669"/>
      <c r="J248" s="669"/>
      <c r="K248" s="669"/>
      <c r="L248" s="669"/>
      <c r="M248" s="669"/>
      <c r="N248" s="669"/>
      <c r="O248" s="669"/>
      <c r="P248" s="150"/>
      <c r="Q248" s="150"/>
      <c r="R248" s="150"/>
      <c r="S248" s="669"/>
      <c r="T248" s="669"/>
      <c r="U248" s="669"/>
      <c r="V248" s="150"/>
      <c r="W248" s="150"/>
      <c r="X248" s="150"/>
      <c r="Y248" s="150"/>
      <c r="Z248" s="150"/>
      <c r="AA248" s="150"/>
      <c r="AB248" s="150"/>
      <c r="AC248" s="150"/>
      <c r="AD248" s="150"/>
      <c r="AE248" s="150"/>
    </row>
    <row r="249" spans="1:31" ht="15.75" customHeight="1" x14ac:dyDescent="0.25">
      <c r="A249" s="669"/>
      <c r="B249" s="669"/>
      <c r="C249" s="669"/>
      <c r="D249" s="669"/>
      <c r="E249" s="669"/>
      <c r="F249" s="669"/>
      <c r="G249" s="669"/>
      <c r="H249" s="669"/>
      <c r="I249" s="669"/>
      <c r="J249" s="669"/>
      <c r="K249" s="669"/>
      <c r="L249" s="669"/>
      <c r="M249" s="669"/>
      <c r="N249" s="669"/>
      <c r="O249" s="669"/>
      <c r="P249" s="150"/>
      <c r="Q249" s="150"/>
      <c r="R249" s="150"/>
      <c r="S249" s="669"/>
      <c r="T249" s="669"/>
      <c r="U249" s="669"/>
      <c r="V249" s="150"/>
      <c r="W249" s="150"/>
      <c r="X249" s="150"/>
      <c r="Y249" s="150"/>
      <c r="Z249" s="150"/>
      <c r="AA249" s="150"/>
      <c r="AB249" s="150"/>
      <c r="AC249" s="150"/>
      <c r="AD249" s="150"/>
      <c r="AE249" s="150"/>
    </row>
    <row r="250" spans="1:31" ht="15.75" customHeight="1" x14ac:dyDescent="0.25">
      <c r="A250" s="669"/>
      <c r="B250" s="669"/>
      <c r="C250" s="669"/>
      <c r="D250" s="669"/>
      <c r="E250" s="669"/>
      <c r="F250" s="669"/>
      <c r="G250" s="669"/>
      <c r="H250" s="669"/>
      <c r="I250" s="669"/>
      <c r="J250" s="669"/>
      <c r="K250" s="669"/>
      <c r="L250" s="669"/>
      <c r="M250" s="669"/>
      <c r="N250" s="669"/>
      <c r="O250" s="669"/>
      <c r="P250" s="150"/>
      <c r="Q250" s="150"/>
      <c r="R250" s="150"/>
      <c r="S250" s="669"/>
      <c r="T250" s="669"/>
      <c r="U250" s="669"/>
      <c r="V250" s="150"/>
      <c r="W250" s="150"/>
      <c r="X250" s="150"/>
      <c r="Y250" s="150"/>
      <c r="Z250" s="150"/>
      <c r="AA250" s="150"/>
      <c r="AB250" s="150"/>
      <c r="AC250" s="150"/>
      <c r="AD250" s="150"/>
      <c r="AE250" s="150"/>
    </row>
    <row r="251" spans="1:31" ht="15.75" customHeight="1" x14ac:dyDescent="0.25">
      <c r="A251" s="669"/>
      <c r="B251" s="669"/>
      <c r="C251" s="669"/>
      <c r="D251" s="669"/>
      <c r="E251" s="669"/>
      <c r="F251" s="669"/>
      <c r="G251" s="669"/>
      <c r="H251" s="669"/>
      <c r="I251" s="669"/>
      <c r="J251" s="669"/>
      <c r="K251" s="669"/>
      <c r="L251" s="669"/>
      <c r="M251" s="669"/>
      <c r="N251" s="669"/>
      <c r="O251" s="669"/>
      <c r="P251" s="150"/>
      <c r="Q251" s="150"/>
      <c r="R251" s="150"/>
      <c r="S251" s="669"/>
      <c r="T251" s="669"/>
      <c r="U251" s="669"/>
      <c r="V251" s="150"/>
      <c r="W251" s="150"/>
      <c r="X251" s="150"/>
      <c r="Y251" s="150"/>
      <c r="Z251" s="150"/>
      <c r="AA251" s="150"/>
      <c r="AB251" s="150"/>
      <c r="AC251" s="150"/>
      <c r="AD251" s="150"/>
      <c r="AE251" s="150"/>
    </row>
    <row r="252" spans="1:31" ht="15.75" customHeight="1" x14ac:dyDescent="0.25">
      <c r="A252" s="669"/>
      <c r="B252" s="669"/>
      <c r="C252" s="669"/>
      <c r="D252" s="669"/>
      <c r="E252" s="669"/>
      <c r="F252" s="669"/>
      <c r="G252" s="669"/>
      <c r="H252" s="669"/>
      <c r="I252" s="669"/>
      <c r="J252" s="669"/>
      <c r="K252" s="669"/>
      <c r="L252" s="669"/>
      <c r="M252" s="669"/>
      <c r="N252" s="669"/>
      <c r="O252" s="669"/>
      <c r="P252" s="150"/>
      <c r="Q252" s="150"/>
      <c r="R252" s="150"/>
      <c r="S252" s="669"/>
      <c r="T252" s="669"/>
      <c r="U252" s="669"/>
      <c r="V252" s="150"/>
      <c r="W252" s="150"/>
      <c r="X252" s="150"/>
      <c r="Y252" s="150"/>
      <c r="Z252" s="150"/>
      <c r="AA252" s="150"/>
      <c r="AB252" s="150"/>
      <c r="AC252" s="150"/>
      <c r="AD252" s="150"/>
      <c r="AE252" s="150"/>
    </row>
    <row r="253" spans="1:31" ht="15.75" customHeight="1" x14ac:dyDescent="0.25">
      <c r="A253" s="669"/>
      <c r="B253" s="669"/>
      <c r="C253" s="669"/>
      <c r="D253" s="669"/>
      <c r="E253" s="669"/>
      <c r="F253" s="669"/>
      <c r="G253" s="669"/>
      <c r="H253" s="669"/>
      <c r="I253" s="669"/>
      <c r="J253" s="669"/>
      <c r="K253" s="669"/>
      <c r="L253" s="669"/>
      <c r="M253" s="669"/>
      <c r="N253" s="669"/>
      <c r="O253" s="669"/>
      <c r="P253" s="150"/>
      <c r="Q253" s="150"/>
      <c r="R253" s="150"/>
      <c r="S253" s="669"/>
      <c r="T253" s="669"/>
      <c r="U253" s="669"/>
      <c r="V253" s="150"/>
      <c r="W253" s="150"/>
      <c r="X253" s="150"/>
      <c r="Y253" s="150"/>
      <c r="Z253" s="150"/>
      <c r="AA253" s="150"/>
      <c r="AB253" s="150"/>
      <c r="AC253" s="150"/>
      <c r="AD253" s="150"/>
      <c r="AE253" s="150"/>
    </row>
    <row r="254" spans="1:31" ht="15.75" customHeight="1" x14ac:dyDescent="0.25">
      <c r="A254" s="669"/>
      <c r="B254" s="669"/>
      <c r="C254" s="669"/>
      <c r="D254" s="669"/>
      <c r="E254" s="669"/>
      <c r="F254" s="669"/>
      <c r="G254" s="669"/>
      <c r="H254" s="669"/>
      <c r="I254" s="669"/>
      <c r="J254" s="669"/>
      <c r="K254" s="669"/>
      <c r="L254" s="669"/>
      <c r="M254" s="669"/>
      <c r="N254" s="669"/>
      <c r="O254" s="669"/>
      <c r="P254" s="150"/>
      <c r="Q254" s="150"/>
      <c r="R254" s="150"/>
      <c r="S254" s="669"/>
      <c r="T254" s="669"/>
      <c r="U254" s="669"/>
      <c r="V254" s="150"/>
      <c r="W254" s="150"/>
      <c r="X254" s="150"/>
      <c r="Y254" s="150"/>
      <c r="Z254" s="150"/>
      <c r="AA254" s="150"/>
      <c r="AB254" s="150"/>
      <c r="AC254" s="150"/>
      <c r="AD254" s="150"/>
      <c r="AE254" s="150"/>
    </row>
    <row r="255" spans="1:31" ht="15.75" customHeight="1" x14ac:dyDescent="0.25">
      <c r="A255" s="669"/>
      <c r="B255" s="669"/>
      <c r="C255" s="669"/>
      <c r="D255" s="669"/>
      <c r="E255" s="669"/>
      <c r="F255" s="669"/>
      <c r="G255" s="669"/>
      <c r="H255" s="669"/>
      <c r="I255" s="669"/>
      <c r="J255" s="669"/>
      <c r="K255" s="669"/>
      <c r="L255" s="669"/>
      <c r="M255" s="669"/>
      <c r="N255" s="669"/>
      <c r="O255" s="669"/>
      <c r="P255" s="150"/>
      <c r="Q255" s="150"/>
      <c r="R255" s="150"/>
      <c r="S255" s="669"/>
      <c r="T255" s="669"/>
      <c r="U255" s="669"/>
      <c r="V255" s="150"/>
      <c r="W255" s="150"/>
      <c r="X255" s="150"/>
      <c r="Y255" s="150"/>
      <c r="Z255" s="150"/>
      <c r="AA255" s="150"/>
      <c r="AB255" s="150"/>
      <c r="AC255" s="150"/>
      <c r="AD255" s="150"/>
      <c r="AE255" s="150"/>
    </row>
    <row r="256" spans="1:31" ht="15.75" customHeight="1" x14ac:dyDescent="0.25">
      <c r="A256" s="669"/>
      <c r="B256" s="669"/>
      <c r="C256" s="669"/>
      <c r="D256" s="669"/>
      <c r="E256" s="669"/>
      <c r="F256" s="669"/>
      <c r="G256" s="669"/>
      <c r="H256" s="669"/>
      <c r="I256" s="669"/>
      <c r="J256" s="669"/>
      <c r="K256" s="669"/>
      <c r="L256" s="669"/>
      <c r="M256" s="669"/>
      <c r="N256" s="669"/>
      <c r="O256" s="669"/>
      <c r="P256" s="150"/>
      <c r="Q256" s="150"/>
      <c r="R256" s="150"/>
      <c r="S256" s="669"/>
      <c r="T256" s="669"/>
      <c r="U256" s="669"/>
      <c r="V256" s="150"/>
      <c r="W256" s="150"/>
      <c r="X256" s="150"/>
      <c r="Y256" s="150"/>
      <c r="Z256" s="150"/>
      <c r="AA256" s="150"/>
      <c r="AB256" s="150"/>
      <c r="AC256" s="150"/>
      <c r="AD256" s="150"/>
      <c r="AE256" s="150"/>
    </row>
    <row r="257" spans="1:31" ht="15.75" customHeight="1" x14ac:dyDescent="0.25">
      <c r="A257" s="669"/>
      <c r="B257" s="669"/>
      <c r="C257" s="669"/>
      <c r="D257" s="669"/>
      <c r="E257" s="669"/>
      <c r="F257" s="669"/>
      <c r="G257" s="669"/>
      <c r="H257" s="669"/>
      <c r="I257" s="669"/>
      <c r="J257" s="669"/>
      <c r="K257" s="669"/>
      <c r="L257" s="669"/>
      <c r="M257" s="669"/>
      <c r="N257" s="669"/>
      <c r="O257" s="669"/>
      <c r="P257" s="150"/>
      <c r="Q257" s="150"/>
      <c r="R257" s="150"/>
      <c r="S257" s="669"/>
      <c r="T257" s="669"/>
      <c r="U257" s="669"/>
      <c r="V257" s="150"/>
      <c r="W257" s="150"/>
      <c r="X257" s="150"/>
      <c r="Y257" s="150"/>
      <c r="Z257" s="150"/>
      <c r="AA257" s="150"/>
      <c r="AB257" s="150"/>
      <c r="AC257" s="150"/>
      <c r="AD257" s="150"/>
      <c r="AE257" s="150"/>
    </row>
    <row r="258" spans="1:31" ht="15.75" customHeight="1" x14ac:dyDescent="0.25">
      <c r="A258" s="669"/>
      <c r="B258" s="669"/>
      <c r="C258" s="669"/>
      <c r="D258" s="669"/>
      <c r="E258" s="669"/>
      <c r="F258" s="669"/>
      <c r="G258" s="669"/>
      <c r="H258" s="669"/>
      <c r="I258" s="669"/>
      <c r="J258" s="669"/>
      <c r="K258" s="669"/>
      <c r="L258" s="669"/>
      <c r="M258" s="669"/>
      <c r="N258" s="669"/>
      <c r="O258" s="669"/>
      <c r="P258" s="150"/>
      <c r="Q258" s="150"/>
      <c r="R258" s="150"/>
      <c r="S258" s="669"/>
      <c r="T258" s="669"/>
      <c r="U258" s="669"/>
      <c r="V258" s="150"/>
      <c r="W258" s="150"/>
      <c r="X258" s="150"/>
      <c r="Y258" s="150"/>
      <c r="Z258" s="150"/>
      <c r="AA258" s="150"/>
      <c r="AB258" s="150"/>
      <c r="AC258" s="150"/>
      <c r="AD258" s="150"/>
      <c r="AE258" s="150"/>
    </row>
    <row r="259" spans="1:31" ht="15.75" customHeight="1" x14ac:dyDescent="0.25">
      <c r="A259" s="669"/>
      <c r="B259" s="669"/>
      <c r="C259" s="669"/>
      <c r="D259" s="669"/>
      <c r="E259" s="669"/>
      <c r="F259" s="669"/>
      <c r="G259" s="669"/>
      <c r="H259" s="669"/>
      <c r="I259" s="669"/>
      <c r="J259" s="669"/>
      <c r="K259" s="669"/>
      <c r="L259" s="669"/>
      <c r="M259" s="669"/>
      <c r="N259" s="669"/>
      <c r="O259" s="669"/>
      <c r="P259" s="150"/>
      <c r="Q259" s="150"/>
      <c r="R259" s="150"/>
      <c r="S259" s="669"/>
      <c r="T259" s="669"/>
      <c r="U259" s="669"/>
      <c r="V259" s="150"/>
      <c r="W259" s="150"/>
      <c r="X259" s="150"/>
      <c r="Y259" s="150"/>
      <c r="Z259" s="150"/>
      <c r="AA259" s="150"/>
      <c r="AB259" s="150"/>
      <c r="AC259" s="150"/>
      <c r="AD259" s="150"/>
      <c r="AE259" s="150"/>
    </row>
    <row r="260" spans="1:31" ht="15.75" customHeight="1" x14ac:dyDescent="0.25">
      <c r="A260" s="669"/>
      <c r="B260" s="669"/>
      <c r="C260" s="669"/>
      <c r="D260" s="669"/>
      <c r="E260" s="669"/>
      <c r="F260" s="669"/>
      <c r="G260" s="669"/>
      <c r="H260" s="669"/>
      <c r="I260" s="669"/>
      <c r="J260" s="669"/>
      <c r="K260" s="669"/>
      <c r="L260" s="669"/>
      <c r="M260" s="669"/>
      <c r="N260" s="669"/>
      <c r="O260" s="669"/>
      <c r="P260" s="150"/>
      <c r="Q260" s="150"/>
      <c r="R260" s="150"/>
      <c r="S260" s="669"/>
      <c r="T260" s="669"/>
      <c r="U260" s="669"/>
      <c r="V260" s="150"/>
      <c r="W260" s="150"/>
      <c r="X260" s="150"/>
      <c r="Y260" s="150"/>
      <c r="Z260" s="150"/>
      <c r="AA260" s="150"/>
      <c r="AB260" s="150"/>
      <c r="AC260" s="150"/>
      <c r="AD260" s="150"/>
      <c r="AE260" s="150"/>
    </row>
    <row r="261" spans="1:31" ht="15.75" customHeight="1" x14ac:dyDescent="0.25">
      <c r="A261" s="669"/>
      <c r="B261" s="669"/>
      <c r="C261" s="669"/>
      <c r="D261" s="669"/>
      <c r="E261" s="669"/>
      <c r="F261" s="669"/>
      <c r="G261" s="669"/>
      <c r="H261" s="669"/>
      <c r="I261" s="669"/>
      <c r="J261" s="669"/>
      <c r="K261" s="669"/>
      <c r="L261" s="669"/>
      <c r="M261" s="669"/>
      <c r="N261" s="669"/>
      <c r="O261" s="669"/>
      <c r="P261" s="150"/>
      <c r="Q261" s="150"/>
      <c r="R261" s="150"/>
      <c r="S261" s="669"/>
      <c r="T261" s="669"/>
      <c r="U261" s="669"/>
      <c r="V261" s="150"/>
      <c r="W261" s="150"/>
      <c r="X261" s="150"/>
      <c r="Y261" s="150"/>
      <c r="Z261" s="150"/>
      <c r="AA261" s="150"/>
      <c r="AB261" s="150"/>
      <c r="AC261" s="150"/>
      <c r="AD261" s="150"/>
      <c r="AE261" s="150"/>
    </row>
    <row r="262" spans="1:31" ht="15.75" customHeight="1" x14ac:dyDescent="0.25">
      <c r="A262" s="669"/>
      <c r="B262" s="669"/>
      <c r="C262" s="669"/>
      <c r="D262" s="669"/>
      <c r="E262" s="669"/>
      <c r="F262" s="669"/>
      <c r="G262" s="669"/>
      <c r="H262" s="669"/>
      <c r="I262" s="669"/>
      <c r="J262" s="669"/>
      <c r="K262" s="669"/>
      <c r="L262" s="669"/>
      <c r="M262" s="669"/>
      <c r="N262" s="669"/>
      <c r="O262" s="669"/>
      <c r="P262" s="150"/>
      <c r="Q262" s="150"/>
      <c r="R262" s="150"/>
      <c r="S262" s="669"/>
      <c r="T262" s="669"/>
      <c r="U262" s="669"/>
      <c r="V262" s="150"/>
      <c r="W262" s="150"/>
      <c r="X262" s="150"/>
      <c r="Y262" s="150"/>
      <c r="Z262" s="150"/>
      <c r="AA262" s="150"/>
      <c r="AB262" s="150"/>
      <c r="AC262" s="150"/>
      <c r="AD262" s="150"/>
      <c r="AE262" s="150"/>
    </row>
    <row r="263" spans="1:31" ht="15.75" customHeight="1" x14ac:dyDescent="0.25">
      <c r="A263" s="669"/>
      <c r="B263" s="669"/>
      <c r="C263" s="669"/>
      <c r="D263" s="669"/>
      <c r="E263" s="669"/>
      <c r="F263" s="669"/>
      <c r="G263" s="669"/>
      <c r="H263" s="669"/>
      <c r="I263" s="669"/>
      <c r="J263" s="669"/>
      <c r="K263" s="669"/>
      <c r="L263" s="669"/>
      <c r="M263" s="669"/>
      <c r="N263" s="669"/>
      <c r="O263" s="669"/>
      <c r="P263" s="150"/>
      <c r="Q263" s="150"/>
      <c r="R263" s="150"/>
      <c r="S263" s="669"/>
      <c r="T263" s="669"/>
      <c r="U263" s="669"/>
      <c r="V263" s="150"/>
      <c r="W263" s="150"/>
      <c r="X263" s="150"/>
      <c r="Y263" s="150"/>
      <c r="Z263" s="150"/>
      <c r="AA263" s="150"/>
      <c r="AB263" s="150"/>
      <c r="AC263" s="150"/>
      <c r="AD263" s="150"/>
      <c r="AE263" s="150"/>
    </row>
    <row r="264" spans="1:31" ht="15.75" customHeight="1" x14ac:dyDescent="0.25">
      <c r="A264" s="669"/>
      <c r="B264" s="669"/>
      <c r="C264" s="669"/>
      <c r="D264" s="669"/>
      <c r="E264" s="669"/>
      <c r="F264" s="669"/>
      <c r="G264" s="669"/>
      <c r="H264" s="669"/>
      <c r="I264" s="669"/>
      <c r="J264" s="669"/>
      <c r="K264" s="669"/>
      <c r="L264" s="669"/>
      <c r="M264" s="669"/>
      <c r="N264" s="669"/>
      <c r="O264" s="669"/>
      <c r="P264" s="150"/>
      <c r="Q264" s="150"/>
      <c r="R264" s="150"/>
      <c r="S264" s="669"/>
      <c r="T264" s="669"/>
      <c r="U264" s="669"/>
      <c r="V264" s="150"/>
      <c r="W264" s="150"/>
      <c r="X264" s="150"/>
      <c r="Y264" s="150"/>
      <c r="Z264" s="150"/>
      <c r="AA264" s="150"/>
      <c r="AB264" s="150"/>
      <c r="AC264" s="150"/>
      <c r="AD264" s="150"/>
      <c r="AE264" s="150"/>
    </row>
    <row r="265" spans="1:31" ht="15.75" customHeight="1" x14ac:dyDescent="0.25">
      <c r="A265" s="669"/>
      <c r="B265" s="669"/>
      <c r="C265" s="669"/>
      <c r="D265" s="669"/>
      <c r="E265" s="669"/>
      <c r="F265" s="669"/>
      <c r="G265" s="669"/>
      <c r="H265" s="669"/>
      <c r="I265" s="669"/>
      <c r="J265" s="669"/>
      <c r="K265" s="669"/>
      <c r="L265" s="669"/>
      <c r="M265" s="669"/>
      <c r="N265" s="669"/>
      <c r="O265" s="669"/>
      <c r="P265" s="150"/>
      <c r="Q265" s="150"/>
      <c r="R265" s="150"/>
      <c r="S265" s="669"/>
      <c r="T265" s="669"/>
      <c r="U265" s="669"/>
      <c r="V265" s="150"/>
      <c r="W265" s="150"/>
      <c r="X265" s="150"/>
      <c r="Y265" s="150"/>
      <c r="Z265" s="150"/>
      <c r="AA265" s="150"/>
      <c r="AB265" s="150"/>
      <c r="AC265" s="150"/>
      <c r="AD265" s="150"/>
      <c r="AE265" s="150"/>
    </row>
    <row r="266" spans="1:31" ht="15.75" customHeight="1" x14ac:dyDescent="0.25">
      <c r="A266" s="669"/>
      <c r="B266" s="669"/>
      <c r="C266" s="669"/>
      <c r="D266" s="669"/>
      <c r="E266" s="669"/>
      <c r="F266" s="669"/>
      <c r="G266" s="669"/>
      <c r="H266" s="669"/>
      <c r="I266" s="669"/>
      <c r="J266" s="669"/>
      <c r="K266" s="669"/>
      <c r="L266" s="669"/>
      <c r="M266" s="669"/>
      <c r="N266" s="669"/>
      <c r="O266" s="669"/>
      <c r="P266" s="150"/>
      <c r="Q266" s="150"/>
      <c r="R266" s="150"/>
      <c r="S266" s="669"/>
      <c r="T266" s="669"/>
      <c r="U266" s="669"/>
      <c r="V266" s="150"/>
      <c r="W266" s="150"/>
      <c r="X266" s="150"/>
      <c r="Y266" s="150"/>
      <c r="Z266" s="150"/>
      <c r="AA266" s="150"/>
      <c r="AB266" s="150"/>
      <c r="AC266" s="150"/>
      <c r="AD266" s="150"/>
      <c r="AE266" s="150"/>
    </row>
    <row r="267" spans="1:31" ht="15.75" customHeight="1" x14ac:dyDescent="0.25">
      <c r="A267" s="669"/>
      <c r="B267" s="669"/>
      <c r="C267" s="669"/>
      <c r="D267" s="669"/>
      <c r="E267" s="669"/>
      <c r="F267" s="669"/>
      <c r="G267" s="669"/>
      <c r="H267" s="669"/>
      <c r="I267" s="669"/>
      <c r="J267" s="669"/>
      <c r="K267" s="669"/>
      <c r="L267" s="669"/>
      <c r="M267" s="669"/>
      <c r="N267" s="669"/>
      <c r="O267" s="669"/>
      <c r="P267" s="150"/>
      <c r="Q267" s="150"/>
      <c r="R267" s="150"/>
      <c r="S267" s="669"/>
      <c r="T267" s="669"/>
      <c r="U267" s="669"/>
      <c r="V267" s="150"/>
      <c r="W267" s="150"/>
      <c r="X267" s="150"/>
      <c r="Y267" s="150"/>
      <c r="Z267" s="150"/>
      <c r="AA267" s="150"/>
      <c r="AB267" s="150"/>
      <c r="AC267" s="150"/>
      <c r="AD267" s="150"/>
      <c r="AE267" s="150"/>
    </row>
    <row r="268" spans="1:31" ht="15.75" customHeight="1" x14ac:dyDescent="0.25">
      <c r="A268" s="669"/>
      <c r="B268" s="669"/>
      <c r="C268" s="669"/>
      <c r="D268" s="669"/>
      <c r="E268" s="669"/>
      <c r="F268" s="669"/>
      <c r="G268" s="669"/>
      <c r="H268" s="669"/>
      <c r="I268" s="669"/>
      <c r="J268" s="669"/>
      <c r="K268" s="669"/>
      <c r="L268" s="669"/>
      <c r="M268" s="669"/>
      <c r="N268" s="669"/>
      <c r="O268" s="669"/>
      <c r="P268" s="150"/>
      <c r="Q268" s="150"/>
      <c r="R268" s="150"/>
      <c r="S268" s="669"/>
      <c r="T268" s="669"/>
      <c r="U268" s="669"/>
      <c r="V268" s="150"/>
      <c r="W268" s="150"/>
      <c r="X268" s="150"/>
      <c r="Y268" s="150"/>
      <c r="Z268" s="150"/>
      <c r="AA268" s="150"/>
      <c r="AB268" s="150"/>
      <c r="AC268" s="150"/>
      <c r="AD268" s="150"/>
      <c r="AE268" s="150"/>
    </row>
    <row r="269" spans="1:31" ht="15.75" customHeight="1" x14ac:dyDescent="0.25">
      <c r="A269" s="669"/>
      <c r="B269" s="669"/>
      <c r="C269" s="669"/>
      <c r="D269" s="669"/>
      <c r="E269" s="669"/>
      <c r="F269" s="669"/>
      <c r="G269" s="669"/>
      <c r="H269" s="669"/>
      <c r="I269" s="669"/>
      <c r="J269" s="669"/>
      <c r="K269" s="669"/>
      <c r="L269" s="669"/>
      <c r="M269" s="669"/>
      <c r="N269" s="669"/>
      <c r="O269" s="669"/>
      <c r="P269" s="150"/>
      <c r="Q269" s="150"/>
      <c r="R269" s="150"/>
      <c r="S269" s="669"/>
      <c r="T269" s="669"/>
      <c r="U269" s="669"/>
      <c r="V269" s="150"/>
      <c r="W269" s="150"/>
      <c r="X269" s="150"/>
      <c r="Y269" s="150"/>
      <c r="Z269" s="150"/>
      <c r="AA269" s="150"/>
      <c r="AB269" s="150"/>
      <c r="AC269" s="150"/>
      <c r="AD269" s="150"/>
      <c r="AE269" s="150"/>
    </row>
    <row r="270" spans="1:31" ht="15.75" customHeight="1" x14ac:dyDescent="0.25">
      <c r="A270" s="669"/>
      <c r="B270" s="669"/>
      <c r="C270" s="669"/>
      <c r="D270" s="669"/>
      <c r="E270" s="669"/>
      <c r="F270" s="669"/>
      <c r="G270" s="669"/>
      <c r="H270" s="669"/>
      <c r="I270" s="669"/>
      <c r="J270" s="669"/>
      <c r="K270" s="669"/>
      <c r="L270" s="669"/>
      <c r="M270" s="669"/>
      <c r="N270" s="669"/>
      <c r="O270" s="669"/>
      <c r="P270" s="150"/>
      <c r="Q270" s="150"/>
      <c r="R270" s="150"/>
      <c r="S270" s="669"/>
      <c r="T270" s="669"/>
      <c r="U270" s="669"/>
      <c r="V270" s="150"/>
      <c r="W270" s="150"/>
      <c r="X270" s="150"/>
      <c r="Y270" s="150"/>
      <c r="Z270" s="150"/>
      <c r="AA270" s="150"/>
      <c r="AB270" s="150"/>
      <c r="AC270" s="150"/>
      <c r="AD270" s="150"/>
      <c r="AE270" s="150"/>
    </row>
    <row r="271" spans="1:31" ht="15.75" customHeight="1" x14ac:dyDescent="0.25">
      <c r="A271" s="669"/>
      <c r="B271" s="669"/>
      <c r="C271" s="669"/>
      <c r="D271" s="669"/>
      <c r="E271" s="669"/>
      <c r="F271" s="669"/>
      <c r="G271" s="669"/>
      <c r="H271" s="669"/>
      <c r="I271" s="669"/>
      <c r="J271" s="669"/>
      <c r="K271" s="669"/>
      <c r="L271" s="669"/>
      <c r="M271" s="669"/>
      <c r="N271" s="669"/>
      <c r="O271" s="669"/>
      <c r="P271" s="150"/>
      <c r="Q271" s="150"/>
      <c r="R271" s="150"/>
      <c r="S271" s="669"/>
      <c r="T271" s="669"/>
      <c r="U271" s="669"/>
      <c r="V271" s="150"/>
      <c r="W271" s="150"/>
      <c r="X271" s="150"/>
      <c r="Y271" s="150"/>
      <c r="Z271" s="150"/>
      <c r="AA271" s="150"/>
      <c r="AB271" s="150"/>
      <c r="AC271" s="150"/>
      <c r="AD271" s="150"/>
      <c r="AE271" s="150"/>
    </row>
    <row r="272" spans="1:31" ht="15.75" customHeight="1" x14ac:dyDescent="0.25">
      <c r="A272" s="669"/>
      <c r="B272" s="669"/>
      <c r="C272" s="669"/>
      <c r="D272" s="669"/>
      <c r="E272" s="669"/>
      <c r="F272" s="669"/>
      <c r="G272" s="669"/>
      <c r="H272" s="669"/>
      <c r="I272" s="669"/>
      <c r="J272" s="669"/>
      <c r="K272" s="669"/>
      <c r="L272" s="669"/>
      <c r="M272" s="669"/>
      <c r="N272" s="669"/>
      <c r="O272" s="669"/>
      <c r="P272" s="150"/>
      <c r="Q272" s="150"/>
      <c r="R272" s="150"/>
      <c r="S272" s="669"/>
      <c r="T272" s="669"/>
      <c r="U272" s="669"/>
      <c r="V272" s="150"/>
      <c r="W272" s="150"/>
      <c r="X272" s="150"/>
      <c r="Y272" s="150"/>
      <c r="Z272" s="150"/>
      <c r="AA272" s="150"/>
      <c r="AB272" s="150"/>
      <c r="AC272" s="150"/>
      <c r="AD272" s="150"/>
      <c r="AE272" s="150"/>
    </row>
    <row r="273" spans="1:31" ht="15.75" customHeight="1" x14ac:dyDescent="0.25">
      <c r="A273" s="669"/>
      <c r="B273" s="669"/>
      <c r="C273" s="669"/>
      <c r="D273" s="669"/>
      <c r="E273" s="669"/>
      <c r="F273" s="669"/>
      <c r="G273" s="669"/>
      <c r="H273" s="669"/>
      <c r="I273" s="669"/>
      <c r="J273" s="669"/>
      <c r="K273" s="669"/>
      <c r="L273" s="669"/>
      <c r="M273" s="669"/>
      <c r="N273" s="669"/>
      <c r="O273" s="669"/>
      <c r="P273" s="150"/>
      <c r="Q273" s="150"/>
      <c r="R273" s="150"/>
      <c r="S273" s="669"/>
      <c r="T273" s="669"/>
      <c r="U273" s="669"/>
      <c r="V273" s="150"/>
      <c r="W273" s="150"/>
      <c r="X273" s="150"/>
      <c r="Y273" s="150"/>
      <c r="Z273" s="150"/>
      <c r="AA273" s="150"/>
      <c r="AB273" s="150"/>
      <c r="AC273" s="150"/>
      <c r="AD273" s="150"/>
      <c r="AE273" s="150"/>
    </row>
    <row r="274" spans="1:31" ht="15.75" customHeight="1" x14ac:dyDescent="0.25">
      <c r="A274" s="669"/>
      <c r="B274" s="669"/>
      <c r="C274" s="669"/>
      <c r="D274" s="669"/>
      <c r="E274" s="669"/>
      <c r="F274" s="669"/>
      <c r="G274" s="669"/>
      <c r="H274" s="669"/>
      <c r="I274" s="669"/>
      <c r="J274" s="669"/>
      <c r="K274" s="669"/>
      <c r="L274" s="669"/>
      <c r="M274" s="669"/>
      <c r="N274" s="669"/>
      <c r="O274" s="669"/>
      <c r="P274" s="150"/>
      <c r="Q274" s="150"/>
      <c r="R274" s="150"/>
      <c r="S274" s="669"/>
      <c r="T274" s="669"/>
      <c r="U274" s="669"/>
      <c r="V274" s="150"/>
      <c r="W274" s="150"/>
      <c r="X274" s="150"/>
      <c r="Y274" s="150"/>
      <c r="Z274" s="150"/>
      <c r="AA274" s="150"/>
      <c r="AB274" s="150"/>
      <c r="AC274" s="150"/>
      <c r="AD274" s="150"/>
      <c r="AE274" s="150"/>
    </row>
    <row r="275" spans="1:31" ht="15.75" customHeight="1" x14ac:dyDescent="0.25">
      <c r="A275" s="669"/>
      <c r="B275" s="669"/>
      <c r="C275" s="669"/>
      <c r="D275" s="669"/>
      <c r="E275" s="669"/>
      <c r="F275" s="669"/>
      <c r="G275" s="669"/>
      <c r="H275" s="669"/>
      <c r="I275" s="669"/>
      <c r="J275" s="669"/>
      <c r="K275" s="669"/>
      <c r="L275" s="669"/>
      <c r="M275" s="669"/>
      <c r="N275" s="669"/>
      <c r="O275" s="669"/>
      <c r="P275" s="150"/>
      <c r="Q275" s="150"/>
      <c r="R275" s="150"/>
      <c r="S275" s="669"/>
      <c r="T275" s="669"/>
      <c r="U275" s="669"/>
      <c r="V275" s="150"/>
      <c r="W275" s="150"/>
      <c r="X275" s="150"/>
      <c r="Y275" s="150"/>
      <c r="Z275" s="150"/>
      <c r="AA275" s="150"/>
      <c r="AB275" s="150"/>
      <c r="AC275" s="150"/>
      <c r="AD275" s="150"/>
      <c r="AE275" s="150"/>
    </row>
    <row r="276" spans="1:31" ht="15.75" customHeight="1" x14ac:dyDescent="0.25">
      <c r="A276" s="669"/>
      <c r="B276" s="669"/>
      <c r="C276" s="669"/>
      <c r="D276" s="669"/>
      <c r="E276" s="669"/>
      <c r="F276" s="669"/>
      <c r="G276" s="669"/>
      <c r="H276" s="669"/>
      <c r="I276" s="669"/>
      <c r="J276" s="669"/>
      <c r="K276" s="669"/>
      <c r="L276" s="669"/>
      <c r="M276" s="669"/>
      <c r="N276" s="669"/>
      <c r="O276" s="669"/>
      <c r="P276" s="150"/>
      <c r="Q276" s="150"/>
      <c r="R276" s="150"/>
      <c r="S276" s="669"/>
      <c r="T276" s="669"/>
      <c r="U276" s="669"/>
      <c r="V276" s="150"/>
      <c r="W276" s="150"/>
      <c r="X276" s="150"/>
      <c r="Y276" s="150"/>
      <c r="Z276" s="150"/>
      <c r="AA276" s="150"/>
      <c r="AB276" s="150"/>
      <c r="AC276" s="150"/>
      <c r="AD276" s="150"/>
      <c r="AE276" s="150"/>
    </row>
    <row r="277" spans="1:31" ht="15.75" customHeight="1" x14ac:dyDescent="0.25">
      <c r="A277" s="669"/>
      <c r="B277" s="669"/>
      <c r="C277" s="669"/>
      <c r="D277" s="669"/>
      <c r="E277" s="669"/>
      <c r="F277" s="669"/>
      <c r="G277" s="669"/>
      <c r="H277" s="669"/>
      <c r="I277" s="669"/>
      <c r="J277" s="669"/>
      <c r="K277" s="669"/>
      <c r="L277" s="669"/>
      <c r="M277" s="669"/>
      <c r="N277" s="669"/>
      <c r="O277" s="669"/>
      <c r="P277" s="150"/>
      <c r="Q277" s="150"/>
      <c r="R277" s="150"/>
      <c r="S277" s="669"/>
      <c r="T277" s="669"/>
      <c r="U277" s="669"/>
      <c r="V277" s="150"/>
      <c r="W277" s="150"/>
      <c r="X277" s="150"/>
      <c r="Y277" s="150"/>
      <c r="Z277" s="150"/>
      <c r="AA277" s="150"/>
      <c r="AB277" s="150"/>
      <c r="AC277" s="150"/>
      <c r="AD277" s="150"/>
      <c r="AE277" s="150"/>
    </row>
    <row r="278" spans="1:31" ht="15.75" customHeight="1" x14ac:dyDescent="0.25">
      <c r="A278" s="669"/>
      <c r="B278" s="669"/>
      <c r="C278" s="669"/>
      <c r="D278" s="669"/>
      <c r="E278" s="669"/>
      <c r="F278" s="669"/>
      <c r="G278" s="669"/>
      <c r="H278" s="669"/>
      <c r="I278" s="669"/>
      <c r="J278" s="669"/>
      <c r="K278" s="669"/>
      <c r="L278" s="669"/>
      <c r="M278" s="669"/>
      <c r="N278" s="669"/>
      <c r="O278" s="669"/>
      <c r="P278" s="150"/>
      <c r="Q278" s="150"/>
      <c r="R278" s="150"/>
      <c r="S278" s="669"/>
      <c r="T278" s="669"/>
      <c r="U278" s="669"/>
      <c r="V278" s="150"/>
      <c r="W278" s="150"/>
      <c r="X278" s="150"/>
      <c r="Y278" s="150"/>
      <c r="Z278" s="150"/>
      <c r="AA278" s="150"/>
      <c r="AB278" s="150"/>
      <c r="AC278" s="150"/>
      <c r="AD278" s="150"/>
      <c r="AE278" s="150"/>
    </row>
    <row r="279" spans="1:31" ht="15.75" customHeight="1" x14ac:dyDescent="0.25">
      <c r="A279" s="669"/>
      <c r="B279" s="669"/>
      <c r="C279" s="669"/>
      <c r="D279" s="669"/>
      <c r="E279" s="669"/>
      <c r="F279" s="669"/>
      <c r="G279" s="669"/>
      <c r="H279" s="669"/>
      <c r="I279" s="669"/>
      <c r="J279" s="669"/>
      <c r="K279" s="669"/>
      <c r="L279" s="669"/>
      <c r="M279" s="669"/>
      <c r="N279" s="669"/>
      <c r="O279" s="669"/>
      <c r="P279" s="150"/>
      <c r="Q279" s="150"/>
      <c r="R279" s="150"/>
      <c r="S279" s="669"/>
      <c r="T279" s="669"/>
      <c r="U279" s="669"/>
      <c r="V279" s="150"/>
      <c r="W279" s="150"/>
      <c r="X279" s="150"/>
      <c r="Y279" s="150"/>
      <c r="Z279" s="150"/>
      <c r="AA279" s="150"/>
      <c r="AB279" s="150"/>
      <c r="AC279" s="150"/>
      <c r="AD279" s="150"/>
      <c r="AE279" s="150"/>
    </row>
    <row r="280" spans="1:31" ht="15.75" customHeight="1" x14ac:dyDescent="0.25">
      <c r="A280" s="669"/>
      <c r="B280" s="669"/>
      <c r="C280" s="669"/>
      <c r="D280" s="669"/>
      <c r="E280" s="669"/>
      <c r="F280" s="669"/>
      <c r="G280" s="669"/>
      <c r="H280" s="669"/>
      <c r="I280" s="669"/>
      <c r="J280" s="669"/>
      <c r="K280" s="669"/>
      <c r="L280" s="669"/>
      <c r="M280" s="669"/>
      <c r="N280" s="669"/>
      <c r="O280" s="669"/>
      <c r="P280" s="150"/>
      <c r="Q280" s="150"/>
      <c r="R280" s="150"/>
      <c r="S280" s="669"/>
      <c r="T280" s="669"/>
      <c r="U280" s="669"/>
      <c r="V280" s="150"/>
      <c r="W280" s="150"/>
      <c r="X280" s="150"/>
      <c r="Y280" s="150"/>
      <c r="Z280" s="150"/>
      <c r="AA280" s="150"/>
      <c r="AB280" s="150"/>
      <c r="AC280" s="150"/>
      <c r="AD280" s="150"/>
      <c r="AE280" s="150"/>
    </row>
    <row r="281" spans="1:31" ht="15.75" customHeight="1" x14ac:dyDescent="0.25">
      <c r="A281" s="669"/>
      <c r="B281" s="669"/>
      <c r="C281" s="669"/>
      <c r="D281" s="669"/>
      <c r="E281" s="669"/>
      <c r="F281" s="669"/>
      <c r="G281" s="669"/>
      <c r="H281" s="669"/>
      <c r="I281" s="669"/>
      <c r="J281" s="669"/>
      <c r="K281" s="669"/>
      <c r="L281" s="669"/>
      <c r="M281" s="669"/>
      <c r="N281" s="669"/>
      <c r="O281" s="669"/>
      <c r="P281" s="150"/>
      <c r="Q281" s="150"/>
      <c r="R281" s="150"/>
      <c r="S281" s="669"/>
      <c r="T281" s="669"/>
      <c r="U281" s="669"/>
      <c r="V281" s="150"/>
      <c r="W281" s="150"/>
      <c r="X281" s="150"/>
      <c r="Y281" s="150"/>
      <c r="Z281" s="150"/>
      <c r="AA281" s="150"/>
      <c r="AB281" s="150"/>
      <c r="AC281" s="150"/>
      <c r="AD281" s="150"/>
      <c r="AE281" s="150"/>
    </row>
    <row r="282" spans="1:31" ht="15.75" customHeight="1" x14ac:dyDescent="0.25">
      <c r="A282" s="669"/>
      <c r="B282" s="669"/>
      <c r="C282" s="669"/>
      <c r="D282" s="669"/>
      <c r="E282" s="669"/>
      <c r="F282" s="669"/>
      <c r="G282" s="669"/>
      <c r="H282" s="669"/>
      <c r="I282" s="669"/>
      <c r="J282" s="669"/>
      <c r="K282" s="669"/>
      <c r="L282" s="669"/>
      <c r="M282" s="669"/>
      <c r="N282" s="669"/>
      <c r="O282" s="669"/>
      <c r="P282" s="150"/>
      <c r="Q282" s="150"/>
      <c r="R282" s="150"/>
      <c r="S282" s="669"/>
      <c r="T282" s="669"/>
      <c r="U282" s="669"/>
      <c r="V282" s="150"/>
      <c r="W282" s="150"/>
      <c r="X282" s="150"/>
      <c r="Y282" s="150"/>
      <c r="Z282" s="150"/>
      <c r="AA282" s="150"/>
      <c r="AB282" s="150"/>
      <c r="AC282" s="150"/>
      <c r="AD282" s="150"/>
      <c r="AE282" s="150"/>
    </row>
    <row r="283" spans="1:31" ht="15.75" customHeight="1" x14ac:dyDescent="0.25">
      <c r="A283" s="669"/>
      <c r="B283" s="669"/>
      <c r="C283" s="669"/>
      <c r="D283" s="669"/>
      <c r="E283" s="669"/>
      <c r="F283" s="669"/>
      <c r="G283" s="669"/>
      <c r="H283" s="669"/>
      <c r="I283" s="669"/>
      <c r="J283" s="669"/>
      <c r="K283" s="669"/>
      <c r="L283" s="669"/>
      <c r="M283" s="669"/>
      <c r="N283" s="669"/>
      <c r="O283" s="669"/>
      <c r="P283" s="150"/>
      <c r="Q283" s="150"/>
      <c r="R283" s="150"/>
      <c r="S283" s="669"/>
      <c r="T283" s="669"/>
      <c r="U283" s="669"/>
      <c r="V283" s="150"/>
      <c r="W283" s="150"/>
      <c r="X283" s="150"/>
      <c r="Y283" s="150"/>
      <c r="Z283" s="150"/>
      <c r="AA283" s="150"/>
      <c r="AB283" s="150"/>
      <c r="AC283" s="150"/>
      <c r="AD283" s="150"/>
      <c r="AE283" s="150"/>
    </row>
    <row r="284" spans="1:31" ht="15.75" customHeight="1" x14ac:dyDescent="0.25">
      <c r="A284" s="669"/>
      <c r="B284" s="669"/>
      <c r="C284" s="669"/>
      <c r="D284" s="669"/>
      <c r="E284" s="669"/>
      <c r="F284" s="669"/>
      <c r="G284" s="669"/>
      <c r="H284" s="669"/>
      <c r="I284" s="669"/>
      <c r="J284" s="669"/>
      <c r="K284" s="669"/>
      <c r="L284" s="669"/>
      <c r="M284" s="669"/>
      <c r="N284" s="669"/>
      <c r="O284" s="669"/>
      <c r="P284" s="150"/>
      <c r="Q284" s="150"/>
      <c r="R284" s="150"/>
      <c r="S284" s="669"/>
      <c r="T284" s="669"/>
      <c r="U284" s="669"/>
      <c r="V284" s="150"/>
      <c r="W284" s="150"/>
      <c r="X284" s="150"/>
      <c r="Y284" s="150"/>
      <c r="Z284" s="150"/>
      <c r="AA284" s="150"/>
      <c r="AB284" s="150"/>
      <c r="AC284" s="150"/>
      <c r="AD284" s="150"/>
      <c r="AE284" s="150"/>
    </row>
    <row r="285" spans="1:31" ht="15.75" customHeight="1" x14ac:dyDescent="0.25">
      <c r="A285" s="669"/>
      <c r="B285" s="669"/>
      <c r="C285" s="669"/>
      <c r="D285" s="669"/>
      <c r="E285" s="669"/>
      <c r="F285" s="669"/>
      <c r="G285" s="669"/>
      <c r="H285" s="669"/>
      <c r="I285" s="669"/>
      <c r="J285" s="669"/>
      <c r="K285" s="669"/>
      <c r="L285" s="669"/>
      <c r="M285" s="669"/>
      <c r="N285" s="669"/>
      <c r="O285" s="669"/>
      <c r="P285" s="150"/>
      <c r="Q285" s="150"/>
      <c r="R285" s="150"/>
      <c r="S285" s="669"/>
      <c r="T285" s="669"/>
      <c r="U285" s="669"/>
      <c r="V285" s="150"/>
      <c r="W285" s="150"/>
      <c r="X285" s="150"/>
      <c r="Y285" s="150"/>
      <c r="Z285" s="150"/>
      <c r="AA285" s="150"/>
      <c r="AB285" s="150"/>
      <c r="AC285" s="150"/>
      <c r="AD285" s="150"/>
      <c r="AE285" s="150"/>
    </row>
    <row r="286" spans="1:31" ht="15.75" customHeight="1" x14ac:dyDescent="0.25">
      <c r="A286" s="669"/>
      <c r="B286" s="669"/>
      <c r="C286" s="669"/>
      <c r="D286" s="669"/>
      <c r="E286" s="669"/>
      <c r="F286" s="669"/>
      <c r="G286" s="669"/>
      <c r="H286" s="669"/>
      <c r="I286" s="669"/>
      <c r="J286" s="669"/>
      <c r="K286" s="669"/>
      <c r="L286" s="669"/>
      <c r="M286" s="669"/>
      <c r="N286" s="669"/>
      <c r="O286" s="669"/>
      <c r="P286" s="150"/>
      <c r="Q286" s="150"/>
      <c r="R286" s="150"/>
      <c r="S286" s="669"/>
      <c r="T286" s="669"/>
      <c r="U286" s="669"/>
      <c r="V286" s="150"/>
      <c r="W286" s="150"/>
      <c r="X286" s="150"/>
      <c r="Y286" s="150"/>
      <c r="Z286" s="150"/>
      <c r="AA286" s="150"/>
      <c r="AB286" s="150"/>
      <c r="AC286" s="150"/>
      <c r="AD286" s="150"/>
      <c r="AE286" s="150"/>
    </row>
    <row r="287" spans="1:31" ht="15.75" customHeight="1" x14ac:dyDescent="0.25">
      <c r="A287" s="669"/>
      <c r="B287" s="669"/>
      <c r="C287" s="669"/>
      <c r="D287" s="669"/>
      <c r="E287" s="669"/>
      <c r="F287" s="669"/>
      <c r="G287" s="669"/>
      <c r="H287" s="669"/>
      <c r="I287" s="669"/>
      <c r="J287" s="669"/>
      <c r="K287" s="669"/>
      <c r="L287" s="669"/>
      <c r="M287" s="669"/>
      <c r="N287" s="669"/>
      <c r="O287" s="669"/>
      <c r="P287" s="150"/>
      <c r="Q287" s="150"/>
      <c r="R287" s="150"/>
      <c r="S287" s="669"/>
      <c r="T287" s="669"/>
      <c r="U287" s="669"/>
      <c r="V287" s="150"/>
      <c r="W287" s="150"/>
      <c r="X287" s="150"/>
      <c r="Y287" s="150"/>
      <c r="Z287" s="150"/>
      <c r="AA287" s="150"/>
      <c r="AB287" s="150"/>
      <c r="AC287" s="150"/>
      <c r="AD287" s="150"/>
      <c r="AE287" s="150"/>
    </row>
    <row r="288" spans="1:31" ht="15.75" customHeight="1" x14ac:dyDescent="0.25">
      <c r="A288" s="669"/>
      <c r="B288" s="669"/>
      <c r="C288" s="669"/>
      <c r="D288" s="669"/>
      <c r="E288" s="669"/>
      <c r="F288" s="669"/>
      <c r="G288" s="669"/>
      <c r="H288" s="669"/>
      <c r="I288" s="669"/>
      <c r="J288" s="669"/>
      <c r="K288" s="669"/>
      <c r="L288" s="669"/>
      <c r="M288" s="669"/>
      <c r="N288" s="669"/>
      <c r="O288" s="669"/>
      <c r="P288" s="150"/>
      <c r="Q288" s="150"/>
      <c r="R288" s="150"/>
      <c r="S288" s="669"/>
      <c r="T288" s="669"/>
      <c r="U288" s="669"/>
      <c r="V288" s="150"/>
      <c r="W288" s="150"/>
      <c r="X288" s="150"/>
      <c r="Y288" s="150"/>
      <c r="Z288" s="150"/>
      <c r="AA288" s="150"/>
      <c r="AB288" s="150"/>
      <c r="AC288" s="150"/>
      <c r="AD288" s="150"/>
      <c r="AE288" s="150"/>
    </row>
    <row r="289" spans="1:31" ht="15.75" customHeight="1" x14ac:dyDescent="0.25">
      <c r="A289" s="669"/>
      <c r="B289" s="669"/>
      <c r="C289" s="669"/>
      <c r="D289" s="669"/>
      <c r="E289" s="669"/>
      <c r="F289" s="669"/>
      <c r="G289" s="669"/>
      <c r="H289" s="669"/>
      <c r="I289" s="669"/>
      <c r="J289" s="669"/>
      <c r="K289" s="669"/>
      <c r="L289" s="669"/>
      <c r="M289" s="669"/>
      <c r="N289" s="669"/>
      <c r="O289" s="669"/>
      <c r="P289" s="150"/>
      <c r="Q289" s="150"/>
      <c r="R289" s="150"/>
      <c r="S289" s="669"/>
      <c r="T289" s="669"/>
      <c r="U289" s="669"/>
      <c r="V289" s="150"/>
      <c r="W289" s="150"/>
      <c r="X289" s="150"/>
      <c r="Y289" s="150"/>
      <c r="Z289" s="150"/>
      <c r="AA289" s="150"/>
      <c r="AB289" s="150"/>
      <c r="AC289" s="150"/>
      <c r="AD289" s="150"/>
      <c r="AE289" s="150"/>
    </row>
    <row r="290" spans="1:31" ht="15.75" customHeight="1" x14ac:dyDescent="0.25">
      <c r="A290" s="669"/>
      <c r="B290" s="669"/>
      <c r="C290" s="669"/>
      <c r="D290" s="669"/>
      <c r="E290" s="669"/>
      <c r="F290" s="669"/>
      <c r="G290" s="669"/>
      <c r="H290" s="669"/>
      <c r="I290" s="669"/>
      <c r="J290" s="669"/>
      <c r="K290" s="669"/>
      <c r="L290" s="669"/>
      <c r="M290" s="669"/>
      <c r="N290" s="669"/>
      <c r="O290" s="669"/>
      <c r="P290" s="150"/>
      <c r="Q290" s="150"/>
      <c r="R290" s="150"/>
      <c r="S290" s="669"/>
      <c r="T290" s="669"/>
      <c r="U290" s="669"/>
      <c r="V290" s="150"/>
      <c r="W290" s="150"/>
      <c r="X290" s="150"/>
      <c r="Y290" s="150"/>
      <c r="Z290" s="150"/>
      <c r="AA290" s="150"/>
      <c r="AB290" s="150"/>
      <c r="AC290" s="150"/>
      <c r="AD290" s="150"/>
      <c r="AE290" s="150"/>
    </row>
    <row r="291" spans="1:31" ht="15.75" customHeight="1" x14ac:dyDescent="0.25">
      <c r="A291" s="669"/>
      <c r="B291" s="669"/>
      <c r="C291" s="669"/>
      <c r="D291" s="669"/>
      <c r="E291" s="669"/>
      <c r="F291" s="669"/>
      <c r="G291" s="669"/>
      <c r="H291" s="669"/>
      <c r="I291" s="669"/>
      <c r="J291" s="669"/>
      <c r="K291" s="669"/>
      <c r="L291" s="669"/>
      <c r="M291" s="669"/>
      <c r="N291" s="669"/>
      <c r="O291" s="669"/>
      <c r="P291" s="150"/>
      <c r="Q291" s="150"/>
      <c r="R291" s="150"/>
      <c r="S291" s="669"/>
      <c r="T291" s="669"/>
      <c r="U291" s="669"/>
      <c r="V291" s="150"/>
      <c r="W291" s="150"/>
      <c r="X291" s="150"/>
      <c r="Y291" s="150"/>
      <c r="Z291" s="150"/>
      <c r="AA291" s="150"/>
      <c r="AB291" s="150"/>
      <c r="AC291" s="150"/>
      <c r="AD291" s="150"/>
      <c r="AE291" s="150"/>
    </row>
    <row r="292" spans="1:31" ht="15.75" customHeight="1" x14ac:dyDescent="0.25">
      <c r="A292" s="669"/>
      <c r="B292" s="669"/>
      <c r="C292" s="669"/>
      <c r="D292" s="669"/>
      <c r="E292" s="669"/>
      <c r="F292" s="669"/>
      <c r="G292" s="669"/>
      <c r="H292" s="669"/>
      <c r="I292" s="669"/>
      <c r="J292" s="669"/>
      <c r="K292" s="669"/>
      <c r="L292" s="669"/>
      <c r="M292" s="669"/>
      <c r="N292" s="669"/>
      <c r="O292" s="669"/>
      <c r="P292" s="150"/>
      <c r="Q292" s="150"/>
      <c r="R292" s="150"/>
      <c r="S292" s="669"/>
      <c r="T292" s="669"/>
      <c r="U292" s="669"/>
      <c r="V292" s="150"/>
      <c r="W292" s="150"/>
      <c r="X292" s="150"/>
      <c r="Y292" s="150"/>
      <c r="Z292" s="150"/>
      <c r="AA292" s="150"/>
      <c r="AB292" s="150"/>
      <c r="AC292" s="150"/>
      <c r="AD292" s="150"/>
      <c r="AE292" s="150"/>
    </row>
    <row r="293" spans="1:31" ht="15.75" customHeight="1" x14ac:dyDescent="0.25">
      <c r="A293" s="669"/>
      <c r="B293" s="669"/>
      <c r="C293" s="669"/>
      <c r="D293" s="669"/>
      <c r="E293" s="669"/>
      <c r="F293" s="669"/>
      <c r="G293" s="669"/>
      <c r="H293" s="669"/>
      <c r="I293" s="669"/>
      <c r="J293" s="669"/>
      <c r="K293" s="669"/>
      <c r="L293" s="669"/>
      <c r="M293" s="669"/>
      <c r="N293" s="669"/>
      <c r="O293" s="669"/>
      <c r="P293" s="150"/>
      <c r="Q293" s="150"/>
      <c r="R293" s="150"/>
      <c r="S293" s="669"/>
      <c r="T293" s="669"/>
      <c r="U293" s="669"/>
      <c r="V293" s="150"/>
      <c r="W293" s="150"/>
      <c r="X293" s="150"/>
      <c r="Y293" s="150"/>
      <c r="Z293" s="150"/>
      <c r="AA293" s="150"/>
      <c r="AB293" s="150"/>
      <c r="AC293" s="150"/>
      <c r="AD293" s="150"/>
      <c r="AE293" s="150"/>
    </row>
    <row r="294" spans="1:31" ht="15.75" customHeight="1" x14ac:dyDescent="0.25">
      <c r="A294" s="669"/>
      <c r="B294" s="669"/>
      <c r="C294" s="669"/>
      <c r="D294" s="669"/>
      <c r="E294" s="669"/>
      <c r="F294" s="669"/>
      <c r="G294" s="669"/>
      <c r="H294" s="669"/>
      <c r="I294" s="669"/>
      <c r="J294" s="669"/>
      <c r="K294" s="669"/>
      <c r="L294" s="669"/>
      <c r="M294" s="669"/>
      <c r="N294" s="669"/>
      <c r="O294" s="669"/>
      <c r="P294" s="150"/>
      <c r="Q294" s="150"/>
      <c r="R294" s="150"/>
      <c r="S294" s="669"/>
      <c r="T294" s="669"/>
      <c r="U294" s="669"/>
      <c r="V294" s="150"/>
      <c r="W294" s="150"/>
      <c r="X294" s="150"/>
      <c r="Y294" s="150"/>
      <c r="Z294" s="150"/>
      <c r="AA294" s="150"/>
      <c r="AB294" s="150"/>
      <c r="AC294" s="150"/>
      <c r="AD294" s="150"/>
      <c r="AE294" s="150"/>
    </row>
    <row r="295" spans="1:31" ht="15.75" customHeight="1" x14ac:dyDescent="0.25">
      <c r="A295" s="669"/>
      <c r="B295" s="669"/>
      <c r="C295" s="669"/>
      <c r="D295" s="669"/>
      <c r="E295" s="669"/>
      <c r="F295" s="669"/>
      <c r="G295" s="669"/>
      <c r="H295" s="669"/>
      <c r="I295" s="669"/>
      <c r="J295" s="669"/>
      <c r="K295" s="669"/>
      <c r="L295" s="669"/>
      <c r="M295" s="669"/>
      <c r="N295" s="669"/>
      <c r="O295" s="669"/>
      <c r="P295" s="150"/>
      <c r="Q295" s="150"/>
      <c r="R295" s="150"/>
      <c r="S295" s="669"/>
      <c r="T295" s="669"/>
      <c r="U295" s="669"/>
      <c r="V295" s="150"/>
      <c r="W295" s="150"/>
      <c r="X295" s="150"/>
      <c r="Y295" s="150"/>
      <c r="Z295" s="150"/>
      <c r="AA295" s="150"/>
      <c r="AB295" s="150"/>
      <c r="AC295" s="150"/>
      <c r="AD295" s="150"/>
      <c r="AE295" s="150"/>
    </row>
    <row r="296" spans="1:31" ht="15.75" customHeight="1" x14ac:dyDescent="0.25">
      <c r="A296" s="669"/>
      <c r="B296" s="669"/>
      <c r="C296" s="669"/>
      <c r="D296" s="669"/>
      <c r="E296" s="669"/>
      <c r="F296" s="669"/>
      <c r="G296" s="669"/>
      <c r="H296" s="669"/>
      <c r="I296" s="669"/>
      <c r="J296" s="669"/>
      <c r="K296" s="669"/>
      <c r="L296" s="669"/>
      <c r="M296" s="669"/>
      <c r="N296" s="669"/>
      <c r="O296" s="669"/>
      <c r="P296" s="150"/>
      <c r="Q296" s="150"/>
      <c r="R296" s="150"/>
      <c r="S296" s="669"/>
      <c r="T296" s="669"/>
      <c r="U296" s="669"/>
      <c r="V296" s="150"/>
      <c r="W296" s="150"/>
      <c r="X296" s="150"/>
      <c r="Y296" s="150"/>
      <c r="Z296" s="150"/>
      <c r="AA296" s="150"/>
      <c r="AB296" s="150"/>
      <c r="AC296" s="150"/>
      <c r="AD296" s="150"/>
      <c r="AE296" s="150"/>
    </row>
    <row r="297" spans="1:31" ht="15.75" customHeight="1" x14ac:dyDescent="0.25">
      <c r="A297" s="669"/>
      <c r="B297" s="669"/>
      <c r="C297" s="669"/>
      <c r="D297" s="669"/>
      <c r="E297" s="669"/>
      <c r="F297" s="669"/>
      <c r="G297" s="669"/>
      <c r="H297" s="669"/>
      <c r="I297" s="669"/>
      <c r="J297" s="669"/>
      <c r="K297" s="669"/>
      <c r="L297" s="669"/>
      <c r="M297" s="669"/>
      <c r="N297" s="669"/>
      <c r="O297" s="669"/>
      <c r="P297" s="150"/>
      <c r="Q297" s="150"/>
      <c r="R297" s="150"/>
      <c r="S297" s="669"/>
      <c r="T297" s="669"/>
      <c r="U297" s="669"/>
      <c r="V297" s="150"/>
      <c r="W297" s="150"/>
      <c r="X297" s="150"/>
      <c r="Y297" s="150"/>
      <c r="Z297" s="150"/>
      <c r="AA297" s="150"/>
      <c r="AB297" s="150"/>
      <c r="AC297" s="150"/>
      <c r="AD297" s="150"/>
      <c r="AE297" s="150"/>
    </row>
    <row r="298" spans="1:31" ht="15.75" customHeight="1" x14ac:dyDescent="0.25">
      <c r="A298" s="669"/>
      <c r="B298" s="669"/>
      <c r="C298" s="669"/>
      <c r="D298" s="669"/>
      <c r="E298" s="669"/>
      <c r="F298" s="669"/>
      <c r="G298" s="669"/>
      <c r="H298" s="669"/>
      <c r="I298" s="669"/>
      <c r="J298" s="669"/>
      <c r="K298" s="669"/>
      <c r="L298" s="669"/>
      <c r="M298" s="669"/>
      <c r="N298" s="669"/>
      <c r="O298" s="669"/>
      <c r="P298" s="150"/>
      <c r="Q298" s="150"/>
      <c r="R298" s="150"/>
      <c r="S298" s="669"/>
      <c r="T298" s="669"/>
      <c r="U298" s="669"/>
      <c r="V298" s="150"/>
      <c r="W298" s="150"/>
      <c r="X298" s="150"/>
      <c r="Y298" s="150"/>
      <c r="Z298" s="150"/>
      <c r="AA298" s="150"/>
      <c r="AB298" s="150"/>
      <c r="AC298" s="150"/>
      <c r="AD298" s="150"/>
      <c r="AE298" s="150"/>
    </row>
    <row r="299" spans="1:31" ht="15.75" customHeight="1" x14ac:dyDescent="0.25">
      <c r="A299" s="669"/>
      <c r="B299" s="669"/>
      <c r="C299" s="669"/>
      <c r="D299" s="669"/>
      <c r="E299" s="669"/>
      <c r="F299" s="669"/>
      <c r="G299" s="669"/>
      <c r="H299" s="669"/>
      <c r="I299" s="669"/>
      <c r="J299" s="669"/>
      <c r="K299" s="669"/>
      <c r="L299" s="669"/>
      <c r="M299" s="669"/>
      <c r="N299" s="669"/>
      <c r="O299" s="669"/>
      <c r="P299" s="150"/>
      <c r="Q299" s="150"/>
      <c r="R299" s="150"/>
      <c r="S299" s="669"/>
      <c r="T299" s="669"/>
      <c r="U299" s="669"/>
      <c r="V299" s="150"/>
      <c r="W299" s="150"/>
      <c r="X299" s="150"/>
      <c r="Y299" s="150"/>
      <c r="Z299" s="150"/>
      <c r="AA299" s="150"/>
      <c r="AB299" s="150"/>
      <c r="AC299" s="150"/>
      <c r="AD299" s="150"/>
      <c r="AE299" s="150"/>
    </row>
    <row r="300" spans="1:31" ht="15.75" customHeight="1" x14ac:dyDescent="0.25">
      <c r="A300" s="669"/>
      <c r="B300" s="669"/>
      <c r="C300" s="669"/>
      <c r="D300" s="669"/>
      <c r="E300" s="669"/>
      <c r="F300" s="669"/>
      <c r="G300" s="669"/>
      <c r="H300" s="669"/>
      <c r="I300" s="669"/>
      <c r="J300" s="669"/>
      <c r="K300" s="669"/>
      <c r="L300" s="669"/>
      <c r="M300" s="669"/>
      <c r="N300" s="669"/>
      <c r="O300" s="669"/>
      <c r="P300" s="150"/>
      <c r="Q300" s="150"/>
      <c r="R300" s="150"/>
      <c r="S300" s="669"/>
      <c r="T300" s="669"/>
      <c r="U300" s="669"/>
      <c r="V300" s="150"/>
      <c r="W300" s="150"/>
      <c r="X300" s="150"/>
      <c r="Y300" s="150"/>
      <c r="Z300" s="150"/>
      <c r="AA300" s="150"/>
      <c r="AB300" s="150"/>
      <c r="AC300" s="150"/>
      <c r="AD300" s="150"/>
      <c r="AE300" s="150"/>
    </row>
    <row r="301" spans="1:31" ht="15.75" customHeight="1" x14ac:dyDescent="0.25">
      <c r="A301" s="669"/>
      <c r="B301" s="669"/>
      <c r="C301" s="669"/>
      <c r="D301" s="669"/>
      <c r="E301" s="669"/>
      <c r="F301" s="669"/>
      <c r="G301" s="669"/>
      <c r="H301" s="669"/>
      <c r="I301" s="669"/>
      <c r="J301" s="669"/>
      <c r="K301" s="669"/>
      <c r="L301" s="669"/>
      <c r="M301" s="669"/>
      <c r="N301" s="669"/>
      <c r="O301" s="669"/>
      <c r="P301" s="150"/>
      <c r="Q301" s="150"/>
      <c r="R301" s="150"/>
      <c r="S301" s="669"/>
      <c r="T301" s="669"/>
      <c r="U301" s="669"/>
      <c r="V301" s="150"/>
      <c r="W301" s="150"/>
      <c r="X301" s="150"/>
      <c r="Y301" s="150"/>
      <c r="Z301" s="150"/>
      <c r="AA301" s="150"/>
      <c r="AB301" s="150"/>
      <c r="AC301" s="150"/>
      <c r="AD301" s="150"/>
      <c r="AE301" s="150"/>
    </row>
    <row r="302" spans="1:31" ht="15.75" customHeight="1" x14ac:dyDescent="0.25">
      <c r="A302" s="669"/>
      <c r="B302" s="669"/>
      <c r="C302" s="669"/>
      <c r="D302" s="669"/>
      <c r="E302" s="669"/>
      <c r="F302" s="669"/>
      <c r="G302" s="669"/>
      <c r="H302" s="669"/>
      <c r="I302" s="669"/>
      <c r="J302" s="669"/>
      <c r="K302" s="669"/>
      <c r="L302" s="669"/>
      <c r="M302" s="669"/>
      <c r="N302" s="669"/>
      <c r="O302" s="669"/>
      <c r="P302" s="150"/>
      <c r="Q302" s="150"/>
      <c r="R302" s="150"/>
      <c r="S302" s="669"/>
      <c r="T302" s="669"/>
      <c r="U302" s="669"/>
      <c r="V302" s="150"/>
      <c r="W302" s="150"/>
      <c r="X302" s="150"/>
      <c r="Y302" s="150"/>
      <c r="Z302" s="150"/>
      <c r="AA302" s="150"/>
      <c r="AB302" s="150"/>
      <c r="AC302" s="150"/>
      <c r="AD302" s="150"/>
      <c r="AE302" s="150"/>
    </row>
    <row r="303" spans="1:31" ht="15.75" customHeight="1" x14ac:dyDescent="0.25">
      <c r="A303" s="669"/>
      <c r="B303" s="669"/>
      <c r="C303" s="669"/>
      <c r="D303" s="669"/>
      <c r="E303" s="669"/>
      <c r="F303" s="669"/>
      <c r="G303" s="669"/>
      <c r="H303" s="669"/>
      <c r="I303" s="669"/>
      <c r="J303" s="669"/>
      <c r="K303" s="669"/>
      <c r="L303" s="669"/>
      <c r="M303" s="669"/>
      <c r="N303" s="669"/>
      <c r="O303" s="669"/>
      <c r="P303" s="150"/>
      <c r="Q303" s="150"/>
      <c r="R303" s="150"/>
      <c r="S303" s="669"/>
      <c r="T303" s="669"/>
      <c r="U303" s="669"/>
      <c r="V303" s="150"/>
      <c r="W303" s="150"/>
      <c r="X303" s="150"/>
      <c r="Y303" s="150"/>
      <c r="Z303" s="150"/>
      <c r="AA303" s="150"/>
      <c r="AB303" s="150"/>
      <c r="AC303" s="150"/>
      <c r="AD303" s="150"/>
      <c r="AE303" s="150"/>
    </row>
    <row r="304" spans="1:31" ht="15.75" customHeight="1" x14ac:dyDescent="0.25">
      <c r="A304" s="669"/>
      <c r="B304" s="669"/>
      <c r="C304" s="669"/>
      <c r="D304" s="669"/>
      <c r="E304" s="669"/>
      <c r="F304" s="669"/>
      <c r="G304" s="669"/>
      <c r="H304" s="669"/>
      <c r="I304" s="669"/>
      <c r="J304" s="669"/>
      <c r="K304" s="669"/>
      <c r="L304" s="669"/>
      <c r="M304" s="669"/>
      <c r="N304" s="669"/>
      <c r="O304" s="669"/>
      <c r="P304" s="150"/>
      <c r="Q304" s="150"/>
      <c r="R304" s="150"/>
      <c r="S304" s="669"/>
      <c r="T304" s="669"/>
      <c r="U304" s="669"/>
      <c r="V304" s="150"/>
      <c r="W304" s="150"/>
      <c r="X304" s="150"/>
      <c r="Y304" s="150"/>
      <c r="Z304" s="150"/>
      <c r="AA304" s="150"/>
      <c r="AB304" s="150"/>
      <c r="AC304" s="150"/>
      <c r="AD304" s="150"/>
      <c r="AE304" s="150"/>
    </row>
    <row r="305" spans="1:31" ht="15.75" customHeight="1" x14ac:dyDescent="0.25">
      <c r="A305" s="669"/>
      <c r="B305" s="669"/>
      <c r="C305" s="669"/>
      <c r="D305" s="669"/>
      <c r="E305" s="669"/>
      <c r="F305" s="669"/>
      <c r="G305" s="669"/>
      <c r="H305" s="669"/>
      <c r="I305" s="669"/>
      <c r="J305" s="669"/>
      <c r="K305" s="669"/>
      <c r="L305" s="669"/>
      <c r="M305" s="669"/>
      <c r="N305" s="669"/>
      <c r="O305" s="669"/>
      <c r="P305" s="150"/>
      <c r="Q305" s="150"/>
      <c r="R305" s="150"/>
      <c r="S305" s="669"/>
      <c r="T305" s="669"/>
      <c r="U305" s="669"/>
      <c r="V305" s="150"/>
      <c r="W305" s="150"/>
      <c r="X305" s="150"/>
      <c r="Y305" s="150"/>
      <c r="Z305" s="150"/>
      <c r="AA305" s="150"/>
      <c r="AB305" s="150"/>
      <c r="AC305" s="150"/>
      <c r="AD305" s="150"/>
      <c r="AE305" s="150"/>
    </row>
    <row r="306" spans="1:31" ht="15.75" customHeight="1" x14ac:dyDescent="0.25">
      <c r="A306" s="669"/>
      <c r="B306" s="669"/>
      <c r="C306" s="669"/>
      <c r="D306" s="669"/>
      <c r="E306" s="669"/>
      <c r="F306" s="669"/>
      <c r="G306" s="669"/>
      <c r="H306" s="669"/>
      <c r="I306" s="669"/>
      <c r="J306" s="669"/>
      <c r="K306" s="669"/>
      <c r="L306" s="669"/>
      <c r="M306" s="669"/>
      <c r="N306" s="669"/>
      <c r="O306" s="669"/>
      <c r="P306" s="150"/>
      <c r="Q306" s="150"/>
      <c r="R306" s="150"/>
      <c r="S306" s="669"/>
      <c r="T306" s="669"/>
      <c r="U306" s="669"/>
      <c r="V306" s="150"/>
      <c r="W306" s="150"/>
      <c r="X306" s="150"/>
      <c r="Y306" s="150"/>
      <c r="Z306" s="150"/>
      <c r="AA306" s="150"/>
      <c r="AB306" s="150"/>
      <c r="AC306" s="150"/>
      <c r="AD306" s="150"/>
      <c r="AE306" s="150"/>
    </row>
    <row r="307" spans="1:31" ht="15.75" customHeight="1" x14ac:dyDescent="0.25">
      <c r="A307" s="669"/>
      <c r="B307" s="669"/>
      <c r="C307" s="669"/>
      <c r="D307" s="669"/>
      <c r="E307" s="669"/>
      <c r="F307" s="669"/>
      <c r="G307" s="669"/>
      <c r="H307" s="669"/>
      <c r="I307" s="669"/>
      <c r="J307" s="669"/>
      <c r="K307" s="669"/>
      <c r="L307" s="669"/>
      <c r="M307" s="669"/>
      <c r="N307" s="669"/>
      <c r="O307" s="669"/>
      <c r="P307" s="150"/>
      <c r="Q307" s="150"/>
      <c r="R307" s="150"/>
      <c r="S307" s="669"/>
      <c r="T307" s="669"/>
      <c r="U307" s="669"/>
      <c r="V307" s="150"/>
      <c r="W307" s="150"/>
      <c r="X307" s="150"/>
      <c r="Y307" s="150"/>
      <c r="Z307" s="150"/>
      <c r="AA307" s="150"/>
      <c r="AB307" s="150"/>
      <c r="AC307" s="150"/>
      <c r="AD307" s="150"/>
      <c r="AE307" s="150"/>
    </row>
    <row r="308" spans="1:31" ht="15.75" customHeight="1" x14ac:dyDescent="0.25">
      <c r="A308" s="669"/>
      <c r="B308" s="669"/>
      <c r="C308" s="669"/>
      <c r="D308" s="669"/>
      <c r="E308" s="669"/>
      <c r="F308" s="669"/>
      <c r="G308" s="669"/>
      <c r="H308" s="669"/>
      <c r="I308" s="669"/>
      <c r="J308" s="669"/>
      <c r="K308" s="669"/>
      <c r="L308" s="669"/>
      <c r="M308" s="669"/>
      <c r="N308" s="669"/>
      <c r="O308" s="669"/>
      <c r="P308" s="150"/>
      <c r="Q308" s="150"/>
      <c r="R308" s="150"/>
      <c r="S308" s="669"/>
      <c r="T308" s="669"/>
      <c r="U308" s="669"/>
      <c r="V308" s="150"/>
      <c r="W308" s="150"/>
      <c r="X308" s="150"/>
      <c r="Y308" s="150"/>
      <c r="Z308" s="150"/>
      <c r="AA308" s="150"/>
      <c r="AB308" s="150"/>
      <c r="AC308" s="150"/>
      <c r="AD308" s="150"/>
      <c r="AE308" s="150"/>
    </row>
    <row r="309" spans="1:31" ht="15.75" customHeight="1" x14ac:dyDescent="0.25">
      <c r="A309" s="669"/>
      <c r="B309" s="669"/>
      <c r="C309" s="669"/>
      <c r="D309" s="669"/>
      <c r="E309" s="669"/>
      <c r="F309" s="669"/>
      <c r="G309" s="669"/>
      <c r="H309" s="669"/>
      <c r="I309" s="669"/>
      <c r="J309" s="669"/>
      <c r="K309" s="669"/>
      <c r="L309" s="669"/>
      <c r="M309" s="669"/>
      <c r="N309" s="669"/>
      <c r="O309" s="669"/>
      <c r="P309" s="150"/>
      <c r="Q309" s="150"/>
      <c r="R309" s="150"/>
      <c r="S309" s="669"/>
      <c r="T309" s="669"/>
      <c r="U309" s="669"/>
      <c r="V309" s="150"/>
      <c r="W309" s="150"/>
      <c r="X309" s="150"/>
      <c r="Y309" s="150"/>
      <c r="Z309" s="150"/>
      <c r="AA309" s="150"/>
      <c r="AB309" s="150"/>
      <c r="AC309" s="150"/>
      <c r="AD309" s="150"/>
      <c r="AE309" s="150"/>
    </row>
    <row r="310" spans="1:31" ht="15.75" customHeight="1" x14ac:dyDescent="0.25">
      <c r="A310" s="669"/>
      <c r="B310" s="669"/>
      <c r="C310" s="669"/>
      <c r="D310" s="669"/>
      <c r="E310" s="669"/>
      <c r="F310" s="669"/>
      <c r="G310" s="669"/>
      <c r="H310" s="669"/>
      <c r="I310" s="669"/>
      <c r="J310" s="669"/>
      <c r="K310" s="669"/>
      <c r="L310" s="669"/>
      <c r="M310" s="669"/>
      <c r="N310" s="669"/>
      <c r="O310" s="669"/>
      <c r="P310" s="150"/>
      <c r="Q310" s="150"/>
      <c r="R310" s="150"/>
      <c r="S310" s="669"/>
      <c r="T310" s="669"/>
      <c r="U310" s="669"/>
      <c r="V310" s="150"/>
      <c r="W310" s="150"/>
      <c r="X310" s="150"/>
      <c r="Y310" s="150"/>
      <c r="Z310" s="150"/>
      <c r="AA310" s="150"/>
      <c r="AB310" s="150"/>
      <c r="AC310" s="150"/>
      <c r="AD310" s="150"/>
      <c r="AE310" s="150"/>
    </row>
    <row r="311" spans="1:31" ht="15.75" customHeight="1" x14ac:dyDescent="0.25">
      <c r="A311" s="669"/>
      <c r="B311" s="669"/>
      <c r="C311" s="669"/>
      <c r="D311" s="669"/>
      <c r="E311" s="669"/>
      <c r="F311" s="669"/>
      <c r="G311" s="669"/>
      <c r="H311" s="669"/>
      <c r="I311" s="669"/>
      <c r="J311" s="669"/>
      <c r="K311" s="669"/>
      <c r="L311" s="669"/>
      <c r="M311" s="669"/>
      <c r="N311" s="669"/>
      <c r="O311" s="669"/>
      <c r="P311" s="150"/>
      <c r="Q311" s="150"/>
      <c r="R311" s="150"/>
      <c r="S311" s="669"/>
      <c r="T311" s="669"/>
      <c r="U311" s="669"/>
      <c r="V311" s="150"/>
      <c r="W311" s="150"/>
      <c r="X311" s="150"/>
      <c r="Y311" s="150"/>
      <c r="Z311" s="150"/>
      <c r="AA311" s="150"/>
      <c r="AB311" s="150"/>
      <c r="AC311" s="150"/>
      <c r="AD311" s="150"/>
      <c r="AE311" s="150"/>
    </row>
    <row r="312" spans="1:31" ht="15.75" customHeight="1" x14ac:dyDescent="0.25">
      <c r="A312" s="669"/>
      <c r="B312" s="669"/>
      <c r="C312" s="669"/>
      <c r="D312" s="669"/>
      <c r="E312" s="669"/>
      <c r="F312" s="669"/>
      <c r="G312" s="669"/>
      <c r="H312" s="669"/>
      <c r="I312" s="669"/>
      <c r="J312" s="669"/>
      <c r="K312" s="669"/>
      <c r="L312" s="669"/>
      <c r="M312" s="669"/>
      <c r="N312" s="669"/>
      <c r="O312" s="669"/>
      <c r="P312" s="150"/>
      <c r="Q312" s="150"/>
      <c r="R312" s="150"/>
      <c r="S312" s="669"/>
      <c r="T312" s="669"/>
      <c r="U312" s="669"/>
      <c r="V312" s="150"/>
      <c r="W312" s="150"/>
      <c r="X312" s="150"/>
      <c r="Y312" s="150"/>
      <c r="Z312" s="150"/>
      <c r="AA312" s="150"/>
      <c r="AB312" s="150"/>
      <c r="AC312" s="150"/>
      <c r="AD312" s="150"/>
      <c r="AE312" s="150"/>
    </row>
    <row r="313" spans="1:31" ht="15.75" customHeight="1" x14ac:dyDescent="0.25">
      <c r="A313" s="669"/>
      <c r="B313" s="669"/>
      <c r="C313" s="669"/>
      <c r="D313" s="669"/>
      <c r="E313" s="669"/>
      <c r="F313" s="669"/>
      <c r="G313" s="669"/>
      <c r="H313" s="669"/>
      <c r="I313" s="669"/>
      <c r="J313" s="669"/>
      <c r="K313" s="669"/>
      <c r="L313" s="669"/>
      <c r="M313" s="669"/>
      <c r="N313" s="669"/>
      <c r="O313" s="669"/>
      <c r="P313" s="150"/>
      <c r="Q313" s="150"/>
      <c r="R313" s="150"/>
      <c r="S313" s="669"/>
      <c r="T313" s="669"/>
      <c r="U313" s="669"/>
      <c r="V313" s="150"/>
      <c r="W313" s="150"/>
      <c r="X313" s="150"/>
      <c r="Y313" s="150"/>
      <c r="Z313" s="150"/>
      <c r="AA313" s="150"/>
      <c r="AB313" s="150"/>
      <c r="AC313" s="150"/>
      <c r="AD313" s="150"/>
      <c r="AE313" s="150"/>
    </row>
    <row r="314" spans="1:31" ht="15.75" customHeight="1" x14ac:dyDescent="0.25">
      <c r="A314" s="669"/>
      <c r="B314" s="669"/>
      <c r="C314" s="669"/>
      <c r="D314" s="669"/>
      <c r="E314" s="669"/>
      <c r="F314" s="669"/>
      <c r="G314" s="669"/>
      <c r="H314" s="669"/>
      <c r="I314" s="669"/>
      <c r="J314" s="669"/>
      <c r="K314" s="669"/>
      <c r="L314" s="669"/>
      <c r="M314" s="669"/>
      <c r="N314" s="669"/>
      <c r="O314" s="669"/>
      <c r="P314" s="150"/>
      <c r="Q314" s="150"/>
      <c r="R314" s="150"/>
      <c r="S314" s="669"/>
      <c r="T314" s="669"/>
      <c r="U314" s="669"/>
      <c r="V314" s="150"/>
      <c r="W314" s="150"/>
      <c r="X314" s="150"/>
      <c r="Y314" s="150"/>
      <c r="Z314" s="150"/>
      <c r="AA314" s="150"/>
      <c r="AB314" s="150"/>
      <c r="AC314" s="150"/>
      <c r="AD314" s="150"/>
      <c r="AE314" s="150"/>
    </row>
    <row r="315" spans="1:31" ht="15.75" customHeight="1" x14ac:dyDescent="0.25">
      <c r="A315" s="669"/>
      <c r="B315" s="669"/>
      <c r="C315" s="669"/>
      <c r="D315" s="669"/>
      <c r="E315" s="669"/>
      <c r="F315" s="669"/>
      <c r="G315" s="669"/>
      <c r="H315" s="669"/>
      <c r="I315" s="669"/>
      <c r="J315" s="669"/>
      <c r="K315" s="669"/>
      <c r="L315" s="669"/>
      <c r="M315" s="669"/>
      <c r="N315" s="669"/>
      <c r="O315" s="669"/>
      <c r="P315" s="150"/>
      <c r="Q315" s="150"/>
      <c r="R315" s="150"/>
      <c r="S315" s="669"/>
      <c r="T315" s="669"/>
      <c r="U315" s="669"/>
      <c r="V315" s="150"/>
      <c r="W315" s="150"/>
      <c r="X315" s="150"/>
      <c r="Y315" s="150"/>
      <c r="Z315" s="150"/>
      <c r="AA315" s="150"/>
      <c r="AB315" s="150"/>
      <c r="AC315" s="150"/>
      <c r="AD315" s="150"/>
      <c r="AE315" s="150"/>
    </row>
    <row r="316" spans="1:31" ht="15.75" customHeight="1" x14ac:dyDescent="0.25">
      <c r="A316" s="669"/>
      <c r="B316" s="669"/>
      <c r="C316" s="669"/>
      <c r="D316" s="669"/>
      <c r="E316" s="669"/>
      <c r="F316" s="669"/>
      <c r="G316" s="669"/>
      <c r="H316" s="669"/>
      <c r="I316" s="669"/>
      <c r="J316" s="669"/>
      <c r="K316" s="669"/>
      <c r="L316" s="669"/>
      <c r="M316" s="669"/>
      <c r="N316" s="669"/>
      <c r="O316" s="669"/>
      <c r="P316" s="150"/>
      <c r="Q316" s="150"/>
      <c r="R316" s="150"/>
      <c r="S316" s="669"/>
      <c r="T316" s="669"/>
      <c r="U316" s="669"/>
      <c r="V316" s="150"/>
      <c r="W316" s="150"/>
      <c r="X316" s="150"/>
      <c r="Y316" s="150"/>
      <c r="Z316" s="150"/>
      <c r="AA316" s="150"/>
      <c r="AB316" s="150"/>
      <c r="AC316" s="150"/>
      <c r="AD316" s="150"/>
      <c r="AE316" s="150"/>
    </row>
    <row r="317" spans="1:31" ht="15.75" customHeight="1" x14ac:dyDescent="0.25">
      <c r="A317" s="669"/>
      <c r="B317" s="669"/>
      <c r="C317" s="669"/>
      <c r="D317" s="669"/>
      <c r="E317" s="669"/>
      <c r="F317" s="669"/>
      <c r="G317" s="669"/>
      <c r="H317" s="669"/>
      <c r="I317" s="669"/>
      <c r="J317" s="669"/>
      <c r="K317" s="669"/>
      <c r="L317" s="669"/>
      <c r="M317" s="669"/>
      <c r="N317" s="669"/>
      <c r="O317" s="669"/>
      <c r="P317" s="150"/>
      <c r="Q317" s="150"/>
      <c r="R317" s="150"/>
      <c r="S317" s="669"/>
      <c r="T317" s="669"/>
      <c r="U317" s="669"/>
      <c r="V317" s="150"/>
      <c r="W317" s="150"/>
      <c r="X317" s="150"/>
      <c r="Y317" s="150"/>
      <c r="Z317" s="150"/>
      <c r="AA317" s="150"/>
      <c r="AB317" s="150"/>
      <c r="AC317" s="150"/>
      <c r="AD317" s="150"/>
      <c r="AE317" s="150"/>
    </row>
    <row r="318" spans="1:31" ht="15.75" customHeight="1" x14ac:dyDescent="0.25">
      <c r="A318" s="669"/>
      <c r="B318" s="669"/>
      <c r="C318" s="669"/>
      <c r="D318" s="669"/>
      <c r="E318" s="669"/>
      <c r="F318" s="669"/>
      <c r="G318" s="669"/>
      <c r="H318" s="669"/>
      <c r="I318" s="669"/>
      <c r="J318" s="669"/>
      <c r="K318" s="669"/>
      <c r="L318" s="669"/>
      <c r="M318" s="669"/>
      <c r="N318" s="669"/>
      <c r="O318" s="669"/>
      <c r="P318" s="150"/>
      <c r="Q318" s="150"/>
      <c r="R318" s="150"/>
      <c r="S318" s="669"/>
      <c r="T318" s="669"/>
      <c r="U318" s="669"/>
      <c r="V318" s="150"/>
      <c r="W318" s="150"/>
      <c r="X318" s="150"/>
      <c r="Y318" s="150"/>
      <c r="Z318" s="150"/>
      <c r="AA318" s="150"/>
      <c r="AB318" s="150"/>
      <c r="AC318" s="150"/>
      <c r="AD318" s="150"/>
      <c r="AE318" s="150"/>
    </row>
    <row r="319" spans="1:31" ht="15.75" customHeight="1" x14ac:dyDescent="0.25">
      <c r="A319" s="669"/>
      <c r="B319" s="669"/>
      <c r="C319" s="669"/>
      <c r="D319" s="669"/>
      <c r="E319" s="669"/>
      <c r="F319" s="669"/>
      <c r="G319" s="669"/>
      <c r="H319" s="669"/>
      <c r="I319" s="669"/>
      <c r="J319" s="669"/>
      <c r="K319" s="669"/>
      <c r="L319" s="669"/>
      <c r="M319" s="669"/>
      <c r="N319" s="669"/>
      <c r="O319" s="669"/>
      <c r="P319" s="150"/>
      <c r="Q319" s="150"/>
      <c r="R319" s="150"/>
      <c r="S319" s="669"/>
      <c r="T319" s="669"/>
      <c r="U319" s="669"/>
      <c r="V319" s="150"/>
      <c r="W319" s="150"/>
      <c r="X319" s="150"/>
      <c r="Y319" s="150"/>
      <c r="Z319" s="150"/>
      <c r="AA319" s="150"/>
      <c r="AB319" s="150"/>
      <c r="AC319" s="150"/>
      <c r="AD319" s="150"/>
      <c r="AE319" s="150"/>
    </row>
    <row r="320" spans="1:31" ht="15.75" customHeight="1" x14ac:dyDescent="0.25">
      <c r="A320" s="669"/>
      <c r="B320" s="669"/>
      <c r="C320" s="669"/>
      <c r="D320" s="669"/>
      <c r="E320" s="669"/>
      <c r="F320" s="669"/>
      <c r="G320" s="669"/>
      <c r="H320" s="669"/>
      <c r="I320" s="669"/>
      <c r="J320" s="669"/>
      <c r="K320" s="669"/>
      <c r="L320" s="669"/>
      <c r="M320" s="669"/>
      <c r="N320" s="669"/>
      <c r="O320" s="669"/>
      <c r="P320" s="150"/>
      <c r="Q320" s="150"/>
      <c r="R320" s="150"/>
      <c r="S320" s="669"/>
      <c r="T320" s="669"/>
      <c r="U320" s="669"/>
      <c r="V320" s="150"/>
      <c r="W320" s="150"/>
      <c r="X320" s="150"/>
      <c r="Y320" s="150"/>
      <c r="Z320" s="150"/>
      <c r="AA320" s="150"/>
      <c r="AB320" s="150"/>
      <c r="AC320" s="150"/>
      <c r="AD320" s="150"/>
      <c r="AE320" s="150"/>
    </row>
    <row r="321" spans="1:31" ht="15.75" customHeight="1" x14ac:dyDescent="0.25">
      <c r="A321" s="669"/>
      <c r="B321" s="669"/>
      <c r="C321" s="669"/>
      <c r="D321" s="669"/>
      <c r="E321" s="669"/>
      <c r="F321" s="669"/>
      <c r="G321" s="669"/>
      <c r="H321" s="669"/>
      <c r="I321" s="669"/>
      <c r="J321" s="669"/>
      <c r="K321" s="669"/>
      <c r="L321" s="669"/>
      <c r="M321" s="669"/>
      <c r="N321" s="669"/>
      <c r="O321" s="669"/>
      <c r="P321" s="150"/>
      <c r="Q321" s="150"/>
      <c r="R321" s="150"/>
      <c r="S321" s="669"/>
      <c r="T321" s="669"/>
      <c r="U321" s="669"/>
      <c r="V321" s="150"/>
      <c r="W321" s="150"/>
      <c r="X321" s="150"/>
      <c r="Y321" s="150"/>
      <c r="Z321" s="150"/>
      <c r="AA321" s="150"/>
      <c r="AB321" s="150"/>
      <c r="AC321" s="150"/>
      <c r="AD321" s="150"/>
      <c r="AE321" s="150"/>
    </row>
    <row r="322" spans="1:31" ht="15.75" customHeight="1" x14ac:dyDescent="0.25">
      <c r="A322" s="669"/>
      <c r="B322" s="669"/>
      <c r="C322" s="669"/>
      <c r="D322" s="669"/>
      <c r="E322" s="669"/>
      <c r="F322" s="669"/>
      <c r="G322" s="669"/>
      <c r="H322" s="669"/>
      <c r="I322" s="669"/>
      <c r="J322" s="669"/>
      <c r="K322" s="669"/>
      <c r="L322" s="669"/>
      <c r="M322" s="669"/>
      <c r="N322" s="669"/>
      <c r="O322" s="669"/>
      <c r="P322" s="150"/>
      <c r="Q322" s="150"/>
      <c r="R322" s="150"/>
      <c r="S322" s="669"/>
      <c r="T322" s="669"/>
      <c r="U322" s="669"/>
      <c r="V322" s="150"/>
      <c r="W322" s="150"/>
      <c r="X322" s="150"/>
      <c r="Y322" s="150"/>
      <c r="Z322" s="150"/>
      <c r="AA322" s="150"/>
      <c r="AB322" s="150"/>
      <c r="AC322" s="150"/>
      <c r="AD322" s="150"/>
      <c r="AE322" s="150"/>
    </row>
    <row r="323" spans="1:31" ht="15.75" customHeight="1" x14ac:dyDescent="0.25">
      <c r="A323" s="669"/>
      <c r="B323" s="669"/>
      <c r="C323" s="669"/>
      <c r="D323" s="669"/>
      <c r="E323" s="669"/>
      <c r="F323" s="669"/>
      <c r="G323" s="669"/>
      <c r="H323" s="669"/>
      <c r="I323" s="669"/>
      <c r="J323" s="669"/>
      <c r="K323" s="669"/>
      <c r="L323" s="669"/>
      <c r="M323" s="669"/>
      <c r="N323" s="669"/>
      <c r="O323" s="669"/>
      <c r="P323" s="150"/>
      <c r="Q323" s="150"/>
      <c r="R323" s="150"/>
      <c r="S323" s="669"/>
      <c r="T323" s="669"/>
      <c r="U323" s="669"/>
      <c r="V323" s="150"/>
      <c r="W323" s="150"/>
      <c r="X323" s="150"/>
      <c r="Y323" s="150"/>
      <c r="Z323" s="150"/>
      <c r="AA323" s="150"/>
      <c r="AB323" s="150"/>
      <c r="AC323" s="150"/>
      <c r="AD323" s="150"/>
      <c r="AE323" s="150"/>
    </row>
    <row r="324" spans="1:31" ht="15.75" customHeight="1" x14ac:dyDescent="0.25">
      <c r="A324" s="669"/>
      <c r="B324" s="669"/>
      <c r="C324" s="669"/>
      <c r="D324" s="669"/>
      <c r="E324" s="669"/>
      <c r="F324" s="669"/>
      <c r="G324" s="669"/>
      <c r="H324" s="669"/>
      <c r="I324" s="669"/>
      <c r="J324" s="669"/>
      <c r="K324" s="669"/>
      <c r="L324" s="669"/>
      <c r="M324" s="669"/>
      <c r="N324" s="669"/>
      <c r="O324" s="669"/>
      <c r="P324" s="150"/>
      <c r="Q324" s="150"/>
      <c r="R324" s="150"/>
      <c r="S324" s="669"/>
      <c r="T324" s="669"/>
      <c r="U324" s="669"/>
      <c r="V324" s="150"/>
      <c r="W324" s="150"/>
      <c r="X324" s="150"/>
      <c r="Y324" s="150"/>
      <c r="Z324" s="150"/>
      <c r="AA324" s="150"/>
      <c r="AB324" s="150"/>
      <c r="AC324" s="150"/>
      <c r="AD324" s="150"/>
      <c r="AE324" s="150"/>
    </row>
    <row r="325" spans="1:31" ht="15.75" customHeight="1" x14ac:dyDescent="0.25">
      <c r="A325" s="669"/>
      <c r="B325" s="669"/>
      <c r="C325" s="669"/>
      <c r="D325" s="669"/>
      <c r="E325" s="669"/>
      <c r="F325" s="669"/>
      <c r="G325" s="669"/>
      <c r="H325" s="669"/>
      <c r="I325" s="669"/>
      <c r="J325" s="669"/>
      <c r="K325" s="669"/>
      <c r="L325" s="669"/>
      <c r="M325" s="669"/>
      <c r="N325" s="669"/>
      <c r="O325" s="669"/>
      <c r="P325" s="150"/>
      <c r="Q325" s="150"/>
      <c r="R325" s="150"/>
      <c r="S325" s="669"/>
      <c r="T325" s="669"/>
      <c r="U325" s="669"/>
      <c r="V325" s="150"/>
      <c r="W325" s="150"/>
      <c r="X325" s="150"/>
      <c r="Y325" s="150"/>
      <c r="Z325" s="150"/>
      <c r="AA325" s="150"/>
      <c r="AB325" s="150"/>
      <c r="AC325" s="150"/>
      <c r="AD325" s="150"/>
      <c r="AE325" s="150"/>
    </row>
    <row r="326" spans="1:31" ht="15.75" customHeight="1" x14ac:dyDescent="0.25">
      <c r="A326" s="669"/>
      <c r="B326" s="669"/>
      <c r="C326" s="669"/>
      <c r="D326" s="669"/>
      <c r="E326" s="669"/>
      <c r="F326" s="669"/>
      <c r="G326" s="669"/>
      <c r="H326" s="669"/>
      <c r="I326" s="669"/>
      <c r="J326" s="669"/>
      <c r="K326" s="669"/>
      <c r="L326" s="669"/>
      <c r="M326" s="669"/>
      <c r="N326" s="669"/>
      <c r="O326" s="669"/>
      <c r="P326" s="150"/>
      <c r="Q326" s="150"/>
      <c r="R326" s="150"/>
      <c r="S326" s="669"/>
      <c r="T326" s="669"/>
      <c r="U326" s="669"/>
      <c r="V326" s="150"/>
      <c r="W326" s="150"/>
      <c r="X326" s="150"/>
      <c r="Y326" s="150"/>
      <c r="Z326" s="150"/>
      <c r="AA326" s="150"/>
      <c r="AB326" s="150"/>
      <c r="AC326" s="150"/>
      <c r="AD326" s="150"/>
      <c r="AE326" s="150"/>
    </row>
    <row r="327" spans="1:31" ht="15.75" customHeight="1" x14ac:dyDescent="0.25">
      <c r="A327" s="669"/>
      <c r="B327" s="669"/>
      <c r="C327" s="669"/>
      <c r="D327" s="669"/>
      <c r="E327" s="669"/>
      <c r="F327" s="669"/>
      <c r="G327" s="669"/>
      <c r="H327" s="669"/>
      <c r="I327" s="669"/>
      <c r="J327" s="669"/>
      <c r="K327" s="669"/>
      <c r="L327" s="669"/>
      <c r="M327" s="669"/>
      <c r="N327" s="669"/>
      <c r="O327" s="669"/>
      <c r="P327" s="150"/>
      <c r="Q327" s="150"/>
      <c r="R327" s="150"/>
      <c r="S327" s="669"/>
      <c r="T327" s="669"/>
      <c r="U327" s="669"/>
      <c r="V327" s="150"/>
      <c r="W327" s="150"/>
      <c r="X327" s="150"/>
      <c r="Y327" s="150"/>
      <c r="Z327" s="150"/>
      <c r="AA327" s="150"/>
      <c r="AB327" s="150"/>
      <c r="AC327" s="150"/>
      <c r="AD327" s="150"/>
      <c r="AE327" s="150"/>
    </row>
    <row r="328" spans="1:31" ht="15.75" customHeight="1" x14ac:dyDescent="0.25">
      <c r="A328" s="669"/>
      <c r="B328" s="669"/>
      <c r="C328" s="669"/>
      <c r="D328" s="669"/>
      <c r="E328" s="669"/>
      <c r="F328" s="669"/>
      <c r="G328" s="669"/>
      <c r="H328" s="669"/>
      <c r="I328" s="669"/>
      <c r="J328" s="669"/>
      <c r="K328" s="669"/>
      <c r="L328" s="669"/>
      <c r="M328" s="669"/>
      <c r="N328" s="669"/>
      <c r="O328" s="669"/>
      <c r="P328" s="150"/>
      <c r="Q328" s="150"/>
      <c r="R328" s="150"/>
      <c r="S328" s="669"/>
      <c r="T328" s="669"/>
      <c r="U328" s="669"/>
      <c r="V328" s="150"/>
      <c r="W328" s="150"/>
      <c r="X328" s="150"/>
      <c r="Y328" s="150"/>
      <c r="Z328" s="150"/>
      <c r="AA328" s="150"/>
      <c r="AB328" s="150"/>
      <c r="AC328" s="150"/>
      <c r="AD328" s="150"/>
      <c r="AE328" s="150"/>
    </row>
    <row r="329" spans="1:31" ht="15.75" customHeight="1" x14ac:dyDescent="0.25">
      <c r="A329" s="669"/>
      <c r="B329" s="669"/>
      <c r="C329" s="669"/>
      <c r="D329" s="669"/>
      <c r="E329" s="669"/>
      <c r="F329" s="669"/>
      <c r="G329" s="669"/>
      <c r="H329" s="669"/>
      <c r="I329" s="669"/>
      <c r="J329" s="669"/>
      <c r="K329" s="669"/>
      <c r="L329" s="669"/>
      <c r="M329" s="669"/>
      <c r="N329" s="669"/>
      <c r="O329" s="669"/>
      <c r="P329" s="150"/>
      <c r="Q329" s="150"/>
      <c r="R329" s="150"/>
      <c r="S329" s="669"/>
      <c r="T329" s="669"/>
      <c r="U329" s="669"/>
      <c r="V329" s="150"/>
      <c r="W329" s="150"/>
      <c r="X329" s="150"/>
      <c r="Y329" s="150"/>
      <c r="Z329" s="150"/>
      <c r="AA329" s="150"/>
      <c r="AB329" s="150"/>
      <c r="AC329" s="150"/>
      <c r="AD329" s="150"/>
      <c r="AE329" s="150"/>
    </row>
    <row r="330" spans="1:31" ht="15.75" customHeight="1" x14ac:dyDescent="0.25">
      <c r="A330" s="669"/>
      <c r="B330" s="669"/>
      <c r="C330" s="669"/>
      <c r="D330" s="669"/>
      <c r="E330" s="669"/>
      <c r="F330" s="669"/>
      <c r="G330" s="669"/>
      <c r="H330" s="669"/>
      <c r="I330" s="669"/>
      <c r="J330" s="669"/>
      <c r="K330" s="669"/>
      <c r="L330" s="669"/>
      <c r="M330" s="669"/>
      <c r="N330" s="669"/>
      <c r="O330" s="669"/>
      <c r="P330" s="150"/>
      <c r="Q330" s="150"/>
      <c r="R330" s="150"/>
      <c r="S330" s="669"/>
      <c r="T330" s="669"/>
      <c r="U330" s="669"/>
      <c r="V330" s="150"/>
      <c r="W330" s="150"/>
      <c r="X330" s="150"/>
      <c r="Y330" s="150"/>
      <c r="Z330" s="150"/>
      <c r="AA330" s="150"/>
      <c r="AB330" s="150"/>
      <c r="AC330" s="150"/>
      <c r="AD330" s="150"/>
      <c r="AE330" s="150"/>
    </row>
    <row r="331" spans="1:31" ht="15.75" customHeight="1" x14ac:dyDescent="0.25">
      <c r="A331" s="669"/>
      <c r="B331" s="669"/>
      <c r="C331" s="669"/>
      <c r="D331" s="669"/>
      <c r="E331" s="669"/>
      <c r="F331" s="669"/>
      <c r="G331" s="669"/>
      <c r="H331" s="669"/>
      <c r="I331" s="669"/>
      <c r="J331" s="669"/>
      <c r="K331" s="669"/>
      <c r="L331" s="669"/>
      <c r="M331" s="669"/>
      <c r="N331" s="669"/>
      <c r="O331" s="669"/>
      <c r="P331" s="150"/>
      <c r="Q331" s="150"/>
      <c r="R331" s="150"/>
      <c r="S331" s="669"/>
      <c r="T331" s="669"/>
      <c r="U331" s="669"/>
      <c r="V331" s="150"/>
      <c r="W331" s="150"/>
      <c r="X331" s="150"/>
      <c r="Y331" s="150"/>
      <c r="Z331" s="150"/>
      <c r="AA331" s="150"/>
      <c r="AB331" s="150"/>
      <c r="AC331" s="150"/>
      <c r="AD331" s="150"/>
      <c r="AE331" s="150"/>
    </row>
    <row r="332" spans="1:31" ht="15.75" customHeight="1" x14ac:dyDescent="0.25">
      <c r="A332" s="669"/>
      <c r="B332" s="669"/>
      <c r="C332" s="669"/>
      <c r="D332" s="669"/>
      <c r="E332" s="669"/>
      <c r="F332" s="669"/>
      <c r="G332" s="669"/>
      <c r="H332" s="669"/>
      <c r="I332" s="669"/>
      <c r="J332" s="669"/>
      <c r="K332" s="669"/>
      <c r="L332" s="669"/>
      <c r="M332" s="669"/>
      <c r="N332" s="669"/>
      <c r="O332" s="669"/>
      <c r="P332" s="150"/>
      <c r="Q332" s="150"/>
      <c r="R332" s="150"/>
      <c r="S332" s="669"/>
      <c r="T332" s="669"/>
      <c r="U332" s="669"/>
      <c r="V332" s="150"/>
      <c r="W332" s="150"/>
      <c r="X332" s="150"/>
      <c r="Y332" s="150"/>
      <c r="Z332" s="150"/>
      <c r="AA332" s="150"/>
      <c r="AB332" s="150"/>
      <c r="AC332" s="150"/>
      <c r="AD332" s="150"/>
      <c r="AE332" s="150"/>
    </row>
    <row r="333" spans="1:31" ht="15.75" customHeight="1" x14ac:dyDescent="0.25">
      <c r="A333" s="669"/>
      <c r="B333" s="669"/>
      <c r="C333" s="669"/>
      <c r="D333" s="669"/>
      <c r="E333" s="669"/>
      <c r="F333" s="669"/>
      <c r="G333" s="669"/>
      <c r="H333" s="669"/>
      <c r="I333" s="669"/>
      <c r="J333" s="669"/>
      <c r="K333" s="669"/>
      <c r="L333" s="669"/>
      <c r="M333" s="669"/>
      <c r="N333" s="669"/>
      <c r="O333" s="669"/>
      <c r="P333" s="150"/>
      <c r="Q333" s="150"/>
      <c r="R333" s="150"/>
      <c r="S333" s="669"/>
      <c r="T333" s="669"/>
      <c r="U333" s="669"/>
      <c r="V333" s="150"/>
      <c r="W333" s="150"/>
      <c r="X333" s="150"/>
      <c r="Y333" s="150"/>
      <c r="Z333" s="150"/>
      <c r="AA333" s="150"/>
      <c r="AB333" s="150"/>
      <c r="AC333" s="150"/>
      <c r="AD333" s="150"/>
      <c r="AE333" s="150"/>
    </row>
    <row r="334" spans="1:31" ht="15.75" customHeight="1" x14ac:dyDescent="0.25">
      <c r="A334" s="669"/>
      <c r="B334" s="669"/>
      <c r="C334" s="669"/>
      <c r="D334" s="669"/>
      <c r="E334" s="669"/>
      <c r="F334" s="669"/>
      <c r="G334" s="669"/>
      <c r="H334" s="669"/>
      <c r="I334" s="669"/>
      <c r="J334" s="669"/>
      <c r="K334" s="669"/>
      <c r="L334" s="669"/>
      <c r="M334" s="669"/>
      <c r="N334" s="669"/>
      <c r="O334" s="669"/>
      <c r="P334" s="150"/>
      <c r="Q334" s="150"/>
      <c r="R334" s="150"/>
      <c r="S334" s="669"/>
      <c r="T334" s="669"/>
      <c r="U334" s="669"/>
      <c r="V334" s="150"/>
      <c r="W334" s="150"/>
      <c r="X334" s="150"/>
      <c r="Y334" s="150"/>
      <c r="Z334" s="150"/>
      <c r="AA334" s="150"/>
      <c r="AB334" s="150"/>
      <c r="AC334" s="150"/>
      <c r="AD334" s="150"/>
      <c r="AE334" s="150"/>
    </row>
    <row r="335" spans="1:31" ht="15.75" customHeight="1" x14ac:dyDescent="0.25">
      <c r="A335" s="669"/>
      <c r="B335" s="669"/>
      <c r="C335" s="669"/>
      <c r="D335" s="669"/>
      <c r="E335" s="669"/>
      <c r="F335" s="669"/>
      <c r="G335" s="669"/>
      <c r="H335" s="669"/>
      <c r="I335" s="669"/>
      <c r="J335" s="669"/>
      <c r="K335" s="669"/>
      <c r="L335" s="669"/>
      <c r="M335" s="669"/>
      <c r="N335" s="669"/>
      <c r="O335" s="669"/>
      <c r="P335" s="150"/>
      <c r="Q335" s="150"/>
      <c r="R335" s="150"/>
      <c r="S335" s="669"/>
      <c r="T335" s="669"/>
      <c r="U335" s="669"/>
      <c r="V335" s="150"/>
      <c r="W335" s="150"/>
      <c r="X335" s="150"/>
      <c r="Y335" s="150"/>
      <c r="Z335" s="150"/>
      <c r="AA335" s="150"/>
      <c r="AB335" s="150"/>
      <c r="AC335" s="150"/>
      <c r="AD335" s="150"/>
      <c r="AE335" s="150"/>
    </row>
    <row r="336" spans="1:31" ht="15.75" customHeight="1" x14ac:dyDescent="0.25">
      <c r="A336" s="669"/>
      <c r="B336" s="669"/>
      <c r="C336" s="669"/>
      <c r="D336" s="669"/>
      <c r="E336" s="669"/>
      <c r="F336" s="669"/>
      <c r="G336" s="669"/>
      <c r="H336" s="669"/>
      <c r="I336" s="669"/>
      <c r="J336" s="669"/>
      <c r="K336" s="669"/>
      <c r="L336" s="669"/>
      <c r="M336" s="669"/>
      <c r="N336" s="669"/>
      <c r="O336" s="669"/>
      <c r="P336" s="150"/>
      <c r="Q336" s="150"/>
      <c r="R336" s="150"/>
      <c r="S336" s="669"/>
      <c r="T336" s="669"/>
      <c r="U336" s="669"/>
      <c r="V336" s="150"/>
      <c r="W336" s="150"/>
      <c r="X336" s="150"/>
      <c r="Y336" s="150"/>
      <c r="Z336" s="150"/>
      <c r="AA336" s="150"/>
      <c r="AB336" s="150"/>
      <c r="AC336" s="150"/>
      <c r="AD336" s="150"/>
      <c r="AE336" s="150"/>
    </row>
    <row r="337" spans="1:31" ht="15.75" customHeight="1" x14ac:dyDescent="0.25">
      <c r="A337" s="669"/>
      <c r="B337" s="669"/>
      <c r="C337" s="669"/>
      <c r="D337" s="669"/>
      <c r="E337" s="669"/>
      <c r="F337" s="669"/>
      <c r="G337" s="669"/>
      <c r="H337" s="669"/>
      <c r="I337" s="669"/>
      <c r="J337" s="669"/>
      <c r="K337" s="669"/>
      <c r="L337" s="669"/>
      <c r="M337" s="669"/>
      <c r="N337" s="669"/>
      <c r="O337" s="669"/>
      <c r="P337" s="150"/>
      <c r="Q337" s="150"/>
      <c r="R337" s="150"/>
      <c r="S337" s="669"/>
      <c r="T337" s="669"/>
      <c r="U337" s="669"/>
      <c r="V337" s="150"/>
      <c r="W337" s="150"/>
      <c r="X337" s="150"/>
      <c r="Y337" s="150"/>
      <c r="Z337" s="150"/>
      <c r="AA337" s="150"/>
      <c r="AB337" s="150"/>
      <c r="AC337" s="150"/>
      <c r="AD337" s="150"/>
      <c r="AE337" s="150"/>
    </row>
    <row r="338" spans="1:31" ht="15.75" customHeight="1" x14ac:dyDescent="0.25">
      <c r="A338" s="669"/>
      <c r="B338" s="669"/>
      <c r="C338" s="669"/>
      <c r="D338" s="669"/>
      <c r="E338" s="669"/>
      <c r="F338" s="669"/>
      <c r="G338" s="669"/>
      <c r="H338" s="669"/>
      <c r="I338" s="669"/>
      <c r="J338" s="669"/>
      <c r="K338" s="669"/>
      <c r="L338" s="669"/>
      <c r="M338" s="669"/>
      <c r="N338" s="669"/>
      <c r="O338" s="669"/>
      <c r="P338" s="150"/>
      <c r="Q338" s="150"/>
      <c r="R338" s="150"/>
      <c r="S338" s="669"/>
      <c r="T338" s="669"/>
      <c r="U338" s="669"/>
      <c r="V338" s="150"/>
      <c r="W338" s="150"/>
      <c r="X338" s="150"/>
      <c r="Y338" s="150"/>
      <c r="Z338" s="150"/>
      <c r="AA338" s="150"/>
      <c r="AB338" s="150"/>
      <c r="AC338" s="150"/>
      <c r="AD338" s="150"/>
      <c r="AE338" s="150"/>
    </row>
    <row r="339" spans="1:31" ht="15.75" customHeight="1" x14ac:dyDescent="0.25">
      <c r="A339" s="669"/>
      <c r="B339" s="669"/>
      <c r="C339" s="669"/>
      <c r="D339" s="669"/>
      <c r="E339" s="669"/>
      <c r="F339" s="669"/>
      <c r="G339" s="669"/>
      <c r="H339" s="669"/>
      <c r="I339" s="669"/>
      <c r="J339" s="669"/>
      <c r="K339" s="669"/>
      <c r="L339" s="669"/>
      <c r="M339" s="669"/>
      <c r="N339" s="669"/>
      <c r="O339" s="669"/>
      <c r="P339" s="150"/>
      <c r="Q339" s="150"/>
      <c r="R339" s="150"/>
      <c r="S339" s="669"/>
      <c r="T339" s="669"/>
      <c r="U339" s="669"/>
      <c r="V339" s="150"/>
      <c r="W339" s="150"/>
      <c r="X339" s="150"/>
      <c r="Y339" s="150"/>
      <c r="Z339" s="150"/>
      <c r="AA339" s="150"/>
      <c r="AB339" s="150"/>
      <c r="AC339" s="150"/>
      <c r="AD339" s="150"/>
      <c r="AE339" s="150"/>
    </row>
    <row r="340" spans="1:31" ht="15.75" customHeight="1" x14ac:dyDescent="0.25">
      <c r="A340" s="669"/>
      <c r="B340" s="669"/>
      <c r="C340" s="669"/>
      <c r="D340" s="669"/>
      <c r="E340" s="669"/>
      <c r="F340" s="669"/>
      <c r="G340" s="669"/>
      <c r="H340" s="669"/>
      <c r="I340" s="669"/>
      <c r="J340" s="669"/>
      <c r="K340" s="669"/>
      <c r="L340" s="669"/>
      <c r="M340" s="669"/>
      <c r="N340" s="669"/>
      <c r="O340" s="669"/>
      <c r="P340" s="150"/>
      <c r="Q340" s="150"/>
      <c r="R340" s="150"/>
      <c r="S340" s="669"/>
      <c r="T340" s="669"/>
      <c r="U340" s="669"/>
      <c r="V340" s="150"/>
      <c r="W340" s="150"/>
      <c r="X340" s="150"/>
      <c r="Y340" s="150"/>
      <c r="Z340" s="150"/>
      <c r="AA340" s="150"/>
      <c r="AB340" s="150"/>
      <c r="AC340" s="150"/>
      <c r="AD340" s="150"/>
      <c r="AE340" s="150"/>
    </row>
    <row r="341" spans="1:31" ht="15.75" customHeight="1" x14ac:dyDescent="0.25">
      <c r="A341" s="669"/>
      <c r="B341" s="669"/>
      <c r="C341" s="669"/>
      <c r="D341" s="669"/>
      <c r="E341" s="669"/>
      <c r="F341" s="669"/>
      <c r="G341" s="669"/>
      <c r="H341" s="669"/>
      <c r="I341" s="669"/>
      <c r="J341" s="669"/>
      <c r="K341" s="669"/>
      <c r="L341" s="669"/>
      <c r="M341" s="669"/>
      <c r="N341" s="669"/>
      <c r="O341" s="669"/>
      <c r="P341" s="150"/>
      <c r="Q341" s="150"/>
      <c r="R341" s="150"/>
      <c r="S341" s="669"/>
      <c r="T341" s="669"/>
      <c r="U341" s="669"/>
      <c r="V341" s="150"/>
      <c r="W341" s="150"/>
      <c r="X341" s="150"/>
      <c r="Y341" s="150"/>
      <c r="Z341" s="150"/>
      <c r="AA341" s="150"/>
      <c r="AB341" s="150"/>
      <c r="AC341" s="150"/>
      <c r="AD341" s="150"/>
      <c r="AE341" s="150"/>
    </row>
    <row r="342" spans="1:31" ht="15.75" customHeight="1" x14ac:dyDescent="0.25">
      <c r="A342" s="669"/>
      <c r="B342" s="669"/>
      <c r="C342" s="669"/>
      <c r="D342" s="669"/>
      <c r="E342" s="669"/>
      <c r="F342" s="669"/>
      <c r="G342" s="669"/>
      <c r="H342" s="669"/>
      <c r="I342" s="669"/>
      <c r="J342" s="669"/>
      <c r="K342" s="669"/>
      <c r="L342" s="669"/>
      <c r="M342" s="669"/>
      <c r="N342" s="669"/>
      <c r="O342" s="669"/>
      <c r="P342" s="150"/>
      <c r="Q342" s="150"/>
      <c r="R342" s="150"/>
      <c r="S342" s="669"/>
      <c r="T342" s="669"/>
      <c r="U342" s="669"/>
      <c r="V342" s="150"/>
      <c r="W342" s="150"/>
      <c r="X342" s="150"/>
      <c r="Y342" s="150"/>
      <c r="Z342" s="150"/>
      <c r="AA342" s="150"/>
      <c r="AB342" s="150"/>
      <c r="AC342" s="150"/>
      <c r="AD342" s="150"/>
      <c r="AE342" s="150"/>
    </row>
    <row r="343" spans="1:31" ht="15.75" customHeight="1" x14ac:dyDescent="0.25">
      <c r="A343" s="669"/>
      <c r="B343" s="669"/>
      <c r="C343" s="669"/>
      <c r="D343" s="669"/>
      <c r="E343" s="669"/>
      <c r="F343" s="669"/>
      <c r="G343" s="669"/>
      <c r="H343" s="669"/>
      <c r="I343" s="669"/>
      <c r="J343" s="669"/>
      <c r="K343" s="669"/>
      <c r="L343" s="669"/>
      <c r="M343" s="669"/>
      <c r="N343" s="669"/>
      <c r="O343" s="669"/>
      <c r="P343" s="150"/>
      <c r="Q343" s="150"/>
      <c r="R343" s="150"/>
      <c r="S343" s="669"/>
      <c r="T343" s="669"/>
      <c r="U343" s="669"/>
      <c r="V343" s="150"/>
      <c r="W343" s="150"/>
      <c r="X343" s="150"/>
      <c r="Y343" s="150"/>
      <c r="Z343" s="150"/>
      <c r="AA343" s="150"/>
      <c r="AB343" s="150"/>
      <c r="AC343" s="150"/>
      <c r="AD343" s="150"/>
      <c r="AE343" s="150"/>
    </row>
    <row r="344" spans="1:31" ht="15.75" customHeight="1" x14ac:dyDescent="0.25">
      <c r="A344" s="669"/>
      <c r="B344" s="669"/>
      <c r="C344" s="669"/>
      <c r="D344" s="669"/>
      <c r="E344" s="669"/>
      <c r="F344" s="669"/>
      <c r="G344" s="669"/>
      <c r="H344" s="669"/>
      <c r="I344" s="669"/>
      <c r="J344" s="669"/>
      <c r="K344" s="669"/>
      <c r="L344" s="669"/>
      <c r="M344" s="669"/>
      <c r="N344" s="669"/>
      <c r="O344" s="669"/>
      <c r="P344" s="150"/>
      <c r="Q344" s="150"/>
      <c r="R344" s="150"/>
      <c r="S344" s="669"/>
      <c r="T344" s="669"/>
      <c r="U344" s="669"/>
      <c r="V344" s="150"/>
      <c r="W344" s="150"/>
      <c r="X344" s="150"/>
      <c r="Y344" s="150"/>
      <c r="Z344" s="150"/>
      <c r="AA344" s="150"/>
      <c r="AB344" s="150"/>
      <c r="AC344" s="150"/>
      <c r="AD344" s="150"/>
      <c r="AE344" s="150"/>
    </row>
    <row r="345" spans="1:31" ht="15.75" customHeight="1" x14ac:dyDescent="0.25">
      <c r="A345" s="669"/>
      <c r="B345" s="669"/>
      <c r="C345" s="669"/>
      <c r="D345" s="669"/>
      <c r="E345" s="669"/>
      <c r="F345" s="669"/>
      <c r="G345" s="669"/>
      <c r="H345" s="669"/>
      <c r="I345" s="669"/>
      <c r="J345" s="669"/>
      <c r="K345" s="669"/>
      <c r="L345" s="669"/>
      <c r="M345" s="669"/>
      <c r="N345" s="669"/>
      <c r="O345" s="669"/>
      <c r="P345" s="150"/>
      <c r="Q345" s="150"/>
      <c r="R345" s="150"/>
      <c r="S345" s="669"/>
      <c r="T345" s="669"/>
      <c r="U345" s="669"/>
      <c r="V345" s="150"/>
      <c r="W345" s="150"/>
      <c r="X345" s="150"/>
      <c r="Y345" s="150"/>
      <c r="Z345" s="150"/>
      <c r="AA345" s="150"/>
      <c r="AB345" s="150"/>
      <c r="AC345" s="150"/>
      <c r="AD345" s="150"/>
      <c r="AE345" s="150"/>
    </row>
    <row r="346" spans="1:31" ht="15.75" customHeight="1" x14ac:dyDescent="0.25">
      <c r="A346" s="669"/>
      <c r="B346" s="669"/>
      <c r="C346" s="669"/>
      <c r="D346" s="669"/>
      <c r="E346" s="669"/>
      <c r="F346" s="669"/>
      <c r="G346" s="669"/>
      <c r="H346" s="669"/>
      <c r="I346" s="669"/>
      <c r="J346" s="669"/>
      <c r="K346" s="669"/>
      <c r="L346" s="669"/>
      <c r="M346" s="669"/>
      <c r="N346" s="669"/>
      <c r="O346" s="669"/>
      <c r="P346" s="150"/>
      <c r="Q346" s="150"/>
      <c r="R346" s="150"/>
      <c r="S346" s="669"/>
      <c r="T346" s="669"/>
      <c r="U346" s="669"/>
      <c r="V346" s="150"/>
      <c r="W346" s="150"/>
      <c r="X346" s="150"/>
      <c r="Y346" s="150"/>
      <c r="Z346" s="150"/>
      <c r="AA346" s="150"/>
      <c r="AB346" s="150"/>
      <c r="AC346" s="150"/>
      <c r="AD346" s="150"/>
      <c r="AE346" s="150"/>
    </row>
    <row r="347" spans="1:31" ht="15.75" customHeight="1" x14ac:dyDescent="0.25">
      <c r="A347" s="669"/>
      <c r="B347" s="669"/>
      <c r="C347" s="669"/>
      <c r="D347" s="669"/>
      <c r="E347" s="669"/>
      <c r="F347" s="669"/>
      <c r="G347" s="669"/>
      <c r="H347" s="669"/>
      <c r="I347" s="669"/>
      <c r="J347" s="669"/>
      <c r="K347" s="669"/>
      <c r="L347" s="669"/>
      <c r="M347" s="669"/>
      <c r="N347" s="669"/>
      <c r="O347" s="669"/>
      <c r="P347" s="150"/>
      <c r="Q347" s="150"/>
      <c r="R347" s="150"/>
      <c r="S347" s="669"/>
      <c r="T347" s="669"/>
      <c r="U347" s="669"/>
      <c r="V347" s="150"/>
      <c r="W347" s="150"/>
      <c r="X347" s="150"/>
      <c r="Y347" s="150"/>
      <c r="Z347" s="150"/>
      <c r="AA347" s="150"/>
      <c r="AB347" s="150"/>
      <c r="AC347" s="150"/>
      <c r="AD347" s="150"/>
      <c r="AE347" s="150"/>
    </row>
    <row r="348" spans="1:31" ht="15.75" customHeight="1" x14ac:dyDescent="0.25">
      <c r="A348" s="669"/>
      <c r="B348" s="669"/>
      <c r="C348" s="669"/>
      <c r="D348" s="669"/>
      <c r="E348" s="669"/>
      <c r="F348" s="669"/>
      <c r="G348" s="669"/>
      <c r="H348" s="669"/>
      <c r="I348" s="669"/>
      <c r="J348" s="669"/>
      <c r="K348" s="669"/>
      <c r="L348" s="669"/>
      <c r="M348" s="669"/>
      <c r="N348" s="669"/>
      <c r="O348" s="669"/>
      <c r="P348" s="150"/>
      <c r="Q348" s="150"/>
      <c r="R348" s="150"/>
      <c r="S348" s="669"/>
      <c r="T348" s="669"/>
      <c r="U348" s="669"/>
      <c r="V348" s="150"/>
      <c r="W348" s="150"/>
      <c r="X348" s="150"/>
      <c r="Y348" s="150"/>
      <c r="Z348" s="150"/>
      <c r="AA348" s="150"/>
      <c r="AB348" s="150"/>
      <c r="AC348" s="150"/>
      <c r="AD348" s="150"/>
      <c r="AE348" s="150"/>
    </row>
    <row r="349" spans="1:31" ht="15.75" customHeight="1" x14ac:dyDescent="0.25">
      <c r="A349" s="669"/>
      <c r="B349" s="669"/>
      <c r="C349" s="669"/>
      <c r="D349" s="669"/>
      <c r="E349" s="669"/>
      <c r="F349" s="669"/>
      <c r="G349" s="669"/>
      <c r="H349" s="669"/>
      <c r="I349" s="669"/>
      <c r="J349" s="669"/>
      <c r="K349" s="669"/>
      <c r="L349" s="669"/>
      <c r="M349" s="669"/>
      <c r="N349" s="669"/>
      <c r="O349" s="669"/>
      <c r="P349" s="150"/>
      <c r="Q349" s="150"/>
      <c r="R349" s="150"/>
      <c r="S349" s="669"/>
      <c r="T349" s="669"/>
      <c r="U349" s="669"/>
      <c r="V349" s="150"/>
      <c r="W349" s="150"/>
      <c r="X349" s="150"/>
      <c r="Y349" s="150"/>
      <c r="Z349" s="150"/>
      <c r="AA349" s="150"/>
      <c r="AB349" s="150"/>
      <c r="AC349" s="150"/>
      <c r="AD349" s="150"/>
      <c r="AE349" s="150"/>
    </row>
    <row r="350" spans="1:31" ht="15.75" customHeight="1" x14ac:dyDescent="0.25">
      <c r="A350" s="669"/>
      <c r="B350" s="669"/>
      <c r="C350" s="669"/>
      <c r="D350" s="669"/>
      <c r="E350" s="669"/>
      <c r="F350" s="669"/>
      <c r="G350" s="669"/>
      <c r="H350" s="669"/>
      <c r="I350" s="669"/>
      <c r="J350" s="669"/>
      <c r="K350" s="669"/>
      <c r="L350" s="669"/>
      <c r="M350" s="669"/>
      <c r="N350" s="669"/>
      <c r="O350" s="669"/>
      <c r="P350" s="150"/>
      <c r="Q350" s="150"/>
      <c r="R350" s="150"/>
      <c r="S350" s="669"/>
      <c r="T350" s="669"/>
      <c r="U350" s="669"/>
      <c r="V350" s="150"/>
      <c r="W350" s="150"/>
      <c r="X350" s="150"/>
      <c r="Y350" s="150"/>
      <c r="Z350" s="150"/>
      <c r="AA350" s="150"/>
      <c r="AB350" s="150"/>
      <c r="AC350" s="150"/>
      <c r="AD350" s="150"/>
      <c r="AE350" s="150"/>
    </row>
    <row r="351" spans="1:31" ht="15.75" customHeight="1" x14ac:dyDescent="0.25">
      <c r="A351" s="669"/>
      <c r="B351" s="669"/>
      <c r="C351" s="669"/>
      <c r="D351" s="669"/>
      <c r="E351" s="669"/>
      <c r="F351" s="669"/>
      <c r="G351" s="669"/>
      <c r="H351" s="669"/>
      <c r="I351" s="669"/>
      <c r="J351" s="669"/>
      <c r="K351" s="669"/>
      <c r="L351" s="669"/>
      <c r="M351" s="669"/>
      <c r="N351" s="669"/>
      <c r="O351" s="669"/>
      <c r="P351" s="150"/>
      <c r="Q351" s="150"/>
      <c r="R351" s="150"/>
      <c r="S351" s="669"/>
      <c r="T351" s="669"/>
      <c r="U351" s="669"/>
      <c r="V351" s="150"/>
      <c r="W351" s="150"/>
      <c r="X351" s="150"/>
      <c r="Y351" s="150"/>
      <c r="Z351" s="150"/>
      <c r="AA351" s="150"/>
      <c r="AB351" s="150"/>
      <c r="AC351" s="150"/>
      <c r="AD351" s="150"/>
      <c r="AE351" s="150"/>
    </row>
    <row r="352" spans="1:31" ht="15.75" customHeight="1" x14ac:dyDescent="0.25">
      <c r="A352" s="669"/>
      <c r="B352" s="669"/>
      <c r="C352" s="669"/>
      <c r="D352" s="669"/>
      <c r="E352" s="669"/>
      <c r="F352" s="669"/>
      <c r="G352" s="669"/>
      <c r="H352" s="669"/>
      <c r="I352" s="669"/>
      <c r="J352" s="669"/>
      <c r="K352" s="669"/>
      <c r="L352" s="669"/>
      <c r="M352" s="669"/>
      <c r="N352" s="669"/>
      <c r="O352" s="669"/>
      <c r="P352" s="150"/>
      <c r="Q352" s="150"/>
      <c r="R352" s="150"/>
      <c r="S352" s="669"/>
      <c r="T352" s="669"/>
      <c r="U352" s="669"/>
      <c r="V352" s="150"/>
      <c r="W352" s="150"/>
      <c r="X352" s="150"/>
      <c r="Y352" s="150"/>
      <c r="Z352" s="150"/>
      <c r="AA352" s="150"/>
      <c r="AB352" s="150"/>
      <c r="AC352" s="150"/>
      <c r="AD352" s="150"/>
      <c r="AE352" s="150"/>
    </row>
    <row r="353" spans="1:31" ht="15.75" customHeight="1" x14ac:dyDescent="0.25">
      <c r="A353" s="669"/>
      <c r="B353" s="669"/>
      <c r="C353" s="669"/>
      <c r="D353" s="669"/>
      <c r="E353" s="669"/>
      <c r="F353" s="669"/>
      <c r="G353" s="669"/>
      <c r="H353" s="669"/>
      <c r="I353" s="669"/>
      <c r="J353" s="669"/>
      <c r="K353" s="669"/>
      <c r="L353" s="669"/>
      <c r="M353" s="669"/>
      <c r="N353" s="669"/>
      <c r="O353" s="669"/>
      <c r="P353" s="150"/>
      <c r="Q353" s="150"/>
      <c r="R353" s="150"/>
      <c r="S353" s="669"/>
      <c r="T353" s="669"/>
      <c r="U353" s="669"/>
      <c r="V353" s="150"/>
      <c r="W353" s="150"/>
      <c r="X353" s="150"/>
      <c r="Y353" s="150"/>
      <c r="Z353" s="150"/>
      <c r="AA353" s="150"/>
      <c r="AB353" s="150"/>
      <c r="AC353" s="150"/>
      <c r="AD353" s="150"/>
      <c r="AE353" s="150"/>
    </row>
    <row r="354" spans="1:31" ht="15.75" customHeight="1" x14ac:dyDescent="0.25">
      <c r="A354" s="669"/>
      <c r="B354" s="669"/>
      <c r="C354" s="669"/>
      <c r="D354" s="669"/>
      <c r="E354" s="669"/>
      <c r="F354" s="669"/>
      <c r="G354" s="669"/>
      <c r="H354" s="669"/>
      <c r="I354" s="669"/>
      <c r="J354" s="669"/>
      <c r="K354" s="669"/>
      <c r="L354" s="669"/>
      <c r="M354" s="669"/>
      <c r="N354" s="669"/>
      <c r="O354" s="669"/>
      <c r="P354" s="150"/>
      <c r="Q354" s="150"/>
      <c r="R354" s="150"/>
      <c r="S354" s="669"/>
      <c r="T354" s="669"/>
      <c r="U354" s="669"/>
      <c r="V354" s="150"/>
      <c r="W354" s="150"/>
      <c r="X354" s="150"/>
      <c r="Y354" s="150"/>
      <c r="Z354" s="150"/>
      <c r="AA354" s="150"/>
      <c r="AB354" s="150"/>
      <c r="AC354" s="150"/>
      <c r="AD354" s="150"/>
      <c r="AE354" s="150"/>
    </row>
    <row r="355" spans="1:31" ht="15.75" customHeight="1" x14ac:dyDescent="0.25">
      <c r="A355" s="669"/>
      <c r="B355" s="669"/>
      <c r="C355" s="669"/>
      <c r="D355" s="669"/>
      <c r="E355" s="669"/>
      <c r="F355" s="669"/>
      <c r="G355" s="669"/>
      <c r="H355" s="669"/>
      <c r="I355" s="669"/>
      <c r="J355" s="669"/>
      <c r="K355" s="669"/>
      <c r="L355" s="669"/>
      <c r="M355" s="669"/>
      <c r="N355" s="669"/>
      <c r="O355" s="669"/>
      <c r="P355" s="150"/>
      <c r="Q355" s="150"/>
      <c r="R355" s="150"/>
      <c r="S355" s="669"/>
      <c r="T355" s="669"/>
      <c r="U355" s="669"/>
      <c r="V355" s="150"/>
      <c r="W355" s="150"/>
      <c r="X355" s="150"/>
      <c r="Y355" s="150"/>
      <c r="Z355" s="150"/>
      <c r="AA355" s="150"/>
      <c r="AB355" s="150"/>
      <c r="AC355" s="150"/>
      <c r="AD355" s="150"/>
      <c r="AE355" s="150"/>
    </row>
    <row r="356" spans="1:31" ht="15.75" customHeight="1" x14ac:dyDescent="0.25">
      <c r="A356" s="669"/>
      <c r="B356" s="669"/>
      <c r="C356" s="669"/>
      <c r="D356" s="669"/>
      <c r="E356" s="669"/>
      <c r="F356" s="669"/>
      <c r="G356" s="669"/>
      <c r="H356" s="669"/>
      <c r="I356" s="669"/>
      <c r="J356" s="669"/>
      <c r="K356" s="669"/>
      <c r="L356" s="669"/>
      <c r="M356" s="669"/>
      <c r="N356" s="669"/>
      <c r="O356" s="669"/>
      <c r="P356" s="150"/>
      <c r="Q356" s="150"/>
      <c r="R356" s="150"/>
      <c r="S356" s="669"/>
      <c r="T356" s="669"/>
      <c r="U356" s="669"/>
      <c r="V356" s="150"/>
      <c r="W356" s="150"/>
      <c r="X356" s="150"/>
      <c r="Y356" s="150"/>
      <c r="Z356" s="150"/>
      <c r="AA356" s="150"/>
      <c r="AB356" s="150"/>
      <c r="AC356" s="150"/>
      <c r="AD356" s="150"/>
      <c r="AE356" s="150"/>
    </row>
    <row r="357" spans="1:31" ht="15.75" customHeight="1" x14ac:dyDescent="0.25">
      <c r="A357" s="669"/>
      <c r="B357" s="669"/>
      <c r="C357" s="669"/>
      <c r="D357" s="669"/>
      <c r="E357" s="669"/>
      <c r="F357" s="669"/>
      <c r="G357" s="669"/>
      <c r="H357" s="669"/>
      <c r="I357" s="669"/>
      <c r="J357" s="669"/>
      <c r="K357" s="669"/>
      <c r="L357" s="669"/>
      <c r="M357" s="669"/>
      <c r="N357" s="669"/>
      <c r="O357" s="669"/>
      <c r="P357" s="150"/>
      <c r="Q357" s="150"/>
      <c r="R357" s="150"/>
      <c r="S357" s="669"/>
      <c r="T357" s="669"/>
      <c r="U357" s="669"/>
      <c r="V357" s="150"/>
      <c r="W357" s="150"/>
      <c r="X357" s="150"/>
      <c r="Y357" s="150"/>
      <c r="Z357" s="150"/>
      <c r="AA357" s="150"/>
      <c r="AB357" s="150"/>
      <c r="AC357" s="150"/>
      <c r="AD357" s="150"/>
      <c r="AE357" s="150"/>
    </row>
    <row r="358" spans="1:31" ht="15.75" customHeight="1" x14ac:dyDescent="0.25">
      <c r="A358" s="669"/>
      <c r="B358" s="669"/>
      <c r="C358" s="669"/>
      <c r="D358" s="669"/>
      <c r="E358" s="669"/>
      <c r="F358" s="669"/>
      <c r="G358" s="669"/>
      <c r="H358" s="669"/>
      <c r="I358" s="669"/>
      <c r="J358" s="669"/>
      <c r="K358" s="669"/>
      <c r="L358" s="669"/>
      <c r="M358" s="669"/>
      <c r="N358" s="669"/>
      <c r="O358" s="669"/>
      <c r="P358" s="150"/>
      <c r="Q358" s="150"/>
      <c r="R358" s="150"/>
      <c r="S358" s="669"/>
      <c r="T358" s="669"/>
      <c r="U358" s="669"/>
      <c r="V358" s="150"/>
      <c r="W358" s="150"/>
      <c r="X358" s="150"/>
      <c r="Y358" s="150"/>
      <c r="Z358" s="150"/>
      <c r="AA358" s="150"/>
      <c r="AB358" s="150"/>
      <c r="AC358" s="150"/>
      <c r="AD358" s="150"/>
      <c r="AE358" s="150"/>
    </row>
    <row r="359" spans="1:31" ht="15.75" customHeight="1" x14ac:dyDescent="0.25">
      <c r="A359" s="669"/>
      <c r="B359" s="669"/>
      <c r="C359" s="669"/>
      <c r="D359" s="669"/>
      <c r="E359" s="669"/>
      <c r="F359" s="669"/>
      <c r="G359" s="669"/>
      <c r="H359" s="669"/>
      <c r="I359" s="669"/>
      <c r="J359" s="669"/>
      <c r="K359" s="669"/>
      <c r="L359" s="669"/>
      <c r="M359" s="669"/>
      <c r="N359" s="669"/>
      <c r="O359" s="669"/>
      <c r="P359" s="150"/>
      <c r="Q359" s="150"/>
      <c r="R359" s="150"/>
      <c r="S359" s="669"/>
      <c r="T359" s="669"/>
      <c r="U359" s="669"/>
      <c r="V359" s="150"/>
      <c r="W359" s="150"/>
      <c r="X359" s="150"/>
      <c r="Y359" s="150"/>
      <c r="Z359" s="150"/>
      <c r="AA359" s="150"/>
      <c r="AB359" s="150"/>
      <c r="AC359" s="150"/>
      <c r="AD359" s="150"/>
      <c r="AE359" s="150"/>
    </row>
    <row r="360" spans="1:31" ht="15.75" customHeight="1" x14ac:dyDescent="0.25">
      <c r="A360" s="669"/>
      <c r="B360" s="669"/>
      <c r="C360" s="669"/>
      <c r="D360" s="669"/>
      <c r="E360" s="669"/>
      <c r="F360" s="669"/>
      <c r="G360" s="669"/>
      <c r="H360" s="669"/>
      <c r="I360" s="669"/>
      <c r="J360" s="669"/>
      <c r="K360" s="669"/>
      <c r="L360" s="669"/>
      <c r="M360" s="669"/>
      <c r="N360" s="669"/>
      <c r="O360" s="669"/>
      <c r="P360" s="150"/>
      <c r="Q360" s="150"/>
      <c r="R360" s="150"/>
      <c r="S360" s="669"/>
      <c r="T360" s="669"/>
      <c r="U360" s="669"/>
      <c r="V360" s="150"/>
      <c r="W360" s="150"/>
      <c r="X360" s="150"/>
      <c r="Y360" s="150"/>
      <c r="Z360" s="150"/>
      <c r="AA360" s="150"/>
      <c r="AB360" s="150"/>
      <c r="AC360" s="150"/>
      <c r="AD360" s="150"/>
      <c r="AE360" s="150"/>
    </row>
    <row r="361" spans="1:31" ht="15.75" customHeight="1" x14ac:dyDescent="0.25">
      <c r="A361" s="669"/>
      <c r="B361" s="669"/>
      <c r="C361" s="669"/>
      <c r="D361" s="669"/>
      <c r="E361" s="669"/>
      <c r="F361" s="669"/>
      <c r="G361" s="669"/>
      <c r="H361" s="669"/>
      <c r="I361" s="669"/>
      <c r="J361" s="669"/>
      <c r="K361" s="669"/>
      <c r="L361" s="669"/>
      <c r="M361" s="669"/>
      <c r="N361" s="669"/>
      <c r="O361" s="669"/>
      <c r="P361" s="150"/>
      <c r="Q361" s="150"/>
      <c r="R361" s="150"/>
      <c r="S361" s="669"/>
      <c r="T361" s="669"/>
      <c r="U361" s="669"/>
      <c r="V361" s="150"/>
      <c r="W361" s="150"/>
      <c r="X361" s="150"/>
      <c r="Y361" s="150"/>
      <c r="Z361" s="150"/>
      <c r="AA361" s="150"/>
      <c r="AB361" s="150"/>
      <c r="AC361" s="150"/>
      <c r="AD361" s="150"/>
      <c r="AE361" s="150"/>
    </row>
    <row r="362" spans="1:31" ht="15.75" customHeight="1" x14ac:dyDescent="0.25">
      <c r="A362" s="669"/>
      <c r="B362" s="669"/>
      <c r="C362" s="669"/>
      <c r="D362" s="669"/>
      <c r="E362" s="669"/>
      <c r="F362" s="669"/>
      <c r="G362" s="669"/>
      <c r="H362" s="669"/>
      <c r="I362" s="669"/>
      <c r="J362" s="669"/>
      <c r="K362" s="669"/>
      <c r="L362" s="669"/>
      <c r="M362" s="669"/>
      <c r="N362" s="669"/>
      <c r="O362" s="669"/>
      <c r="P362" s="150"/>
      <c r="Q362" s="150"/>
      <c r="R362" s="150"/>
      <c r="S362" s="669"/>
      <c r="T362" s="669"/>
      <c r="U362" s="669"/>
      <c r="V362" s="150"/>
      <c r="W362" s="150"/>
      <c r="X362" s="150"/>
      <c r="Y362" s="150"/>
      <c r="Z362" s="150"/>
      <c r="AA362" s="150"/>
      <c r="AB362" s="150"/>
      <c r="AC362" s="150"/>
      <c r="AD362" s="150"/>
      <c r="AE362" s="150"/>
    </row>
    <row r="363" spans="1:31" ht="15.75" customHeight="1" x14ac:dyDescent="0.25">
      <c r="A363" s="669"/>
      <c r="B363" s="669"/>
      <c r="C363" s="669"/>
      <c r="D363" s="669"/>
      <c r="E363" s="669"/>
      <c r="F363" s="669"/>
      <c r="G363" s="669"/>
      <c r="H363" s="669"/>
      <c r="I363" s="669"/>
      <c r="J363" s="669"/>
      <c r="K363" s="669"/>
      <c r="L363" s="669"/>
      <c r="M363" s="669"/>
      <c r="N363" s="669"/>
      <c r="O363" s="669"/>
      <c r="P363" s="150"/>
      <c r="Q363" s="150"/>
      <c r="R363" s="150"/>
      <c r="S363" s="669"/>
      <c r="T363" s="669"/>
      <c r="U363" s="669"/>
      <c r="V363" s="150"/>
      <c r="W363" s="150"/>
      <c r="X363" s="150"/>
      <c r="Y363" s="150"/>
      <c r="Z363" s="150"/>
      <c r="AA363" s="150"/>
      <c r="AB363" s="150"/>
      <c r="AC363" s="150"/>
      <c r="AD363" s="150"/>
      <c r="AE363" s="150"/>
    </row>
    <row r="364" spans="1:31" ht="15.75" customHeight="1" x14ac:dyDescent="0.25">
      <c r="A364" s="669"/>
      <c r="B364" s="669"/>
      <c r="C364" s="669"/>
      <c r="D364" s="669"/>
      <c r="E364" s="669"/>
      <c r="F364" s="669"/>
      <c r="G364" s="669"/>
      <c r="H364" s="669"/>
      <c r="I364" s="669"/>
      <c r="J364" s="669"/>
      <c r="K364" s="669"/>
      <c r="L364" s="669"/>
      <c r="M364" s="669"/>
      <c r="N364" s="669"/>
      <c r="O364" s="669"/>
      <c r="P364" s="150"/>
      <c r="Q364" s="150"/>
      <c r="R364" s="150"/>
      <c r="S364" s="669"/>
      <c r="T364" s="669"/>
      <c r="U364" s="669"/>
      <c r="V364" s="150"/>
      <c r="W364" s="150"/>
      <c r="X364" s="150"/>
      <c r="Y364" s="150"/>
      <c r="Z364" s="150"/>
      <c r="AA364" s="150"/>
      <c r="AB364" s="150"/>
      <c r="AC364" s="150"/>
      <c r="AD364" s="150"/>
      <c r="AE364" s="150"/>
    </row>
    <row r="365" spans="1:31" ht="15.75" customHeight="1" x14ac:dyDescent="0.25">
      <c r="A365" s="669"/>
      <c r="B365" s="669"/>
      <c r="C365" s="669"/>
      <c r="D365" s="669"/>
      <c r="E365" s="669"/>
      <c r="F365" s="669"/>
      <c r="G365" s="669"/>
      <c r="H365" s="669"/>
      <c r="I365" s="669"/>
      <c r="J365" s="669"/>
      <c r="K365" s="669"/>
      <c r="L365" s="669"/>
      <c r="M365" s="669"/>
      <c r="N365" s="669"/>
      <c r="O365" s="669"/>
      <c r="P365" s="150"/>
      <c r="Q365" s="150"/>
      <c r="R365" s="150"/>
      <c r="S365" s="669"/>
      <c r="T365" s="669"/>
      <c r="U365" s="669"/>
      <c r="V365" s="150"/>
      <c r="W365" s="150"/>
      <c r="X365" s="150"/>
      <c r="Y365" s="150"/>
      <c r="Z365" s="150"/>
      <c r="AA365" s="150"/>
      <c r="AB365" s="150"/>
      <c r="AC365" s="150"/>
      <c r="AD365" s="150"/>
      <c r="AE365" s="150"/>
    </row>
    <row r="366" spans="1:31" ht="15.75" customHeight="1" x14ac:dyDescent="0.25">
      <c r="A366" s="669"/>
      <c r="B366" s="669"/>
      <c r="C366" s="669"/>
      <c r="D366" s="669"/>
      <c r="E366" s="669"/>
      <c r="F366" s="669"/>
      <c r="G366" s="669"/>
      <c r="H366" s="669"/>
      <c r="I366" s="669"/>
      <c r="J366" s="669"/>
      <c r="K366" s="669"/>
      <c r="L366" s="669"/>
      <c r="M366" s="669"/>
      <c r="N366" s="669"/>
      <c r="O366" s="669"/>
      <c r="P366" s="150"/>
      <c r="Q366" s="150"/>
      <c r="R366" s="150"/>
      <c r="S366" s="669"/>
      <c r="T366" s="669"/>
      <c r="U366" s="669"/>
      <c r="V366" s="150"/>
      <c r="W366" s="150"/>
      <c r="X366" s="150"/>
      <c r="Y366" s="150"/>
      <c r="Z366" s="150"/>
      <c r="AA366" s="150"/>
      <c r="AB366" s="150"/>
      <c r="AC366" s="150"/>
      <c r="AD366" s="150"/>
      <c r="AE366" s="150"/>
    </row>
    <row r="367" spans="1:31" ht="15.75" customHeight="1" x14ac:dyDescent="0.25">
      <c r="A367" s="669"/>
      <c r="B367" s="669"/>
      <c r="C367" s="669"/>
      <c r="D367" s="669"/>
      <c r="E367" s="669"/>
      <c r="F367" s="669"/>
      <c r="G367" s="669"/>
      <c r="H367" s="669"/>
      <c r="I367" s="669"/>
      <c r="J367" s="669"/>
      <c r="K367" s="669"/>
      <c r="L367" s="669"/>
      <c r="M367" s="669"/>
      <c r="N367" s="669"/>
      <c r="O367" s="669"/>
      <c r="P367" s="150"/>
      <c r="Q367" s="150"/>
      <c r="R367" s="150"/>
      <c r="S367" s="669"/>
      <c r="T367" s="669"/>
      <c r="U367" s="669"/>
      <c r="V367" s="150"/>
      <c r="W367" s="150"/>
      <c r="X367" s="150"/>
      <c r="Y367" s="150"/>
      <c r="Z367" s="150"/>
      <c r="AA367" s="150"/>
      <c r="AB367" s="150"/>
      <c r="AC367" s="150"/>
      <c r="AD367" s="150"/>
      <c r="AE367" s="150"/>
    </row>
    <row r="368" spans="1:31" ht="15.75" customHeight="1" x14ac:dyDescent="0.25">
      <c r="A368" s="669"/>
      <c r="B368" s="669"/>
      <c r="C368" s="669"/>
      <c r="D368" s="669"/>
      <c r="E368" s="669"/>
      <c r="F368" s="669"/>
      <c r="G368" s="669"/>
      <c r="H368" s="669"/>
      <c r="I368" s="669"/>
      <c r="J368" s="669"/>
      <c r="K368" s="669"/>
      <c r="L368" s="669"/>
      <c r="M368" s="669"/>
      <c r="N368" s="669"/>
      <c r="O368" s="669"/>
      <c r="P368" s="150"/>
      <c r="Q368" s="150"/>
      <c r="R368" s="150"/>
      <c r="S368" s="669"/>
      <c r="T368" s="669"/>
      <c r="U368" s="669"/>
      <c r="V368" s="150"/>
      <c r="W368" s="150"/>
      <c r="X368" s="150"/>
      <c r="Y368" s="150"/>
      <c r="Z368" s="150"/>
      <c r="AA368" s="150"/>
      <c r="AB368" s="150"/>
      <c r="AC368" s="150"/>
      <c r="AD368" s="150"/>
      <c r="AE368" s="150"/>
    </row>
    <row r="369" spans="1:31" ht="15.75" customHeight="1" x14ac:dyDescent="0.25">
      <c r="A369" s="669"/>
      <c r="B369" s="669"/>
      <c r="C369" s="669"/>
      <c r="D369" s="669"/>
      <c r="E369" s="669"/>
      <c r="F369" s="669"/>
      <c r="G369" s="669"/>
      <c r="H369" s="669"/>
      <c r="I369" s="669"/>
      <c r="J369" s="669"/>
      <c r="K369" s="669"/>
      <c r="L369" s="669"/>
      <c r="M369" s="669"/>
      <c r="N369" s="669"/>
      <c r="O369" s="669"/>
      <c r="P369" s="150"/>
      <c r="Q369" s="150"/>
      <c r="R369" s="150"/>
      <c r="S369" s="669"/>
      <c r="T369" s="669"/>
      <c r="U369" s="669"/>
      <c r="V369" s="150"/>
      <c r="W369" s="150"/>
      <c r="X369" s="150"/>
      <c r="Y369" s="150"/>
      <c r="Z369" s="150"/>
      <c r="AA369" s="150"/>
      <c r="AB369" s="150"/>
      <c r="AC369" s="150"/>
      <c r="AD369" s="150"/>
      <c r="AE369" s="150"/>
    </row>
    <row r="370" spans="1:31" ht="15.75" customHeight="1" x14ac:dyDescent="0.25">
      <c r="A370" s="669"/>
      <c r="B370" s="669"/>
      <c r="C370" s="669"/>
      <c r="D370" s="669"/>
      <c r="E370" s="669"/>
      <c r="F370" s="669"/>
      <c r="G370" s="669"/>
      <c r="H370" s="669"/>
      <c r="I370" s="669"/>
      <c r="J370" s="669"/>
      <c r="K370" s="669"/>
      <c r="L370" s="669"/>
      <c r="M370" s="669"/>
      <c r="N370" s="669"/>
      <c r="O370" s="669"/>
      <c r="P370" s="150"/>
      <c r="Q370" s="150"/>
      <c r="R370" s="150"/>
      <c r="S370" s="669"/>
      <c r="T370" s="669"/>
      <c r="U370" s="669"/>
      <c r="V370" s="150"/>
      <c r="W370" s="150"/>
      <c r="X370" s="150"/>
      <c r="Y370" s="150"/>
      <c r="Z370" s="150"/>
      <c r="AA370" s="150"/>
      <c r="AB370" s="150"/>
      <c r="AC370" s="150"/>
      <c r="AD370" s="150"/>
      <c r="AE370" s="150"/>
    </row>
    <row r="371" spans="1:31" ht="15.75" customHeight="1" x14ac:dyDescent="0.25">
      <c r="A371" s="669"/>
      <c r="B371" s="669"/>
      <c r="C371" s="669"/>
      <c r="D371" s="669"/>
      <c r="E371" s="669"/>
      <c r="F371" s="669"/>
      <c r="G371" s="669"/>
      <c r="H371" s="669"/>
      <c r="I371" s="669"/>
      <c r="J371" s="669"/>
      <c r="K371" s="669"/>
      <c r="L371" s="669"/>
      <c r="M371" s="669"/>
      <c r="N371" s="669"/>
      <c r="O371" s="669"/>
      <c r="P371" s="150"/>
      <c r="Q371" s="150"/>
      <c r="R371" s="150"/>
      <c r="S371" s="669"/>
      <c r="T371" s="669"/>
      <c r="U371" s="669"/>
      <c r="V371" s="150"/>
      <c r="W371" s="150"/>
      <c r="X371" s="150"/>
      <c r="Y371" s="150"/>
      <c r="Z371" s="150"/>
      <c r="AA371" s="150"/>
      <c r="AB371" s="150"/>
      <c r="AC371" s="150"/>
      <c r="AD371" s="150"/>
      <c r="AE371" s="150"/>
    </row>
    <row r="372" spans="1:31" ht="15.75" customHeight="1" x14ac:dyDescent="0.25">
      <c r="A372" s="669"/>
      <c r="B372" s="669"/>
      <c r="C372" s="669"/>
      <c r="D372" s="669"/>
      <c r="E372" s="669"/>
      <c r="F372" s="669"/>
      <c r="G372" s="669"/>
      <c r="H372" s="669"/>
      <c r="I372" s="669"/>
      <c r="J372" s="669"/>
      <c r="K372" s="669"/>
      <c r="L372" s="669"/>
      <c r="M372" s="669"/>
      <c r="N372" s="669"/>
      <c r="O372" s="669"/>
      <c r="P372" s="150"/>
      <c r="Q372" s="150"/>
      <c r="R372" s="150"/>
      <c r="S372" s="669"/>
      <c r="T372" s="669"/>
      <c r="U372" s="669"/>
      <c r="V372" s="150"/>
      <c r="W372" s="150"/>
      <c r="X372" s="150"/>
      <c r="Y372" s="150"/>
      <c r="Z372" s="150"/>
      <c r="AA372" s="150"/>
      <c r="AB372" s="150"/>
      <c r="AC372" s="150"/>
      <c r="AD372" s="150"/>
      <c r="AE372" s="150"/>
    </row>
    <row r="373" spans="1:31" ht="15.75" customHeight="1" x14ac:dyDescent="0.25">
      <c r="A373" s="669"/>
      <c r="B373" s="669"/>
      <c r="C373" s="669"/>
      <c r="D373" s="669"/>
      <c r="E373" s="669"/>
      <c r="F373" s="669"/>
      <c r="G373" s="669"/>
      <c r="H373" s="669"/>
      <c r="I373" s="669"/>
      <c r="J373" s="669"/>
      <c r="K373" s="669"/>
      <c r="L373" s="669"/>
      <c r="M373" s="669"/>
      <c r="N373" s="669"/>
      <c r="O373" s="669"/>
      <c r="P373" s="150"/>
      <c r="Q373" s="150"/>
      <c r="R373" s="150"/>
      <c r="S373" s="669"/>
      <c r="T373" s="669"/>
      <c r="U373" s="669"/>
      <c r="V373" s="150"/>
      <c r="W373" s="150"/>
      <c r="X373" s="150"/>
      <c r="Y373" s="150"/>
      <c r="Z373" s="150"/>
      <c r="AA373" s="150"/>
      <c r="AB373" s="150"/>
      <c r="AC373" s="150"/>
      <c r="AD373" s="150"/>
      <c r="AE373" s="150"/>
    </row>
    <row r="374" spans="1:31" ht="15.75" customHeight="1" x14ac:dyDescent="0.25">
      <c r="A374" s="669"/>
      <c r="B374" s="669"/>
      <c r="C374" s="669"/>
      <c r="D374" s="669"/>
      <c r="E374" s="669"/>
      <c r="F374" s="669"/>
      <c r="G374" s="669"/>
      <c r="H374" s="669"/>
      <c r="I374" s="669"/>
      <c r="J374" s="669"/>
      <c r="K374" s="669"/>
      <c r="L374" s="669"/>
      <c r="M374" s="669"/>
      <c r="N374" s="669"/>
      <c r="O374" s="669"/>
      <c r="P374" s="150"/>
      <c r="Q374" s="150"/>
      <c r="R374" s="150"/>
      <c r="S374" s="669"/>
      <c r="T374" s="669"/>
      <c r="U374" s="669"/>
      <c r="V374" s="150"/>
      <c r="W374" s="150"/>
      <c r="X374" s="150"/>
      <c r="Y374" s="150"/>
      <c r="Z374" s="150"/>
      <c r="AA374" s="150"/>
      <c r="AB374" s="150"/>
      <c r="AC374" s="150"/>
      <c r="AD374" s="150"/>
      <c r="AE374" s="150"/>
    </row>
    <row r="375" spans="1:31" ht="15.75" customHeight="1" x14ac:dyDescent="0.25">
      <c r="A375" s="669"/>
      <c r="B375" s="669"/>
      <c r="C375" s="669"/>
      <c r="D375" s="669"/>
      <c r="E375" s="669"/>
      <c r="F375" s="669"/>
      <c r="G375" s="669"/>
      <c r="H375" s="669"/>
      <c r="I375" s="669"/>
      <c r="J375" s="669"/>
      <c r="K375" s="669"/>
      <c r="L375" s="669"/>
      <c r="M375" s="669"/>
      <c r="N375" s="669"/>
      <c r="O375" s="669"/>
      <c r="P375" s="150"/>
      <c r="Q375" s="150"/>
      <c r="R375" s="150"/>
      <c r="S375" s="669"/>
      <c r="T375" s="669"/>
      <c r="U375" s="669"/>
      <c r="V375" s="150"/>
      <c r="W375" s="150"/>
      <c r="X375" s="150"/>
      <c r="Y375" s="150"/>
      <c r="Z375" s="150"/>
      <c r="AA375" s="150"/>
      <c r="AB375" s="150"/>
      <c r="AC375" s="150"/>
      <c r="AD375" s="150"/>
      <c r="AE375" s="150"/>
    </row>
    <row r="376" spans="1:31" ht="15.75" customHeight="1" x14ac:dyDescent="0.25">
      <c r="A376" s="669"/>
      <c r="B376" s="669"/>
      <c r="C376" s="669"/>
      <c r="D376" s="669"/>
      <c r="E376" s="669"/>
      <c r="F376" s="669"/>
      <c r="G376" s="669"/>
      <c r="H376" s="669"/>
      <c r="I376" s="669"/>
      <c r="J376" s="669"/>
      <c r="K376" s="669"/>
      <c r="L376" s="669"/>
      <c r="M376" s="669"/>
      <c r="N376" s="669"/>
      <c r="O376" s="669"/>
      <c r="P376" s="150"/>
      <c r="Q376" s="150"/>
      <c r="R376" s="150"/>
      <c r="S376" s="669"/>
      <c r="T376" s="669"/>
      <c r="U376" s="669"/>
      <c r="V376" s="150"/>
      <c r="W376" s="150"/>
      <c r="X376" s="150"/>
      <c r="Y376" s="150"/>
      <c r="Z376" s="150"/>
      <c r="AA376" s="150"/>
      <c r="AB376" s="150"/>
      <c r="AC376" s="150"/>
      <c r="AD376" s="150"/>
      <c r="AE376" s="150"/>
    </row>
    <row r="377" spans="1:31" ht="15.75" customHeight="1" x14ac:dyDescent="0.25">
      <c r="A377" s="669"/>
      <c r="B377" s="669"/>
      <c r="C377" s="669"/>
      <c r="D377" s="669"/>
      <c r="E377" s="669"/>
      <c r="F377" s="669"/>
      <c r="G377" s="669"/>
      <c r="H377" s="669"/>
      <c r="I377" s="669"/>
      <c r="J377" s="669"/>
      <c r="K377" s="669"/>
      <c r="L377" s="669"/>
      <c r="M377" s="669"/>
      <c r="N377" s="669"/>
      <c r="O377" s="669"/>
      <c r="P377" s="150"/>
      <c r="Q377" s="150"/>
      <c r="R377" s="150"/>
      <c r="S377" s="669"/>
      <c r="T377" s="669"/>
      <c r="U377" s="669"/>
      <c r="V377" s="150"/>
      <c r="W377" s="150"/>
      <c r="X377" s="150"/>
      <c r="Y377" s="150"/>
      <c r="Z377" s="150"/>
      <c r="AA377" s="150"/>
      <c r="AB377" s="150"/>
      <c r="AC377" s="150"/>
      <c r="AD377" s="150"/>
      <c r="AE377" s="150"/>
    </row>
    <row r="378" spans="1:31" ht="15.75" customHeight="1" x14ac:dyDescent="0.25">
      <c r="A378" s="669"/>
      <c r="B378" s="669"/>
      <c r="C378" s="669"/>
      <c r="D378" s="669"/>
      <c r="E378" s="669"/>
      <c r="F378" s="669"/>
      <c r="G378" s="669"/>
      <c r="H378" s="669"/>
      <c r="I378" s="669"/>
      <c r="J378" s="669"/>
      <c r="K378" s="669"/>
      <c r="L378" s="669"/>
      <c r="M378" s="669"/>
      <c r="N378" s="669"/>
      <c r="O378" s="669"/>
      <c r="P378" s="150"/>
      <c r="Q378" s="150"/>
      <c r="R378" s="150"/>
      <c r="S378" s="669"/>
      <c r="T378" s="669"/>
      <c r="U378" s="669"/>
      <c r="V378" s="150"/>
      <c r="W378" s="150"/>
      <c r="X378" s="150"/>
      <c r="Y378" s="150"/>
      <c r="Z378" s="150"/>
      <c r="AA378" s="150"/>
      <c r="AB378" s="150"/>
      <c r="AC378" s="150"/>
      <c r="AD378" s="150"/>
      <c r="AE378" s="150"/>
    </row>
    <row r="379" spans="1:31" ht="15.75" customHeight="1" x14ac:dyDescent="0.25">
      <c r="A379" s="669"/>
      <c r="B379" s="669"/>
      <c r="C379" s="669"/>
      <c r="D379" s="669"/>
      <c r="E379" s="669"/>
      <c r="F379" s="669"/>
      <c r="G379" s="669"/>
      <c r="H379" s="669"/>
      <c r="I379" s="669"/>
      <c r="J379" s="669"/>
      <c r="K379" s="669"/>
      <c r="L379" s="669"/>
      <c r="M379" s="669"/>
      <c r="N379" s="669"/>
      <c r="O379" s="669"/>
      <c r="P379" s="150"/>
      <c r="Q379" s="150"/>
      <c r="R379" s="150"/>
      <c r="S379" s="669"/>
      <c r="T379" s="669"/>
      <c r="U379" s="669"/>
      <c r="V379" s="150"/>
      <c r="W379" s="150"/>
      <c r="X379" s="150"/>
      <c r="Y379" s="150"/>
      <c r="Z379" s="150"/>
      <c r="AA379" s="150"/>
      <c r="AB379" s="150"/>
      <c r="AC379" s="150"/>
      <c r="AD379" s="150"/>
      <c r="AE379" s="150"/>
    </row>
    <row r="380" spans="1:31" ht="15.75" customHeight="1" x14ac:dyDescent="0.25">
      <c r="A380" s="669"/>
      <c r="B380" s="669"/>
      <c r="C380" s="669"/>
      <c r="D380" s="669"/>
      <c r="E380" s="669"/>
      <c r="F380" s="669"/>
      <c r="G380" s="669"/>
      <c r="H380" s="669"/>
      <c r="I380" s="669"/>
      <c r="J380" s="669"/>
      <c r="K380" s="669"/>
      <c r="L380" s="669"/>
      <c r="M380" s="669"/>
      <c r="N380" s="669"/>
      <c r="O380" s="669"/>
      <c r="P380" s="150"/>
      <c r="Q380" s="150"/>
      <c r="R380" s="150"/>
      <c r="S380" s="669"/>
      <c r="T380" s="669"/>
      <c r="U380" s="669"/>
      <c r="V380" s="150"/>
      <c r="W380" s="150"/>
      <c r="X380" s="150"/>
      <c r="Y380" s="150"/>
      <c r="Z380" s="150"/>
      <c r="AA380" s="150"/>
      <c r="AB380" s="150"/>
      <c r="AC380" s="150"/>
      <c r="AD380" s="150"/>
      <c r="AE380" s="150"/>
    </row>
    <row r="381" spans="1:31" ht="15.75" customHeight="1" x14ac:dyDescent="0.25">
      <c r="A381" s="669"/>
      <c r="B381" s="669"/>
      <c r="C381" s="669"/>
      <c r="D381" s="669"/>
      <c r="E381" s="669"/>
      <c r="F381" s="669"/>
      <c r="G381" s="669"/>
      <c r="H381" s="669"/>
      <c r="I381" s="669"/>
      <c r="J381" s="669"/>
      <c r="K381" s="669"/>
      <c r="L381" s="669"/>
      <c r="M381" s="669"/>
      <c r="N381" s="669"/>
      <c r="O381" s="669"/>
      <c r="P381" s="150"/>
      <c r="Q381" s="150"/>
      <c r="R381" s="150"/>
      <c r="S381" s="669"/>
      <c r="T381" s="669"/>
      <c r="U381" s="669"/>
      <c r="V381" s="150"/>
      <c r="W381" s="150"/>
      <c r="X381" s="150"/>
      <c r="Y381" s="150"/>
      <c r="Z381" s="150"/>
      <c r="AA381" s="150"/>
      <c r="AB381" s="150"/>
      <c r="AC381" s="150"/>
      <c r="AD381" s="150"/>
      <c r="AE381" s="150"/>
    </row>
    <row r="382" spans="1:31" ht="15.75" customHeight="1" x14ac:dyDescent="0.25">
      <c r="A382" s="669"/>
      <c r="B382" s="669"/>
      <c r="C382" s="669"/>
      <c r="D382" s="669"/>
      <c r="E382" s="669"/>
      <c r="F382" s="669"/>
      <c r="G382" s="669"/>
      <c r="H382" s="669"/>
      <c r="I382" s="669"/>
      <c r="J382" s="669"/>
      <c r="K382" s="669"/>
      <c r="L382" s="669"/>
      <c r="M382" s="669"/>
      <c r="N382" s="669"/>
      <c r="O382" s="669"/>
      <c r="P382" s="150"/>
      <c r="Q382" s="150"/>
      <c r="R382" s="150"/>
      <c r="S382" s="669"/>
      <c r="T382" s="669"/>
      <c r="U382" s="669"/>
      <c r="V382" s="150"/>
      <c r="W382" s="150"/>
      <c r="X382" s="150"/>
      <c r="Y382" s="150"/>
      <c r="Z382" s="150"/>
      <c r="AA382" s="150"/>
      <c r="AB382" s="150"/>
      <c r="AC382" s="150"/>
      <c r="AD382" s="150"/>
      <c r="AE382" s="150"/>
    </row>
    <row r="383" spans="1:31" ht="15.75" customHeight="1" x14ac:dyDescent="0.25">
      <c r="A383" s="669"/>
      <c r="B383" s="669"/>
      <c r="C383" s="669"/>
      <c r="D383" s="669"/>
      <c r="E383" s="669"/>
      <c r="F383" s="669"/>
      <c r="G383" s="669"/>
      <c r="H383" s="669"/>
      <c r="I383" s="669"/>
      <c r="J383" s="669"/>
      <c r="K383" s="669"/>
      <c r="L383" s="669"/>
      <c r="M383" s="669"/>
      <c r="N383" s="669"/>
      <c r="O383" s="669"/>
      <c r="P383" s="150"/>
      <c r="Q383" s="150"/>
      <c r="R383" s="150"/>
      <c r="S383" s="669"/>
      <c r="T383" s="669"/>
      <c r="U383" s="669"/>
      <c r="V383" s="150"/>
      <c r="W383" s="150"/>
      <c r="X383" s="150"/>
      <c r="Y383" s="150"/>
      <c r="Z383" s="150"/>
      <c r="AA383" s="150"/>
      <c r="AB383" s="150"/>
      <c r="AC383" s="150"/>
      <c r="AD383" s="150"/>
      <c r="AE383" s="150"/>
    </row>
    <row r="384" spans="1:31" ht="15.75" customHeight="1" x14ac:dyDescent="0.25">
      <c r="A384" s="669"/>
      <c r="B384" s="669"/>
      <c r="C384" s="669"/>
      <c r="D384" s="669"/>
      <c r="E384" s="669"/>
      <c r="F384" s="669"/>
      <c r="G384" s="669"/>
      <c r="H384" s="669"/>
      <c r="I384" s="669"/>
      <c r="J384" s="669"/>
      <c r="K384" s="669"/>
      <c r="L384" s="669"/>
      <c r="M384" s="669"/>
      <c r="N384" s="669"/>
      <c r="O384" s="669"/>
      <c r="P384" s="150"/>
      <c r="Q384" s="150"/>
      <c r="R384" s="150"/>
      <c r="S384" s="669"/>
      <c r="T384" s="669"/>
      <c r="U384" s="669"/>
      <c r="V384" s="150"/>
      <c r="W384" s="150"/>
      <c r="X384" s="150"/>
      <c r="Y384" s="150"/>
      <c r="Z384" s="150"/>
      <c r="AA384" s="150"/>
      <c r="AB384" s="150"/>
      <c r="AC384" s="150"/>
      <c r="AD384" s="150"/>
      <c r="AE384" s="150"/>
    </row>
    <row r="385" spans="1:31" ht="15.75" customHeight="1" x14ac:dyDescent="0.25">
      <c r="A385" s="669"/>
      <c r="B385" s="669"/>
      <c r="C385" s="669"/>
      <c r="D385" s="669"/>
      <c r="E385" s="669"/>
      <c r="F385" s="669"/>
      <c r="G385" s="669"/>
      <c r="H385" s="669"/>
      <c r="I385" s="669"/>
      <c r="J385" s="669"/>
      <c r="K385" s="669"/>
      <c r="L385" s="669"/>
      <c r="M385" s="669"/>
      <c r="N385" s="669"/>
      <c r="O385" s="669"/>
      <c r="P385" s="150"/>
      <c r="Q385" s="150"/>
      <c r="R385" s="150"/>
      <c r="S385" s="669"/>
      <c r="T385" s="669"/>
      <c r="U385" s="669"/>
      <c r="V385" s="150"/>
      <c r="W385" s="150"/>
      <c r="X385" s="150"/>
      <c r="Y385" s="150"/>
      <c r="Z385" s="150"/>
      <c r="AA385" s="150"/>
      <c r="AB385" s="150"/>
      <c r="AC385" s="150"/>
      <c r="AD385" s="150"/>
      <c r="AE385" s="150"/>
    </row>
    <row r="386" spans="1:31" ht="15.75" customHeight="1" x14ac:dyDescent="0.25">
      <c r="A386" s="669"/>
      <c r="B386" s="669"/>
      <c r="C386" s="669"/>
      <c r="D386" s="669"/>
      <c r="E386" s="669"/>
      <c r="F386" s="669"/>
      <c r="G386" s="669"/>
      <c r="H386" s="669"/>
      <c r="I386" s="669"/>
      <c r="J386" s="669"/>
      <c r="K386" s="669"/>
      <c r="L386" s="669"/>
      <c r="M386" s="669"/>
      <c r="N386" s="669"/>
      <c r="O386" s="669"/>
      <c r="P386" s="150"/>
      <c r="Q386" s="150"/>
      <c r="R386" s="150"/>
      <c r="S386" s="669"/>
      <c r="T386" s="669"/>
      <c r="U386" s="669"/>
      <c r="V386" s="150"/>
      <c r="W386" s="150"/>
      <c r="X386" s="150"/>
      <c r="Y386" s="150"/>
      <c r="Z386" s="150"/>
      <c r="AA386" s="150"/>
      <c r="AB386" s="150"/>
      <c r="AC386" s="150"/>
      <c r="AD386" s="150"/>
      <c r="AE386" s="150"/>
    </row>
    <row r="387" spans="1:31" ht="15.75" customHeight="1" x14ac:dyDescent="0.25">
      <c r="A387" s="669"/>
      <c r="B387" s="669"/>
      <c r="C387" s="669"/>
      <c r="D387" s="669"/>
      <c r="E387" s="669"/>
      <c r="F387" s="669"/>
      <c r="G387" s="669"/>
      <c r="H387" s="669"/>
      <c r="I387" s="669"/>
      <c r="J387" s="669"/>
      <c r="K387" s="669"/>
      <c r="L387" s="669"/>
      <c r="M387" s="669"/>
      <c r="N387" s="669"/>
      <c r="O387" s="669"/>
      <c r="P387" s="150"/>
      <c r="Q387" s="150"/>
      <c r="R387" s="150"/>
      <c r="S387" s="669"/>
      <c r="T387" s="669"/>
      <c r="U387" s="669"/>
      <c r="V387" s="150"/>
      <c r="W387" s="150"/>
      <c r="X387" s="150"/>
      <c r="Y387" s="150"/>
      <c r="Z387" s="150"/>
      <c r="AA387" s="150"/>
      <c r="AB387" s="150"/>
      <c r="AC387" s="150"/>
      <c r="AD387" s="150"/>
      <c r="AE387" s="150"/>
    </row>
    <row r="388" spans="1:31" ht="15.75" customHeight="1" x14ac:dyDescent="0.25">
      <c r="A388" s="669"/>
      <c r="B388" s="669"/>
      <c r="C388" s="669"/>
      <c r="D388" s="669"/>
      <c r="E388" s="669"/>
      <c r="F388" s="669"/>
      <c r="G388" s="669"/>
      <c r="H388" s="669"/>
      <c r="I388" s="669"/>
      <c r="J388" s="669"/>
      <c r="K388" s="669"/>
      <c r="L388" s="669"/>
      <c r="M388" s="669"/>
      <c r="N388" s="669"/>
      <c r="O388" s="669"/>
      <c r="P388" s="150"/>
      <c r="Q388" s="150"/>
      <c r="R388" s="150"/>
      <c r="S388" s="669"/>
      <c r="T388" s="669"/>
      <c r="U388" s="669"/>
      <c r="V388" s="150"/>
      <c r="W388" s="150"/>
      <c r="X388" s="150"/>
      <c r="Y388" s="150"/>
      <c r="Z388" s="150"/>
      <c r="AA388" s="150"/>
      <c r="AB388" s="150"/>
      <c r="AC388" s="150"/>
      <c r="AD388" s="150"/>
      <c r="AE388" s="150"/>
    </row>
    <row r="389" spans="1:31" ht="15.75" customHeight="1" x14ac:dyDescent="0.25">
      <c r="A389" s="669"/>
      <c r="B389" s="669"/>
      <c r="C389" s="669"/>
      <c r="D389" s="669"/>
      <c r="E389" s="669"/>
      <c r="F389" s="669"/>
      <c r="G389" s="669"/>
      <c r="H389" s="669"/>
      <c r="I389" s="669"/>
      <c r="J389" s="669"/>
      <c r="K389" s="669"/>
      <c r="L389" s="669"/>
      <c r="M389" s="669"/>
      <c r="N389" s="669"/>
      <c r="O389" s="669"/>
      <c r="P389" s="150"/>
      <c r="Q389" s="150"/>
      <c r="R389" s="150"/>
      <c r="S389" s="669"/>
      <c r="T389" s="669"/>
      <c r="U389" s="669"/>
      <c r="V389" s="150"/>
      <c r="W389" s="150"/>
      <c r="X389" s="150"/>
      <c r="Y389" s="150"/>
      <c r="Z389" s="150"/>
      <c r="AA389" s="150"/>
      <c r="AB389" s="150"/>
      <c r="AC389" s="150"/>
      <c r="AD389" s="150"/>
      <c r="AE389" s="150"/>
    </row>
    <row r="390" spans="1:31" ht="15.75" customHeight="1" x14ac:dyDescent="0.25">
      <c r="A390" s="669"/>
      <c r="B390" s="669"/>
      <c r="C390" s="669"/>
      <c r="D390" s="669"/>
      <c r="E390" s="669"/>
      <c r="F390" s="669"/>
      <c r="G390" s="669"/>
      <c r="H390" s="669"/>
      <c r="I390" s="669"/>
      <c r="J390" s="669"/>
      <c r="K390" s="669"/>
      <c r="L390" s="669"/>
      <c r="M390" s="669"/>
      <c r="N390" s="669"/>
      <c r="O390" s="669"/>
      <c r="P390" s="150"/>
      <c r="Q390" s="150"/>
      <c r="R390" s="150"/>
      <c r="S390" s="669"/>
      <c r="T390" s="669"/>
      <c r="U390" s="669"/>
      <c r="V390" s="150"/>
      <c r="W390" s="150"/>
      <c r="X390" s="150"/>
      <c r="Y390" s="150"/>
      <c r="Z390" s="150"/>
      <c r="AA390" s="150"/>
      <c r="AB390" s="150"/>
      <c r="AC390" s="150"/>
      <c r="AD390" s="150"/>
      <c r="AE390" s="150"/>
    </row>
    <row r="391" spans="1:31" ht="15.75" customHeight="1" x14ac:dyDescent="0.25">
      <c r="A391" s="669"/>
      <c r="B391" s="669"/>
      <c r="C391" s="669"/>
      <c r="D391" s="669"/>
      <c r="E391" s="669"/>
      <c r="F391" s="669"/>
      <c r="G391" s="669"/>
      <c r="H391" s="669"/>
      <c r="I391" s="669"/>
      <c r="J391" s="669"/>
      <c r="K391" s="669"/>
      <c r="L391" s="669"/>
      <c r="M391" s="669"/>
      <c r="N391" s="669"/>
      <c r="O391" s="669"/>
      <c r="P391" s="150"/>
      <c r="Q391" s="150"/>
      <c r="R391" s="150"/>
      <c r="S391" s="669"/>
      <c r="T391" s="669"/>
      <c r="U391" s="669"/>
      <c r="V391" s="150"/>
      <c r="W391" s="150"/>
      <c r="X391" s="150"/>
      <c r="Y391" s="150"/>
      <c r="Z391" s="150"/>
      <c r="AA391" s="150"/>
      <c r="AB391" s="150"/>
      <c r="AC391" s="150"/>
      <c r="AD391" s="150"/>
      <c r="AE391" s="150"/>
    </row>
    <row r="392" spans="1:31" ht="15.75" customHeight="1" x14ac:dyDescent="0.25">
      <c r="A392" s="669"/>
      <c r="B392" s="669"/>
      <c r="C392" s="669"/>
      <c r="D392" s="669"/>
      <c r="E392" s="669"/>
      <c r="F392" s="669"/>
      <c r="G392" s="669"/>
      <c r="H392" s="669"/>
      <c r="I392" s="669"/>
      <c r="J392" s="669"/>
      <c r="K392" s="669"/>
      <c r="L392" s="669"/>
      <c r="M392" s="669"/>
      <c r="N392" s="669"/>
      <c r="O392" s="669"/>
      <c r="P392" s="150"/>
      <c r="Q392" s="150"/>
      <c r="R392" s="150"/>
      <c r="S392" s="669"/>
      <c r="T392" s="669"/>
      <c r="U392" s="669"/>
      <c r="V392" s="150"/>
      <c r="W392" s="150"/>
      <c r="X392" s="150"/>
      <c r="Y392" s="150"/>
      <c r="Z392" s="150"/>
      <c r="AA392" s="150"/>
      <c r="AB392" s="150"/>
      <c r="AC392" s="150"/>
      <c r="AD392" s="150"/>
      <c r="AE392" s="150"/>
    </row>
    <row r="393" spans="1:31" ht="15.75" customHeight="1" x14ac:dyDescent="0.25">
      <c r="A393" s="669"/>
      <c r="B393" s="669"/>
      <c r="C393" s="669"/>
      <c r="D393" s="669"/>
      <c r="E393" s="669"/>
      <c r="F393" s="669"/>
      <c r="G393" s="669"/>
      <c r="H393" s="669"/>
      <c r="I393" s="669"/>
      <c r="J393" s="669"/>
      <c r="K393" s="669"/>
      <c r="L393" s="669"/>
      <c r="M393" s="669"/>
      <c r="N393" s="669"/>
      <c r="O393" s="669"/>
      <c r="P393" s="150"/>
      <c r="Q393" s="150"/>
      <c r="R393" s="150"/>
      <c r="S393" s="669"/>
      <c r="T393" s="669"/>
      <c r="U393" s="669"/>
      <c r="V393" s="150"/>
      <c r="W393" s="150"/>
      <c r="X393" s="150"/>
      <c r="Y393" s="150"/>
      <c r="Z393" s="150"/>
      <c r="AA393" s="150"/>
      <c r="AB393" s="150"/>
      <c r="AC393" s="150"/>
      <c r="AD393" s="150"/>
      <c r="AE393" s="150"/>
    </row>
    <row r="394" spans="1:31" ht="15.75" customHeight="1" x14ac:dyDescent="0.25">
      <c r="A394" s="669"/>
      <c r="B394" s="669"/>
      <c r="C394" s="669"/>
      <c r="D394" s="669"/>
      <c r="E394" s="669"/>
      <c r="F394" s="669"/>
      <c r="G394" s="669"/>
      <c r="H394" s="669"/>
      <c r="I394" s="669"/>
      <c r="J394" s="669"/>
      <c r="K394" s="669"/>
      <c r="L394" s="669"/>
      <c r="M394" s="669"/>
      <c r="N394" s="669"/>
      <c r="O394" s="669"/>
      <c r="P394" s="150"/>
      <c r="Q394" s="150"/>
      <c r="R394" s="150"/>
      <c r="S394" s="669"/>
      <c r="T394" s="669"/>
      <c r="U394" s="669"/>
      <c r="V394" s="150"/>
      <c r="W394" s="150"/>
      <c r="X394" s="150"/>
      <c r="Y394" s="150"/>
      <c r="Z394" s="150"/>
      <c r="AA394" s="150"/>
      <c r="AB394" s="150"/>
      <c r="AC394" s="150"/>
      <c r="AD394" s="150"/>
      <c r="AE394" s="150"/>
    </row>
    <row r="395" spans="1:31" ht="15.75" customHeight="1" x14ac:dyDescent="0.25">
      <c r="A395" s="669"/>
      <c r="B395" s="669"/>
      <c r="C395" s="669"/>
      <c r="D395" s="669"/>
      <c r="E395" s="669"/>
      <c r="F395" s="669"/>
      <c r="G395" s="669"/>
      <c r="H395" s="669"/>
      <c r="I395" s="669"/>
      <c r="J395" s="669"/>
      <c r="K395" s="669"/>
      <c r="L395" s="669"/>
      <c r="M395" s="669"/>
      <c r="N395" s="669"/>
      <c r="O395" s="669"/>
      <c r="P395" s="150"/>
      <c r="Q395" s="150"/>
      <c r="R395" s="150"/>
      <c r="S395" s="669"/>
      <c r="T395" s="669"/>
      <c r="U395" s="669"/>
      <c r="V395" s="150"/>
      <c r="W395" s="150"/>
      <c r="X395" s="150"/>
      <c r="Y395" s="150"/>
      <c r="Z395" s="150"/>
      <c r="AA395" s="150"/>
      <c r="AB395" s="150"/>
      <c r="AC395" s="150"/>
      <c r="AD395" s="150"/>
      <c r="AE395" s="150"/>
    </row>
    <row r="396" spans="1:31" ht="15.75" customHeight="1" x14ac:dyDescent="0.25">
      <c r="A396" s="669"/>
      <c r="B396" s="669"/>
      <c r="C396" s="669"/>
      <c r="D396" s="669"/>
      <c r="E396" s="669"/>
      <c r="F396" s="669"/>
      <c r="G396" s="669"/>
      <c r="H396" s="669"/>
      <c r="I396" s="669"/>
      <c r="J396" s="669"/>
      <c r="K396" s="669"/>
      <c r="L396" s="669"/>
      <c r="M396" s="669"/>
      <c r="N396" s="669"/>
      <c r="O396" s="669"/>
      <c r="P396" s="150"/>
      <c r="Q396" s="150"/>
      <c r="R396" s="150"/>
      <c r="S396" s="669"/>
      <c r="T396" s="669"/>
      <c r="U396" s="669"/>
      <c r="V396" s="150"/>
      <c r="W396" s="150"/>
      <c r="X396" s="150"/>
      <c r="Y396" s="150"/>
      <c r="Z396" s="150"/>
      <c r="AA396" s="150"/>
      <c r="AB396" s="150"/>
      <c r="AC396" s="150"/>
      <c r="AD396" s="150"/>
      <c r="AE396" s="150"/>
    </row>
    <row r="397" spans="1:31" ht="15.75" customHeight="1" x14ac:dyDescent="0.25">
      <c r="A397" s="669"/>
      <c r="B397" s="669"/>
      <c r="C397" s="669"/>
      <c r="D397" s="669"/>
      <c r="E397" s="669"/>
      <c r="F397" s="669"/>
      <c r="G397" s="669"/>
      <c r="H397" s="669"/>
      <c r="I397" s="669"/>
      <c r="J397" s="669"/>
      <c r="K397" s="669"/>
      <c r="L397" s="669"/>
      <c r="M397" s="669"/>
      <c r="N397" s="669"/>
      <c r="O397" s="669"/>
      <c r="P397" s="150"/>
      <c r="Q397" s="150"/>
      <c r="R397" s="150"/>
      <c r="S397" s="669"/>
      <c r="T397" s="669"/>
      <c r="U397" s="669"/>
      <c r="V397" s="150"/>
      <c r="W397" s="150"/>
      <c r="X397" s="150"/>
      <c r="Y397" s="150"/>
      <c r="Z397" s="150"/>
      <c r="AA397" s="150"/>
      <c r="AB397" s="150"/>
      <c r="AC397" s="150"/>
      <c r="AD397" s="150"/>
      <c r="AE397" s="150"/>
    </row>
    <row r="398" spans="1:31" ht="15.75" customHeight="1" x14ac:dyDescent="0.25">
      <c r="A398" s="669"/>
      <c r="B398" s="669"/>
      <c r="C398" s="669"/>
      <c r="D398" s="669"/>
      <c r="E398" s="669"/>
      <c r="F398" s="669"/>
      <c r="G398" s="669"/>
      <c r="H398" s="669"/>
      <c r="I398" s="669"/>
      <c r="J398" s="669"/>
      <c r="K398" s="669"/>
      <c r="L398" s="669"/>
      <c r="M398" s="669"/>
      <c r="N398" s="669"/>
      <c r="O398" s="669"/>
      <c r="P398" s="150"/>
      <c r="Q398" s="150"/>
      <c r="R398" s="150"/>
      <c r="S398" s="669"/>
      <c r="T398" s="669"/>
      <c r="U398" s="669"/>
      <c r="V398" s="150"/>
      <c r="W398" s="150"/>
      <c r="X398" s="150"/>
      <c r="Y398" s="150"/>
      <c r="Z398" s="150"/>
      <c r="AA398" s="150"/>
      <c r="AB398" s="150"/>
      <c r="AC398" s="150"/>
      <c r="AD398" s="150"/>
      <c r="AE398" s="150"/>
    </row>
    <row r="399" spans="1:31" ht="15.75" customHeight="1" x14ac:dyDescent="0.25">
      <c r="A399" s="669"/>
      <c r="B399" s="669"/>
      <c r="C399" s="669"/>
      <c r="D399" s="669"/>
      <c r="E399" s="669"/>
      <c r="F399" s="669"/>
      <c r="G399" s="669"/>
      <c r="H399" s="669"/>
      <c r="I399" s="669"/>
      <c r="J399" s="669"/>
      <c r="K399" s="669"/>
      <c r="L399" s="669"/>
      <c r="M399" s="669"/>
      <c r="N399" s="669"/>
      <c r="O399" s="669"/>
      <c r="P399" s="150"/>
      <c r="Q399" s="150"/>
      <c r="R399" s="150"/>
      <c r="S399" s="669"/>
      <c r="T399" s="669"/>
      <c r="U399" s="669"/>
      <c r="V399" s="150"/>
      <c r="W399" s="150"/>
      <c r="X399" s="150"/>
      <c r="Y399" s="150"/>
      <c r="Z399" s="150"/>
      <c r="AA399" s="150"/>
      <c r="AB399" s="150"/>
      <c r="AC399" s="150"/>
      <c r="AD399" s="150"/>
      <c r="AE399" s="150"/>
    </row>
    <row r="400" spans="1:31" ht="15.75" customHeight="1" x14ac:dyDescent="0.25">
      <c r="A400" s="669"/>
      <c r="B400" s="669"/>
      <c r="C400" s="669"/>
      <c r="D400" s="669"/>
      <c r="E400" s="669"/>
      <c r="F400" s="669"/>
      <c r="G400" s="669"/>
      <c r="H400" s="669"/>
      <c r="I400" s="669"/>
      <c r="J400" s="669"/>
      <c r="K400" s="669"/>
      <c r="L400" s="669"/>
      <c r="M400" s="669"/>
      <c r="N400" s="669"/>
      <c r="O400" s="669"/>
      <c r="P400" s="150"/>
      <c r="Q400" s="150"/>
      <c r="R400" s="150"/>
      <c r="S400" s="669"/>
      <c r="T400" s="669"/>
      <c r="U400" s="669"/>
      <c r="V400" s="150"/>
      <c r="W400" s="150"/>
      <c r="X400" s="150"/>
      <c r="Y400" s="150"/>
      <c r="Z400" s="150"/>
      <c r="AA400" s="150"/>
      <c r="AB400" s="150"/>
      <c r="AC400" s="150"/>
      <c r="AD400" s="150"/>
      <c r="AE400" s="150"/>
    </row>
    <row r="401" spans="1:31" ht="15.75" customHeight="1" x14ac:dyDescent="0.25">
      <c r="A401" s="669"/>
      <c r="B401" s="669"/>
      <c r="C401" s="669"/>
      <c r="D401" s="669"/>
      <c r="E401" s="669"/>
      <c r="F401" s="669"/>
      <c r="G401" s="669"/>
      <c r="H401" s="669"/>
      <c r="I401" s="669"/>
      <c r="J401" s="669"/>
      <c r="K401" s="669"/>
      <c r="L401" s="669"/>
      <c r="M401" s="669"/>
      <c r="N401" s="669"/>
      <c r="O401" s="669"/>
      <c r="P401" s="150"/>
      <c r="Q401" s="150"/>
      <c r="R401" s="150"/>
      <c r="S401" s="669"/>
      <c r="T401" s="669"/>
      <c r="U401" s="669"/>
      <c r="V401" s="150"/>
      <c r="W401" s="150"/>
      <c r="X401" s="150"/>
      <c r="Y401" s="150"/>
      <c r="Z401" s="150"/>
      <c r="AA401" s="150"/>
      <c r="AB401" s="150"/>
      <c r="AC401" s="150"/>
      <c r="AD401" s="150"/>
      <c r="AE401" s="150"/>
    </row>
    <row r="402" spans="1:31" ht="15.75" customHeight="1" x14ac:dyDescent="0.25">
      <c r="A402" s="669"/>
      <c r="B402" s="669"/>
      <c r="C402" s="669"/>
      <c r="D402" s="669"/>
      <c r="E402" s="669"/>
      <c r="F402" s="669"/>
      <c r="G402" s="669"/>
      <c r="H402" s="669"/>
      <c r="I402" s="669"/>
      <c r="J402" s="669"/>
      <c r="K402" s="669"/>
      <c r="L402" s="669"/>
      <c r="M402" s="669"/>
      <c r="N402" s="669"/>
      <c r="O402" s="669"/>
      <c r="P402" s="150"/>
      <c r="Q402" s="150"/>
      <c r="R402" s="150"/>
      <c r="S402" s="669"/>
      <c r="T402" s="669"/>
      <c r="U402" s="669"/>
      <c r="V402" s="150"/>
      <c r="W402" s="150"/>
      <c r="X402" s="150"/>
      <c r="Y402" s="150"/>
      <c r="Z402" s="150"/>
      <c r="AA402" s="150"/>
      <c r="AB402" s="150"/>
      <c r="AC402" s="150"/>
      <c r="AD402" s="150"/>
      <c r="AE402" s="150"/>
    </row>
    <row r="403" spans="1:31" ht="15.75" customHeight="1" x14ac:dyDescent="0.25">
      <c r="A403" s="669"/>
      <c r="B403" s="669"/>
      <c r="C403" s="669"/>
      <c r="D403" s="669"/>
      <c r="E403" s="669"/>
      <c r="F403" s="669"/>
      <c r="G403" s="669"/>
      <c r="H403" s="669"/>
      <c r="I403" s="669"/>
      <c r="J403" s="669"/>
      <c r="K403" s="669"/>
      <c r="L403" s="669"/>
      <c r="M403" s="669"/>
      <c r="N403" s="669"/>
      <c r="O403" s="669"/>
      <c r="P403" s="150"/>
      <c r="Q403" s="150"/>
      <c r="R403" s="150"/>
      <c r="S403" s="669"/>
      <c r="T403" s="669"/>
      <c r="U403" s="669"/>
      <c r="V403" s="150"/>
      <c r="W403" s="150"/>
      <c r="X403" s="150"/>
      <c r="Y403" s="150"/>
      <c r="Z403" s="150"/>
      <c r="AA403" s="150"/>
      <c r="AB403" s="150"/>
      <c r="AC403" s="150"/>
      <c r="AD403" s="150"/>
      <c r="AE403" s="150"/>
    </row>
    <row r="404" spans="1:31" ht="15.75" customHeight="1" x14ac:dyDescent="0.25">
      <c r="A404" s="669"/>
      <c r="B404" s="669"/>
      <c r="C404" s="669"/>
      <c r="D404" s="669"/>
      <c r="E404" s="669"/>
      <c r="F404" s="669"/>
      <c r="G404" s="669"/>
      <c r="H404" s="669"/>
      <c r="I404" s="669"/>
      <c r="J404" s="669"/>
      <c r="K404" s="669"/>
      <c r="L404" s="669"/>
      <c r="M404" s="669"/>
      <c r="N404" s="669"/>
      <c r="O404" s="669"/>
      <c r="P404" s="150"/>
      <c r="Q404" s="150"/>
      <c r="R404" s="150"/>
      <c r="S404" s="669"/>
      <c r="T404" s="669"/>
      <c r="U404" s="669"/>
      <c r="V404" s="150"/>
      <c r="W404" s="150"/>
      <c r="X404" s="150"/>
      <c r="Y404" s="150"/>
      <c r="Z404" s="150"/>
      <c r="AA404" s="150"/>
      <c r="AB404" s="150"/>
      <c r="AC404" s="150"/>
      <c r="AD404" s="150"/>
      <c r="AE404" s="150"/>
    </row>
    <row r="405" spans="1:31" ht="15.75" customHeight="1" x14ac:dyDescent="0.25">
      <c r="A405" s="669"/>
      <c r="B405" s="669"/>
      <c r="C405" s="669"/>
      <c r="D405" s="669"/>
      <c r="E405" s="669"/>
      <c r="F405" s="669"/>
      <c r="G405" s="669"/>
      <c r="H405" s="669"/>
      <c r="I405" s="669"/>
      <c r="J405" s="669"/>
      <c r="K405" s="669"/>
      <c r="L405" s="669"/>
      <c r="M405" s="669"/>
      <c r="N405" s="669"/>
      <c r="O405" s="669"/>
      <c r="P405" s="150"/>
      <c r="Q405" s="150"/>
      <c r="R405" s="150"/>
      <c r="S405" s="669"/>
      <c r="T405" s="669"/>
      <c r="U405" s="669"/>
      <c r="V405" s="150"/>
      <c r="W405" s="150"/>
      <c r="X405" s="150"/>
      <c r="Y405" s="150"/>
      <c r="Z405" s="150"/>
      <c r="AA405" s="150"/>
      <c r="AB405" s="150"/>
      <c r="AC405" s="150"/>
      <c r="AD405" s="150"/>
      <c r="AE405" s="150"/>
    </row>
    <row r="406" spans="1:31" ht="15.75" customHeight="1" x14ac:dyDescent="0.25">
      <c r="A406" s="669"/>
      <c r="B406" s="669"/>
      <c r="C406" s="669"/>
      <c r="D406" s="669"/>
      <c r="E406" s="669"/>
      <c r="F406" s="669"/>
      <c r="G406" s="669"/>
      <c r="H406" s="669"/>
      <c r="I406" s="669"/>
      <c r="J406" s="669"/>
      <c r="K406" s="669"/>
      <c r="L406" s="669"/>
      <c r="M406" s="669"/>
      <c r="N406" s="669"/>
      <c r="O406" s="669"/>
      <c r="P406" s="150"/>
      <c r="Q406" s="150"/>
      <c r="R406" s="150"/>
      <c r="S406" s="669"/>
      <c r="T406" s="669"/>
      <c r="U406" s="669"/>
      <c r="V406" s="150"/>
      <c r="W406" s="150"/>
      <c r="X406" s="150"/>
      <c r="Y406" s="150"/>
      <c r="Z406" s="150"/>
      <c r="AA406" s="150"/>
      <c r="AB406" s="150"/>
      <c r="AC406" s="150"/>
      <c r="AD406" s="150"/>
      <c r="AE406" s="150"/>
    </row>
    <row r="407" spans="1:31" ht="15.75" customHeight="1" x14ac:dyDescent="0.25">
      <c r="A407" s="669"/>
      <c r="B407" s="669"/>
      <c r="C407" s="669"/>
      <c r="D407" s="669"/>
      <c r="E407" s="669"/>
      <c r="F407" s="669"/>
      <c r="G407" s="669"/>
      <c r="H407" s="669"/>
      <c r="I407" s="669"/>
      <c r="J407" s="669"/>
      <c r="K407" s="669"/>
      <c r="L407" s="669"/>
      <c r="M407" s="669"/>
      <c r="N407" s="669"/>
      <c r="O407" s="669"/>
      <c r="P407" s="150"/>
      <c r="Q407" s="150"/>
      <c r="R407" s="150"/>
      <c r="S407" s="669"/>
      <c r="T407" s="669"/>
      <c r="U407" s="669"/>
      <c r="V407" s="150"/>
      <c r="W407" s="150"/>
      <c r="X407" s="150"/>
      <c r="Y407" s="150"/>
      <c r="Z407" s="150"/>
      <c r="AA407" s="150"/>
      <c r="AB407" s="150"/>
      <c r="AC407" s="150"/>
      <c r="AD407" s="150"/>
      <c r="AE407" s="150"/>
    </row>
    <row r="408" spans="1:31" ht="15.75" customHeight="1" x14ac:dyDescent="0.25">
      <c r="A408" s="669"/>
      <c r="B408" s="669"/>
      <c r="C408" s="669"/>
      <c r="D408" s="669"/>
      <c r="E408" s="669"/>
      <c r="F408" s="669"/>
      <c r="G408" s="669"/>
      <c r="H408" s="669"/>
      <c r="I408" s="669"/>
      <c r="J408" s="669"/>
      <c r="K408" s="669"/>
      <c r="L408" s="669"/>
      <c r="M408" s="669"/>
      <c r="N408" s="669"/>
      <c r="O408" s="669"/>
      <c r="P408" s="150"/>
      <c r="Q408" s="150"/>
      <c r="R408" s="150"/>
      <c r="S408" s="669"/>
      <c r="T408" s="669"/>
      <c r="U408" s="669"/>
      <c r="V408" s="150"/>
      <c r="W408" s="150"/>
      <c r="X408" s="150"/>
      <c r="Y408" s="150"/>
      <c r="Z408" s="150"/>
      <c r="AA408" s="150"/>
      <c r="AB408" s="150"/>
      <c r="AC408" s="150"/>
      <c r="AD408" s="150"/>
      <c r="AE408" s="150"/>
    </row>
    <row r="409" spans="1:31" ht="15.75" customHeight="1" x14ac:dyDescent="0.25">
      <c r="A409" s="669"/>
      <c r="B409" s="669"/>
      <c r="C409" s="669"/>
      <c r="D409" s="669"/>
      <c r="E409" s="669"/>
      <c r="F409" s="669"/>
      <c r="G409" s="669"/>
      <c r="H409" s="669"/>
      <c r="I409" s="669"/>
      <c r="J409" s="669"/>
      <c r="K409" s="669"/>
      <c r="L409" s="669"/>
      <c r="M409" s="669"/>
      <c r="N409" s="669"/>
      <c r="O409" s="669"/>
      <c r="P409" s="150"/>
      <c r="Q409" s="150"/>
      <c r="R409" s="150"/>
      <c r="S409" s="669"/>
      <c r="T409" s="669"/>
      <c r="U409" s="669"/>
      <c r="V409" s="150"/>
      <c r="W409" s="150"/>
      <c r="X409" s="150"/>
      <c r="Y409" s="150"/>
      <c r="Z409" s="150"/>
      <c r="AA409" s="150"/>
      <c r="AB409" s="150"/>
      <c r="AC409" s="150"/>
      <c r="AD409" s="150"/>
      <c r="AE409" s="150"/>
    </row>
    <row r="410" spans="1:31" ht="15.75" customHeight="1" x14ac:dyDescent="0.25">
      <c r="A410" s="669"/>
      <c r="B410" s="669"/>
      <c r="C410" s="669"/>
      <c r="D410" s="669"/>
      <c r="E410" s="669"/>
      <c r="F410" s="669"/>
      <c r="G410" s="669"/>
      <c r="H410" s="669"/>
      <c r="I410" s="669"/>
      <c r="J410" s="669"/>
      <c r="K410" s="669"/>
      <c r="L410" s="669"/>
      <c r="M410" s="669"/>
      <c r="N410" s="669"/>
      <c r="O410" s="669"/>
      <c r="P410" s="150"/>
      <c r="Q410" s="150"/>
      <c r="R410" s="150"/>
      <c r="S410" s="669"/>
      <c r="T410" s="669"/>
      <c r="U410" s="669"/>
      <c r="V410" s="150"/>
      <c r="W410" s="150"/>
      <c r="X410" s="150"/>
      <c r="Y410" s="150"/>
      <c r="Z410" s="150"/>
      <c r="AA410" s="150"/>
      <c r="AB410" s="150"/>
      <c r="AC410" s="150"/>
      <c r="AD410" s="150"/>
      <c r="AE410" s="150"/>
    </row>
    <row r="411" spans="1:31" ht="15.75" customHeight="1" x14ac:dyDescent="0.25">
      <c r="A411" s="669"/>
      <c r="B411" s="669"/>
      <c r="C411" s="669"/>
      <c r="D411" s="669"/>
      <c r="E411" s="669"/>
      <c r="F411" s="669"/>
      <c r="G411" s="669"/>
      <c r="H411" s="669"/>
      <c r="I411" s="669"/>
      <c r="J411" s="669"/>
      <c r="K411" s="669"/>
      <c r="L411" s="669"/>
      <c r="M411" s="669"/>
      <c r="N411" s="669"/>
      <c r="O411" s="669"/>
      <c r="P411" s="150"/>
      <c r="Q411" s="150"/>
      <c r="R411" s="150"/>
      <c r="S411" s="669"/>
      <c r="T411" s="669"/>
      <c r="U411" s="669"/>
      <c r="V411" s="150"/>
      <c r="W411" s="150"/>
      <c r="X411" s="150"/>
      <c r="Y411" s="150"/>
      <c r="Z411" s="150"/>
      <c r="AA411" s="150"/>
      <c r="AB411" s="150"/>
      <c r="AC411" s="150"/>
      <c r="AD411" s="150"/>
      <c r="AE411" s="150"/>
    </row>
    <row r="412" spans="1:31" ht="15.75" customHeight="1" x14ac:dyDescent="0.25">
      <c r="A412" s="669"/>
      <c r="B412" s="669"/>
      <c r="C412" s="669"/>
      <c r="D412" s="669"/>
      <c r="E412" s="669"/>
      <c r="F412" s="669"/>
      <c r="G412" s="669"/>
      <c r="H412" s="669"/>
      <c r="I412" s="669"/>
      <c r="J412" s="669"/>
      <c r="K412" s="669"/>
      <c r="L412" s="669"/>
      <c r="M412" s="669"/>
      <c r="N412" s="669"/>
      <c r="O412" s="669"/>
      <c r="P412" s="150"/>
      <c r="Q412" s="150"/>
      <c r="R412" s="150"/>
      <c r="S412" s="669"/>
      <c r="T412" s="669"/>
      <c r="U412" s="669"/>
      <c r="V412" s="150"/>
      <c r="W412" s="150"/>
      <c r="X412" s="150"/>
      <c r="Y412" s="150"/>
      <c r="Z412" s="150"/>
      <c r="AA412" s="150"/>
      <c r="AB412" s="150"/>
      <c r="AC412" s="150"/>
      <c r="AD412" s="150"/>
      <c r="AE412" s="150"/>
    </row>
    <row r="413" spans="1:31" ht="15.75" customHeight="1" x14ac:dyDescent="0.25">
      <c r="A413" s="669"/>
      <c r="B413" s="669"/>
      <c r="C413" s="669"/>
      <c r="D413" s="669"/>
      <c r="E413" s="669"/>
      <c r="F413" s="669"/>
      <c r="G413" s="669"/>
      <c r="H413" s="669"/>
      <c r="I413" s="669"/>
      <c r="J413" s="669"/>
      <c r="K413" s="669"/>
      <c r="L413" s="669"/>
      <c r="M413" s="669"/>
      <c r="N413" s="669"/>
      <c r="O413" s="669"/>
      <c r="P413" s="150"/>
      <c r="Q413" s="150"/>
      <c r="R413" s="150"/>
      <c r="S413" s="669"/>
      <c r="T413" s="669"/>
      <c r="U413" s="669"/>
      <c r="V413" s="150"/>
      <c r="W413" s="150"/>
      <c r="X413" s="150"/>
      <c r="Y413" s="150"/>
      <c r="Z413" s="150"/>
      <c r="AA413" s="150"/>
      <c r="AB413" s="150"/>
      <c r="AC413" s="150"/>
      <c r="AD413" s="150"/>
      <c r="AE413" s="150"/>
    </row>
    <row r="414" spans="1:31" ht="15.75" customHeight="1" x14ac:dyDescent="0.25">
      <c r="A414" s="669"/>
      <c r="B414" s="669"/>
      <c r="C414" s="669"/>
      <c r="D414" s="669"/>
      <c r="E414" s="669"/>
      <c r="F414" s="669"/>
      <c r="G414" s="669"/>
      <c r="H414" s="669"/>
      <c r="I414" s="669"/>
      <c r="J414" s="669"/>
      <c r="K414" s="669"/>
      <c r="L414" s="669"/>
      <c r="M414" s="669"/>
      <c r="N414" s="669"/>
      <c r="O414" s="669"/>
      <c r="P414" s="150"/>
      <c r="Q414" s="150"/>
      <c r="R414" s="150"/>
      <c r="S414" s="669"/>
      <c r="T414" s="669"/>
      <c r="U414" s="669"/>
      <c r="V414" s="150"/>
      <c r="W414" s="150"/>
      <c r="X414" s="150"/>
      <c r="Y414" s="150"/>
      <c r="Z414" s="150"/>
      <c r="AA414" s="150"/>
      <c r="AB414" s="150"/>
      <c r="AC414" s="150"/>
      <c r="AD414" s="150"/>
      <c r="AE414" s="150"/>
    </row>
    <row r="415" spans="1:31" ht="15.75" customHeight="1" x14ac:dyDescent="0.25">
      <c r="A415" s="669"/>
      <c r="B415" s="669"/>
      <c r="C415" s="669"/>
      <c r="D415" s="669"/>
      <c r="E415" s="669"/>
      <c r="F415" s="669"/>
      <c r="G415" s="669"/>
      <c r="H415" s="669"/>
      <c r="I415" s="669"/>
      <c r="J415" s="669"/>
      <c r="K415" s="669"/>
      <c r="L415" s="669"/>
      <c r="M415" s="669"/>
      <c r="N415" s="669"/>
      <c r="O415" s="669"/>
      <c r="P415" s="150"/>
      <c r="Q415" s="150"/>
      <c r="R415" s="150"/>
      <c r="S415" s="669"/>
      <c r="T415" s="669"/>
      <c r="U415" s="669"/>
      <c r="V415" s="150"/>
      <c r="W415" s="150"/>
      <c r="X415" s="150"/>
      <c r="Y415" s="150"/>
      <c r="Z415" s="150"/>
      <c r="AA415" s="150"/>
      <c r="AB415" s="150"/>
      <c r="AC415" s="150"/>
      <c r="AD415" s="150"/>
      <c r="AE415" s="150"/>
    </row>
    <row r="416" spans="1:31" ht="15.75" customHeight="1" x14ac:dyDescent="0.25">
      <c r="A416" s="669"/>
      <c r="B416" s="669"/>
      <c r="C416" s="669"/>
      <c r="D416" s="669"/>
      <c r="E416" s="669"/>
      <c r="F416" s="669"/>
      <c r="G416" s="669"/>
      <c r="H416" s="669"/>
      <c r="I416" s="669"/>
      <c r="J416" s="669"/>
      <c r="K416" s="669"/>
      <c r="L416" s="669"/>
      <c r="M416" s="669"/>
      <c r="N416" s="669"/>
      <c r="O416" s="669"/>
      <c r="P416" s="150"/>
      <c r="Q416" s="150"/>
      <c r="R416" s="150"/>
      <c r="S416" s="669"/>
      <c r="T416" s="669"/>
      <c r="U416" s="669"/>
      <c r="V416" s="150"/>
      <c r="W416" s="150"/>
      <c r="X416" s="150"/>
      <c r="Y416" s="150"/>
      <c r="Z416" s="150"/>
      <c r="AA416" s="150"/>
      <c r="AB416" s="150"/>
      <c r="AC416" s="150"/>
      <c r="AD416" s="150"/>
      <c r="AE416" s="150"/>
    </row>
    <row r="417" spans="1:31" ht="15.75" customHeight="1" x14ac:dyDescent="0.25">
      <c r="A417" s="669"/>
      <c r="B417" s="669"/>
      <c r="C417" s="669"/>
      <c r="D417" s="669"/>
      <c r="E417" s="669"/>
      <c r="F417" s="669"/>
      <c r="G417" s="669"/>
      <c r="H417" s="669"/>
      <c r="I417" s="669"/>
      <c r="J417" s="669"/>
      <c r="K417" s="669"/>
      <c r="L417" s="669"/>
      <c r="M417" s="669"/>
      <c r="N417" s="669"/>
      <c r="O417" s="669"/>
      <c r="P417" s="150"/>
      <c r="Q417" s="150"/>
      <c r="R417" s="150"/>
      <c r="S417" s="669"/>
      <c r="T417" s="669"/>
      <c r="U417" s="669"/>
      <c r="V417" s="150"/>
      <c r="W417" s="150"/>
      <c r="X417" s="150"/>
      <c r="Y417" s="150"/>
      <c r="Z417" s="150"/>
      <c r="AA417" s="150"/>
      <c r="AB417" s="150"/>
      <c r="AC417" s="150"/>
      <c r="AD417" s="150"/>
      <c r="AE417" s="150"/>
    </row>
    <row r="418" spans="1:31" ht="15.75" customHeight="1" x14ac:dyDescent="0.25">
      <c r="A418" s="669"/>
      <c r="B418" s="669"/>
      <c r="C418" s="669"/>
      <c r="D418" s="669"/>
      <c r="E418" s="669"/>
      <c r="F418" s="669"/>
      <c r="G418" s="669"/>
      <c r="H418" s="669"/>
      <c r="I418" s="669"/>
      <c r="J418" s="669"/>
      <c r="K418" s="669"/>
      <c r="L418" s="669"/>
      <c r="M418" s="669"/>
      <c r="N418" s="669"/>
      <c r="O418" s="669"/>
      <c r="P418" s="150"/>
      <c r="Q418" s="150"/>
      <c r="R418" s="150"/>
      <c r="S418" s="669"/>
      <c r="T418" s="669"/>
      <c r="U418" s="669"/>
      <c r="V418" s="150"/>
      <c r="W418" s="150"/>
      <c r="X418" s="150"/>
      <c r="Y418" s="150"/>
      <c r="Z418" s="150"/>
      <c r="AA418" s="150"/>
      <c r="AB418" s="150"/>
      <c r="AC418" s="150"/>
      <c r="AD418" s="150"/>
      <c r="AE418" s="150"/>
    </row>
    <row r="419" spans="1:31" ht="15.75" customHeight="1" x14ac:dyDescent="0.25">
      <c r="A419" s="669"/>
      <c r="B419" s="669"/>
      <c r="C419" s="669"/>
      <c r="D419" s="669"/>
      <c r="E419" s="669"/>
      <c r="F419" s="669"/>
      <c r="G419" s="669"/>
      <c r="H419" s="669"/>
      <c r="I419" s="669"/>
      <c r="J419" s="669"/>
      <c r="K419" s="669"/>
      <c r="L419" s="669"/>
      <c r="M419" s="669"/>
      <c r="N419" s="669"/>
      <c r="O419" s="669"/>
      <c r="P419" s="150"/>
      <c r="Q419" s="150"/>
      <c r="R419" s="150"/>
      <c r="S419" s="669"/>
      <c r="T419" s="669"/>
      <c r="U419" s="669"/>
      <c r="V419" s="150"/>
      <c r="W419" s="150"/>
      <c r="X419" s="150"/>
      <c r="Y419" s="150"/>
      <c r="Z419" s="150"/>
      <c r="AA419" s="150"/>
      <c r="AB419" s="150"/>
      <c r="AC419" s="150"/>
      <c r="AD419" s="150"/>
      <c r="AE419" s="150"/>
    </row>
    <row r="420" spans="1:31" ht="15.75" customHeight="1" x14ac:dyDescent="0.25">
      <c r="A420" s="669"/>
      <c r="B420" s="669"/>
      <c r="C420" s="669"/>
      <c r="D420" s="669"/>
      <c r="E420" s="669"/>
      <c r="F420" s="669"/>
      <c r="G420" s="669"/>
      <c r="H420" s="669"/>
      <c r="I420" s="669"/>
      <c r="J420" s="669"/>
      <c r="K420" s="669"/>
      <c r="L420" s="669"/>
      <c r="M420" s="669"/>
      <c r="N420" s="669"/>
      <c r="O420" s="669"/>
      <c r="P420" s="150"/>
      <c r="Q420" s="150"/>
      <c r="R420" s="150"/>
      <c r="S420" s="669"/>
      <c r="T420" s="669"/>
      <c r="U420" s="669"/>
      <c r="V420" s="150"/>
      <c r="W420" s="150"/>
      <c r="X420" s="150"/>
      <c r="Y420" s="150"/>
      <c r="Z420" s="150"/>
      <c r="AA420" s="150"/>
      <c r="AB420" s="150"/>
      <c r="AC420" s="150"/>
      <c r="AD420" s="150"/>
      <c r="AE420" s="150"/>
    </row>
    <row r="421" spans="1:31" ht="15.75" customHeight="1" x14ac:dyDescent="0.25">
      <c r="A421" s="669"/>
      <c r="B421" s="669"/>
      <c r="C421" s="669"/>
      <c r="D421" s="669"/>
      <c r="E421" s="669"/>
      <c r="F421" s="669"/>
      <c r="G421" s="669"/>
      <c r="H421" s="669"/>
      <c r="I421" s="669"/>
      <c r="J421" s="669"/>
      <c r="K421" s="669"/>
      <c r="L421" s="669"/>
      <c r="M421" s="669"/>
      <c r="N421" s="669"/>
      <c r="O421" s="669"/>
      <c r="P421" s="150"/>
      <c r="Q421" s="150"/>
      <c r="R421" s="150"/>
      <c r="S421" s="669"/>
      <c r="T421" s="669"/>
      <c r="U421" s="669"/>
      <c r="V421" s="150"/>
      <c r="W421" s="150"/>
      <c r="X421" s="150"/>
      <c r="Y421" s="150"/>
      <c r="Z421" s="150"/>
      <c r="AA421" s="150"/>
      <c r="AB421" s="150"/>
      <c r="AC421" s="150"/>
      <c r="AD421" s="150"/>
      <c r="AE421" s="150"/>
    </row>
    <row r="422" spans="1:31" ht="15.75" customHeight="1" x14ac:dyDescent="0.25">
      <c r="A422" s="669"/>
      <c r="B422" s="669"/>
      <c r="C422" s="669"/>
      <c r="D422" s="669"/>
      <c r="E422" s="669"/>
      <c r="F422" s="669"/>
      <c r="G422" s="669"/>
      <c r="H422" s="669"/>
      <c r="I422" s="669"/>
      <c r="J422" s="669"/>
      <c r="K422" s="669"/>
      <c r="L422" s="669"/>
      <c r="M422" s="669"/>
      <c r="N422" s="669"/>
      <c r="O422" s="669"/>
      <c r="P422" s="150"/>
      <c r="Q422" s="150"/>
      <c r="R422" s="150"/>
      <c r="S422" s="669"/>
      <c r="T422" s="669"/>
      <c r="U422" s="669"/>
      <c r="V422" s="150"/>
      <c r="W422" s="150"/>
      <c r="X422" s="150"/>
      <c r="Y422" s="150"/>
      <c r="Z422" s="150"/>
      <c r="AA422" s="150"/>
      <c r="AB422" s="150"/>
      <c r="AC422" s="150"/>
      <c r="AD422" s="150"/>
      <c r="AE422" s="150"/>
    </row>
    <row r="423" spans="1:31" ht="15.75" customHeight="1" x14ac:dyDescent="0.25">
      <c r="A423" s="669"/>
      <c r="B423" s="669"/>
      <c r="C423" s="669"/>
      <c r="D423" s="669"/>
      <c r="E423" s="669"/>
      <c r="F423" s="669"/>
      <c r="G423" s="669"/>
      <c r="H423" s="669"/>
      <c r="I423" s="669"/>
      <c r="J423" s="669"/>
      <c r="K423" s="669"/>
      <c r="L423" s="669"/>
      <c r="M423" s="669"/>
      <c r="N423" s="669"/>
      <c r="O423" s="669"/>
      <c r="P423" s="150"/>
      <c r="Q423" s="150"/>
      <c r="R423" s="150"/>
      <c r="S423" s="669"/>
      <c r="T423" s="669"/>
      <c r="U423" s="669"/>
      <c r="V423" s="150"/>
      <c r="W423" s="150"/>
      <c r="X423" s="150"/>
      <c r="Y423" s="150"/>
      <c r="Z423" s="150"/>
      <c r="AA423" s="150"/>
      <c r="AB423" s="150"/>
      <c r="AC423" s="150"/>
      <c r="AD423" s="150"/>
      <c r="AE423" s="150"/>
    </row>
    <row r="424" spans="1:31" ht="15.75" customHeight="1" x14ac:dyDescent="0.25">
      <c r="A424" s="669"/>
      <c r="B424" s="669"/>
      <c r="C424" s="669"/>
      <c r="D424" s="669"/>
      <c r="E424" s="669"/>
      <c r="F424" s="669"/>
      <c r="G424" s="669"/>
      <c r="H424" s="669"/>
      <c r="I424" s="669"/>
      <c r="J424" s="669"/>
      <c r="K424" s="669"/>
      <c r="L424" s="669"/>
      <c r="M424" s="669"/>
      <c r="N424" s="669"/>
      <c r="O424" s="669"/>
      <c r="P424" s="150"/>
      <c r="Q424" s="150"/>
      <c r="R424" s="150"/>
      <c r="S424" s="669"/>
      <c r="T424" s="669"/>
      <c r="U424" s="669"/>
      <c r="V424" s="150"/>
      <c r="W424" s="150"/>
      <c r="X424" s="150"/>
      <c r="Y424" s="150"/>
      <c r="Z424" s="150"/>
      <c r="AA424" s="150"/>
      <c r="AB424" s="150"/>
      <c r="AC424" s="150"/>
      <c r="AD424" s="150"/>
      <c r="AE424" s="150"/>
    </row>
    <row r="425" spans="1:31" ht="15.75" customHeight="1" x14ac:dyDescent="0.25">
      <c r="A425" s="669"/>
      <c r="B425" s="669"/>
      <c r="C425" s="669"/>
      <c r="D425" s="669"/>
      <c r="E425" s="669"/>
      <c r="F425" s="669"/>
      <c r="G425" s="669"/>
      <c r="H425" s="669"/>
      <c r="I425" s="669"/>
      <c r="J425" s="669"/>
      <c r="K425" s="669"/>
      <c r="L425" s="669"/>
      <c r="M425" s="669"/>
      <c r="N425" s="669"/>
      <c r="O425" s="669"/>
      <c r="P425" s="150"/>
      <c r="Q425" s="150"/>
      <c r="R425" s="150"/>
      <c r="S425" s="669"/>
      <c r="T425" s="669"/>
      <c r="U425" s="669"/>
      <c r="V425" s="150"/>
      <c r="W425" s="150"/>
      <c r="X425" s="150"/>
      <c r="Y425" s="150"/>
      <c r="Z425" s="150"/>
      <c r="AA425" s="150"/>
      <c r="AB425" s="150"/>
      <c r="AC425" s="150"/>
      <c r="AD425" s="150"/>
      <c r="AE425" s="150"/>
    </row>
    <row r="426" spans="1:31" ht="15.75" customHeight="1" x14ac:dyDescent="0.25">
      <c r="A426" s="669"/>
      <c r="B426" s="669"/>
      <c r="C426" s="669"/>
      <c r="D426" s="669"/>
      <c r="E426" s="669"/>
      <c r="F426" s="669"/>
      <c r="G426" s="669"/>
      <c r="H426" s="669"/>
      <c r="I426" s="669"/>
      <c r="J426" s="669"/>
      <c r="K426" s="669"/>
      <c r="L426" s="669"/>
      <c r="M426" s="669"/>
      <c r="N426" s="669"/>
      <c r="O426" s="669"/>
      <c r="P426" s="150"/>
      <c r="Q426" s="150"/>
      <c r="R426" s="150"/>
      <c r="S426" s="669"/>
      <c r="T426" s="669"/>
      <c r="U426" s="669"/>
      <c r="V426" s="150"/>
      <c r="W426" s="150"/>
      <c r="X426" s="150"/>
      <c r="Y426" s="150"/>
      <c r="Z426" s="150"/>
      <c r="AA426" s="150"/>
      <c r="AB426" s="150"/>
      <c r="AC426" s="150"/>
      <c r="AD426" s="150"/>
      <c r="AE426" s="150"/>
    </row>
    <row r="427" spans="1:31" ht="15.75" customHeight="1" x14ac:dyDescent="0.25">
      <c r="A427" s="669"/>
      <c r="B427" s="669"/>
      <c r="C427" s="669"/>
      <c r="D427" s="669"/>
      <c r="E427" s="669"/>
      <c r="F427" s="669"/>
      <c r="G427" s="669"/>
      <c r="H427" s="669"/>
      <c r="I427" s="669"/>
      <c r="J427" s="669"/>
      <c r="K427" s="669"/>
      <c r="L427" s="669"/>
      <c r="M427" s="669"/>
      <c r="N427" s="669"/>
      <c r="O427" s="669"/>
      <c r="P427" s="150"/>
      <c r="Q427" s="150"/>
      <c r="R427" s="150"/>
      <c r="S427" s="669"/>
      <c r="T427" s="669"/>
      <c r="U427" s="669"/>
      <c r="V427" s="150"/>
      <c r="W427" s="150"/>
      <c r="X427" s="150"/>
      <c r="Y427" s="150"/>
      <c r="Z427" s="150"/>
      <c r="AA427" s="150"/>
      <c r="AB427" s="150"/>
      <c r="AC427" s="150"/>
      <c r="AD427" s="150"/>
      <c r="AE427" s="150"/>
    </row>
    <row r="428" spans="1:31" ht="15.75" customHeight="1" x14ac:dyDescent="0.25">
      <c r="A428" s="669"/>
      <c r="B428" s="669"/>
      <c r="C428" s="669"/>
      <c r="D428" s="669"/>
      <c r="E428" s="669"/>
      <c r="F428" s="669"/>
      <c r="G428" s="669"/>
      <c r="H428" s="669"/>
      <c r="I428" s="669"/>
      <c r="J428" s="669"/>
      <c r="K428" s="669"/>
      <c r="L428" s="669"/>
      <c r="M428" s="669"/>
      <c r="N428" s="669"/>
      <c r="O428" s="669"/>
      <c r="P428" s="150"/>
      <c r="Q428" s="150"/>
      <c r="R428" s="150"/>
      <c r="S428" s="669"/>
      <c r="T428" s="669"/>
      <c r="U428" s="669"/>
      <c r="V428" s="150"/>
      <c r="W428" s="150"/>
      <c r="X428" s="150"/>
      <c r="Y428" s="150"/>
      <c r="Z428" s="150"/>
      <c r="AA428" s="150"/>
      <c r="AB428" s="150"/>
      <c r="AC428" s="150"/>
      <c r="AD428" s="150"/>
      <c r="AE428" s="150"/>
    </row>
    <row r="429" spans="1:31" ht="15.75" customHeight="1" x14ac:dyDescent="0.25">
      <c r="A429" s="669"/>
      <c r="B429" s="669"/>
      <c r="C429" s="669"/>
      <c r="D429" s="669"/>
      <c r="E429" s="669"/>
      <c r="F429" s="669"/>
      <c r="G429" s="669"/>
      <c r="H429" s="669"/>
      <c r="I429" s="669"/>
      <c r="J429" s="669"/>
      <c r="K429" s="669"/>
      <c r="L429" s="669"/>
      <c r="M429" s="669"/>
      <c r="N429" s="669"/>
      <c r="O429" s="669"/>
      <c r="P429" s="150"/>
      <c r="Q429" s="150"/>
      <c r="R429" s="150"/>
      <c r="S429" s="669"/>
      <c r="T429" s="669"/>
      <c r="U429" s="669"/>
      <c r="V429" s="150"/>
      <c r="W429" s="150"/>
      <c r="X429" s="150"/>
      <c r="Y429" s="150"/>
      <c r="Z429" s="150"/>
      <c r="AA429" s="150"/>
      <c r="AB429" s="150"/>
      <c r="AC429" s="150"/>
      <c r="AD429" s="150"/>
      <c r="AE429" s="150"/>
    </row>
    <row r="430" spans="1:31" ht="15.75" customHeight="1" x14ac:dyDescent="0.25">
      <c r="A430" s="669"/>
      <c r="B430" s="669"/>
      <c r="C430" s="669"/>
      <c r="D430" s="669"/>
      <c r="E430" s="669"/>
      <c r="F430" s="669"/>
      <c r="G430" s="669"/>
      <c r="H430" s="669"/>
      <c r="I430" s="669"/>
      <c r="J430" s="669"/>
      <c r="K430" s="669"/>
      <c r="L430" s="669"/>
      <c r="M430" s="669"/>
      <c r="N430" s="669"/>
      <c r="O430" s="669"/>
      <c r="P430" s="150"/>
      <c r="Q430" s="150"/>
      <c r="R430" s="150"/>
      <c r="S430" s="669"/>
      <c r="T430" s="669"/>
      <c r="U430" s="669"/>
      <c r="V430" s="150"/>
      <c r="W430" s="150"/>
      <c r="X430" s="150"/>
      <c r="Y430" s="150"/>
      <c r="Z430" s="150"/>
      <c r="AA430" s="150"/>
      <c r="AB430" s="150"/>
      <c r="AC430" s="150"/>
      <c r="AD430" s="150"/>
      <c r="AE430" s="150"/>
    </row>
    <row r="431" spans="1:31" ht="15.75" customHeight="1" x14ac:dyDescent="0.25">
      <c r="A431" s="669"/>
      <c r="B431" s="669"/>
      <c r="C431" s="669"/>
      <c r="D431" s="669"/>
      <c r="E431" s="669"/>
      <c r="F431" s="669"/>
      <c r="G431" s="669"/>
      <c r="H431" s="669"/>
      <c r="I431" s="669"/>
      <c r="J431" s="669"/>
      <c r="K431" s="669"/>
      <c r="L431" s="669"/>
      <c r="M431" s="669"/>
      <c r="N431" s="669"/>
      <c r="O431" s="669"/>
      <c r="P431" s="150"/>
      <c r="Q431" s="150"/>
      <c r="R431" s="150"/>
      <c r="S431" s="669"/>
      <c r="T431" s="669"/>
      <c r="U431" s="669"/>
      <c r="V431" s="150"/>
      <c r="W431" s="150"/>
      <c r="X431" s="150"/>
      <c r="Y431" s="150"/>
      <c r="Z431" s="150"/>
      <c r="AA431" s="150"/>
      <c r="AB431" s="150"/>
      <c r="AC431" s="150"/>
      <c r="AD431" s="150"/>
      <c r="AE431" s="150"/>
    </row>
    <row r="432" spans="1:31" ht="15.75" customHeight="1" x14ac:dyDescent="0.25">
      <c r="A432" s="669"/>
      <c r="B432" s="669"/>
      <c r="C432" s="669"/>
      <c r="D432" s="669"/>
      <c r="E432" s="669"/>
      <c r="F432" s="669"/>
      <c r="G432" s="669"/>
      <c r="H432" s="669"/>
      <c r="I432" s="669"/>
      <c r="J432" s="669"/>
      <c r="K432" s="669"/>
      <c r="L432" s="669"/>
      <c r="M432" s="669"/>
      <c r="N432" s="669"/>
      <c r="O432" s="669"/>
      <c r="P432" s="150"/>
      <c r="Q432" s="150"/>
      <c r="R432" s="150"/>
      <c r="S432" s="669"/>
      <c r="T432" s="669"/>
      <c r="U432" s="669"/>
      <c r="V432" s="150"/>
      <c r="W432" s="150"/>
      <c r="X432" s="150"/>
      <c r="Y432" s="150"/>
      <c r="Z432" s="150"/>
      <c r="AA432" s="150"/>
      <c r="AB432" s="150"/>
      <c r="AC432" s="150"/>
      <c r="AD432" s="150"/>
      <c r="AE432" s="150"/>
    </row>
    <row r="433" spans="1:31" ht="15.75" customHeight="1" x14ac:dyDescent="0.25">
      <c r="A433" s="669"/>
      <c r="B433" s="669"/>
      <c r="C433" s="669"/>
      <c r="D433" s="669"/>
      <c r="E433" s="669"/>
      <c r="F433" s="669"/>
      <c r="G433" s="669"/>
      <c r="H433" s="669"/>
      <c r="I433" s="669"/>
      <c r="J433" s="669"/>
      <c r="K433" s="669"/>
      <c r="L433" s="669"/>
      <c r="M433" s="669"/>
      <c r="N433" s="669"/>
      <c r="O433" s="669"/>
      <c r="P433" s="150"/>
      <c r="Q433" s="150"/>
      <c r="R433" s="150"/>
      <c r="S433" s="669"/>
      <c r="T433" s="669"/>
      <c r="U433" s="669"/>
      <c r="V433" s="150"/>
      <c r="W433" s="150"/>
      <c r="X433" s="150"/>
      <c r="Y433" s="150"/>
      <c r="Z433" s="150"/>
      <c r="AA433" s="150"/>
      <c r="AB433" s="150"/>
      <c r="AC433" s="150"/>
      <c r="AD433" s="150"/>
      <c r="AE433" s="150"/>
    </row>
    <row r="434" spans="1:31" ht="15.75" customHeight="1" x14ac:dyDescent="0.25">
      <c r="A434" s="669"/>
      <c r="B434" s="669"/>
      <c r="C434" s="669"/>
      <c r="D434" s="669"/>
      <c r="E434" s="669"/>
      <c r="F434" s="669"/>
      <c r="G434" s="669"/>
      <c r="H434" s="669"/>
      <c r="I434" s="669"/>
      <c r="J434" s="669"/>
      <c r="K434" s="669"/>
      <c r="L434" s="669"/>
      <c r="M434" s="669"/>
      <c r="N434" s="669"/>
      <c r="O434" s="669"/>
      <c r="P434" s="150"/>
      <c r="Q434" s="150"/>
      <c r="R434" s="150"/>
      <c r="S434" s="669"/>
      <c r="T434" s="669"/>
      <c r="U434" s="669"/>
      <c r="V434" s="150"/>
      <c r="W434" s="150"/>
      <c r="X434" s="150"/>
      <c r="Y434" s="150"/>
      <c r="Z434" s="150"/>
      <c r="AA434" s="150"/>
      <c r="AB434" s="150"/>
      <c r="AC434" s="150"/>
      <c r="AD434" s="150"/>
      <c r="AE434" s="150"/>
    </row>
    <row r="435" spans="1:31" ht="15.75" customHeight="1" x14ac:dyDescent="0.25">
      <c r="A435" s="669"/>
      <c r="B435" s="669"/>
      <c r="C435" s="669"/>
      <c r="D435" s="669"/>
      <c r="E435" s="669"/>
      <c r="F435" s="669"/>
      <c r="G435" s="669"/>
      <c r="H435" s="669"/>
      <c r="I435" s="669"/>
      <c r="J435" s="669"/>
      <c r="K435" s="669"/>
      <c r="L435" s="669"/>
      <c r="M435" s="669"/>
      <c r="N435" s="669"/>
      <c r="O435" s="669"/>
      <c r="P435" s="150"/>
      <c r="Q435" s="150"/>
      <c r="R435" s="150"/>
      <c r="S435" s="669"/>
      <c r="T435" s="669"/>
      <c r="U435" s="669"/>
      <c r="V435" s="150"/>
      <c r="W435" s="150"/>
      <c r="X435" s="150"/>
      <c r="Y435" s="150"/>
      <c r="Z435" s="150"/>
      <c r="AA435" s="150"/>
      <c r="AB435" s="150"/>
      <c r="AC435" s="150"/>
      <c r="AD435" s="150"/>
      <c r="AE435" s="150"/>
    </row>
    <row r="436" spans="1:31" ht="15.75" customHeight="1" x14ac:dyDescent="0.25">
      <c r="A436" s="669"/>
      <c r="B436" s="669"/>
      <c r="C436" s="669"/>
      <c r="D436" s="669"/>
      <c r="E436" s="669"/>
      <c r="F436" s="669"/>
      <c r="G436" s="669"/>
      <c r="H436" s="669"/>
      <c r="I436" s="669"/>
      <c r="J436" s="669"/>
      <c r="K436" s="669"/>
      <c r="L436" s="669"/>
      <c r="M436" s="669"/>
      <c r="N436" s="669"/>
      <c r="O436" s="669"/>
      <c r="P436" s="150"/>
      <c r="Q436" s="150"/>
      <c r="R436" s="150"/>
      <c r="S436" s="669"/>
      <c r="T436" s="669"/>
      <c r="U436" s="669"/>
      <c r="V436" s="150"/>
      <c r="W436" s="150"/>
      <c r="X436" s="150"/>
      <c r="Y436" s="150"/>
      <c r="Z436" s="150"/>
      <c r="AA436" s="150"/>
      <c r="AB436" s="150"/>
      <c r="AC436" s="150"/>
      <c r="AD436" s="150"/>
      <c r="AE436" s="150"/>
    </row>
    <row r="437" spans="1:31" ht="15.75" customHeight="1" x14ac:dyDescent="0.25">
      <c r="A437" s="669"/>
      <c r="B437" s="669"/>
      <c r="C437" s="669"/>
      <c r="D437" s="669"/>
      <c r="E437" s="669"/>
      <c r="F437" s="669"/>
      <c r="G437" s="669"/>
      <c r="H437" s="669"/>
      <c r="I437" s="669"/>
      <c r="J437" s="669"/>
      <c r="K437" s="669"/>
      <c r="L437" s="669"/>
      <c r="M437" s="669"/>
      <c r="N437" s="669"/>
      <c r="O437" s="669"/>
      <c r="P437" s="150"/>
      <c r="Q437" s="150"/>
      <c r="R437" s="150"/>
      <c r="S437" s="669"/>
      <c r="T437" s="669"/>
      <c r="U437" s="669"/>
      <c r="V437" s="150"/>
      <c r="W437" s="150"/>
      <c r="X437" s="150"/>
      <c r="Y437" s="150"/>
      <c r="Z437" s="150"/>
      <c r="AA437" s="150"/>
      <c r="AB437" s="150"/>
      <c r="AC437" s="150"/>
      <c r="AD437" s="150"/>
      <c r="AE437" s="150"/>
    </row>
    <row r="438" spans="1:31" ht="15.75" customHeight="1" x14ac:dyDescent="0.25">
      <c r="A438" s="669"/>
      <c r="B438" s="669"/>
      <c r="C438" s="669"/>
      <c r="D438" s="669"/>
      <c r="E438" s="669"/>
      <c r="F438" s="669"/>
      <c r="G438" s="669"/>
      <c r="H438" s="669"/>
      <c r="I438" s="669"/>
      <c r="J438" s="669"/>
      <c r="K438" s="669"/>
      <c r="L438" s="669"/>
      <c r="M438" s="669"/>
      <c r="N438" s="669"/>
      <c r="O438" s="669"/>
      <c r="P438" s="150"/>
      <c r="Q438" s="150"/>
      <c r="R438" s="150"/>
      <c r="S438" s="669"/>
      <c r="T438" s="669"/>
      <c r="U438" s="669"/>
      <c r="V438" s="150"/>
      <c r="W438" s="150"/>
      <c r="X438" s="150"/>
      <c r="Y438" s="150"/>
      <c r="Z438" s="150"/>
      <c r="AA438" s="150"/>
      <c r="AB438" s="150"/>
      <c r="AC438" s="150"/>
      <c r="AD438" s="150"/>
      <c r="AE438" s="150"/>
    </row>
    <row r="439" spans="1:31" ht="15.75" customHeight="1" x14ac:dyDescent="0.25">
      <c r="A439" s="669"/>
      <c r="B439" s="669"/>
      <c r="C439" s="669"/>
      <c r="D439" s="669"/>
      <c r="E439" s="669"/>
      <c r="F439" s="669"/>
      <c r="G439" s="669"/>
      <c r="H439" s="669"/>
      <c r="I439" s="669"/>
      <c r="J439" s="669"/>
      <c r="K439" s="669"/>
      <c r="L439" s="669"/>
      <c r="M439" s="669"/>
      <c r="N439" s="669"/>
      <c r="O439" s="669"/>
      <c r="P439" s="150"/>
      <c r="Q439" s="150"/>
      <c r="R439" s="150"/>
      <c r="S439" s="669"/>
      <c r="T439" s="669"/>
      <c r="U439" s="669"/>
      <c r="V439" s="150"/>
      <c r="W439" s="150"/>
      <c r="X439" s="150"/>
      <c r="Y439" s="150"/>
      <c r="Z439" s="150"/>
      <c r="AA439" s="150"/>
      <c r="AB439" s="150"/>
      <c r="AC439" s="150"/>
      <c r="AD439" s="150"/>
      <c r="AE439" s="150"/>
    </row>
    <row r="440" spans="1:31" ht="15.75" customHeight="1" x14ac:dyDescent="0.25">
      <c r="A440" s="669"/>
      <c r="B440" s="669"/>
      <c r="C440" s="669"/>
      <c r="D440" s="669"/>
      <c r="E440" s="669"/>
      <c r="F440" s="669"/>
      <c r="G440" s="669"/>
      <c r="H440" s="669"/>
      <c r="I440" s="669"/>
      <c r="J440" s="669"/>
      <c r="K440" s="669"/>
      <c r="L440" s="669"/>
      <c r="M440" s="669"/>
      <c r="N440" s="669"/>
      <c r="O440" s="669"/>
      <c r="P440" s="150"/>
      <c r="Q440" s="150"/>
      <c r="R440" s="150"/>
      <c r="S440" s="669"/>
      <c r="T440" s="669"/>
      <c r="U440" s="669"/>
      <c r="V440" s="150"/>
      <c r="W440" s="150"/>
      <c r="X440" s="150"/>
      <c r="Y440" s="150"/>
      <c r="Z440" s="150"/>
      <c r="AA440" s="150"/>
      <c r="AB440" s="150"/>
      <c r="AC440" s="150"/>
      <c r="AD440" s="150"/>
      <c r="AE440" s="150"/>
    </row>
    <row r="441" spans="1:31" ht="15.75" customHeight="1" x14ac:dyDescent="0.25">
      <c r="A441" s="669"/>
      <c r="B441" s="669"/>
      <c r="C441" s="669"/>
      <c r="D441" s="669"/>
      <c r="E441" s="669"/>
      <c r="F441" s="669"/>
      <c r="G441" s="669"/>
      <c r="H441" s="669"/>
      <c r="I441" s="669"/>
      <c r="J441" s="669"/>
      <c r="K441" s="669"/>
      <c r="L441" s="669"/>
      <c r="M441" s="669"/>
      <c r="N441" s="669"/>
      <c r="O441" s="669"/>
      <c r="P441" s="150"/>
      <c r="Q441" s="150"/>
      <c r="R441" s="150"/>
      <c r="S441" s="669"/>
      <c r="T441" s="669"/>
      <c r="U441" s="669"/>
      <c r="V441" s="150"/>
      <c r="W441" s="150"/>
      <c r="X441" s="150"/>
      <c r="Y441" s="150"/>
      <c r="Z441" s="150"/>
      <c r="AA441" s="150"/>
      <c r="AB441" s="150"/>
      <c r="AC441" s="150"/>
      <c r="AD441" s="150"/>
      <c r="AE441" s="150"/>
    </row>
    <row r="442" spans="1:31" ht="15.75" customHeight="1" x14ac:dyDescent="0.25">
      <c r="A442" s="669"/>
      <c r="B442" s="669"/>
      <c r="C442" s="669"/>
      <c r="D442" s="669"/>
      <c r="E442" s="669"/>
      <c r="F442" s="669"/>
      <c r="G442" s="669"/>
      <c r="H442" s="669"/>
      <c r="I442" s="669"/>
      <c r="J442" s="669"/>
      <c r="K442" s="669"/>
      <c r="L442" s="669"/>
      <c r="M442" s="669"/>
      <c r="N442" s="669"/>
      <c r="O442" s="669"/>
      <c r="P442" s="150"/>
      <c r="Q442" s="150"/>
      <c r="R442" s="150"/>
      <c r="S442" s="669"/>
      <c r="T442" s="669"/>
      <c r="U442" s="669"/>
      <c r="V442" s="150"/>
      <c r="W442" s="150"/>
      <c r="X442" s="150"/>
      <c r="Y442" s="150"/>
      <c r="Z442" s="150"/>
      <c r="AA442" s="150"/>
      <c r="AB442" s="150"/>
      <c r="AC442" s="150"/>
      <c r="AD442" s="150"/>
      <c r="AE442" s="150"/>
    </row>
    <row r="443" spans="1:31" ht="15.75" customHeight="1" x14ac:dyDescent="0.25">
      <c r="A443" s="669"/>
      <c r="B443" s="669"/>
      <c r="C443" s="669"/>
      <c r="D443" s="669"/>
      <c r="E443" s="669"/>
      <c r="F443" s="669"/>
      <c r="G443" s="669"/>
      <c r="H443" s="669"/>
      <c r="I443" s="669"/>
      <c r="J443" s="669"/>
      <c r="K443" s="669"/>
      <c r="L443" s="669"/>
      <c r="M443" s="669"/>
      <c r="N443" s="669"/>
      <c r="O443" s="669"/>
      <c r="P443" s="150"/>
      <c r="Q443" s="150"/>
      <c r="R443" s="150"/>
      <c r="S443" s="669"/>
      <c r="T443" s="669"/>
      <c r="U443" s="669"/>
      <c r="V443" s="150"/>
      <c r="W443" s="150"/>
      <c r="X443" s="150"/>
      <c r="Y443" s="150"/>
      <c r="Z443" s="150"/>
      <c r="AA443" s="150"/>
      <c r="AB443" s="150"/>
      <c r="AC443" s="150"/>
      <c r="AD443" s="150"/>
      <c r="AE443" s="150"/>
    </row>
    <row r="444" spans="1:31" ht="15.75" customHeight="1" x14ac:dyDescent="0.25">
      <c r="A444" s="669"/>
      <c r="B444" s="669"/>
      <c r="C444" s="669"/>
      <c r="D444" s="669"/>
      <c r="E444" s="669"/>
      <c r="F444" s="669"/>
      <c r="G444" s="669"/>
      <c r="H444" s="669"/>
      <c r="I444" s="669"/>
      <c r="J444" s="669"/>
      <c r="K444" s="669"/>
      <c r="L444" s="669"/>
      <c r="M444" s="669"/>
      <c r="N444" s="669"/>
      <c r="O444" s="669"/>
      <c r="P444" s="150"/>
      <c r="Q444" s="150"/>
      <c r="R444" s="150"/>
      <c r="S444" s="669"/>
      <c r="T444" s="669"/>
      <c r="U444" s="669"/>
      <c r="V444" s="150"/>
      <c r="W444" s="150"/>
      <c r="X444" s="150"/>
      <c r="Y444" s="150"/>
      <c r="Z444" s="150"/>
      <c r="AA444" s="150"/>
      <c r="AB444" s="150"/>
      <c r="AC444" s="150"/>
      <c r="AD444" s="150"/>
      <c r="AE444" s="150"/>
    </row>
    <row r="445" spans="1:31" ht="15.75" customHeight="1" x14ac:dyDescent="0.25">
      <c r="A445" s="669"/>
      <c r="B445" s="669"/>
      <c r="C445" s="669"/>
      <c r="D445" s="669"/>
      <c r="E445" s="669"/>
      <c r="F445" s="669"/>
      <c r="G445" s="669"/>
      <c r="H445" s="669"/>
      <c r="I445" s="669"/>
      <c r="J445" s="669"/>
      <c r="K445" s="669"/>
      <c r="L445" s="669"/>
      <c r="M445" s="669"/>
      <c r="N445" s="669"/>
      <c r="O445" s="669"/>
      <c r="P445" s="150"/>
      <c r="Q445" s="150"/>
      <c r="R445" s="150"/>
      <c r="S445" s="669"/>
      <c r="T445" s="669"/>
      <c r="U445" s="669"/>
      <c r="V445" s="150"/>
      <c r="W445" s="150"/>
      <c r="X445" s="150"/>
      <c r="Y445" s="150"/>
      <c r="Z445" s="150"/>
      <c r="AA445" s="150"/>
      <c r="AB445" s="150"/>
      <c r="AC445" s="150"/>
      <c r="AD445" s="150"/>
      <c r="AE445" s="150"/>
    </row>
    <row r="446" spans="1:31" ht="15.75" customHeight="1" x14ac:dyDescent="0.25">
      <c r="A446" s="669"/>
      <c r="B446" s="669"/>
      <c r="C446" s="669"/>
      <c r="D446" s="669"/>
      <c r="E446" s="669"/>
      <c r="F446" s="669"/>
      <c r="G446" s="669"/>
      <c r="H446" s="669"/>
      <c r="I446" s="669"/>
      <c r="J446" s="669"/>
      <c r="K446" s="669"/>
      <c r="L446" s="669"/>
      <c r="M446" s="669"/>
      <c r="N446" s="669"/>
      <c r="O446" s="669"/>
      <c r="P446" s="150"/>
      <c r="Q446" s="150"/>
      <c r="R446" s="150"/>
      <c r="S446" s="669"/>
      <c r="T446" s="669"/>
      <c r="U446" s="669"/>
      <c r="V446" s="150"/>
      <c r="W446" s="150"/>
      <c r="X446" s="150"/>
      <c r="Y446" s="150"/>
      <c r="Z446" s="150"/>
      <c r="AA446" s="150"/>
      <c r="AB446" s="150"/>
      <c r="AC446" s="150"/>
      <c r="AD446" s="150"/>
      <c r="AE446" s="150"/>
    </row>
    <row r="447" spans="1:31" ht="15.75" customHeight="1" x14ac:dyDescent="0.25">
      <c r="A447" s="669"/>
      <c r="B447" s="669"/>
      <c r="C447" s="669"/>
      <c r="D447" s="669"/>
      <c r="E447" s="669"/>
      <c r="F447" s="669"/>
      <c r="G447" s="669"/>
      <c r="H447" s="669"/>
      <c r="I447" s="669"/>
      <c r="J447" s="669"/>
      <c r="K447" s="669"/>
      <c r="L447" s="669"/>
      <c r="M447" s="669"/>
      <c r="N447" s="669"/>
      <c r="O447" s="669"/>
      <c r="P447" s="150"/>
      <c r="Q447" s="150"/>
      <c r="R447" s="150"/>
      <c r="S447" s="669"/>
      <c r="T447" s="669"/>
      <c r="U447" s="669"/>
      <c r="V447" s="150"/>
      <c r="W447" s="150"/>
      <c r="X447" s="150"/>
      <c r="Y447" s="150"/>
      <c r="Z447" s="150"/>
      <c r="AA447" s="150"/>
      <c r="AB447" s="150"/>
      <c r="AC447" s="150"/>
      <c r="AD447" s="150"/>
      <c r="AE447" s="150"/>
    </row>
    <row r="448" spans="1:31" ht="15.75" customHeight="1" x14ac:dyDescent="0.25">
      <c r="A448" s="669"/>
      <c r="B448" s="669"/>
      <c r="C448" s="669"/>
      <c r="D448" s="669"/>
      <c r="E448" s="669"/>
      <c r="F448" s="669"/>
      <c r="G448" s="669"/>
      <c r="H448" s="669"/>
      <c r="I448" s="669"/>
      <c r="J448" s="669"/>
      <c r="K448" s="669"/>
      <c r="L448" s="669"/>
      <c r="M448" s="669"/>
      <c r="N448" s="669"/>
      <c r="O448" s="669"/>
      <c r="P448" s="150"/>
      <c r="Q448" s="150"/>
      <c r="R448" s="150"/>
      <c r="S448" s="669"/>
      <c r="T448" s="669"/>
      <c r="U448" s="669"/>
      <c r="V448" s="150"/>
      <c r="W448" s="150"/>
      <c r="X448" s="150"/>
      <c r="Y448" s="150"/>
      <c r="Z448" s="150"/>
      <c r="AA448" s="150"/>
      <c r="AB448" s="150"/>
      <c r="AC448" s="150"/>
      <c r="AD448" s="150"/>
      <c r="AE448" s="150"/>
    </row>
    <row r="449" spans="1:31" ht="15.75" customHeight="1" x14ac:dyDescent="0.25">
      <c r="A449" s="669"/>
      <c r="B449" s="669"/>
      <c r="C449" s="669"/>
      <c r="D449" s="669"/>
      <c r="E449" s="669"/>
      <c r="F449" s="669"/>
      <c r="G449" s="669"/>
      <c r="H449" s="669"/>
      <c r="I449" s="669"/>
      <c r="J449" s="669"/>
      <c r="K449" s="669"/>
      <c r="L449" s="669"/>
      <c r="M449" s="669"/>
      <c r="N449" s="669"/>
      <c r="O449" s="669"/>
      <c r="P449" s="150"/>
      <c r="Q449" s="150"/>
      <c r="R449" s="150"/>
      <c r="S449" s="669"/>
      <c r="T449" s="669"/>
      <c r="U449" s="669"/>
      <c r="V449" s="150"/>
      <c r="W449" s="150"/>
      <c r="X449" s="150"/>
      <c r="Y449" s="150"/>
      <c r="Z449" s="150"/>
      <c r="AA449" s="150"/>
      <c r="AB449" s="150"/>
      <c r="AC449" s="150"/>
      <c r="AD449" s="150"/>
      <c r="AE449" s="150"/>
    </row>
    <row r="450" spans="1:31" ht="15.75" customHeight="1" x14ac:dyDescent="0.25">
      <c r="A450" s="669"/>
      <c r="B450" s="669"/>
      <c r="C450" s="669"/>
      <c r="D450" s="669"/>
      <c r="E450" s="669"/>
      <c r="F450" s="669"/>
      <c r="G450" s="669"/>
      <c r="H450" s="669"/>
      <c r="I450" s="669"/>
      <c r="J450" s="669"/>
      <c r="K450" s="669"/>
      <c r="L450" s="669"/>
      <c r="M450" s="669"/>
      <c r="N450" s="669"/>
      <c r="O450" s="669"/>
      <c r="P450" s="150"/>
      <c r="Q450" s="150"/>
      <c r="R450" s="150"/>
      <c r="S450" s="669"/>
      <c r="T450" s="669"/>
      <c r="U450" s="669"/>
      <c r="V450" s="150"/>
      <c r="W450" s="150"/>
      <c r="X450" s="150"/>
      <c r="Y450" s="150"/>
      <c r="Z450" s="150"/>
      <c r="AA450" s="150"/>
      <c r="AB450" s="150"/>
      <c r="AC450" s="150"/>
      <c r="AD450" s="150"/>
      <c r="AE450" s="150"/>
    </row>
    <row r="451" spans="1:31" ht="15.75" customHeight="1" x14ac:dyDescent="0.25">
      <c r="A451" s="669"/>
      <c r="B451" s="669"/>
      <c r="C451" s="669"/>
      <c r="D451" s="669"/>
      <c r="E451" s="669"/>
      <c r="F451" s="669"/>
      <c r="G451" s="669"/>
      <c r="H451" s="669"/>
      <c r="I451" s="669"/>
      <c r="J451" s="669"/>
      <c r="K451" s="669"/>
      <c r="L451" s="669"/>
      <c r="M451" s="669"/>
      <c r="N451" s="669"/>
      <c r="O451" s="669"/>
      <c r="P451" s="150"/>
      <c r="Q451" s="150"/>
      <c r="R451" s="150"/>
      <c r="S451" s="669"/>
      <c r="T451" s="669"/>
      <c r="U451" s="669"/>
      <c r="V451" s="150"/>
      <c r="W451" s="150"/>
      <c r="X451" s="150"/>
      <c r="Y451" s="150"/>
      <c r="Z451" s="150"/>
      <c r="AA451" s="150"/>
      <c r="AB451" s="150"/>
      <c r="AC451" s="150"/>
      <c r="AD451" s="150"/>
      <c r="AE451" s="150"/>
    </row>
    <row r="452" spans="1:31" ht="15.75" customHeight="1" x14ac:dyDescent="0.25">
      <c r="A452" s="669"/>
      <c r="B452" s="669"/>
      <c r="C452" s="669"/>
      <c r="D452" s="669"/>
      <c r="E452" s="669"/>
      <c r="F452" s="669"/>
      <c r="G452" s="669"/>
      <c r="H452" s="669"/>
      <c r="I452" s="669"/>
      <c r="J452" s="669"/>
      <c r="K452" s="669"/>
      <c r="L452" s="669"/>
      <c r="M452" s="669"/>
      <c r="N452" s="669"/>
      <c r="O452" s="669"/>
      <c r="P452" s="150"/>
      <c r="Q452" s="150"/>
      <c r="R452" s="150"/>
      <c r="S452" s="669"/>
      <c r="T452" s="669"/>
      <c r="U452" s="669"/>
      <c r="V452" s="150"/>
      <c r="W452" s="150"/>
      <c r="X452" s="150"/>
      <c r="Y452" s="150"/>
      <c r="Z452" s="150"/>
      <c r="AA452" s="150"/>
      <c r="AB452" s="150"/>
      <c r="AC452" s="150"/>
      <c r="AD452" s="150"/>
      <c r="AE452" s="150"/>
    </row>
    <row r="453" spans="1:31" ht="15.75" customHeight="1" x14ac:dyDescent="0.25">
      <c r="A453" s="669"/>
      <c r="B453" s="669"/>
      <c r="C453" s="669"/>
      <c r="D453" s="669"/>
      <c r="E453" s="669"/>
      <c r="F453" s="669"/>
      <c r="G453" s="669"/>
      <c r="H453" s="669"/>
      <c r="I453" s="669"/>
      <c r="J453" s="669"/>
      <c r="K453" s="669"/>
      <c r="L453" s="669"/>
      <c r="M453" s="669"/>
      <c r="N453" s="669"/>
      <c r="O453" s="669"/>
      <c r="P453" s="150"/>
      <c r="Q453" s="150"/>
      <c r="R453" s="150"/>
      <c r="S453" s="669"/>
      <c r="T453" s="669"/>
      <c r="U453" s="669"/>
      <c r="V453" s="150"/>
      <c r="W453" s="150"/>
      <c r="X453" s="150"/>
      <c r="Y453" s="150"/>
      <c r="Z453" s="150"/>
      <c r="AA453" s="150"/>
      <c r="AB453" s="150"/>
      <c r="AC453" s="150"/>
      <c r="AD453" s="150"/>
      <c r="AE453" s="150"/>
    </row>
    <row r="454" spans="1:31" ht="15.75" customHeight="1" x14ac:dyDescent="0.25">
      <c r="A454" s="669"/>
      <c r="B454" s="669"/>
      <c r="C454" s="669"/>
      <c r="D454" s="669"/>
      <c r="E454" s="669"/>
      <c r="F454" s="669"/>
      <c r="G454" s="669"/>
      <c r="H454" s="669"/>
      <c r="I454" s="669"/>
      <c r="J454" s="669"/>
      <c r="K454" s="669"/>
      <c r="L454" s="669"/>
      <c r="M454" s="669"/>
      <c r="N454" s="669"/>
      <c r="O454" s="669"/>
      <c r="P454" s="150"/>
      <c r="Q454" s="150"/>
      <c r="R454" s="150"/>
      <c r="S454" s="669"/>
      <c r="T454" s="669"/>
      <c r="U454" s="669"/>
      <c r="V454" s="150"/>
      <c r="W454" s="150"/>
      <c r="X454" s="150"/>
      <c r="Y454" s="150"/>
      <c r="Z454" s="150"/>
      <c r="AA454" s="150"/>
      <c r="AB454" s="150"/>
      <c r="AC454" s="150"/>
      <c r="AD454" s="150"/>
      <c r="AE454" s="150"/>
    </row>
    <row r="455" spans="1:31" ht="15.75" customHeight="1" x14ac:dyDescent="0.25">
      <c r="A455" s="669"/>
      <c r="B455" s="669"/>
      <c r="C455" s="669"/>
      <c r="D455" s="669"/>
      <c r="E455" s="669"/>
      <c r="F455" s="669"/>
      <c r="G455" s="669"/>
      <c r="H455" s="669"/>
      <c r="I455" s="669"/>
      <c r="J455" s="669"/>
      <c r="K455" s="669"/>
      <c r="L455" s="669"/>
      <c r="M455" s="669"/>
      <c r="N455" s="669"/>
      <c r="O455" s="669"/>
      <c r="P455" s="150"/>
      <c r="Q455" s="150"/>
      <c r="R455" s="150"/>
      <c r="S455" s="669"/>
      <c r="T455" s="669"/>
      <c r="U455" s="669"/>
      <c r="V455" s="150"/>
      <c r="W455" s="150"/>
      <c r="X455" s="150"/>
      <c r="Y455" s="150"/>
      <c r="Z455" s="150"/>
      <c r="AA455" s="150"/>
      <c r="AB455" s="150"/>
      <c r="AC455" s="150"/>
      <c r="AD455" s="150"/>
      <c r="AE455" s="150"/>
    </row>
    <row r="456" spans="1:31" ht="15.75" customHeight="1" x14ac:dyDescent="0.25">
      <c r="A456" s="669"/>
      <c r="B456" s="669"/>
      <c r="C456" s="669"/>
      <c r="D456" s="669"/>
      <c r="E456" s="669"/>
      <c r="F456" s="669"/>
      <c r="G456" s="669"/>
      <c r="H456" s="669"/>
      <c r="I456" s="669"/>
      <c r="J456" s="669"/>
      <c r="K456" s="669"/>
      <c r="L456" s="669"/>
      <c r="M456" s="669"/>
      <c r="N456" s="669"/>
      <c r="O456" s="669"/>
      <c r="P456" s="150"/>
      <c r="Q456" s="150"/>
      <c r="R456" s="150"/>
      <c r="S456" s="669"/>
      <c r="T456" s="669"/>
      <c r="U456" s="669"/>
      <c r="V456" s="150"/>
      <c r="W456" s="150"/>
      <c r="X456" s="150"/>
      <c r="Y456" s="150"/>
      <c r="Z456" s="150"/>
      <c r="AA456" s="150"/>
      <c r="AB456" s="150"/>
      <c r="AC456" s="150"/>
      <c r="AD456" s="150"/>
      <c r="AE456" s="150"/>
    </row>
    <row r="457" spans="1:31" ht="15.75" customHeight="1" x14ac:dyDescent="0.25">
      <c r="A457" s="669"/>
      <c r="B457" s="669"/>
      <c r="C457" s="669"/>
      <c r="D457" s="669"/>
      <c r="E457" s="669"/>
      <c r="F457" s="669"/>
      <c r="G457" s="669"/>
      <c r="H457" s="669"/>
      <c r="I457" s="669"/>
      <c r="J457" s="669"/>
      <c r="K457" s="669"/>
      <c r="L457" s="669"/>
      <c r="M457" s="669"/>
      <c r="N457" s="669"/>
      <c r="O457" s="669"/>
      <c r="P457" s="150"/>
      <c r="Q457" s="150"/>
      <c r="R457" s="150"/>
      <c r="S457" s="669"/>
      <c r="T457" s="669"/>
      <c r="U457" s="669"/>
      <c r="V457" s="150"/>
      <c r="W457" s="150"/>
      <c r="X457" s="150"/>
      <c r="Y457" s="150"/>
      <c r="Z457" s="150"/>
      <c r="AA457" s="150"/>
      <c r="AB457" s="150"/>
      <c r="AC457" s="150"/>
      <c r="AD457" s="150"/>
      <c r="AE457" s="150"/>
    </row>
    <row r="458" spans="1:31" ht="15.75" customHeight="1" x14ac:dyDescent="0.25">
      <c r="A458" s="669"/>
      <c r="B458" s="669"/>
      <c r="C458" s="669"/>
      <c r="D458" s="669"/>
      <c r="E458" s="669"/>
      <c r="F458" s="669"/>
      <c r="G458" s="669"/>
      <c r="H458" s="669"/>
      <c r="I458" s="669"/>
      <c r="J458" s="669"/>
      <c r="K458" s="669"/>
      <c r="L458" s="669"/>
      <c r="M458" s="669"/>
      <c r="N458" s="669"/>
      <c r="O458" s="669"/>
      <c r="P458" s="150"/>
      <c r="Q458" s="150"/>
      <c r="R458" s="150"/>
      <c r="S458" s="669"/>
      <c r="T458" s="669"/>
      <c r="U458" s="669"/>
      <c r="V458" s="150"/>
      <c r="W458" s="150"/>
      <c r="X458" s="150"/>
      <c r="Y458" s="150"/>
      <c r="Z458" s="150"/>
      <c r="AA458" s="150"/>
      <c r="AB458" s="150"/>
      <c r="AC458" s="150"/>
      <c r="AD458" s="150"/>
      <c r="AE458" s="150"/>
    </row>
    <row r="459" spans="1:31" ht="15.75" customHeight="1" x14ac:dyDescent="0.25">
      <c r="A459" s="669"/>
      <c r="B459" s="669"/>
      <c r="C459" s="669"/>
      <c r="D459" s="669"/>
      <c r="E459" s="669"/>
      <c r="F459" s="669"/>
      <c r="G459" s="669"/>
      <c r="H459" s="669"/>
      <c r="I459" s="669"/>
      <c r="J459" s="669"/>
      <c r="K459" s="669"/>
      <c r="L459" s="669"/>
      <c r="M459" s="669"/>
      <c r="N459" s="669"/>
      <c r="O459" s="669"/>
      <c r="P459" s="150"/>
      <c r="Q459" s="150"/>
      <c r="R459" s="150"/>
      <c r="S459" s="669"/>
      <c r="T459" s="669"/>
      <c r="U459" s="669"/>
      <c r="V459" s="150"/>
      <c r="W459" s="150"/>
      <c r="X459" s="150"/>
      <c r="Y459" s="150"/>
      <c r="Z459" s="150"/>
      <c r="AA459" s="150"/>
      <c r="AB459" s="150"/>
      <c r="AC459" s="150"/>
      <c r="AD459" s="150"/>
      <c r="AE459" s="150"/>
    </row>
    <row r="460" spans="1:31" ht="15.75" customHeight="1" x14ac:dyDescent="0.25">
      <c r="A460" s="669"/>
      <c r="B460" s="669"/>
      <c r="C460" s="669"/>
      <c r="D460" s="669"/>
      <c r="E460" s="669"/>
      <c r="F460" s="669"/>
      <c r="G460" s="669"/>
      <c r="H460" s="669"/>
      <c r="I460" s="669"/>
      <c r="J460" s="669"/>
      <c r="K460" s="669"/>
      <c r="L460" s="669"/>
      <c r="M460" s="669"/>
      <c r="N460" s="669"/>
      <c r="O460" s="669"/>
      <c r="P460" s="150"/>
      <c r="Q460" s="150"/>
      <c r="R460" s="150"/>
      <c r="S460" s="669"/>
      <c r="T460" s="669"/>
      <c r="U460" s="669"/>
      <c r="V460" s="150"/>
      <c r="W460" s="150"/>
      <c r="X460" s="150"/>
      <c r="Y460" s="150"/>
      <c r="Z460" s="150"/>
      <c r="AA460" s="150"/>
      <c r="AB460" s="150"/>
      <c r="AC460" s="150"/>
      <c r="AD460" s="150"/>
      <c r="AE460" s="150"/>
    </row>
    <row r="461" spans="1:31" ht="15.75" customHeight="1" x14ac:dyDescent="0.25">
      <c r="A461" s="669"/>
      <c r="B461" s="669"/>
      <c r="C461" s="669"/>
      <c r="D461" s="669"/>
      <c r="E461" s="669"/>
      <c r="F461" s="669"/>
      <c r="G461" s="669"/>
      <c r="H461" s="669"/>
      <c r="I461" s="669"/>
      <c r="J461" s="669"/>
      <c r="K461" s="669"/>
      <c r="L461" s="669"/>
      <c r="M461" s="669"/>
      <c r="N461" s="669"/>
      <c r="O461" s="669"/>
      <c r="P461" s="150"/>
      <c r="Q461" s="150"/>
      <c r="R461" s="150"/>
      <c r="S461" s="669"/>
      <c r="T461" s="669"/>
      <c r="U461" s="669"/>
      <c r="V461" s="150"/>
      <c r="W461" s="150"/>
      <c r="X461" s="150"/>
      <c r="Y461" s="150"/>
      <c r="Z461" s="150"/>
      <c r="AA461" s="150"/>
      <c r="AB461" s="150"/>
      <c r="AC461" s="150"/>
      <c r="AD461" s="150"/>
      <c r="AE461" s="150"/>
    </row>
    <row r="462" spans="1:31" ht="15.75" customHeight="1" x14ac:dyDescent="0.25">
      <c r="A462" s="669"/>
      <c r="B462" s="669"/>
      <c r="C462" s="669"/>
      <c r="D462" s="669"/>
      <c r="E462" s="669"/>
      <c r="F462" s="669"/>
      <c r="G462" s="669"/>
      <c r="H462" s="669"/>
      <c r="I462" s="669"/>
      <c r="J462" s="669"/>
      <c r="K462" s="669"/>
      <c r="L462" s="669"/>
      <c r="M462" s="669"/>
      <c r="N462" s="669"/>
      <c r="O462" s="669"/>
      <c r="P462" s="150"/>
      <c r="Q462" s="150"/>
      <c r="R462" s="150"/>
      <c r="S462" s="669"/>
      <c r="T462" s="669"/>
      <c r="U462" s="669"/>
      <c r="V462" s="150"/>
      <c r="W462" s="150"/>
      <c r="X462" s="150"/>
      <c r="Y462" s="150"/>
      <c r="Z462" s="150"/>
      <c r="AA462" s="150"/>
      <c r="AB462" s="150"/>
      <c r="AC462" s="150"/>
      <c r="AD462" s="150"/>
      <c r="AE462" s="150"/>
    </row>
    <row r="463" spans="1:31" ht="15.75" customHeight="1" x14ac:dyDescent="0.25">
      <c r="A463" s="669"/>
      <c r="B463" s="669"/>
      <c r="C463" s="669"/>
      <c r="D463" s="669"/>
      <c r="E463" s="669"/>
      <c r="F463" s="669"/>
      <c r="G463" s="669"/>
      <c r="H463" s="669"/>
      <c r="I463" s="669"/>
      <c r="J463" s="669"/>
      <c r="K463" s="669"/>
      <c r="L463" s="669"/>
      <c r="M463" s="669"/>
      <c r="N463" s="669"/>
      <c r="O463" s="669"/>
      <c r="P463" s="150"/>
      <c r="Q463" s="150"/>
      <c r="R463" s="150"/>
      <c r="S463" s="669"/>
      <c r="T463" s="669"/>
      <c r="U463" s="669"/>
      <c r="V463" s="150"/>
      <c r="W463" s="150"/>
      <c r="X463" s="150"/>
      <c r="Y463" s="150"/>
      <c r="Z463" s="150"/>
      <c r="AA463" s="150"/>
      <c r="AB463" s="150"/>
      <c r="AC463" s="150"/>
      <c r="AD463" s="150"/>
      <c r="AE463" s="150"/>
    </row>
    <row r="464" spans="1:31" ht="15.75" customHeight="1" x14ac:dyDescent="0.25">
      <c r="A464" s="669"/>
      <c r="B464" s="669"/>
      <c r="C464" s="669"/>
      <c r="D464" s="669"/>
      <c r="E464" s="669"/>
      <c r="F464" s="669"/>
      <c r="G464" s="669"/>
      <c r="H464" s="669"/>
      <c r="I464" s="669"/>
      <c r="J464" s="669"/>
      <c r="K464" s="669"/>
      <c r="L464" s="669"/>
      <c r="M464" s="669"/>
      <c r="N464" s="669"/>
      <c r="O464" s="669"/>
      <c r="P464" s="150"/>
      <c r="Q464" s="150"/>
      <c r="R464" s="150"/>
      <c r="S464" s="669"/>
      <c r="T464" s="669"/>
      <c r="U464" s="669"/>
      <c r="V464" s="150"/>
      <c r="W464" s="150"/>
      <c r="X464" s="150"/>
      <c r="Y464" s="150"/>
      <c r="Z464" s="150"/>
      <c r="AA464" s="150"/>
      <c r="AB464" s="150"/>
      <c r="AC464" s="150"/>
      <c r="AD464" s="150"/>
      <c r="AE464" s="150"/>
    </row>
    <row r="465" spans="1:31" ht="15.75" customHeight="1" x14ac:dyDescent="0.25">
      <c r="A465" s="669"/>
      <c r="B465" s="669"/>
      <c r="C465" s="669"/>
      <c r="D465" s="669"/>
      <c r="E465" s="669"/>
      <c r="F465" s="669"/>
      <c r="G465" s="669"/>
      <c r="H465" s="669"/>
      <c r="I465" s="669"/>
      <c r="J465" s="669"/>
      <c r="K465" s="669"/>
      <c r="L465" s="669"/>
      <c r="M465" s="669"/>
      <c r="N465" s="669"/>
      <c r="O465" s="669"/>
      <c r="P465" s="150"/>
      <c r="Q465" s="150"/>
      <c r="R465" s="150"/>
      <c r="S465" s="669"/>
      <c r="T465" s="669"/>
      <c r="U465" s="669"/>
      <c r="V465" s="150"/>
      <c r="W465" s="150"/>
      <c r="X465" s="150"/>
      <c r="Y465" s="150"/>
      <c r="Z465" s="150"/>
      <c r="AA465" s="150"/>
      <c r="AB465" s="150"/>
      <c r="AC465" s="150"/>
      <c r="AD465" s="150"/>
      <c r="AE465" s="150"/>
    </row>
    <row r="466" spans="1:31" ht="15.75" customHeight="1" x14ac:dyDescent="0.25">
      <c r="A466" s="669"/>
      <c r="B466" s="669"/>
      <c r="C466" s="669"/>
      <c r="D466" s="669"/>
      <c r="E466" s="669"/>
      <c r="F466" s="669"/>
      <c r="G466" s="669"/>
      <c r="H466" s="669"/>
      <c r="I466" s="669"/>
      <c r="J466" s="669"/>
      <c r="K466" s="669"/>
      <c r="L466" s="669"/>
      <c r="M466" s="669"/>
      <c r="N466" s="669"/>
      <c r="O466" s="669"/>
      <c r="P466" s="150"/>
      <c r="Q466" s="150"/>
      <c r="R466" s="150"/>
      <c r="S466" s="669"/>
      <c r="T466" s="669"/>
      <c r="U466" s="669"/>
      <c r="V466" s="150"/>
      <c r="W466" s="150"/>
      <c r="X466" s="150"/>
      <c r="Y466" s="150"/>
      <c r="Z466" s="150"/>
      <c r="AA466" s="150"/>
      <c r="AB466" s="150"/>
      <c r="AC466" s="150"/>
      <c r="AD466" s="150"/>
      <c r="AE466" s="150"/>
    </row>
    <row r="467" spans="1:31" ht="15.75" customHeight="1" x14ac:dyDescent="0.25">
      <c r="A467" s="669"/>
      <c r="B467" s="669"/>
      <c r="C467" s="669"/>
      <c r="D467" s="669"/>
      <c r="E467" s="669"/>
      <c r="F467" s="669"/>
      <c r="G467" s="669"/>
      <c r="H467" s="669"/>
      <c r="I467" s="669"/>
      <c r="J467" s="669"/>
      <c r="K467" s="669"/>
      <c r="L467" s="669"/>
      <c r="M467" s="669"/>
      <c r="N467" s="669"/>
      <c r="O467" s="669"/>
      <c r="P467" s="150"/>
      <c r="Q467" s="150"/>
      <c r="R467" s="150"/>
      <c r="S467" s="669"/>
      <c r="T467" s="669"/>
      <c r="U467" s="669"/>
      <c r="V467" s="150"/>
      <c r="W467" s="150"/>
      <c r="X467" s="150"/>
      <c r="Y467" s="150"/>
      <c r="Z467" s="150"/>
      <c r="AA467" s="150"/>
      <c r="AB467" s="150"/>
      <c r="AC467" s="150"/>
      <c r="AD467" s="150"/>
      <c r="AE467" s="150"/>
    </row>
    <row r="468" spans="1:31" ht="15.75" customHeight="1" x14ac:dyDescent="0.25">
      <c r="A468" s="669"/>
      <c r="B468" s="669"/>
      <c r="C468" s="669"/>
      <c r="D468" s="669"/>
      <c r="E468" s="669"/>
      <c r="F468" s="669"/>
      <c r="G468" s="669"/>
      <c r="H468" s="669"/>
      <c r="I468" s="669"/>
      <c r="J468" s="669"/>
      <c r="K468" s="669"/>
      <c r="L468" s="669"/>
      <c r="M468" s="669"/>
      <c r="N468" s="669"/>
      <c r="O468" s="669"/>
      <c r="P468" s="150"/>
      <c r="Q468" s="150"/>
      <c r="R468" s="150"/>
      <c r="S468" s="669"/>
      <c r="T468" s="669"/>
      <c r="U468" s="669"/>
      <c r="V468" s="150"/>
      <c r="W468" s="150"/>
      <c r="X468" s="150"/>
      <c r="Y468" s="150"/>
      <c r="Z468" s="150"/>
      <c r="AA468" s="150"/>
      <c r="AB468" s="150"/>
      <c r="AC468" s="150"/>
      <c r="AD468" s="150"/>
      <c r="AE468" s="150"/>
    </row>
    <row r="469" spans="1:31" ht="15.75" customHeight="1" x14ac:dyDescent="0.25">
      <c r="A469" s="669"/>
      <c r="B469" s="669"/>
      <c r="C469" s="669"/>
      <c r="D469" s="669"/>
      <c r="E469" s="669"/>
      <c r="F469" s="669"/>
      <c r="G469" s="669"/>
      <c r="H469" s="669"/>
      <c r="I469" s="669"/>
      <c r="J469" s="669"/>
      <c r="K469" s="669"/>
      <c r="L469" s="669"/>
      <c r="M469" s="669"/>
      <c r="N469" s="669"/>
      <c r="O469" s="669"/>
      <c r="P469" s="150"/>
      <c r="Q469" s="150"/>
      <c r="R469" s="150"/>
      <c r="S469" s="669"/>
      <c r="T469" s="669"/>
      <c r="U469" s="669"/>
      <c r="V469" s="150"/>
      <c r="W469" s="150"/>
      <c r="X469" s="150"/>
      <c r="Y469" s="150"/>
      <c r="Z469" s="150"/>
      <c r="AA469" s="150"/>
      <c r="AB469" s="150"/>
      <c r="AC469" s="150"/>
      <c r="AD469" s="150"/>
      <c r="AE469" s="150"/>
    </row>
    <row r="470" spans="1:31" ht="15.75" customHeight="1" x14ac:dyDescent="0.25">
      <c r="A470" s="669"/>
      <c r="B470" s="669"/>
      <c r="C470" s="669"/>
      <c r="D470" s="669"/>
      <c r="E470" s="669"/>
      <c r="F470" s="669"/>
      <c r="G470" s="669"/>
      <c r="H470" s="669"/>
      <c r="I470" s="669"/>
      <c r="J470" s="669"/>
      <c r="K470" s="669"/>
      <c r="L470" s="669"/>
      <c r="M470" s="669"/>
      <c r="N470" s="669"/>
      <c r="O470" s="669"/>
      <c r="P470" s="150"/>
      <c r="Q470" s="150"/>
      <c r="R470" s="150"/>
      <c r="S470" s="669"/>
      <c r="T470" s="669"/>
      <c r="U470" s="669"/>
      <c r="V470" s="150"/>
      <c r="W470" s="150"/>
      <c r="X470" s="150"/>
      <c r="Y470" s="150"/>
      <c r="Z470" s="150"/>
      <c r="AA470" s="150"/>
      <c r="AB470" s="150"/>
      <c r="AC470" s="150"/>
      <c r="AD470" s="150"/>
      <c r="AE470" s="150"/>
    </row>
    <row r="471" spans="1:31" ht="15.75" customHeight="1" x14ac:dyDescent="0.25">
      <c r="A471" s="669"/>
      <c r="B471" s="669"/>
      <c r="C471" s="669"/>
      <c r="D471" s="669"/>
      <c r="E471" s="669"/>
      <c r="F471" s="669"/>
      <c r="G471" s="669"/>
      <c r="H471" s="669"/>
      <c r="I471" s="669"/>
      <c r="J471" s="669"/>
      <c r="K471" s="669"/>
      <c r="L471" s="669"/>
      <c r="M471" s="669"/>
      <c r="N471" s="669"/>
      <c r="O471" s="669"/>
      <c r="P471" s="150"/>
      <c r="Q471" s="150"/>
      <c r="R471" s="150"/>
      <c r="S471" s="669"/>
      <c r="T471" s="669"/>
      <c r="U471" s="669"/>
      <c r="V471" s="150"/>
      <c r="W471" s="150"/>
      <c r="X471" s="150"/>
      <c r="Y471" s="150"/>
      <c r="Z471" s="150"/>
      <c r="AA471" s="150"/>
      <c r="AB471" s="150"/>
      <c r="AC471" s="150"/>
      <c r="AD471" s="150"/>
      <c r="AE471" s="150"/>
    </row>
    <row r="472" spans="1:31" ht="15.75" customHeight="1" x14ac:dyDescent="0.25">
      <c r="A472" s="669"/>
      <c r="B472" s="669"/>
      <c r="C472" s="669"/>
      <c r="D472" s="669"/>
      <c r="E472" s="669"/>
      <c r="F472" s="669"/>
      <c r="G472" s="669"/>
      <c r="H472" s="669"/>
      <c r="I472" s="669"/>
      <c r="J472" s="669"/>
      <c r="K472" s="669"/>
      <c r="L472" s="669"/>
      <c r="M472" s="669"/>
      <c r="N472" s="669"/>
      <c r="O472" s="669"/>
      <c r="P472" s="150"/>
      <c r="Q472" s="150"/>
      <c r="R472" s="150"/>
      <c r="S472" s="669"/>
      <c r="T472" s="669"/>
      <c r="U472" s="669"/>
      <c r="V472" s="150"/>
      <c r="W472" s="150"/>
      <c r="X472" s="150"/>
      <c r="Y472" s="150"/>
      <c r="Z472" s="150"/>
      <c r="AA472" s="150"/>
      <c r="AB472" s="150"/>
      <c r="AC472" s="150"/>
      <c r="AD472" s="150"/>
      <c r="AE472" s="150"/>
    </row>
    <row r="473" spans="1:31" ht="15.75" customHeight="1" x14ac:dyDescent="0.25">
      <c r="A473" s="669"/>
      <c r="B473" s="669"/>
      <c r="C473" s="669"/>
      <c r="D473" s="669"/>
      <c r="E473" s="669"/>
      <c r="F473" s="669"/>
      <c r="G473" s="669"/>
      <c r="H473" s="669"/>
      <c r="I473" s="669"/>
      <c r="J473" s="669"/>
      <c r="K473" s="669"/>
      <c r="L473" s="669"/>
      <c r="M473" s="669"/>
      <c r="N473" s="669"/>
      <c r="O473" s="669"/>
      <c r="P473" s="150"/>
      <c r="Q473" s="150"/>
      <c r="R473" s="150"/>
      <c r="S473" s="669"/>
      <c r="T473" s="669"/>
      <c r="U473" s="669"/>
      <c r="V473" s="150"/>
      <c r="W473" s="150"/>
      <c r="X473" s="150"/>
      <c r="Y473" s="150"/>
      <c r="Z473" s="150"/>
      <c r="AA473" s="150"/>
      <c r="AB473" s="150"/>
      <c r="AC473" s="150"/>
      <c r="AD473" s="150"/>
      <c r="AE473" s="150"/>
    </row>
    <row r="474" spans="1:31" ht="15.75" customHeight="1" x14ac:dyDescent="0.25">
      <c r="A474" s="669"/>
      <c r="B474" s="669"/>
      <c r="C474" s="669"/>
      <c r="D474" s="669"/>
      <c r="E474" s="669"/>
      <c r="F474" s="669"/>
      <c r="G474" s="669"/>
      <c r="H474" s="669"/>
      <c r="I474" s="669"/>
      <c r="J474" s="669"/>
      <c r="K474" s="669"/>
      <c r="L474" s="669"/>
      <c r="M474" s="669"/>
      <c r="N474" s="669"/>
      <c r="O474" s="669"/>
      <c r="P474" s="150"/>
      <c r="Q474" s="150"/>
      <c r="R474" s="150"/>
      <c r="S474" s="669"/>
      <c r="T474" s="669"/>
      <c r="U474" s="669"/>
      <c r="V474" s="150"/>
      <c r="W474" s="150"/>
      <c r="X474" s="150"/>
      <c r="Y474" s="150"/>
      <c r="Z474" s="150"/>
      <c r="AA474" s="150"/>
      <c r="AB474" s="150"/>
      <c r="AC474" s="150"/>
      <c r="AD474" s="150"/>
      <c r="AE474" s="150"/>
    </row>
    <row r="475" spans="1:31" ht="15.75" customHeight="1" x14ac:dyDescent="0.25">
      <c r="A475" s="669"/>
      <c r="B475" s="669"/>
      <c r="C475" s="669"/>
      <c r="D475" s="669"/>
      <c r="E475" s="669"/>
      <c r="F475" s="669"/>
      <c r="G475" s="669"/>
      <c r="H475" s="669"/>
      <c r="I475" s="669"/>
      <c r="J475" s="669"/>
      <c r="K475" s="669"/>
      <c r="L475" s="669"/>
      <c r="M475" s="669"/>
      <c r="N475" s="669"/>
      <c r="O475" s="669"/>
      <c r="P475" s="150"/>
      <c r="Q475" s="150"/>
      <c r="R475" s="150"/>
      <c r="S475" s="669"/>
      <c r="T475" s="669"/>
      <c r="U475" s="669"/>
      <c r="V475" s="150"/>
      <c r="W475" s="150"/>
      <c r="X475" s="150"/>
      <c r="Y475" s="150"/>
      <c r="Z475" s="150"/>
      <c r="AA475" s="150"/>
      <c r="AB475" s="150"/>
      <c r="AC475" s="150"/>
      <c r="AD475" s="150"/>
      <c r="AE475" s="150"/>
    </row>
    <row r="476" spans="1:31" ht="15.75" customHeight="1" x14ac:dyDescent="0.25">
      <c r="A476" s="669"/>
      <c r="B476" s="669"/>
      <c r="C476" s="669"/>
      <c r="D476" s="669"/>
      <c r="E476" s="669"/>
      <c r="F476" s="669"/>
      <c r="G476" s="669"/>
      <c r="H476" s="669"/>
      <c r="I476" s="669"/>
      <c r="J476" s="669"/>
      <c r="K476" s="669"/>
      <c r="L476" s="669"/>
      <c r="M476" s="669"/>
      <c r="N476" s="669"/>
      <c r="O476" s="669"/>
      <c r="P476" s="150"/>
      <c r="Q476" s="150"/>
      <c r="R476" s="150"/>
      <c r="S476" s="669"/>
      <c r="T476" s="669"/>
      <c r="U476" s="669"/>
      <c r="V476" s="150"/>
      <c r="W476" s="150"/>
      <c r="X476" s="150"/>
      <c r="Y476" s="150"/>
      <c r="Z476" s="150"/>
      <c r="AA476" s="150"/>
      <c r="AB476" s="150"/>
      <c r="AC476" s="150"/>
      <c r="AD476" s="150"/>
      <c r="AE476" s="150"/>
    </row>
    <row r="477" spans="1:31" ht="15.75" customHeight="1" x14ac:dyDescent="0.25">
      <c r="A477" s="669"/>
      <c r="B477" s="669"/>
      <c r="C477" s="669"/>
      <c r="D477" s="669"/>
      <c r="E477" s="669"/>
      <c r="F477" s="669"/>
      <c r="G477" s="669"/>
      <c r="H477" s="669"/>
      <c r="I477" s="669"/>
      <c r="J477" s="669"/>
      <c r="K477" s="669"/>
      <c r="L477" s="669"/>
      <c r="M477" s="669"/>
      <c r="N477" s="669"/>
      <c r="O477" s="669"/>
      <c r="P477" s="150"/>
      <c r="Q477" s="150"/>
      <c r="R477" s="150"/>
      <c r="S477" s="669"/>
      <c r="T477" s="669"/>
      <c r="U477" s="669"/>
      <c r="V477" s="150"/>
      <c r="W477" s="150"/>
      <c r="X477" s="150"/>
      <c r="Y477" s="150"/>
      <c r="Z477" s="150"/>
      <c r="AA477" s="150"/>
      <c r="AB477" s="150"/>
      <c r="AC477" s="150"/>
      <c r="AD477" s="150"/>
      <c r="AE477" s="150"/>
    </row>
    <row r="478" spans="1:31" ht="15.75" customHeight="1" x14ac:dyDescent="0.25">
      <c r="A478" s="669"/>
      <c r="B478" s="669"/>
      <c r="C478" s="669"/>
      <c r="D478" s="669"/>
      <c r="E478" s="669"/>
      <c r="F478" s="669"/>
      <c r="G478" s="669"/>
      <c r="H478" s="669"/>
      <c r="I478" s="669"/>
      <c r="J478" s="669"/>
      <c r="K478" s="669"/>
      <c r="L478" s="669"/>
      <c r="M478" s="669"/>
      <c r="N478" s="669"/>
      <c r="O478" s="669"/>
      <c r="P478" s="150"/>
      <c r="Q478" s="150"/>
      <c r="R478" s="150"/>
      <c r="S478" s="669"/>
      <c r="T478" s="669"/>
      <c r="U478" s="669"/>
      <c r="V478" s="150"/>
      <c r="W478" s="150"/>
      <c r="X478" s="150"/>
      <c r="Y478" s="150"/>
      <c r="Z478" s="150"/>
      <c r="AA478" s="150"/>
      <c r="AB478" s="150"/>
      <c r="AC478" s="150"/>
      <c r="AD478" s="150"/>
      <c r="AE478" s="150"/>
    </row>
    <row r="479" spans="1:31" ht="15.75" customHeight="1" x14ac:dyDescent="0.25">
      <c r="A479" s="669"/>
      <c r="B479" s="669"/>
      <c r="C479" s="669"/>
      <c r="D479" s="669"/>
      <c r="E479" s="669"/>
      <c r="F479" s="669"/>
      <c r="G479" s="669"/>
      <c r="H479" s="669"/>
      <c r="I479" s="669"/>
      <c r="J479" s="669"/>
      <c r="K479" s="669"/>
      <c r="L479" s="669"/>
      <c r="M479" s="669"/>
      <c r="N479" s="669"/>
      <c r="O479" s="669"/>
      <c r="P479" s="150"/>
      <c r="Q479" s="150"/>
      <c r="R479" s="150"/>
      <c r="S479" s="669"/>
      <c r="T479" s="669"/>
      <c r="U479" s="669"/>
      <c r="V479" s="150"/>
      <c r="W479" s="150"/>
      <c r="X479" s="150"/>
      <c r="Y479" s="150"/>
      <c r="Z479" s="150"/>
      <c r="AA479" s="150"/>
      <c r="AB479" s="150"/>
      <c r="AC479" s="150"/>
      <c r="AD479" s="150"/>
      <c r="AE479" s="150"/>
    </row>
    <row r="480" spans="1:31" ht="15.75" customHeight="1" x14ac:dyDescent="0.25">
      <c r="A480" s="669"/>
      <c r="B480" s="669"/>
      <c r="C480" s="669"/>
      <c r="D480" s="669"/>
      <c r="E480" s="669"/>
      <c r="F480" s="669"/>
      <c r="G480" s="669"/>
      <c r="H480" s="669"/>
      <c r="I480" s="669"/>
      <c r="J480" s="669"/>
      <c r="K480" s="669"/>
      <c r="L480" s="669"/>
      <c r="M480" s="669"/>
      <c r="N480" s="669"/>
      <c r="O480" s="669"/>
      <c r="P480" s="150"/>
      <c r="Q480" s="150"/>
      <c r="R480" s="150"/>
      <c r="S480" s="669"/>
      <c r="T480" s="669"/>
      <c r="U480" s="669"/>
      <c r="V480" s="150"/>
      <c r="W480" s="150"/>
      <c r="X480" s="150"/>
      <c r="Y480" s="150"/>
      <c r="Z480" s="150"/>
      <c r="AA480" s="150"/>
      <c r="AB480" s="150"/>
      <c r="AC480" s="150"/>
      <c r="AD480" s="150"/>
      <c r="AE480" s="150"/>
    </row>
    <row r="481" spans="1:31" ht="15.75" customHeight="1" x14ac:dyDescent="0.25">
      <c r="A481" s="669"/>
      <c r="B481" s="669"/>
      <c r="C481" s="669"/>
      <c r="D481" s="669"/>
      <c r="E481" s="669"/>
      <c r="F481" s="669"/>
      <c r="G481" s="669"/>
      <c r="H481" s="669"/>
      <c r="I481" s="669"/>
      <c r="J481" s="669"/>
      <c r="K481" s="669"/>
      <c r="L481" s="669"/>
      <c r="M481" s="669"/>
      <c r="N481" s="669"/>
      <c r="O481" s="669"/>
      <c r="P481" s="150"/>
      <c r="Q481" s="150"/>
      <c r="R481" s="150"/>
      <c r="S481" s="669"/>
      <c r="T481" s="669"/>
      <c r="U481" s="669"/>
      <c r="V481" s="150"/>
      <c r="W481" s="150"/>
      <c r="X481" s="150"/>
      <c r="Y481" s="150"/>
      <c r="Z481" s="150"/>
      <c r="AA481" s="150"/>
      <c r="AB481" s="150"/>
      <c r="AC481" s="150"/>
      <c r="AD481" s="150"/>
      <c r="AE481" s="150"/>
    </row>
    <row r="482" spans="1:31" ht="15.75" customHeight="1" x14ac:dyDescent="0.25">
      <c r="A482" s="669"/>
      <c r="B482" s="669"/>
      <c r="C482" s="669"/>
      <c r="D482" s="669"/>
      <c r="E482" s="669"/>
      <c r="F482" s="669"/>
      <c r="G482" s="669"/>
      <c r="H482" s="669"/>
      <c r="I482" s="669"/>
      <c r="J482" s="669"/>
      <c r="K482" s="669"/>
      <c r="L482" s="669"/>
      <c r="M482" s="669"/>
      <c r="N482" s="669"/>
      <c r="O482" s="669"/>
      <c r="P482" s="150"/>
      <c r="Q482" s="150"/>
      <c r="R482" s="150"/>
      <c r="S482" s="669"/>
      <c r="T482" s="669"/>
      <c r="U482" s="669"/>
      <c r="V482" s="150"/>
      <c r="W482" s="150"/>
      <c r="X482" s="150"/>
      <c r="Y482" s="150"/>
      <c r="Z482" s="150"/>
      <c r="AA482" s="150"/>
      <c r="AB482" s="150"/>
      <c r="AC482" s="150"/>
      <c r="AD482" s="150"/>
      <c r="AE482" s="150"/>
    </row>
    <row r="483" spans="1:31" ht="15.75" customHeight="1" x14ac:dyDescent="0.25">
      <c r="A483" s="669"/>
      <c r="B483" s="669"/>
      <c r="C483" s="669"/>
      <c r="D483" s="669"/>
      <c r="E483" s="669"/>
      <c r="F483" s="669"/>
      <c r="G483" s="669"/>
      <c r="H483" s="669"/>
      <c r="I483" s="669"/>
      <c r="J483" s="669"/>
      <c r="K483" s="669"/>
      <c r="L483" s="669"/>
      <c r="M483" s="669"/>
      <c r="N483" s="669"/>
      <c r="O483" s="669"/>
      <c r="P483" s="150"/>
      <c r="Q483" s="150"/>
      <c r="R483" s="150"/>
      <c r="S483" s="669"/>
      <c r="T483" s="669"/>
      <c r="U483" s="669"/>
      <c r="V483" s="150"/>
      <c r="W483" s="150"/>
      <c r="X483" s="150"/>
      <c r="Y483" s="150"/>
      <c r="Z483" s="150"/>
      <c r="AA483" s="150"/>
      <c r="AB483" s="150"/>
      <c r="AC483" s="150"/>
      <c r="AD483" s="150"/>
      <c r="AE483" s="150"/>
    </row>
    <row r="484" spans="1:31" ht="15.75" customHeight="1" x14ac:dyDescent="0.25">
      <c r="A484" s="669"/>
      <c r="B484" s="669"/>
      <c r="C484" s="669"/>
      <c r="D484" s="669"/>
      <c r="E484" s="669"/>
      <c r="F484" s="669"/>
      <c r="G484" s="669"/>
      <c r="H484" s="669"/>
      <c r="I484" s="669"/>
      <c r="J484" s="669"/>
      <c r="K484" s="669"/>
      <c r="L484" s="669"/>
      <c r="M484" s="669"/>
      <c r="N484" s="669"/>
      <c r="O484" s="669"/>
      <c r="P484" s="150"/>
      <c r="Q484" s="150"/>
      <c r="R484" s="150"/>
      <c r="S484" s="669"/>
      <c r="T484" s="669"/>
      <c r="U484" s="669"/>
      <c r="V484" s="150"/>
      <c r="W484" s="150"/>
      <c r="X484" s="150"/>
      <c r="Y484" s="150"/>
      <c r="Z484" s="150"/>
      <c r="AA484" s="150"/>
      <c r="AB484" s="150"/>
      <c r="AC484" s="150"/>
      <c r="AD484" s="150"/>
      <c r="AE484" s="150"/>
    </row>
    <row r="485" spans="1:31" ht="15.75" customHeight="1" x14ac:dyDescent="0.25">
      <c r="A485" s="669"/>
      <c r="B485" s="669"/>
      <c r="C485" s="669"/>
      <c r="D485" s="669"/>
      <c r="E485" s="669"/>
      <c r="F485" s="669"/>
      <c r="G485" s="669"/>
      <c r="H485" s="669"/>
      <c r="I485" s="669"/>
      <c r="J485" s="669"/>
      <c r="K485" s="669"/>
      <c r="L485" s="669"/>
      <c r="M485" s="669"/>
      <c r="N485" s="669"/>
      <c r="O485" s="669"/>
      <c r="P485" s="150"/>
      <c r="Q485" s="150"/>
      <c r="R485" s="150"/>
      <c r="S485" s="669"/>
      <c r="T485" s="669"/>
      <c r="U485" s="669"/>
      <c r="V485" s="150"/>
      <c r="W485" s="150"/>
      <c r="X485" s="150"/>
      <c r="Y485" s="150"/>
      <c r="Z485" s="150"/>
      <c r="AA485" s="150"/>
      <c r="AB485" s="150"/>
      <c r="AC485" s="150"/>
      <c r="AD485" s="150"/>
      <c r="AE485" s="150"/>
    </row>
    <row r="486" spans="1:31" ht="15.75" customHeight="1" x14ac:dyDescent="0.25">
      <c r="A486" s="669"/>
      <c r="B486" s="669"/>
      <c r="C486" s="669"/>
      <c r="D486" s="669"/>
      <c r="E486" s="669"/>
      <c r="F486" s="669"/>
      <c r="G486" s="669"/>
      <c r="H486" s="669"/>
      <c r="I486" s="669"/>
      <c r="J486" s="669"/>
      <c r="K486" s="669"/>
      <c r="L486" s="669"/>
      <c r="M486" s="669"/>
      <c r="N486" s="669"/>
      <c r="O486" s="669"/>
      <c r="P486" s="150"/>
      <c r="Q486" s="150"/>
      <c r="R486" s="150"/>
      <c r="S486" s="669"/>
      <c r="T486" s="669"/>
      <c r="U486" s="669"/>
      <c r="V486" s="150"/>
      <c r="W486" s="150"/>
      <c r="X486" s="150"/>
      <c r="Y486" s="150"/>
      <c r="Z486" s="150"/>
      <c r="AA486" s="150"/>
      <c r="AB486" s="150"/>
      <c r="AC486" s="150"/>
      <c r="AD486" s="150"/>
      <c r="AE486" s="150"/>
    </row>
    <row r="487" spans="1:31" ht="15.75" customHeight="1" x14ac:dyDescent="0.25">
      <c r="A487" s="669"/>
      <c r="B487" s="669"/>
      <c r="C487" s="669"/>
      <c r="D487" s="669"/>
      <c r="E487" s="669"/>
      <c r="F487" s="669"/>
      <c r="G487" s="669"/>
      <c r="H487" s="669"/>
      <c r="I487" s="669"/>
      <c r="J487" s="669"/>
      <c r="K487" s="669"/>
      <c r="L487" s="669"/>
      <c r="M487" s="669"/>
      <c r="N487" s="669"/>
      <c r="O487" s="669"/>
      <c r="P487" s="150"/>
      <c r="Q487" s="150"/>
      <c r="R487" s="150"/>
      <c r="S487" s="669"/>
      <c r="T487" s="669"/>
      <c r="U487" s="669"/>
      <c r="V487" s="150"/>
      <c r="W487" s="150"/>
      <c r="X487" s="150"/>
      <c r="Y487" s="150"/>
      <c r="Z487" s="150"/>
      <c r="AA487" s="150"/>
      <c r="AB487" s="150"/>
      <c r="AC487" s="150"/>
      <c r="AD487" s="150"/>
      <c r="AE487" s="150"/>
    </row>
    <row r="488" spans="1:31" ht="15.75" customHeight="1" x14ac:dyDescent="0.25">
      <c r="A488" s="669"/>
      <c r="B488" s="669"/>
      <c r="C488" s="669"/>
      <c r="D488" s="669"/>
      <c r="E488" s="669"/>
      <c r="F488" s="669"/>
      <c r="G488" s="669"/>
      <c r="H488" s="669"/>
      <c r="I488" s="669"/>
      <c r="J488" s="669"/>
      <c r="K488" s="669"/>
      <c r="L488" s="669"/>
      <c r="M488" s="669"/>
      <c r="N488" s="669"/>
      <c r="O488" s="669"/>
      <c r="P488" s="150"/>
      <c r="Q488" s="150"/>
      <c r="R488" s="150"/>
      <c r="S488" s="669"/>
      <c r="T488" s="669"/>
      <c r="U488" s="669"/>
      <c r="V488" s="150"/>
      <c r="W488" s="150"/>
      <c r="X488" s="150"/>
      <c r="Y488" s="150"/>
      <c r="Z488" s="150"/>
      <c r="AA488" s="150"/>
      <c r="AB488" s="150"/>
      <c r="AC488" s="150"/>
      <c r="AD488" s="150"/>
      <c r="AE488" s="150"/>
    </row>
    <row r="489" spans="1:31" ht="15.75" customHeight="1" x14ac:dyDescent="0.25">
      <c r="A489" s="669"/>
      <c r="B489" s="669"/>
      <c r="C489" s="669"/>
      <c r="D489" s="669"/>
      <c r="E489" s="669"/>
      <c r="F489" s="669"/>
      <c r="G489" s="669"/>
      <c r="H489" s="669"/>
      <c r="I489" s="669"/>
      <c r="J489" s="669"/>
      <c r="K489" s="669"/>
      <c r="L489" s="669"/>
      <c r="M489" s="669"/>
      <c r="N489" s="669"/>
      <c r="O489" s="669"/>
      <c r="P489" s="150"/>
      <c r="Q489" s="150"/>
      <c r="R489" s="150"/>
      <c r="S489" s="669"/>
      <c r="T489" s="669"/>
      <c r="U489" s="669"/>
      <c r="V489" s="150"/>
      <c r="W489" s="150"/>
      <c r="X489" s="150"/>
      <c r="Y489" s="150"/>
      <c r="Z489" s="150"/>
      <c r="AA489" s="150"/>
      <c r="AB489" s="150"/>
      <c r="AC489" s="150"/>
      <c r="AD489" s="150"/>
      <c r="AE489" s="150"/>
    </row>
    <row r="490" spans="1:31" ht="15.75" customHeight="1" x14ac:dyDescent="0.25">
      <c r="A490" s="669"/>
      <c r="B490" s="669"/>
      <c r="C490" s="669"/>
      <c r="D490" s="669"/>
      <c r="E490" s="669"/>
      <c r="F490" s="669"/>
      <c r="G490" s="669"/>
      <c r="H490" s="669"/>
      <c r="I490" s="669"/>
      <c r="J490" s="669"/>
      <c r="K490" s="669"/>
      <c r="L490" s="669"/>
      <c r="M490" s="669"/>
      <c r="N490" s="669"/>
      <c r="O490" s="669"/>
      <c r="P490" s="150"/>
      <c r="Q490" s="150"/>
      <c r="R490" s="150"/>
      <c r="S490" s="669"/>
      <c r="T490" s="669"/>
      <c r="U490" s="669"/>
      <c r="V490" s="150"/>
      <c r="W490" s="150"/>
      <c r="X490" s="150"/>
      <c r="Y490" s="150"/>
      <c r="Z490" s="150"/>
      <c r="AA490" s="150"/>
      <c r="AB490" s="150"/>
      <c r="AC490" s="150"/>
      <c r="AD490" s="150"/>
      <c r="AE490" s="150"/>
    </row>
    <row r="491" spans="1:31" ht="15.75" customHeight="1" x14ac:dyDescent="0.25">
      <c r="A491" s="669"/>
      <c r="B491" s="669"/>
      <c r="C491" s="669"/>
      <c r="D491" s="669"/>
      <c r="E491" s="669"/>
      <c r="F491" s="669"/>
      <c r="G491" s="669"/>
      <c r="H491" s="669"/>
      <c r="I491" s="669"/>
      <c r="J491" s="669"/>
      <c r="K491" s="669"/>
      <c r="L491" s="669"/>
      <c r="M491" s="669"/>
      <c r="N491" s="669"/>
      <c r="O491" s="669"/>
      <c r="P491" s="150"/>
      <c r="Q491" s="150"/>
      <c r="R491" s="150"/>
      <c r="S491" s="669"/>
      <c r="T491" s="669"/>
      <c r="U491" s="669"/>
      <c r="V491" s="150"/>
      <c r="W491" s="150"/>
      <c r="X491" s="150"/>
      <c r="Y491" s="150"/>
      <c r="Z491" s="150"/>
      <c r="AA491" s="150"/>
      <c r="AB491" s="150"/>
      <c r="AC491" s="150"/>
      <c r="AD491" s="150"/>
      <c r="AE491" s="150"/>
    </row>
    <row r="492" spans="1:31" ht="15.75" customHeight="1" x14ac:dyDescent="0.25">
      <c r="A492" s="669"/>
      <c r="B492" s="669"/>
      <c r="C492" s="669"/>
      <c r="D492" s="669"/>
      <c r="E492" s="669"/>
      <c r="F492" s="669"/>
      <c r="G492" s="669"/>
      <c r="H492" s="669"/>
      <c r="I492" s="669"/>
      <c r="J492" s="669"/>
      <c r="K492" s="669"/>
      <c r="L492" s="669"/>
      <c r="M492" s="669"/>
      <c r="N492" s="669"/>
      <c r="O492" s="669"/>
      <c r="P492" s="150"/>
      <c r="Q492" s="150"/>
      <c r="R492" s="150"/>
      <c r="S492" s="669"/>
      <c r="T492" s="669"/>
      <c r="U492" s="669"/>
      <c r="V492" s="150"/>
      <c r="W492" s="150"/>
      <c r="X492" s="150"/>
      <c r="Y492" s="150"/>
      <c r="Z492" s="150"/>
      <c r="AA492" s="150"/>
      <c r="AB492" s="150"/>
      <c r="AC492" s="150"/>
      <c r="AD492" s="150"/>
      <c r="AE492" s="150"/>
    </row>
    <row r="493" spans="1:31" ht="15.75" customHeight="1" x14ac:dyDescent="0.25">
      <c r="A493" s="669"/>
      <c r="B493" s="669"/>
      <c r="C493" s="669"/>
      <c r="D493" s="669"/>
      <c r="E493" s="669"/>
      <c r="F493" s="669"/>
      <c r="G493" s="669"/>
      <c r="H493" s="669"/>
      <c r="I493" s="669"/>
      <c r="J493" s="669"/>
      <c r="K493" s="669"/>
      <c r="L493" s="669"/>
      <c r="M493" s="669"/>
      <c r="N493" s="669"/>
      <c r="O493" s="669"/>
      <c r="P493" s="150"/>
      <c r="Q493" s="150"/>
      <c r="R493" s="150"/>
      <c r="S493" s="669"/>
      <c r="T493" s="669"/>
      <c r="U493" s="669"/>
      <c r="V493" s="150"/>
      <c r="W493" s="150"/>
      <c r="X493" s="150"/>
      <c r="Y493" s="150"/>
      <c r="Z493" s="150"/>
      <c r="AA493" s="150"/>
      <c r="AB493" s="150"/>
      <c r="AC493" s="150"/>
      <c r="AD493" s="150"/>
      <c r="AE493" s="150"/>
    </row>
    <row r="494" spans="1:31" ht="15.75" customHeight="1" x14ac:dyDescent="0.25">
      <c r="A494" s="669"/>
      <c r="B494" s="669"/>
      <c r="C494" s="669"/>
      <c r="D494" s="669"/>
      <c r="E494" s="669"/>
      <c r="F494" s="669"/>
      <c r="G494" s="669"/>
      <c r="H494" s="669"/>
      <c r="I494" s="669"/>
      <c r="J494" s="669"/>
      <c r="K494" s="669"/>
      <c r="L494" s="669"/>
      <c r="M494" s="669"/>
      <c r="N494" s="669"/>
      <c r="O494" s="669"/>
      <c r="P494" s="150"/>
      <c r="Q494" s="150"/>
      <c r="R494" s="150"/>
      <c r="S494" s="669"/>
      <c r="T494" s="669"/>
      <c r="U494" s="669"/>
      <c r="V494" s="150"/>
      <c r="W494" s="150"/>
      <c r="X494" s="150"/>
      <c r="Y494" s="150"/>
      <c r="Z494" s="150"/>
      <c r="AA494" s="150"/>
      <c r="AB494" s="150"/>
      <c r="AC494" s="150"/>
      <c r="AD494" s="150"/>
      <c r="AE494" s="150"/>
    </row>
    <row r="495" spans="1:31" ht="15.75" customHeight="1" x14ac:dyDescent="0.25">
      <c r="A495" s="669"/>
      <c r="B495" s="669"/>
      <c r="C495" s="669"/>
      <c r="D495" s="669"/>
      <c r="E495" s="669"/>
      <c r="F495" s="669"/>
      <c r="G495" s="669"/>
      <c r="H495" s="669"/>
      <c r="I495" s="669"/>
      <c r="J495" s="669"/>
      <c r="K495" s="669"/>
      <c r="L495" s="669"/>
      <c r="M495" s="669"/>
      <c r="N495" s="669"/>
      <c r="O495" s="669"/>
      <c r="P495" s="150"/>
      <c r="Q495" s="150"/>
      <c r="R495" s="150"/>
      <c r="S495" s="669"/>
      <c r="T495" s="669"/>
      <c r="U495" s="669"/>
      <c r="V495" s="150"/>
      <c r="W495" s="150"/>
      <c r="X495" s="150"/>
      <c r="Y495" s="150"/>
      <c r="Z495" s="150"/>
      <c r="AA495" s="150"/>
      <c r="AB495" s="150"/>
      <c r="AC495" s="150"/>
      <c r="AD495" s="150"/>
      <c r="AE495" s="150"/>
    </row>
    <row r="496" spans="1:31" ht="15.75" customHeight="1" x14ac:dyDescent="0.25">
      <c r="A496" s="669"/>
      <c r="B496" s="669"/>
      <c r="C496" s="669"/>
      <c r="D496" s="669"/>
      <c r="E496" s="669"/>
      <c r="F496" s="669"/>
      <c r="G496" s="669"/>
      <c r="H496" s="669"/>
      <c r="I496" s="669"/>
      <c r="J496" s="669"/>
      <c r="K496" s="669"/>
      <c r="L496" s="669"/>
      <c r="M496" s="669"/>
      <c r="N496" s="669"/>
      <c r="O496" s="669"/>
      <c r="P496" s="150"/>
      <c r="Q496" s="150"/>
      <c r="R496" s="150"/>
      <c r="S496" s="669"/>
      <c r="T496" s="669"/>
      <c r="U496" s="669"/>
      <c r="V496" s="150"/>
      <c r="W496" s="150"/>
      <c r="X496" s="150"/>
      <c r="Y496" s="150"/>
      <c r="Z496" s="150"/>
      <c r="AA496" s="150"/>
      <c r="AB496" s="150"/>
      <c r="AC496" s="150"/>
      <c r="AD496" s="150"/>
      <c r="AE496" s="150"/>
    </row>
    <row r="497" spans="1:31" ht="15.75" customHeight="1" x14ac:dyDescent="0.25">
      <c r="A497" s="669"/>
      <c r="B497" s="669"/>
      <c r="C497" s="669"/>
      <c r="D497" s="669"/>
      <c r="E497" s="669"/>
      <c r="F497" s="669"/>
      <c r="G497" s="669"/>
      <c r="H497" s="669"/>
      <c r="I497" s="669"/>
      <c r="J497" s="669"/>
      <c r="K497" s="669"/>
      <c r="L497" s="669"/>
      <c r="M497" s="669"/>
      <c r="N497" s="669"/>
      <c r="O497" s="669"/>
      <c r="P497" s="150"/>
      <c r="Q497" s="150"/>
      <c r="R497" s="150"/>
      <c r="S497" s="669"/>
      <c r="T497" s="669"/>
      <c r="U497" s="669"/>
      <c r="V497" s="150"/>
      <c r="W497" s="150"/>
      <c r="X497" s="150"/>
      <c r="Y497" s="150"/>
      <c r="Z497" s="150"/>
      <c r="AA497" s="150"/>
      <c r="AB497" s="150"/>
      <c r="AC497" s="150"/>
      <c r="AD497" s="150"/>
      <c r="AE497" s="150"/>
    </row>
    <row r="498" spans="1:31" ht="15.75" customHeight="1" x14ac:dyDescent="0.25">
      <c r="A498" s="669"/>
      <c r="B498" s="669"/>
      <c r="C498" s="669"/>
      <c r="D498" s="669"/>
      <c r="E498" s="669"/>
      <c r="F498" s="669"/>
      <c r="G498" s="669"/>
      <c r="H498" s="669"/>
      <c r="I498" s="669"/>
      <c r="J498" s="669"/>
      <c r="K498" s="669"/>
      <c r="L498" s="669"/>
      <c r="M498" s="669"/>
      <c r="N498" s="669"/>
      <c r="O498" s="669"/>
      <c r="P498" s="150"/>
      <c r="Q498" s="150"/>
      <c r="R498" s="150"/>
      <c r="S498" s="669"/>
      <c r="T498" s="669"/>
      <c r="U498" s="669"/>
      <c r="V498" s="150"/>
      <c r="W498" s="150"/>
      <c r="X498" s="150"/>
      <c r="Y498" s="150"/>
      <c r="Z498" s="150"/>
      <c r="AA498" s="150"/>
      <c r="AB498" s="150"/>
      <c r="AC498" s="150"/>
      <c r="AD498" s="150"/>
      <c r="AE498" s="150"/>
    </row>
    <row r="499" spans="1:31" ht="15.75" customHeight="1" x14ac:dyDescent="0.25">
      <c r="A499" s="669"/>
      <c r="B499" s="669"/>
      <c r="C499" s="669"/>
      <c r="D499" s="669"/>
      <c r="E499" s="669"/>
      <c r="F499" s="669"/>
      <c r="G499" s="669"/>
      <c r="H499" s="669"/>
      <c r="I499" s="669"/>
      <c r="J499" s="669"/>
      <c r="K499" s="669"/>
      <c r="L499" s="669"/>
      <c r="M499" s="669"/>
      <c r="N499" s="669"/>
      <c r="O499" s="669"/>
      <c r="P499" s="150"/>
      <c r="Q499" s="150"/>
      <c r="R499" s="150"/>
      <c r="S499" s="669"/>
      <c r="T499" s="669"/>
      <c r="U499" s="669"/>
      <c r="V499" s="150"/>
      <c r="W499" s="150"/>
      <c r="X499" s="150"/>
      <c r="Y499" s="150"/>
      <c r="Z499" s="150"/>
      <c r="AA499" s="150"/>
      <c r="AB499" s="150"/>
      <c r="AC499" s="150"/>
      <c r="AD499" s="150"/>
      <c r="AE499" s="150"/>
    </row>
    <row r="500" spans="1:31" ht="15.75" customHeight="1" x14ac:dyDescent="0.25">
      <c r="A500" s="669"/>
      <c r="B500" s="669"/>
      <c r="C500" s="669"/>
      <c r="D500" s="669"/>
      <c r="E500" s="669"/>
      <c r="F500" s="669"/>
      <c r="G500" s="669"/>
      <c r="H500" s="669"/>
      <c r="I500" s="669"/>
      <c r="J500" s="669"/>
      <c r="K500" s="669"/>
      <c r="L500" s="669"/>
      <c r="M500" s="669"/>
      <c r="N500" s="669"/>
      <c r="O500" s="669"/>
      <c r="P500" s="150"/>
      <c r="Q500" s="150"/>
      <c r="R500" s="150"/>
      <c r="S500" s="669"/>
      <c r="T500" s="669"/>
      <c r="U500" s="669"/>
      <c r="V500" s="150"/>
      <c r="W500" s="150"/>
      <c r="X500" s="150"/>
      <c r="Y500" s="150"/>
      <c r="Z500" s="150"/>
      <c r="AA500" s="150"/>
      <c r="AB500" s="150"/>
      <c r="AC500" s="150"/>
      <c r="AD500" s="150"/>
      <c r="AE500" s="150"/>
    </row>
    <row r="501" spans="1:31" ht="15.75" customHeight="1" x14ac:dyDescent="0.25">
      <c r="A501" s="669"/>
      <c r="B501" s="669"/>
      <c r="C501" s="669"/>
      <c r="D501" s="669"/>
      <c r="E501" s="669"/>
      <c r="F501" s="669"/>
      <c r="G501" s="669"/>
      <c r="H501" s="669"/>
      <c r="I501" s="669"/>
      <c r="J501" s="669"/>
      <c r="K501" s="669"/>
      <c r="L501" s="669"/>
      <c r="M501" s="669"/>
      <c r="N501" s="669"/>
      <c r="O501" s="669"/>
      <c r="P501" s="150"/>
      <c r="Q501" s="150"/>
      <c r="R501" s="150"/>
      <c r="S501" s="669"/>
      <c r="T501" s="669"/>
      <c r="U501" s="669"/>
      <c r="V501" s="150"/>
      <c r="W501" s="150"/>
      <c r="X501" s="150"/>
      <c r="Y501" s="150"/>
      <c r="Z501" s="150"/>
      <c r="AA501" s="150"/>
      <c r="AB501" s="150"/>
      <c r="AC501" s="150"/>
      <c r="AD501" s="150"/>
      <c r="AE501" s="150"/>
    </row>
    <row r="502" spans="1:31" ht="15.75" customHeight="1" x14ac:dyDescent="0.25">
      <c r="A502" s="669"/>
      <c r="B502" s="669"/>
      <c r="C502" s="669"/>
      <c r="D502" s="669"/>
      <c r="E502" s="669"/>
      <c r="F502" s="669"/>
      <c r="G502" s="669"/>
      <c r="H502" s="669"/>
      <c r="I502" s="669"/>
      <c r="J502" s="669"/>
      <c r="K502" s="669"/>
      <c r="L502" s="669"/>
      <c r="M502" s="669"/>
      <c r="N502" s="669"/>
      <c r="O502" s="669"/>
      <c r="P502" s="150"/>
      <c r="Q502" s="150"/>
      <c r="R502" s="150"/>
      <c r="S502" s="669"/>
      <c r="T502" s="669"/>
      <c r="U502" s="669"/>
      <c r="V502" s="150"/>
      <c r="W502" s="150"/>
      <c r="X502" s="150"/>
      <c r="Y502" s="150"/>
      <c r="Z502" s="150"/>
      <c r="AA502" s="150"/>
      <c r="AB502" s="150"/>
      <c r="AC502" s="150"/>
      <c r="AD502" s="150"/>
      <c r="AE502" s="150"/>
    </row>
    <row r="503" spans="1:31" ht="15.75" customHeight="1" x14ac:dyDescent="0.25">
      <c r="A503" s="669"/>
      <c r="B503" s="669"/>
      <c r="C503" s="669"/>
      <c r="D503" s="669"/>
      <c r="E503" s="669"/>
      <c r="F503" s="669"/>
      <c r="G503" s="669"/>
      <c r="H503" s="669"/>
      <c r="I503" s="669"/>
      <c r="J503" s="669"/>
      <c r="K503" s="669"/>
      <c r="L503" s="669"/>
      <c r="M503" s="669"/>
      <c r="N503" s="669"/>
      <c r="O503" s="669"/>
      <c r="P503" s="150"/>
      <c r="Q503" s="150"/>
      <c r="R503" s="150"/>
      <c r="S503" s="669"/>
      <c r="T503" s="669"/>
      <c r="U503" s="669"/>
      <c r="V503" s="150"/>
      <c r="W503" s="150"/>
      <c r="X503" s="150"/>
      <c r="Y503" s="150"/>
      <c r="Z503" s="150"/>
      <c r="AA503" s="150"/>
      <c r="AB503" s="150"/>
      <c r="AC503" s="150"/>
      <c r="AD503" s="150"/>
      <c r="AE503" s="150"/>
    </row>
    <row r="504" spans="1:31" ht="15.75" customHeight="1" x14ac:dyDescent="0.25">
      <c r="A504" s="669"/>
      <c r="B504" s="669"/>
      <c r="C504" s="669"/>
      <c r="D504" s="669"/>
      <c r="E504" s="669"/>
      <c r="F504" s="669"/>
      <c r="G504" s="669"/>
      <c r="H504" s="669"/>
      <c r="I504" s="669"/>
      <c r="J504" s="669"/>
      <c r="K504" s="669"/>
      <c r="L504" s="669"/>
      <c r="M504" s="669"/>
      <c r="N504" s="669"/>
      <c r="O504" s="669"/>
      <c r="P504" s="150"/>
      <c r="Q504" s="150"/>
      <c r="R504" s="150"/>
      <c r="S504" s="669"/>
      <c r="T504" s="669"/>
      <c r="U504" s="669"/>
      <c r="V504" s="150"/>
      <c r="W504" s="150"/>
      <c r="X504" s="150"/>
      <c r="Y504" s="150"/>
      <c r="Z504" s="150"/>
      <c r="AA504" s="150"/>
      <c r="AB504" s="150"/>
      <c r="AC504" s="150"/>
      <c r="AD504" s="150"/>
      <c r="AE504" s="150"/>
    </row>
    <row r="505" spans="1:31" ht="15.75" customHeight="1" x14ac:dyDescent="0.25">
      <c r="A505" s="669"/>
      <c r="B505" s="669"/>
      <c r="C505" s="669"/>
      <c r="D505" s="669"/>
      <c r="E505" s="669"/>
      <c r="F505" s="669"/>
      <c r="G505" s="669"/>
      <c r="H505" s="669"/>
      <c r="I505" s="669"/>
      <c r="J505" s="669"/>
      <c r="K505" s="669"/>
      <c r="L505" s="669"/>
      <c r="M505" s="669"/>
      <c r="N505" s="669"/>
      <c r="O505" s="669"/>
      <c r="P505" s="150"/>
      <c r="Q505" s="150"/>
      <c r="R505" s="150"/>
      <c r="S505" s="669"/>
      <c r="T505" s="669"/>
      <c r="U505" s="669"/>
      <c r="V505" s="150"/>
      <c r="W505" s="150"/>
      <c r="X505" s="150"/>
      <c r="Y505" s="150"/>
      <c r="Z505" s="150"/>
      <c r="AA505" s="150"/>
      <c r="AB505" s="150"/>
      <c r="AC505" s="150"/>
      <c r="AD505" s="150"/>
      <c r="AE505" s="150"/>
    </row>
    <row r="506" spans="1:31" ht="15.75" customHeight="1" x14ac:dyDescent="0.25">
      <c r="A506" s="669"/>
      <c r="B506" s="669"/>
      <c r="C506" s="669"/>
      <c r="D506" s="669"/>
      <c r="E506" s="669"/>
      <c r="F506" s="669"/>
      <c r="G506" s="669"/>
      <c r="H506" s="669"/>
      <c r="I506" s="669"/>
      <c r="J506" s="669"/>
      <c r="K506" s="669"/>
      <c r="L506" s="669"/>
      <c r="M506" s="669"/>
      <c r="N506" s="669"/>
      <c r="O506" s="669"/>
      <c r="P506" s="150"/>
      <c r="Q506" s="150"/>
      <c r="R506" s="150"/>
      <c r="S506" s="669"/>
      <c r="T506" s="669"/>
      <c r="U506" s="669"/>
      <c r="V506" s="150"/>
      <c r="W506" s="150"/>
      <c r="X506" s="150"/>
      <c r="Y506" s="150"/>
      <c r="Z506" s="150"/>
      <c r="AA506" s="150"/>
      <c r="AB506" s="150"/>
      <c r="AC506" s="150"/>
      <c r="AD506" s="150"/>
      <c r="AE506" s="150"/>
    </row>
    <row r="507" spans="1:31" ht="15.75" customHeight="1" x14ac:dyDescent="0.25">
      <c r="A507" s="669"/>
      <c r="B507" s="669"/>
      <c r="C507" s="669"/>
      <c r="D507" s="669"/>
      <c r="E507" s="669"/>
      <c r="F507" s="669"/>
      <c r="G507" s="669"/>
      <c r="H507" s="669"/>
      <c r="I507" s="669"/>
      <c r="J507" s="669"/>
      <c r="K507" s="669"/>
      <c r="L507" s="669"/>
      <c r="M507" s="669"/>
      <c r="N507" s="669"/>
      <c r="O507" s="669"/>
      <c r="P507" s="150"/>
      <c r="Q507" s="150"/>
      <c r="R507" s="150"/>
      <c r="S507" s="669"/>
      <c r="T507" s="669"/>
      <c r="U507" s="669"/>
      <c r="V507" s="150"/>
      <c r="W507" s="150"/>
      <c r="X507" s="150"/>
      <c r="Y507" s="150"/>
      <c r="Z507" s="150"/>
      <c r="AA507" s="150"/>
      <c r="AB507" s="150"/>
      <c r="AC507" s="150"/>
      <c r="AD507" s="150"/>
      <c r="AE507" s="150"/>
    </row>
    <row r="508" spans="1:31" ht="15.75" customHeight="1" x14ac:dyDescent="0.25">
      <c r="A508" s="669"/>
      <c r="B508" s="669"/>
      <c r="C508" s="669"/>
      <c r="D508" s="669"/>
      <c r="E508" s="669"/>
      <c r="F508" s="669"/>
      <c r="G508" s="669"/>
      <c r="H508" s="669"/>
      <c r="I508" s="669"/>
      <c r="J508" s="669"/>
      <c r="K508" s="669"/>
      <c r="L508" s="669"/>
      <c r="M508" s="669"/>
      <c r="N508" s="669"/>
      <c r="O508" s="669"/>
      <c r="P508" s="150"/>
      <c r="Q508" s="150"/>
      <c r="R508" s="150"/>
      <c r="S508" s="669"/>
      <c r="T508" s="669"/>
      <c r="U508" s="669"/>
      <c r="V508" s="150"/>
      <c r="W508" s="150"/>
      <c r="X508" s="150"/>
      <c r="Y508" s="150"/>
      <c r="Z508" s="150"/>
      <c r="AA508" s="150"/>
      <c r="AB508" s="150"/>
      <c r="AC508" s="150"/>
      <c r="AD508" s="150"/>
      <c r="AE508" s="150"/>
    </row>
    <row r="509" spans="1:31" ht="15.75" customHeight="1" x14ac:dyDescent="0.25">
      <c r="A509" s="669"/>
      <c r="B509" s="669"/>
      <c r="C509" s="669"/>
      <c r="D509" s="669"/>
      <c r="E509" s="669"/>
      <c r="F509" s="669"/>
      <c r="G509" s="669"/>
      <c r="H509" s="669"/>
      <c r="I509" s="669"/>
      <c r="J509" s="669"/>
      <c r="K509" s="669"/>
      <c r="L509" s="669"/>
      <c r="M509" s="669"/>
      <c r="N509" s="669"/>
      <c r="O509" s="669"/>
      <c r="P509" s="150"/>
      <c r="Q509" s="150"/>
      <c r="R509" s="150"/>
      <c r="S509" s="669"/>
      <c r="T509" s="669"/>
      <c r="U509" s="669"/>
      <c r="V509" s="150"/>
      <c r="W509" s="150"/>
      <c r="X509" s="150"/>
      <c r="Y509" s="150"/>
      <c r="Z509" s="150"/>
      <c r="AA509" s="150"/>
      <c r="AB509" s="150"/>
      <c r="AC509" s="150"/>
      <c r="AD509" s="150"/>
      <c r="AE509" s="150"/>
    </row>
    <row r="510" spans="1:31" ht="15.75" customHeight="1" x14ac:dyDescent="0.25">
      <c r="A510" s="669"/>
      <c r="B510" s="669"/>
      <c r="C510" s="669"/>
      <c r="D510" s="669"/>
      <c r="E510" s="669"/>
      <c r="F510" s="669"/>
      <c r="G510" s="669"/>
      <c r="H510" s="669"/>
      <c r="I510" s="669"/>
      <c r="J510" s="669"/>
      <c r="K510" s="669"/>
      <c r="L510" s="669"/>
      <c r="M510" s="669"/>
      <c r="N510" s="669"/>
      <c r="O510" s="669"/>
      <c r="P510" s="150"/>
      <c r="Q510" s="150"/>
      <c r="R510" s="150"/>
      <c r="S510" s="669"/>
      <c r="T510" s="669"/>
      <c r="U510" s="669"/>
      <c r="V510" s="150"/>
      <c r="W510" s="150"/>
      <c r="X510" s="150"/>
      <c r="Y510" s="150"/>
      <c r="Z510" s="150"/>
      <c r="AA510" s="150"/>
      <c r="AB510" s="150"/>
      <c r="AC510" s="150"/>
      <c r="AD510" s="150"/>
      <c r="AE510" s="150"/>
    </row>
    <row r="511" spans="1:31" ht="15.75" customHeight="1" x14ac:dyDescent="0.25">
      <c r="A511" s="669"/>
      <c r="B511" s="669"/>
      <c r="C511" s="669"/>
      <c r="D511" s="669"/>
      <c r="E511" s="669"/>
      <c r="F511" s="669"/>
      <c r="G511" s="669"/>
      <c r="H511" s="669"/>
      <c r="I511" s="669"/>
      <c r="J511" s="669"/>
      <c r="K511" s="669"/>
      <c r="L511" s="669"/>
      <c r="M511" s="669"/>
      <c r="N511" s="669"/>
      <c r="O511" s="669"/>
      <c r="P511" s="150"/>
      <c r="Q511" s="150"/>
      <c r="R511" s="150"/>
      <c r="S511" s="669"/>
      <c r="T511" s="669"/>
      <c r="U511" s="669"/>
      <c r="V511" s="150"/>
      <c r="W511" s="150"/>
      <c r="X511" s="150"/>
      <c r="Y511" s="150"/>
      <c r="Z511" s="150"/>
      <c r="AA511" s="150"/>
      <c r="AB511" s="150"/>
      <c r="AC511" s="150"/>
      <c r="AD511" s="150"/>
      <c r="AE511" s="150"/>
    </row>
    <row r="512" spans="1:31" ht="15.75" customHeight="1" x14ac:dyDescent="0.25">
      <c r="A512" s="669"/>
      <c r="B512" s="669"/>
      <c r="C512" s="669"/>
      <c r="D512" s="669"/>
      <c r="E512" s="669"/>
      <c r="F512" s="669"/>
      <c r="G512" s="669"/>
      <c r="H512" s="669"/>
      <c r="I512" s="669"/>
      <c r="J512" s="669"/>
      <c r="K512" s="669"/>
      <c r="L512" s="669"/>
      <c r="M512" s="669"/>
      <c r="N512" s="669"/>
      <c r="O512" s="669"/>
      <c r="P512" s="150"/>
      <c r="Q512" s="150"/>
      <c r="R512" s="150"/>
      <c r="S512" s="669"/>
      <c r="T512" s="669"/>
      <c r="U512" s="669"/>
      <c r="V512" s="150"/>
      <c r="W512" s="150"/>
      <c r="X512" s="150"/>
      <c r="Y512" s="150"/>
      <c r="Z512" s="150"/>
      <c r="AA512" s="150"/>
      <c r="AB512" s="150"/>
      <c r="AC512" s="150"/>
      <c r="AD512" s="150"/>
      <c r="AE512" s="150"/>
    </row>
    <row r="513" spans="1:31" ht="15.75" customHeight="1" x14ac:dyDescent="0.25">
      <c r="A513" s="669"/>
      <c r="B513" s="669"/>
      <c r="C513" s="669"/>
      <c r="D513" s="669"/>
      <c r="E513" s="669"/>
      <c r="F513" s="669"/>
      <c r="G513" s="669"/>
      <c r="H513" s="669"/>
      <c r="I513" s="669"/>
      <c r="J513" s="669"/>
      <c r="K513" s="669"/>
      <c r="L513" s="669"/>
      <c r="M513" s="669"/>
      <c r="N513" s="669"/>
      <c r="O513" s="669"/>
      <c r="P513" s="150"/>
      <c r="Q513" s="150"/>
      <c r="R513" s="150"/>
      <c r="S513" s="669"/>
      <c r="T513" s="669"/>
      <c r="U513" s="669"/>
      <c r="V513" s="150"/>
      <c r="W513" s="150"/>
      <c r="X513" s="150"/>
      <c r="Y513" s="150"/>
      <c r="Z513" s="150"/>
      <c r="AA513" s="150"/>
      <c r="AB513" s="150"/>
      <c r="AC513" s="150"/>
      <c r="AD513" s="150"/>
      <c r="AE513" s="150"/>
    </row>
    <row r="514" spans="1:31" ht="15.75" customHeight="1" x14ac:dyDescent="0.25">
      <c r="A514" s="669"/>
      <c r="B514" s="669"/>
      <c r="C514" s="669"/>
      <c r="D514" s="669"/>
      <c r="E514" s="669"/>
      <c r="F514" s="669"/>
      <c r="G514" s="669"/>
      <c r="H514" s="669"/>
      <c r="I514" s="669"/>
      <c r="J514" s="669"/>
      <c r="K514" s="669"/>
      <c r="L514" s="669"/>
      <c r="M514" s="669"/>
      <c r="N514" s="669"/>
      <c r="O514" s="669"/>
      <c r="P514" s="150"/>
      <c r="Q514" s="150"/>
      <c r="R514" s="150"/>
      <c r="S514" s="669"/>
      <c r="T514" s="669"/>
      <c r="U514" s="669"/>
      <c r="V514" s="150"/>
      <c r="W514" s="150"/>
      <c r="X514" s="150"/>
      <c r="Y514" s="150"/>
      <c r="Z514" s="150"/>
      <c r="AA514" s="150"/>
      <c r="AB514" s="150"/>
      <c r="AC514" s="150"/>
      <c r="AD514" s="150"/>
      <c r="AE514" s="150"/>
    </row>
    <row r="515" spans="1:31" ht="15.75" customHeight="1" x14ac:dyDescent="0.25">
      <c r="A515" s="669"/>
      <c r="B515" s="669"/>
      <c r="C515" s="669"/>
      <c r="D515" s="669"/>
      <c r="E515" s="669"/>
      <c r="F515" s="669"/>
      <c r="G515" s="669"/>
      <c r="H515" s="669"/>
      <c r="I515" s="669"/>
      <c r="J515" s="669"/>
      <c r="K515" s="669"/>
      <c r="L515" s="669"/>
      <c r="M515" s="669"/>
      <c r="N515" s="669"/>
      <c r="O515" s="669"/>
      <c r="P515" s="150"/>
      <c r="Q515" s="150"/>
      <c r="R515" s="150"/>
      <c r="S515" s="669"/>
      <c r="T515" s="669"/>
      <c r="U515" s="669"/>
      <c r="V515" s="150"/>
      <c r="W515" s="150"/>
      <c r="X515" s="150"/>
      <c r="Y515" s="150"/>
      <c r="Z515" s="150"/>
      <c r="AA515" s="150"/>
      <c r="AB515" s="150"/>
      <c r="AC515" s="150"/>
      <c r="AD515" s="150"/>
      <c r="AE515" s="150"/>
    </row>
    <row r="516" spans="1:31" ht="15.75" customHeight="1" x14ac:dyDescent="0.25">
      <c r="A516" s="669"/>
      <c r="B516" s="669"/>
      <c r="C516" s="669"/>
      <c r="D516" s="669"/>
      <c r="E516" s="669"/>
      <c r="F516" s="669"/>
      <c r="G516" s="669"/>
      <c r="H516" s="669"/>
      <c r="I516" s="669"/>
      <c r="J516" s="669"/>
      <c r="K516" s="669"/>
      <c r="L516" s="669"/>
      <c r="M516" s="669"/>
      <c r="N516" s="669"/>
      <c r="O516" s="669"/>
      <c r="P516" s="150"/>
      <c r="Q516" s="150"/>
      <c r="R516" s="150"/>
      <c r="S516" s="669"/>
      <c r="T516" s="669"/>
      <c r="U516" s="669"/>
      <c r="V516" s="150"/>
      <c r="W516" s="150"/>
      <c r="X516" s="150"/>
      <c r="Y516" s="150"/>
      <c r="Z516" s="150"/>
      <c r="AA516" s="150"/>
      <c r="AB516" s="150"/>
      <c r="AC516" s="150"/>
      <c r="AD516" s="150"/>
      <c r="AE516" s="150"/>
    </row>
    <row r="517" spans="1:31" ht="15.75" customHeight="1" x14ac:dyDescent="0.25">
      <c r="A517" s="669"/>
      <c r="B517" s="669"/>
      <c r="C517" s="669"/>
      <c r="D517" s="669"/>
      <c r="E517" s="669"/>
      <c r="F517" s="669"/>
      <c r="G517" s="669"/>
      <c r="H517" s="669"/>
      <c r="I517" s="669"/>
      <c r="J517" s="669"/>
      <c r="K517" s="669"/>
      <c r="L517" s="669"/>
      <c r="M517" s="669"/>
      <c r="N517" s="669"/>
      <c r="O517" s="669"/>
      <c r="P517" s="150"/>
      <c r="Q517" s="150"/>
      <c r="R517" s="150"/>
      <c r="S517" s="669"/>
      <c r="T517" s="669"/>
      <c r="U517" s="669"/>
      <c r="V517" s="150"/>
      <c r="W517" s="150"/>
      <c r="X517" s="150"/>
      <c r="Y517" s="150"/>
      <c r="Z517" s="150"/>
      <c r="AA517" s="150"/>
      <c r="AB517" s="150"/>
      <c r="AC517" s="150"/>
      <c r="AD517" s="150"/>
      <c r="AE517" s="150"/>
    </row>
    <row r="518" spans="1:31" ht="15.75" customHeight="1" x14ac:dyDescent="0.25">
      <c r="A518" s="669"/>
      <c r="B518" s="669"/>
      <c r="C518" s="669"/>
      <c r="D518" s="669"/>
      <c r="E518" s="669"/>
      <c r="F518" s="669"/>
      <c r="G518" s="669"/>
      <c r="H518" s="669"/>
      <c r="I518" s="669"/>
      <c r="J518" s="669"/>
      <c r="K518" s="669"/>
      <c r="L518" s="669"/>
      <c r="M518" s="669"/>
      <c r="N518" s="669"/>
      <c r="O518" s="669"/>
      <c r="P518" s="150"/>
      <c r="Q518" s="150"/>
      <c r="R518" s="150"/>
      <c r="S518" s="669"/>
      <c r="T518" s="669"/>
      <c r="U518" s="669"/>
      <c r="V518" s="150"/>
      <c r="W518" s="150"/>
      <c r="X518" s="150"/>
      <c r="Y518" s="150"/>
      <c r="Z518" s="150"/>
      <c r="AA518" s="150"/>
      <c r="AB518" s="150"/>
      <c r="AC518" s="150"/>
      <c r="AD518" s="150"/>
      <c r="AE518" s="150"/>
    </row>
    <row r="519" spans="1:31" ht="15.75" customHeight="1" x14ac:dyDescent="0.25">
      <c r="A519" s="669"/>
      <c r="B519" s="669"/>
      <c r="C519" s="669"/>
      <c r="D519" s="669"/>
      <c r="E519" s="669"/>
      <c r="F519" s="669"/>
      <c r="G519" s="669"/>
      <c r="H519" s="669"/>
      <c r="I519" s="669"/>
      <c r="J519" s="669"/>
      <c r="K519" s="669"/>
      <c r="L519" s="669"/>
      <c r="M519" s="669"/>
      <c r="N519" s="669"/>
      <c r="O519" s="669"/>
      <c r="P519" s="150"/>
      <c r="Q519" s="150"/>
      <c r="R519" s="150"/>
      <c r="S519" s="669"/>
      <c r="T519" s="669"/>
      <c r="U519" s="669"/>
      <c r="V519" s="150"/>
      <c r="W519" s="150"/>
      <c r="X519" s="150"/>
      <c r="Y519" s="150"/>
      <c r="Z519" s="150"/>
      <c r="AA519" s="150"/>
      <c r="AB519" s="150"/>
      <c r="AC519" s="150"/>
      <c r="AD519" s="150"/>
      <c r="AE519" s="150"/>
    </row>
    <row r="520" spans="1:31" ht="15.75" customHeight="1" x14ac:dyDescent="0.25">
      <c r="A520" s="669"/>
      <c r="B520" s="669"/>
      <c r="C520" s="669"/>
      <c r="D520" s="669"/>
      <c r="E520" s="669"/>
      <c r="F520" s="669"/>
      <c r="G520" s="669"/>
      <c r="H520" s="669"/>
      <c r="I520" s="669"/>
      <c r="J520" s="669"/>
      <c r="K520" s="669"/>
      <c r="L520" s="669"/>
      <c r="M520" s="669"/>
      <c r="N520" s="669"/>
      <c r="O520" s="669"/>
      <c r="P520" s="150"/>
      <c r="Q520" s="150"/>
      <c r="R520" s="150"/>
      <c r="S520" s="669"/>
      <c r="T520" s="669"/>
      <c r="U520" s="669"/>
      <c r="V520" s="150"/>
      <c r="W520" s="150"/>
      <c r="X520" s="150"/>
      <c r="Y520" s="150"/>
      <c r="Z520" s="150"/>
      <c r="AA520" s="150"/>
      <c r="AB520" s="150"/>
      <c r="AC520" s="150"/>
      <c r="AD520" s="150"/>
      <c r="AE520" s="150"/>
    </row>
    <row r="521" spans="1:31" ht="15.75" customHeight="1" x14ac:dyDescent="0.25">
      <c r="A521" s="669"/>
      <c r="B521" s="669"/>
      <c r="C521" s="669"/>
      <c r="D521" s="669"/>
      <c r="E521" s="669"/>
      <c r="F521" s="669"/>
      <c r="G521" s="669"/>
      <c r="H521" s="669"/>
      <c r="I521" s="669"/>
      <c r="J521" s="669"/>
      <c r="K521" s="669"/>
      <c r="L521" s="669"/>
      <c r="M521" s="669"/>
      <c r="N521" s="669"/>
      <c r="O521" s="669"/>
      <c r="P521" s="150"/>
      <c r="Q521" s="150"/>
      <c r="R521" s="150"/>
      <c r="S521" s="669"/>
      <c r="T521" s="669"/>
      <c r="U521" s="669"/>
      <c r="V521" s="150"/>
      <c r="W521" s="150"/>
      <c r="X521" s="150"/>
      <c r="Y521" s="150"/>
      <c r="Z521" s="150"/>
      <c r="AA521" s="150"/>
      <c r="AB521" s="150"/>
      <c r="AC521" s="150"/>
      <c r="AD521" s="150"/>
      <c r="AE521" s="150"/>
    </row>
    <row r="522" spans="1:31" ht="15.75" customHeight="1" x14ac:dyDescent="0.25">
      <c r="A522" s="669"/>
      <c r="B522" s="669"/>
      <c r="C522" s="669"/>
      <c r="D522" s="669"/>
      <c r="E522" s="669"/>
      <c r="F522" s="669"/>
      <c r="G522" s="669"/>
      <c r="H522" s="669"/>
      <c r="I522" s="669"/>
      <c r="J522" s="669"/>
      <c r="K522" s="669"/>
      <c r="L522" s="669"/>
      <c r="M522" s="669"/>
      <c r="N522" s="669"/>
      <c r="O522" s="669"/>
      <c r="P522" s="150"/>
      <c r="Q522" s="150"/>
      <c r="R522" s="150"/>
      <c r="S522" s="669"/>
      <c r="T522" s="669"/>
      <c r="U522" s="669"/>
      <c r="V522" s="150"/>
      <c r="W522" s="150"/>
      <c r="X522" s="150"/>
      <c r="Y522" s="150"/>
      <c r="Z522" s="150"/>
      <c r="AA522" s="150"/>
      <c r="AB522" s="150"/>
      <c r="AC522" s="150"/>
      <c r="AD522" s="150"/>
      <c r="AE522" s="150"/>
    </row>
    <row r="523" spans="1:31" ht="15.75" customHeight="1" x14ac:dyDescent="0.25">
      <c r="A523" s="669"/>
      <c r="B523" s="669"/>
      <c r="C523" s="669"/>
      <c r="D523" s="669"/>
      <c r="E523" s="669"/>
      <c r="F523" s="669"/>
      <c r="G523" s="669"/>
      <c r="H523" s="669"/>
      <c r="I523" s="669"/>
      <c r="J523" s="669"/>
      <c r="K523" s="669"/>
      <c r="L523" s="669"/>
      <c r="M523" s="669"/>
      <c r="N523" s="669"/>
      <c r="O523" s="669"/>
      <c r="P523" s="150"/>
      <c r="Q523" s="150"/>
      <c r="R523" s="150"/>
      <c r="S523" s="669"/>
      <c r="T523" s="669"/>
      <c r="U523" s="669"/>
      <c r="V523" s="150"/>
      <c r="W523" s="150"/>
      <c r="X523" s="150"/>
      <c r="Y523" s="150"/>
      <c r="Z523" s="150"/>
      <c r="AA523" s="150"/>
      <c r="AB523" s="150"/>
      <c r="AC523" s="150"/>
      <c r="AD523" s="150"/>
      <c r="AE523" s="150"/>
    </row>
    <row r="524" spans="1:31" ht="15.75" customHeight="1" x14ac:dyDescent="0.25">
      <c r="A524" s="669"/>
      <c r="B524" s="669"/>
      <c r="C524" s="669"/>
      <c r="D524" s="669"/>
      <c r="E524" s="669"/>
      <c r="F524" s="669"/>
      <c r="G524" s="669"/>
      <c r="H524" s="669"/>
      <c r="I524" s="669"/>
      <c r="J524" s="669"/>
      <c r="K524" s="669"/>
      <c r="L524" s="669"/>
      <c r="M524" s="669"/>
      <c r="N524" s="669"/>
      <c r="O524" s="669"/>
      <c r="P524" s="150"/>
      <c r="Q524" s="150"/>
      <c r="R524" s="150"/>
      <c r="S524" s="669"/>
      <c r="T524" s="669"/>
      <c r="U524" s="669"/>
      <c r="V524" s="150"/>
      <c r="W524" s="150"/>
      <c r="X524" s="150"/>
      <c r="Y524" s="150"/>
      <c r="Z524" s="150"/>
      <c r="AA524" s="150"/>
      <c r="AB524" s="150"/>
      <c r="AC524" s="150"/>
      <c r="AD524" s="150"/>
      <c r="AE524" s="150"/>
    </row>
    <row r="525" spans="1:31" ht="15.75" customHeight="1" x14ac:dyDescent="0.25">
      <c r="A525" s="669"/>
      <c r="B525" s="669"/>
      <c r="C525" s="669"/>
      <c r="D525" s="669"/>
      <c r="E525" s="669"/>
      <c r="F525" s="669"/>
      <c r="G525" s="669"/>
      <c r="H525" s="669"/>
      <c r="I525" s="669"/>
      <c r="J525" s="669"/>
      <c r="K525" s="669"/>
      <c r="L525" s="669"/>
      <c r="M525" s="669"/>
      <c r="N525" s="669"/>
      <c r="O525" s="669"/>
      <c r="P525" s="150"/>
      <c r="Q525" s="150"/>
      <c r="R525" s="150"/>
      <c r="S525" s="669"/>
      <c r="T525" s="669"/>
      <c r="U525" s="669"/>
      <c r="V525" s="150"/>
      <c r="W525" s="150"/>
      <c r="X525" s="150"/>
      <c r="Y525" s="150"/>
      <c r="Z525" s="150"/>
      <c r="AA525" s="150"/>
      <c r="AB525" s="150"/>
      <c r="AC525" s="150"/>
      <c r="AD525" s="150"/>
      <c r="AE525" s="150"/>
    </row>
    <row r="526" spans="1:31" ht="15.75" customHeight="1" x14ac:dyDescent="0.25">
      <c r="A526" s="669"/>
      <c r="B526" s="669"/>
      <c r="C526" s="669"/>
      <c r="D526" s="669"/>
      <c r="E526" s="669"/>
      <c r="F526" s="669"/>
      <c r="G526" s="669"/>
      <c r="H526" s="669"/>
      <c r="I526" s="669"/>
      <c r="J526" s="669"/>
      <c r="K526" s="669"/>
      <c r="L526" s="669"/>
      <c r="M526" s="669"/>
      <c r="N526" s="669"/>
      <c r="O526" s="669"/>
      <c r="P526" s="150"/>
      <c r="Q526" s="150"/>
      <c r="R526" s="150"/>
      <c r="S526" s="669"/>
      <c r="T526" s="669"/>
      <c r="U526" s="669"/>
      <c r="V526" s="150"/>
      <c r="W526" s="150"/>
      <c r="X526" s="150"/>
      <c r="Y526" s="150"/>
      <c r="Z526" s="150"/>
      <c r="AA526" s="150"/>
      <c r="AB526" s="150"/>
      <c r="AC526" s="150"/>
      <c r="AD526" s="150"/>
      <c r="AE526" s="150"/>
    </row>
    <row r="527" spans="1:31" ht="15.75" customHeight="1" x14ac:dyDescent="0.25">
      <c r="A527" s="669"/>
      <c r="B527" s="669"/>
      <c r="C527" s="669"/>
      <c r="D527" s="669"/>
      <c r="E527" s="669"/>
      <c r="F527" s="669"/>
      <c r="G527" s="669"/>
      <c r="H527" s="669"/>
      <c r="I527" s="669"/>
      <c r="J527" s="669"/>
      <c r="K527" s="669"/>
      <c r="L527" s="669"/>
      <c r="M527" s="669"/>
      <c r="N527" s="669"/>
      <c r="O527" s="669"/>
      <c r="P527" s="150"/>
      <c r="Q527" s="150"/>
      <c r="R527" s="150"/>
      <c r="S527" s="669"/>
      <c r="T527" s="669"/>
      <c r="U527" s="669"/>
      <c r="V527" s="150"/>
      <c r="W527" s="150"/>
      <c r="X527" s="150"/>
      <c r="Y527" s="150"/>
      <c r="Z527" s="150"/>
      <c r="AA527" s="150"/>
      <c r="AB527" s="150"/>
      <c r="AC527" s="150"/>
      <c r="AD527" s="150"/>
      <c r="AE527" s="150"/>
    </row>
    <row r="528" spans="1:31" ht="15.75" customHeight="1" x14ac:dyDescent="0.25">
      <c r="A528" s="669"/>
      <c r="B528" s="669"/>
      <c r="C528" s="669"/>
      <c r="D528" s="669"/>
      <c r="E528" s="669"/>
      <c r="F528" s="669"/>
      <c r="G528" s="669"/>
      <c r="H528" s="669"/>
      <c r="I528" s="669"/>
      <c r="J528" s="669"/>
      <c r="K528" s="669"/>
      <c r="L528" s="669"/>
      <c r="M528" s="669"/>
      <c r="N528" s="669"/>
      <c r="O528" s="669"/>
      <c r="P528" s="150"/>
      <c r="Q528" s="150"/>
      <c r="R528" s="150"/>
      <c r="S528" s="669"/>
      <c r="T528" s="669"/>
      <c r="U528" s="669"/>
      <c r="V528" s="150"/>
      <c r="W528" s="150"/>
      <c r="X528" s="150"/>
      <c r="Y528" s="150"/>
      <c r="Z528" s="150"/>
      <c r="AA528" s="150"/>
      <c r="AB528" s="150"/>
      <c r="AC528" s="150"/>
      <c r="AD528" s="150"/>
      <c r="AE528" s="150"/>
    </row>
    <row r="529" spans="1:31" ht="15.75" customHeight="1" x14ac:dyDescent="0.25">
      <c r="A529" s="669"/>
      <c r="B529" s="669"/>
      <c r="C529" s="669"/>
      <c r="D529" s="669"/>
      <c r="E529" s="669"/>
      <c r="F529" s="669"/>
      <c r="G529" s="669"/>
      <c r="H529" s="669"/>
      <c r="I529" s="669"/>
      <c r="J529" s="669"/>
      <c r="K529" s="669"/>
      <c r="L529" s="669"/>
      <c r="M529" s="669"/>
      <c r="N529" s="669"/>
      <c r="O529" s="669"/>
      <c r="P529" s="150"/>
      <c r="Q529" s="150"/>
      <c r="R529" s="150"/>
      <c r="S529" s="669"/>
      <c r="T529" s="669"/>
      <c r="U529" s="669"/>
      <c r="V529" s="150"/>
      <c r="W529" s="150"/>
      <c r="X529" s="150"/>
      <c r="Y529" s="150"/>
      <c r="Z529" s="150"/>
      <c r="AA529" s="150"/>
      <c r="AB529" s="150"/>
      <c r="AC529" s="150"/>
      <c r="AD529" s="150"/>
      <c r="AE529" s="150"/>
    </row>
    <row r="530" spans="1:31" ht="15.75" customHeight="1" x14ac:dyDescent="0.25">
      <c r="A530" s="669"/>
      <c r="B530" s="669"/>
      <c r="C530" s="669"/>
      <c r="D530" s="669"/>
      <c r="E530" s="669"/>
      <c r="F530" s="669"/>
      <c r="G530" s="669"/>
      <c r="H530" s="669"/>
      <c r="I530" s="669"/>
      <c r="J530" s="669"/>
      <c r="K530" s="669"/>
      <c r="L530" s="669"/>
      <c r="M530" s="669"/>
      <c r="N530" s="669"/>
      <c r="O530" s="669"/>
      <c r="P530" s="150"/>
      <c r="Q530" s="150"/>
      <c r="R530" s="150"/>
      <c r="S530" s="669"/>
      <c r="T530" s="669"/>
      <c r="U530" s="669"/>
      <c r="V530" s="150"/>
      <c r="W530" s="150"/>
      <c r="X530" s="150"/>
      <c r="Y530" s="150"/>
      <c r="Z530" s="150"/>
      <c r="AA530" s="150"/>
      <c r="AB530" s="150"/>
      <c r="AC530" s="150"/>
      <c r="AD530" s="150"/>
      <c r="AE530" s="150"/>
    </row>
    <row r="531" spans="1:31" ht="15.75" customHeight="1" x14ac:dyDescent="0.25">
      <c r="A531" s="669"/>
      <c r="B531" s="669"/>
      <c r="C531" s="669"/>
      <c r="D531" s="669"/>
      <c r="E531" s="669"/>
      <c r="F531" s="669"/>
      <c r="G531" s="669"/>
      <c r="H531" s="669"/>
      <c r="I531" s="669"/>
      <c r="J531" s="669"/>
      <c r="K531" s="669"/>
      <c r="L531" s="669"/>
      <c r="M531" s="669"/>
      <c r="N531" s="669"/>
      <c r="O531" s="669"/>
      <c r="P531" s="150"/>
      <c r="Q531" s="150"/>
      <c r="R531" s="150"/>
      <c r="S531" s="669"/>
      <c r="T531" s="669"/>
      <c r="U531" s="669"/>
      <c r="V531" s="150"/>
      <c r="W531" s="150"/>
      <c r="X531" s="150"/>
      <c r="Y531" s="150"/>
      <c r="Z531" s="150"/>
      <c r="AA531" s="150"/>
      <c r="AB531" s="150"/>
      <c r="AC531" s="150"/>
      <c r="AD531" s="150"/>
      <c r="AE531" s="150"/>
    </row>
    <row r="532" spans="1:31" ht="15.75" customHeight="1" x14ac:dyDescent="0.25">
      <c r="A532" s="669"/>
      <c r="B532" s="669"/>
      <c r="C532" s="669"/>
      <c r="D532" s="669"/>
      <c r="E532" s="669"/>
      <c r="F532" s="669"/>
      <c r="G532" s="669"/>
      <c r="H532" s="669"/>
      <c r="I532" s="669"/>
      <c r="J532" s="669"/>
      <c r="K532" s="669"/>
      <c r="L532" s="669"/>
      <c r="M532" s="669"/>
      <c r="N532" s="669"/>
      <c r="O532" s="669"/>
      <c r="P532" s="150"/>
      <c r="Q532" s="150"/>
      <c r="R532" s="150"/>
      <c r="S532" s="669"/>
      <c r="T532" s="669"/>
      <c r="U532" s="669"/>
      <c r="V532" s="150"/>
      <c r="W532" s="150"/>
      <c r="X532" s="150"/>
      <c r="Y532" s="150"/>
      <c r="Z532" s="150"/>
      <c r="AA532" s="150"/>
      <c r="AB532" s="150"/>
      <c r="AC532" s="150"/>
      <c r="AD532" s="150"/>
      <c r="AE532" s="150"/>
    </row>
    <row r="533" spans="1:31" ht="15.75" customHeight="1" x14ac:dyDescent="0.25">
      <c r="A533" s="669"/>
      <c r="B533" s="669"/>
      <c r="C533" s="669"/>
      <c r="D533" s="669"/>
      <c r="E533" s="669"/>
      <c r="F533" s="669"/>
      <c r="G533" s="669"/>
      <c r="H533" s="669"/>
      <c r="I533" s="669"/>
      <c r="J533" s="669"/>
      <c r="K533" s="669"/>
      <c r="L533" s="669"/>
      <c r="M533" s="669"/>
      <c r="N533" s="669"/>
      <c r="O533" s="669"/>
      <c r="P533" s="150"/>
      <c r="Q533" s="150"/>
      <c r="R533" s="150"/>
      <c r="S533" s="669"/>
      <c r="T533" s="669"/>
      <c r="U533" s="669"/>
      <c r="V533" s="150"/>
      <c r="W533" s="150"/>
      <c r="X533" s="150"/>
      <c r="Y533" s="150"/>
      <c r="Z533" s="150"/>
      <c r="AA533" s="150"/>
      <c r="AB533" s="150"/>
      <c r="AC533" s="150"/>
      <c r="AD533" s="150"/>
      <c r="AE533" s="150"/>
    </row>
    <row r="534" spans="1:31" ht="15.75" customHeight="1" x14ac:dyDescent="0.25">
      <c r="A534" s="669"/>
      <c r="B534" s="669"/>
      <c r="C534" s="669"/>
      <c r="D534" s="669"/>
      <c r="E534" s="669"/>
      <c r="F534" s="669"/>
      <c r="G534" s="669"/>
      <c r="H534" s="669"/>
      <c r="I534" s="669"/>
      <c r="J534" s="669"/>
      <c r="K534" s="669"/>
      <c r="L534" s="669"/>
      <c r="M534" s="669"/>
      <c r="N534" s="669"/>
      <c r="O534" s="669"/>
      <c r="P534" s="150"/>
      <c r="Q534" s="150"/>
      <c r="R534" s="150"/>
      <c r="S534" s="669"/>
      <c r="T534" s="669"/>
      <c r="U534" s="669"/>
      <c r="V534" s="150"/>
      <c r="W534" s="150"/>
      <c r="X534" s="150"/>
      <c r="Y534" s="150"/>
      <c r="Z534" s="150"/>
      <c r="AA534" s="150"/>
      <c r="AB534" s="150"/>
      <c r="AC534" s="150"/>
      <c r="AD534" s="150"/>
      <c r="AE534" s="150"/>
    </row>
    <row r="535" spans="1:31" ht="15.75" customHeight="1" x14ac:dyDescent="0.25">
      <c r="A535" s="669"/>
      <c r="B535" s="669"/>
      <c r="C535" s="669"/>
      <c r="D535" s="669"/>
      <c r="E535" s="669"/>
      <c r="F535" s="669"/>
      <c r="G535" s="669"/>
      <c r="H535" s="669"/>
      <c r="I535" s="669"/>
      <c r="J535" s="669"/>
      <c r="K535" s="669"/>
      <c r="L535" s="669"/>
      <c r="M535" s="669"/>
      <c r="N535" s="669"/>
      <c r="O535" s="669"/>
      <c r="P535" s="150"/>
      <c r="Q535" s="150"/>
      <c r="R535" s="150"/>
      <c r="S535" s="669"/>
      <c r="T535" s="669"/>
      <c r="U535" s="669"/>
      <c r="V535" s="150"/>
      <c r="W535" s="150"/>
      <c r="X535" s="150"/>
      <c r="Y535" s="150"/>
      <c r="Z535" s="150"/>
      <c r="AA535" s="150"/>
      <c r="AB535" s="150"/>
      <c r="AC535" s="150"/>
      <c r="AD535" s="150"/>
      <c r="AE535" s="150"/>
    </row>
    <row r="536" spans="1:31" ht="15.75" customHeight="1" x14ac:dyDescent="0.25">
      <c r="A536" s="669"/>
      <c r="B536" s="669"/>
      <c r="C536" s="669"/>
      <c r="D536" s="669"/>
      <c r="E536" s="669"/>
      <c r="F536" s="669"/>
      <c r="G536" s="669"/>
      <c r="H536" s="669"/>
      <c r="I536" s="669"/>
      <c r="J536" s="669"/>
      <c r="K536" s="669"/>
      <c r="L536" s="669"/>
      <c r="M536" s="669"/>
      <c r="N536" s="669"/>
      <c r="O536" s="669"/>
      <c r="P536" s="150"/>
      <c r="Q536" s="150"/>
      <c r="R536" s="150"/>
      <c r="S536" s="669"/>
      <c r="T536" s="669"/>
      <c r="U536" s="669"/>
      <c r="V536" s="150"/>
      <c r="W536" s="150"/>
      <c r="X536" s="150"/>
      <c r="Y536" s="150"/>
      <c r="Z536" s="150"/>
      <c r="AA536" s="150"/>
      <c r="AB536" s="150"/>
      <c r="AC536" s="150"/>
      <c r="AD536" s="150"/>
      <c r="AE536" s="150"/>
    </row>
    <row r="537" spans="1:31" ht="15.75" customHeight="1" x14ac:dyDescent="0.25">
      <c r="A537" s="669"/>
      <c r="B537" s="669"/>
      <c r="C537" s="669"/>
      <c r="D537" s="669"/>
      <c r="E537" s="669"/>
      <c r="F537" s="669"/>
      <c r="G537" s="669"/>
      <c r="H537" s="669"/>
      <c r="I537" s="669"/>
      <c r="J537" s="669"/>
      <c r="K537" s="669"/>
      <c r="L537" s="669"/>
      <c r="M537" s="669"/>
      <c r="N537" s="669"/>
      <c r="O537" s="669"/>
      <c r="P537" s="150"/>
      <c r="Q537" s="150"/>
      <c r="R537" s="150"/>
      <c r="S537" s="669"/>
      <c r="T537" s="669"/>
      <c r="U537" s="669"/>
      <c r="V537" s="150"/>
      <c r="W537" s="150"/>
      <c r="X537" s="150"/>
      <c r="Y537" s="150"/>
      <c r="Z537" s="150"/>
      <c r="AA537" s="150"/>
      <c r="AB537" s="150"/>
      <c r="AC537" s="150"/>
      <c r="AD537" s="150"/>
      <c r="AE537" s="150"/>
    </row>
    <row r="538" spans="1:31" ht="15.75" customHeight="1" x14ac:dyDescent="0.25">
      <c r="A538" s="669"/>
      <c r="B538" s="669"/>
      <c r="C538" s="669"/>
      <c r="D538" s="669"/>
      <c r="E538" s="669"/>
      <c r="F538" s="669"/>
      <c r="G538" s="669"/>
      <c r="H538" s="669"/>
      <c r="I538" s="669"/>
      <c r="J538" s="669"/>
      <c r="K538" s="669"/>
      <c r="L538" s="669"/>
      <c r="M538" s="669"/>
      <c r="N538" s="669"/>
      <c r="O538" s="669"/>
      <c r="P538" s="150"/>
      <c r="Q538" s="150"/>
      <c r="R538" s="150"/>
      <c r="S538" s="669"/>
      <c r="T538" s="669"/>
      <c r="U538" s="669"/>
      <c r="V538" s="150"/>
      <c r="W538" s="150"/>
      <c r="X538" s="150"/>
      <c r="Y538" s="150"/>
      <c r="Z538" s="150"/>
      <c r="AA538" s="150"/>
      <c r="AB538" s="150"/>
      <c r="AC538" s="150"/>
      <c r="AD538" s="150"/>
      <c r="AE538" s="150"/>
    </row>
    <row r="539" spans="1:31" ht="15.75" customHeight="1" x14ac:dyDescent="0.25">
      <c r="A539" s="669"/>
      <c r="B539" s="669"/>
      <c r="C539" s="669"/>
      <c r="D539" s="669"/>
      <c r="E539" s="669"/>
      <c r="F539" s="669"/>
      <c r="G539" s="669"/>
      <c r="H539" s="669"/>
      <c r="I539" s="669"/>
      <c r="J539" s="669"/>
      <c r="K539" s="669"/>
      <c r="L539" s="669"/>
      <c r="M539" s="669"/>
      <c r="N539" s="669"/>
      <c r="O539" s="669"/>
      <c r="P539" s="150"/>
      <c r="Q539" s="150"/>
      <c r="R539" s="150"/>
      <c r="S539" s="669"/>
      <c r="T539" s="669"/>
      <c r="U539" s="669"/>
      <c r="V539" s="150"/>
      <c r="W539" s="150"/>
      <c r="X539" s="150"/>
      <c r="Y539" s="150"/>
      <c r="Z539" s="150"/>
      <c r="AA539" s="150"/>
      <c r="AB539" s="150"/>
      <c r="AC539" s="150"/>
      <c r="AD539" s="150"/>
      <c r="AE539" s="150"/>
    </row>
    <row r="540" spans="1:31" ht="15.75" customHeight="1" x14ac:dyDescent="0.25">
      <c r="A540" s="669"/>
      <c r="B540" s="669"/>
      <c r="C540" s="669"/>
      <c r="D540" s="669"/>
      <c r="E540" s="669"/>
      <c r="F540" s="669"/>
      <c r="G540" s="669"/>
      <c r="H540" s="669"/>
      <c r="I540" s="669"/>
      <c r="J540" s="669"/>
      <c r="K540" s="669"/>
      <c r="L540" s="669"/>
      <c r="M540" s="669"/>
      <c r="N540" s="669"/>
      <c r="O540" s="669"/>
      <c r="P540" s="150"/>
      <c r="Q540" s="150"/>
      <c r="R540" s="150"/>
      <c r="S540" s="669"/>
      <c r="T540" s="669"/>
      <c r="U540" s="669"/>
      <c r="V540" s="150"/>
      <c r="W540" s="150"/>
      <c r="X540" s="150"/>
      <c r="Y540" s="150"/>
      <c r="Z540" s="150"/>
      <c r="AA540" s="150"/>
      <c r="AB540" s="150"/>
      <c r="AC540" s="150"/>
      <c r="AD540" s="150"/>
      <c r="AE540" s="150"/>
    </row>
    <row r="541" spans="1:31" ht="15.75" customHeight="1" x14ac:dyDescent="0.25">
      <c r="A541" s="669"/>
      <c r="B541" s="669"/>
      <c r="C541" s="669"/>
      <c r="D541" s="669"/>
      <c r="E541" s="669"/>
      <c r="F541" s="669"/>
      <c r="G541" s="669"/>
      <c r="H541" s="669"/>
      <c r="I541" s="669"/>
      <c r="J541" s="669"/>
      <c r="K541" s="669"/>
      <c r="L541" s="669"/>
      <c r="M541" s="669"/>
      <c r="N541" s="669"/>
      <c r="O541" s="669"/>
      <c r="P541" s="150"/>
      <c r="Q541" s="150"/>
      <c r="R541" s="150"/>
      <c r="S541" s="669"/>
      <c r="T541" s="669"/>
      <c r="U541" s="669"/>
      <c r="V541" s="150"/>
      <c r="W541" s="150"/>
      <c r="X541" s="150"/>
      <c r="Y541" s="150"/>
      <c r="Z541" s="150"/>
      <c r="AA541" s="150"/>
      <c r="AB541" s="150"/>
      <c r="AC541" s="150"/>
      <c r="AD541" s="150"/>
      <c r="AE541" s="150"/>
    </row>
    <row r="542" spans="1:31" ht="15.75" customHeight="1" x14ac:dyDescent="0.25">
      <c r="A542" s="669"/>
      <c r="B542" s="669"/>
      <c r="C542" s="669"/>
      <c r="D542" s="669"/>
      <c r="E542" s="669"/>
      <c r="F542" s="669"/>
      <c r="G542" s="669"/>
      <c r="H542" s="669"/>
      <c r="I542" s="669"/>
      <c r="J542" s="669"/>
      <c r="K542" s="669"/>
      <c r="L542" s="669"/>
      <c r="M542" s="669"/>
      <c r="N542" s="669"/>
      <c r="O542" s="669"/>
      <c r="P542" s="150"/>
      <c r="Q542" s="150"/>
      <c r="R542" s="150"/>
      <c r="S542" s="669"/>
      <c r="T542" s="669"/>
      <c r="U542" s="669"/>
      <c r="V542" s="150"/>
      <c r="W542" s="150"/>
      <c r="X542" s="150"/>
      <c r="Y542" s="150"/>
      <c r="Z542" s="150"/>
      <c r="AA542" s="150"/>
      <c r="AB542" s="150"/>
      <c r="AC542" s="150"/>
      <c r="AD542" s="150"/>
      <c r="AE542" s="150"/>
    </row>
    <row r="543" spans="1:31" ht="15.75" customHeight="1" x14ac:dyDescent="0.25">
      <c r="A543" s="669"/>
      <c r="B543" s="669"/>
      <c r="C543" s="669"/>
      <c r="D543" s="669"/>
      <c r="E543" s="669"/>
      <c r="F543" s="669"/>
      <c r="G543" s="669"/>
      <c r="H543" s="669"/>
      <c r="I543" s="669"/>
      <c r="J543" s="669"/>
      <c r="K543" s="669"/>
      <c r="L543" s="669"/>
      <c r="M543" s="669"/>
      <c r="N543" s="669"/>
      <c r="O543" s="669"/>
      <c r="P543" s="150"/>
      <c r="Q543" s="150"/>
      <c r="R543" s="150"/>
      <c r="S543" s="669"/>
      <c r="T543" s="669"/>
      <c r="U543" s="669"/>
      <c r="V543" s="150"/>
      <c r="W543" s="150"/>
      <c r="X543" s="150"/>
      <c r="Y543" s="150"/>
      <c r="Z543" s="150"/>
      <c r="AA543" s="150"/>
      <c r="AB543" s="150"/>
      <c r="AC543" s="150"/>
      <c r="AD543" s="150"/>
      <c r="AE543" s="150"/>
    </row>
    <row r="544" spans="1:31" ht="15.75" customHeight="1" x14ac:dyDescent="0.25">
      <c r="A544" s="669"/>
      <c r="B544" s="669"/>
      <c r="C544" s="669"/>
      <c r="D544" s="669"/>
      <c r="E544" s="669"/>
      <c r="F544" s="669"/>
      <c r="G544" s="669"/>
      <c r="H544" s="669"/>
      <c r="I544" s="669"/>
      <c r="J544" s="669"/>
      <c r="K544" s="669"/>
      <c r="L544" s="669"/>
      <c r="M544" s="669"/>
      <c r="N544" s="669"/>
      <c r="O544" s="669"/>
      <c r="P544" s="150"/>
      <c r="Q544" s="150"/>
      <c r="R544" s="150"/>
      <c r="S544" s="669"/>
      <c r="T544" s="669"/>
      <c r="U544" s="669"/>
      <c r="V544" s="150"/>
      <c r="W544" s="150"/>
      <c r="X544" s="150"/>
      <c r="Y544" s="150"/>
      <c r="Z544" s="150"/>
      <c r="AA544" s="150"/>
      <c r="AB544" s="150"/>
      <c r="AC544" s="150"/>
      <c r="AD544" s="150"/>
      <c r="AE544" s="150"/>
    </row>
    <row r="545" spans="1:31" ht="15.75" customHeight="1" x14ac:dyDescent="0.25">
      <c r="A545" s="669"/>
      <c r="B545" s="669"/>
      <c r="C545" s="669"/>
      <c r="D545" s="669"/>
      <c r="E545" s="669"/>
      <c r="F545" s="669"/>
      <c r="G545" s="669"/>
      <c r="H545" s="669"/>
      <c r="I545" s="669"/>
      <c r="J545" s="669"/>
      <c r="K545" s="669"/>
      <c r="L545" s="669"/>
      <c r="M545" s="669"/>
      <c r="N545" s="669"/>
      <c r="O545" s="669"/>
      <c r="P545" s="150"/>
      <c r="Q545" s="150"/>
      <c r="R545" s="150"/>
      <c r="S545" s="669"/>
      <c r="T545" s="669"/>
      <c r="U545" s="669"/>
      <c r="V545" s="150"/>
      <c r="W545" s="150"/>
      <c r="X545" s="150"/>
      <c r="Y545" s="150"/>
      <c r="Z545" s="150"/>
      <c r="AA545" s="150"/>
      <c r="AB545" s="150"/>
      <c r="AC545" s="150"/>
      <c r="AD545" s="150"/>
      <c r="AE545" s="150"/>
    </row>
    <row r="546" spans="1:31" ht="15.75" customHeight="1" x14ac:dyDescent="0.25">
      <c r="A546" s="669"/>
      <c r="B546" s="669"/>
      <c r="C546" s="669"/>
      <c r="D546" s="669"/>
      <c r="E546" s="669"/>
      <c r="F546" s="669"/>
      <c r="G546" s="669"/>
      <c r="H546" s="669"/>
      <c r="I546" s="669"/>
      <c r="J546" s="669"/>
      <c r="K546" s="669"/>
      <c r="L546" s="669"/>
      <c r="M546" s="669"/>
      <c r="N546" s="669"/>
      <c r="O546" s="669"/>
      <c r="P546" s="150"/>
      <c r="Q546" s="150"/>
      <c r="R546" s="150"/>
      <c r="S546" s="669"/>
      <c r="T546" s="669"/>
      <c r="U546" s="669"/>
      <c r="V546" s="150"/>
      <c r="W546" s="150"/>
      <c r="X546" s="150"/>
      <c r="Y546" s="150"/>
      <c r="Z546" s="150"/>
      <c r="AA546" s="150"/>
      <c r="AB546" s="150"/>
      <c r="AC546" s="150"/>
      <c r="AD546" s="150"/>
      <c r="AE546" s="150"/>
    </row>
    <row r="547" spans="1:31" ht="15.75" customHeight="1" x14ac:dyDescent="0.25">
      <c r="A547" s="669"/>
      <c r="B547" s="669"/>
      <c r="C547" s="669"/>
      <c r="D547" s="669"/>
      <c r="E547" s="669"/>
      <c r="F547" s="669"/>
      <c r="G547" s="669"/>
      <c r="H547" s="669"/>
      <c r="I547" s="669"/>
      <c r="J547" s="669"/>
      <c r="K547" s="669"/>
      <c r="L547" s="669"/>
      <c r="M547" s="669"/>
      <c r="N547" s="669"/>
      <c r="O547" s="669"/>
      <c r="P547" s="150"/>
      <c r="Q547" s="150"/>
      <c r="R547" s="150"/>
      <c r="S547" s="669"/>
      <c r="T547" s="669"/>
      <c r="U547" s="669"/>
      <c r="V547" s="150"/>
      <c r="W547" s="150"/>
      <c r="X547" s="150"/>
      <c r="Y547" s="150"/>
      <c r="Z547" s="150"/>
      <c r="AA547" s="150"/>
      <c r="AB547" s="150"/>
      <c r="AC547" s="150"/>
      <c r="AD547" s="150"/>
      <c r="AE547" s="150"/>
    </row>
    <row r="548" spans="1:31" ht="15.75" customHeight="1" x14ac:dyDescent="0.25">
      <c r="A548" s="669"/>
      <c r="B548" s="669"/>
      <c r="C548" s="669"/>
      <c r="D548" s="669"/>
      <c r="E548" s="669"/>
      <c r="F548" s="669"/>
      <c r="G548" s="669"/>
      <c r="H548" s="669"/>
      <c r="I548" s="669"/>
      <c r="J548" s="669"/>
      <c r="K548" s="669"/>
      <c r="L548" s="669"/>
      <c r="M548" s="669"/>
      <c r="N548" s="669"/>
      <c r="O548" s="669"/>
      <c r="P548" s="150"/>
      <c r="Q548" s="150"/>
      <c r="R548" s="150"/>
      <c r="S548" s="669"/>
      <c r="T548" s="669"/>
      <c r="U548" s="669"/>
      <c r="V548" s="150"/>
      <c r="W548" s="150"/>
      <c r="X548" s="150"/>
      <c r="Y548" s="150"/>
      <c r="Z548" s="150"/>
      <c r="AA548" s="150"/>
      <c r="AB548" s="150"/>
      <c r="AC548" s="150"/>
      <c r="AD548" s="150"/>
      <c r="AE548" s="150"/>
    </row>
    <row r="549" spans="1:31" ht="15.75" customHeight="1" x14ac:dyDescent="0.25">
      <c r="A549" s="669"/>
      <c r="B549" s="669"/>
      <c r="C549" s="669"/>
      <c r="D549" s="669"/>
      <c r="E549" s="669"/>
      <c r="F549" s="669"/>
      <c r="G549" s="669"/>
      <c r="H549" s="669"/>
      <c r="I549" s="669"/>
      <c r="J549" s="669"/>
      <c r="K549" s="669"/>
      <c r="L549" s="669"/>
      <c r="M549" s="669"/>
      <c r="N549" s="669"/>
      <c r="O549" s="669"/>
      <c r="P549" s="150"/>
      <c r="Q549" s="150"/>
      <c r="R549" s="150"/>
      <c r="S549" s="669"/>
      <c r="T549" s="669"/>
      <c r="U549" s="669"/>
      <c r="V549" s="150"/>
      <c r="W549" s="150"/>
      <c r="X549" s="150"/>
      <c r="Y549" s="150"/>
      <c r="Z549" s="150"/>
      <c r="AA549" s="150"/>
      <c r="AB549" s="150"/>
      <c r="AC549" s="150"/>
      <c r="AD549" s="150"/>
      <c r="AE549" s="150"/>
    </row>
    <row r="550" spans="1:31" ht="15.75" customHeight="1" x14ac:dyDescent="0.25">
      <c r="A550" s="669"/>
      <c r="B550" s="669"/>
      <c r="C550" s="669"/>
      <c r="D550" s="669"/>
      <c r="E550" s="669"/>
      <c r="F550" s="669"/>
      <c r="G550" s="669"/>
      <c r="H550" s="669"/>
      <c r="I550" s="669"/>
      <c r="J550" s="669"/>
      <c r="K550" s="669"/>
      <c r="L550" s="669"/>
      <c r="M550" s="669"/>
      <c r="N550" s="669"/>
      <c r="O550" s="669"/>
      <c r="P550" s="150"/>
      <c r="Q550" s="150"/>
      <c r="R550" s="150"/>
      <c r="S550" s="669"/>
      <c r="T550" s="669"/>
      <c r="U550" s="669"/>
      <c r="V550" s="150"/>
      <c r="W550" s="150"/>
      <c r="X550" s="150"/>
      <c r="Y550" s="150"/>
      <c r="Z550" s="150"/>
      <c r="AA550" s="150"/>
      <c r="AB550" s="150"/>
      <c r="AC550" s="150"/>
      <c r="AD550" s="150"/>
      <c r="AE550" s="150"/>
    </row>
    <row r="551" spans="1:31" ht="15.75" customHeight="1" x14ac:dyDescent="0.25">
      <c r="A551" s="669"/>
      <c r="B551" s="669"/>
      <c r="C551" s="669"/>
      <c r="D551" s="669"/>
      <c r="E551" s="669"/>
      <c r="F551" s="669"/>
      <c r="G551" s="669"/>
      <c r="H551" s="669"/>
      <c r="I551" s="669"/>
      <c r="J551" s="669"/>
      <c r="K551" s="669"/>
      <c r="L551" s="669"/>
      <c r="M551" s="669"/>
      <c r="N551" s="669"/>
      <c r="O551" s="669"/>
      <c r="P551" s="150"/>
      <c r="Q551" s="150"/>
      <c r="R551" s="150"/>
      <c r="S551" s="669"/>
      <c r="T551" s="669"/>
      <c r="U551" s="669"/>
      <c r="V551" s="150"/>
      <c r="W551" s="150"/>
      <c r="X551" s="150"/>
      <c r="Y551" s="150"/>
      <c r="Z551" s="150"/>
      <c r="AA551" s="150"/>
      <c r="AB551" s="150"/>
      <c r="AC551" s="150"/>
      <c r="AD551" s="150"/>
      <c r="AE551" s="150"/>
    </row>
    <row r="552" spans="1:31" ht="15.75" customHeight="1" x14ac:dyDescent="0.25">
      <c r="A552" s="669"/>
      <c r="B552" s="669"/>
      <c r="C552" s="669"/>
      <c r="D552" s="669"/>
      <c r="E552" s="669"/>
      <c r="F552" s="669"/>
      <c r="G552" s="669"/>
      <c r="H552" s="669"/>
      <c r="I552" s="669"/>
      <c r="J552" s="669"/>
      <c r="K552" s="669"/>
      <c r="L552" s="669"/>
      <c r="M552" s="669"/>
      <c r="N552" s="669"/>
      <c r="O552" s="669"/>
      <c r="P552" s="150"/>
      <c r="Q552" s="150"/>
      <c r="R552" s="150"/>
      <c r="S552" s="669"/>
      <c r="T552" s="669"/>
      <c r="U552" s="669"/>
      <c r="V552" s="150"/>
      <c r="W552" s="150"/>
      <c r="X552" s="150"/>
      <c r="Y552" s="150"/>
      <c r="Z552" s="150"/>
      <c r="AA552" s="150"/>
      <c r="AB552" s="150"/>
      <c r="AC552" s="150"/>
      <c r="AD552" s="150"/>
      <c r="AE552" s="150"/>
    </row>
    <row r="553" spans="1:31" ht="15.75" customHeight="1" x14ac:dyDescent="0.25">
      <c r="A553" s="669"/>
      <c r="B553" s="669"/>
      <c r="C553" s="669"/>
      <c r="D553" s="669"/>
      <c r="E553" s="669"/>
      <c r="F553" s="669"/>
      <c r="G553" s="669"/>
      <c r="H553" s="669"/>
      <c r="I553" s="669"/>
      <c r="J553" s="669"/>
      <c r="K553" s="669"/>
      <c r="L553" s="669"/>
      <c r="M553" s="669"/>
      <c r="N553" s="669"/>
      <c r="O553" s="669"/>
      <c r="P553" s="150"/>
      <c r="Q553" s="150"/>
      <c r="R553" s="150"/>
      <c r="S553" s="669"/>
      <c r="T553" s="669"/>
      <c r="U553" s="669"/>
      <c r="V553" s="150"/>
      <c r="W553" s="150"/>
      <c r="X553" s="150"/>
      <c r="Y553" s="150"/>
      <c r="Z553" s="150"/>
      <c r="AA553" s="150"/>
      <c r="AB553" s="150"/>
      <c r="AC553" s="150"/>
      <c r="AD553" s="150"/>
      <c r="AE553" s="150"/>
    </row>
    <row r="554" spans="1:31" ht="15.75" customHeight="1" x14ac:dyDescent="0.25">
      <c r="A554" s="669"/>
      <c r="B554" s="669"/>
      <c r="C554" s="669"/>
      <c r="D554" s="669"/>
      <c r="E554" s="669"/>
      <c r="F554" s="669"/>
      <c r="G554" s="669"/>
      <c r="H554" s="669"/>
      <c r="I554" s="669"/>
      <c r="J554" s="669"/>
      <c r="K554" s="669"/>
      <c r="L554" s="669"/>
      <c r="M554" s="669"/>
      <c r="N554" s="669"/>
      <c r="O554" s="669"/>
      <c r="P554" s="150"/>
      <c r="Q554" s="150"/>
      <c r="R554" s="150"/>
      <c r="S554" s="669"/>
      <c r="T554" s="669"/>
      <c r="U554" s="669"/>
      <c r="V554" s="150"/>
      <c r="W554" s="150"/>
      <c r="X554" s="150"/>
      <c r="Y554" s="150"/>
      <c r="Z554" s="150"/>
      <c r="AA554" s="150"/>
      <c r="AB554" s="150"/>
      <c r="AC554" s="150"/>
      <c r="AD554" s="150"/>
      <c r="AE554" s="150"/>
    </row>
    <row r="555" spans="1:31" ht="15.75" customHeight="1" x14ac:dyDescent="0.25">
      <c r="A555" s="669"/>
      <c r="B555" s="669"/>
      <c r="C555" s="669"/>
      <c r="D555" s="669"/>
      <c r="E555" s="669"/>
      <c r="F555" s="669"/>
      <c r="G555" s="669"/>
      <c r="H555" s="669"/>
      <c r="I555" s="669"/>
      <c r="J555" s="669"/>
      <c r="K555" s="669"/>
      <c r="L555" s="669"/>
      <c r="M555" s="669"/>
      <c r="N555" s="669"/>
      <c r="O555" s="669"/>
      <c r="P555" s="150"/>
      <c r="Q555" s="150"/>
      <c r="R555" s="150"/>
      <c r="S555" s="669"/>
      <c r="T555" s="669"/>
      <c r="U555" s="669"/>
      <c r="V555" s="150"/>
      <c r="W555" s="150"/>
      <c r="X555" s="150"/>
      <c r="Y555" s="150"/>
      <c r="Z555" s="150"/>
      <c r="AA555" s="150"/>
      <c r="AB555" s="150"/>
      <c r="AC555" s="150"/>
      <c r="AD555" s="150"/>
      <c r="AE555" s="150"/>
    </row>
    <row r="556" spans="1:31" ht="15.75" customHeight="1" x14ac:dyDescent="0.25">
      <c r="A556" s="669"/>
      <c r="B556" s="669"/>
      <c r="C556" s="669"/>
      <c r="D556" s="669"/>
      <c r="E556" s="669"/>
      <c r="F556" s="669"/>
      <c r="G556" s="669"/>
      <c r="H556" s="669"/>
      <c r="I556" s="669"/>
      <c r="J556" s="669"/>
      <c r="K556" s="669"/>
      <c r="L556" s="669"/>
      <c r="M556" s="669"/>
      <c r="N556" s="669"/>
      <c r="O556" s="669"/>
      <c r="P556" s="150"/>
      <c r="Q556" s="150"/>
      <c r="R556" s="150"/>
      <c r="S556" s="669"/>
      <c r="T556" s="669"/>
      <c r="U556" s="669"/>
      <c r="V556" s="150"/>
      <c r="W556" s="150"/>
      <c r="X556" s="150"/>
      <c r="Y556" s="150"/>
      <c r="Z556" s="150"/>
      <c r="AA556" s="150"/>
      <c r="AB556" s="150"/>
      <c r="AC556" s="150"/>
      <c r="AD556" s="150"/>
      <c r="AE556" s="150"/>
    </row>
    <row r="557" spans="1:31" ht="15.75" customHeight="1" x14ac:dyDescent="0.25">
      <c r="A557" s="669"/>
      <c r="B557" s="669"/>
      <c r="C557" s="669"/>
      <c r="D557" s="669"/>
      <c r="E557" s="669"/>
      <c r="F557" s="669"/>
      <c r="G557" s="669"/>
      <c r="H557" s="669"/>
      <c r="I557" s="669"/>
      <c r="J557" s="669"/>
      <c r="K557" s="669"/>
      <c r="L557" s="669"/>
      <c r="M557" s="669"/>
      <c r="N557" s="669"/>
      <c r="O557" s="669"/>
      <c r="P557" s="150"/>
      <c r="Q557" s="150"/>
      <c r="R557" s="150"/>
      <c r="S557" s="669"/>
      <c r="T557" s="669"/>
      <c r="U557" s="669"/>
      <c r="V557" s="150"/>
      <c r="W557" s="150"/>
      <c r="X557" s="150"/>
      <c r="Y557" s="150"/>
      <c r="Z557" s="150"/>
      <c r="AA557" s="150"/>
      <c r="AB557" s="150"/>
      <c r="AC557" s="150"/>
      <c r="AD557" s="150"/>
      <c r="AE557" s="150"/>
    </row>
    <row r="558" spans="1:31" ht="15.75" customHeight="1" x14ac:dyDescent="0.25">
      <c r="A558" s="669"/>
      <c r="B558" s="669"/>
      <c r="C558" s="669"/>
      <c r="D558" s="669"/>
      <c r="E558" s="669"/>
      <c r="F558" s="669"/>
      <c r="G558" s="669"/>
      <c r="H558" s="669"/>
      <c r="I558" s="669"/>
      <c r="J558" s="669"/>
      <c r="K558" s="669"/>
      <c r="L558" s="669"/>
      <c r="M558" s="669"/>
      <c r="N558" s="669"/>
      <c r="O558" s="669"/>
      <c r="P558" s="150"/>
      <c r="Q558" s="150"/>
      <c r="R558" s="150"/>
      <c r="S558" s="669"/>
      <c r="T558" s="669"/>
      <c r="U558" s="669"/>
      <c r="V558" s="150"/>
      <c r="W558" s="150"/>
      <c r="X558" s="150"/>
      <c r="Y558" s="150"/>
      <c r="Z558" s="150"/>
      <c r="AA558" s="150"/>
      <c r="AB558" s="150"/>
      <c r="AC558" s="150"/>
      <c r="AD558" s="150"/>
      <c r="AE558" s="150"/>
    </row>
    <row r="559" spans="1:31" ht="15.75" customHeight="1" x14ac:dyDescent="0.25">
      <c r="A559" s="669"/>
      <c r="B559" s="669"/>
      <c r="C559" s="669"/>
      <c r="D559" s="669"/>
      <c r="E559" s="669"/>
      <c r="F559" s="669"/>
      <c r="G559" s="669"/>
      <c r="H559" s="669"/>
      <c r="I559" s="669"/>
      <c r="J559" s="669"/>
      <c r="K559" s="669"/>
      <c r="L559" s="669"/>
      <c r="M559" s="669"/>
      <c r="N559" s="669"/>
      <c r="O559" s="669"/>
      <c r="P559" s="150"/>
      <c r="Q559" s="150"/>
      <c r="R559" s="150"/>
      <c r="S559" s="669"/>
      <c r="T559" s="669"/>
      <c r="U559" s="669"/>
      <c r="V559" s="150"/>
      <c r="W559" s="150"/>
      <c r="X559" s="150"/>
      <c r="Y559" s="150"/>
      <c r="Z559" s="150"/>
      <c r="AA559" s="150"/>
      <c r="AB559" s="150"/>
      <c r="AC559" s="150"/>
      <c r="AD559" s="150"/>
      <c r="AE559" s="150"/>
    </row>
    <row r="560" spans="1:31" ht="15.75" customHeight="1" x14ac:dyDescent="0.25">
      <c r="A560" s="669"/>
      <c r="B560" s="669"/>
      <c r="C560" s="669"/>
      <c r="D560" s="669"/>
      <c r="E560" s="669"/>
      <c r="F560" s="669"/>
      <c r="G560" s="669"/>
      <c r="H560" s="669"/>
      <c r="I560" s="669"/>
      <c r="J560" s="669"/>
      <c r="K560" s="669"/>
      <c r="L560" s="669"/>
      <c r="M560" s="669"/>
      <c r="N560" s="669"/>
      <c r="O560" s="669"/>
      <c r="P560" s="150"/>
      <c r="Q560" s="150"/>
      <c r="R560" s="150"/>
      <c r="S560" s="669"/>
      <c r="T560" s="669"/>
      <c r="U560" s="669"/>
      <c r="V560" s="150"/>
      <c r="W560" s="150"/>
      <c r="X560" s="150"/>
      <c r="Y560" s="150"/>
      <c r="Z560" s="150"/>
      <c r="AA560" s="150"/>
      <c r="AB560" s="150"/>
      <c r="AC560" s="150"/>
      <c r="AD560" s="150"/>
      <c r="AE560" s="150"/>
    </row>
    <row r="561" spans="1:31" ht="15.75" customHeight="1" x14ac:dyDescent="0.25">
      <c r="A561" s="669"/>
      <c r="B561" s="669"/>
      <c r="C561" s="669"/>
      <c r="D561" s="669"/>
      <c r="E561" s="669"/>
      <c r="F561" s="669"/>
      <c r="G561" s="669"/>
      <c r="H561" s="669"/>
      <c r="I561" s="669"/>
      <c r="J561" s="669"/>
      <c r="K561" s="669"/>
      <c r="L561" s="669"/>
      <c r="M561" s="669"/>
      <c r="N561" s="669"/>
      <c r="O561" s="669"/>
      <c r="P561" s="150"/>
      <c r="Q561" s="150"/>
      <c r="R561" s="150"/>
      <c r="S561" s="669"/>
      <c r="T561" s="669"/>
      <c r="U561" s="669"/>
      <c r="V561" s="150"/>
      <c r="W561" s="150"/>
      <c r="X561" s="150"/>
      <c r="Y561" s="150"/>
      <c r="Z561" s="150"/>
      <c r="AA561" s="150"/>
      <c r="AB561" s="150"/>
      <c r="AC561" s="150"/>
      <c r="AD561" s="150"/>
      <c r="AE561" s="150"/>
    </row>
    <row r="562" spans="1:31" ht="15.75" customHeight="1" x14ac:dyDescent="0.25">
      <c r="A562" s="669"/>
      <c r="B562" s="669"/>
      <c r="C562" s="669"/>
      <c r="D562" s="669"/>
      <c r="E562" s="669"/>
      <c r="F562" s="669"/>
      <c r="G562" s="669"/>
      <c r="H562" s="669"/>
      <c r="I562" s="669"/>
      <c r="J562" s="669"/>
      <c r="K562" s="669"/>
      <c r="L562" s="669"/>
      <c r="M562" s="669"/>
      <c r="N562" s="669"/>
      <c r="O562" s="669"/>
      <c r="P562" s="150"/>
      <c r="Q562" s="150"/>
      <c r="R562" s="150"/>
      <c r="S562" s="669"/>
      <c r="T562" s="669"/>
      <c r="U562" s="669"/>
      <c r="V562" s="150"/>
      <c r="W562" s="150"/>
      <c r="X562" s="150"/>
      <c r="Y562" s="150"/>
      <c r="Z562" s="150"/>
      <c r="AA562" s="150"/>
      <c r="AB562" s="150"/>
      <c r="AC562" s="150"/>
      <c r="AD562" s="150"/>
      <c r="AE562" s="150"/>
    </row>
    <row r="563" spans="1:31" ht="15.75" customHeight="1" x14ac:dyDescent="0.25">
      <c r="A563" s="669"/>
      <c r="B563" s="669"/>
      <c r="C563" s="669"/>
      <c r="D563" s="669"/>
      <c r="E563" s="669"/>
      <c r="F563" s="669"/>
      <c r="G563" s="669"/>
      <c r="H563" s="669"/>
      <c r="I563" s="669"/>
      <c r="J563" s="669"/>
      <c r="K563" s="669"/>
      <c r="L563" s="669"/>
      <c r="M563" s="669"/>
      <c r="N563" s="669"/>
      <c r="O563" s="669"/>
      <c r="P563" s="150"/>
      <c r="Q563" s="150"/>
      <c r="R563" s="150"/>
      <c r="S563" s="669"/>
      <c r="T563" s="669"/>
      <c r="U563" s="669"/>
      <c r="V563" s="150"/>
      <c r="W563" s="150"/>
      <c r="X563" s="150"/>
      <c r="Y563" s="150"/>
      <c r="Z563" s="150"/>
      <c r="AA563" s="150"/>
      <c r="AB563" s="150"/>
      <c r="AC563" s="150"/>
      <c r="AD563" s="150"/>
      <c r="AE563" s="150"/>
    </row>
    <row r="564" spans="1:31" ht="15.75" customHeight="1" x14ac:dyDescent="0.25">
      <c r="A564" s="669"/>
      <c r="B564" s="669"/>
      <c r="C564" s="669"/>
      <c r="D564" s="669"/>
      <c r="E564" s="669"/>
      <c r="F564" s="669"/>
      <c r="G564" s="669"/>
      <c r="H564" s="669"/>
      <c r="I564" s="669"/>
      <c r="J564" s="669"/>
      <c r="K564" s="669"/>
      <c r="L564" s="669"/>
      <c r="M564" s="669"/>
      <c r="N564" s="669"/>
      <c r="O564" s="669"/>
      <c r="P564" s="150"/>
      <c r="Q564" s="150"/>
      <c r="R564" s="150"/>
      <c r="S564" s="669"/>
      <c r="T564" s="669"/>
      <c r="U564" s="669"/>
      <c r="V564" s="150"/>
      <c r="W564" s="150"/>
      <c r="X564" s="150"/>
      <c r="Y564" s="150"/>
      <c r="Z564" s="150"/>
      <c r="AA564" s="150"/>
      <c r="AB564" s="150"/>
      <c r="AC564" s="150"/>
      <c r="AD564" s="150"/>
      <c r="AE564" s="150"/>
    </row>
    <row r="565" spans="1:31" ht="15.75" customHeight="1" x14ac:dyDescent="0.25">
      <c r="A565" s="669"/>
      <c r="B565" s="669"/>
      <c r="C565" s="669"/>
      <c r="D565" s="669"/>
      <c r="E565" s="669"/>
      <c r="F565" s="669"/>
      <c r="G565" s="669"/>
      <c r="H565" s="669"/>
      <c r="I565" s="669"/>
      <c r="J565" s="669"/>
      <c r="K565" s="669"/>
      <c r="L565" s="669"/>
      <c r="M565" s="669"/>
      <c r="N565" s="669"/>
      <c r="O565" s="669"/>
      <c r="P565" s="150"/>
      <c r="Q565" s="150"/>
      <c r="R565" s="150"/>
      <c r="S565" s="669"/>
      <c r="T565" s="669"/>
      <c r="U565" s="669"/>
      <c r="V565" s="150"/>
      <c r="W565" s="150"/>
      <c r="X565" s="150"/>
      <c r="Y565" s="150"/>
      <c r="Z565" s="150"/>
      <c r="AA565" s="150"/>
      <c r="AB565" s="150"/>
      <c r="AC565" s="150"/>
      <c r="AD565" s="150"/>
      <c r="AE565" s="150"/>
    </row>
    <row r="566" spans="1:31" ht="15.75" customHeight="1" x14ac:dyDescent="0.25">
      <c r="A566" s="669"/>
      <c r="B566" s="669"/>
      <c r="C566" s="669"/>
      <c r="D566" s="669"/>
      <c r="E566" s="669"/>
      <c r="F566" s="669"/>
      <c r="G566" s="669"/>
      <c r="H566" s="669"/>
      <c r="I566" s="669"/>
      <c r="J566" s="669"/>
      <c r="K566" s="669"/>
      <c r="L566" s="669"/>
      <c r="M566" s="669"/>
      <c r="N566" s="669"/>
      <c r="O566" s="669"/>
      <c r="P566" s="150"/>
      <c r="Q566" s="150"/>
      <c r="R566" s="150"/>
      <c r="S566" s="669"/>
      <c r="T566" s="669"/>
      <c r="U566" s="669"/>
      <c r="V566" s="150"/>
      <c r="W566" s="150"/>
      <c r="X566" s="150"/>
      <c r="Y566" s="150"/>
      <c r="Z566" s="150"/>
      <c r="AA566" s="150"/>
      <c r="AB566" s="150"/>
      <c r="AC566" s="150"/>
      <c r="AD566" s="150"/>
      <c r="AE566" s="150"/>
    </row>
    <row r="567" spans="1:31" ht="15.75" customHeight="1" x14ac:dyDescent="0.25">
      <c r="A567" s="669"/>
      <c r="B567" s="669"/>
      <c r="C567" s="669"/>
      <c r="D567" s="669"/>
      <c r="E567" s="669"/>
      <c r="F567" s="669"/>
      <c r="G567" s="669"/>
      <c r="H567" s="669"/>
      <c r="I567" s="669"/>
      <c r="J567" s="669"/>
      <c r="K567" s="669"/>
      <c r="L567" s="669"/>
      <c r="M567" s="669"/>
      <c r="N567" s="669"/>
      <c r="O567" s="669"/>
      <c r="P567" s="150"/>
      <c r="Q567" s="150"/>
      <c r="R567" s="150"/>
      <c r="S567" s="669"/>
      <c r="T567" s="669"/>
      <c r="U567" s="669"/>
      <c r="V567" s="150"/>
      <c r="W567" s="150"/>
      <c r="X567" s="150"/>
      <c r="Y567" s="150"/>
      <c r="Z567" s="150"/>
      <c r="AA567" s="150"/>
      <c r="AB567" s="150"/>
      <c r="AC567" s="150"/>
      <c r="AD567" s="150"/>
      <c r="AE567" s="150"/>
    </row>
    <row r="568" spans="1:31" ht="15.75" customHeight="1" x14ac:dyDescent="0.25">
      <c r="A568" s="669"/>
      <c r="B568" s="669"/>
      <c r="C568" s="669"/>
      <c r="D568" s="669"/>
      <c r="E568" s="669"/>
      <c r="F568" s="669"/>
      <c r="G568" s="669"/>
      <c r="H568" s="669"/>
      <c r="I568" s="669"/>
      <c r="J568" s="669"/>
      <c r="K568" s="669"/>
      <c r="L568" s="669"/>
      <c r="M568" s="669"/>
      <c r="N568" s="669"/>
      <c r="O568" s="669"/>
      <c r="P568" s="150"/>
      <c r="Q568" s="150"/>
      <c r="R568" s="150"/>
      <c r="S568" s="669"/>
      <c r="T568" s="669"/>
      <c r="U568" s="669"/>
      <c r="V568" s="150"/>
      <c r="W568" s="150"/>
      <c r="X568" s="150"/>
      <c r="Y568" s="150"/>
      <c r="Z568" s="150"/>
      <c r="AA568" s="150"/>
      <c r="AB568" s="150"/>
      <c r="AC568" s="150"/>
      <c r="AD568" s="150"/>
      <c r="AE568" s="150"/>
    </row>
    <row r="569" spans="1:31" ht="15.75" customHeight="1" x14ac:dyDescent="0.25">
      <c r="A569" s="669"/>
      <c r="B569" s="669"/>
      <c r="C569" s="669"/>
      <c r="D569" s="669"/>
      <c r="E569" s="669"/>
      <c r="F569" s="669"/>
      <c r="G569" s="669"/>
      <c r="H569" s="669"/>
      <c r="I569" s="669"/>
      <c r="J569" s="669"/>
      <c r="K569" s="669"/>
      <c r="L569" s="669"/>
      <c r="M569" s="669"/>
      <c r="N569" s="669"/>
      <c r="O569" s="669"/>
      <c r="P569" s="150"/>
      <c r="Q569" s="150"/>
      <c r="R569" s="150"/>
      <c r="S569" s="669"/>
      <c r="T569" s="669"/>
      <c r="U569" s="669"/>
      <c r="V569" s="150"/>
      <c r="W569" s="150"/>
      <c r="X569" s="150"/>
      <c r="Y569" s="150"/>
      <c r="Z569" s="150"/>
      <c r="AA569" s="150"/>
      <c r="AB569" s="150"/>
      <c r="AC569" s="150"/>
      <c r="AD569" s="150"/>
      <c r="AE569" s="150"/>
    </row>
    <row r="570" spans="1:31" ht="15.75" customHeight="1" x14ac:dyDescent="0.25">
      <c r="A570" s="669"/>
      <c r="B570" s="669"/>
      <c r="C570" s="669"/>
      <c r="D570" s="669"/>
      <c r="E570" s="669"/>
      <c r="F570" s="669"/>
      <c r="G570" s="669"/>
      <c r="H570" s="669"/>
      <c r="I570" s="669"/>
      <c r="J570" s="669"/>
      <c r="K570" s="669"/>
      <c r="L570" s="669"/>
      <c r="M570" s="669"/>
      <c r="N570" s="669"/>
      <c r="O570" s="669"/>
      <c r="P570" s="150"/>
      <c r="Q570" s="150"/>
      <c r="R570" s="150"/>
      <c r="S570" s="669"/>
      <c r="T570" s="669"/>
      <c r="U570" s="669"/>
      <c r="V570" s="150"/>
      <c r="W570" s="150"/>
      <c r="X570" s="150"/>
      <c r="Y570" s="150"/>
      <c r="Z570" s="150"/>
      <c r="AA570" s="150"/>
      <c r="AB570" s="150"/>
      <c r="AC570" s="150"/>
      <c r="AD570" s="150"/>
      <c r="AE570" s="150"/>
    </row>
    <row r="571" spans="1:31" ht="15.75" customHeight="1" x14ac:dyDescent="0.25">
      <c r="A571" s="669"/>
      <c r="B571" s="669"/>
      <c r="C571" s="669"/>
      <c r="D571" s="669"/>
      <c r="E571" s="669"/>
      <c r="F571" s="669"/>
      <c r="G571" s="669"/>
      <c r="H571" s="669"/>
      <c r="I571" s="669"/>
      <c r="J571" s="669"/>
      <c r="K571" s="669"/>
      <c r="L571" s="669"/>
      <c r="M571" s="669"/>
      <c r="N571" s="669"/>
      <c r="O571" s="669"/>
      <c r="P571" s="150"/>
      <c r="Q571" s="150"/>
      <c r="R571" s="150"/>
      <c r="S571" s="669"/>
      <c r="T571" s="669"/>
      <c r="U571" s="669"/>
      <c r="V571" s="150"/>
      <c r="W571" s="150"/>
      <c r="X571" s="150"/>
      <c r="Y571" s="150"/>
      <c r="Z571" s="150"/>
      <c r="AA571" s="150"/>
      <c r="AB571" s="150"/>
      <c r="AC571" s="150"/>
      <c r="AD571" s="150"/>
      <c r="AE571" s="150"/>
    </row>
    <row r="572" spans="1:31" ht="15.75" customHeight="1" x14ac:dyDescent="0.25">
      <c r="A572" s="669"/>
      <c r="B572" s="669"/>
      <c r="C572" s="669"/>
      <c r="D572" s="669"/>
      <c r="E572" s="669"/>
      <c r="F572" s="669"/>
      <c r="G572" s="669"/>
      <c r="H572" s="669"/>
      <c r="I572" s="669"/>
      <c r="J572" s="669"/>
      <c r="K572" s="669"/>
      <c r="L572" s="669"/>
      <c r="M572" s="669"/>
      <c r="N572" s="669"/>
      <c r="O572" s="669"/>
      <c r="P572" s="150"/>
      <c r="Q572" s="150"/>
      <c r="R572" s="150"/>
      <c r="S572" s="669"/>
      <c r="T572" s="669"/>
      <c r="U572" s="669"/>
      <c r="V572" s="150"/>
      <c r="W572" s="150"/>
      <c r="X572" s="150"/>
      <c r="Y572" s="150"/>
      <c r="Z572" s="150"/>
      <c r="AA572" s="150"/>
      <c r="AB572" s="150"/>
      <c r="AC572" s="150"/>
      <c r="AD572" s="150"/>
      <c r="AE572" s="150"/>
    </row>
    <row r="573" spans="1:31" ht="15.75" customHeight="1" x14ac:dyDescent="0.25">
      <c r="A573" s="669"/>
      <c r="B573" s="669"/>
      <c r="C573" s="669"/>
      <c r="D573" s="669"/>
      <c r="E573" s="669"/>
      <c r="F573" s="669"/>
      <c r="G573" s="669"/>
      <c r="H573" s="669"/>
      <c r="I573" s="669"/>
      <c r="J573" s="669"/>
      <c r="K573" s="669"/>
      <c r="L573" s="669"/>
      <c r="M573" s="669"/>
      <c r="N573" s="669"/>
      <c r="O573" s="669"/>
      <c r="P573" s="150"/>
      <c r="Q573" s="150"/>
      <c r="R573" s="150"/>
      <c r="S573" s="669"/>
      <c r="T573" s="669"/>
      <c r="U573" s="669"/>
      <c r="V573" s="150"/>
      <c r="W573" s="150"/>
      <c r="X573" s="150"/>
      <c r="Y573" s="150"/>
      <c r="Z573" s="150"/>
      <c r="AA573" s="150"/>
      <c r="AB573" s="150"/>
      <c r="AC573" s="150"/>
      <c r="AD573" s="150"/>
      <c r="AE573" s="150"/>
    </row>
    <row r="574" spans="1:31" ht="15.75" customHeight="1" x14ac:dyDescent="0.25">
      <c r="A574" s="669"/>
      <c r="B574" s="669"/>
      <c r="C574" s="669"/>
      <c r="D574" s="669"/>
      <c r="E574" s="669"/>
      <c r="F574" s="669"/>
      <c r="G574" s="669"/>
      <c r="H574" s="669"/>
      <c r="I574" s="669"/>
      <c r="J574" s="669"/>
      <c r="K574" s="669"/>
      <c r="L574" s="669"/>
      <c r="M574" s="669"/>
      <c r="N574" s="669"/>
      <c r="O574" s="669"/>
      <c r="P574" s="150"/>
      <c r="Q574" s="150"/>
      <c r="R574" s="150"/>
      <c r="S574" s="669"/>
      <c r="T574" s="669"/>
      <c r="U574" s="669"/>
      <c r="V574" s="150"/>
      <c r="W574" s="150"/>
      <c r="X574" s="150"/>
      <c r="Y574" s="150"/>
      <c r="Z574" s="150"/>
      <c r="AA574" s="150"/>
      <c r="AB574" s="150"/>
      <c r="AC574" s="150"/>
      <c r="AD574" s="150"/>
      <c r="AE574" s="150"/>
    </row>
    <row r="575" spans="1:31" ht="15.75" customHeight="1" x14ac:dyDescent="0.25">
      <c r="A575" s="669"/>
      <c r="B575" s="669"/>
      <c r="C575" s="669"/>
      <c r="D575" s="669"/>
      <c r="E575" s="669"/>
      <c r="F575" s="669"/>
      <c r="G575" s="669"/>
      <c r="H575" s="669"/>
      <c r="I575" s="669"/>
      <c r="J575" s="669"/>
      <c r="K575" s="669"/>
      <c r="L575" s="669"/>
      <c r="M575" s="669"/>
      <c r="N575" s="669"/>
      <c r="O575" s="669"/>
      <c r="P575" s="150"/>
      <c r="Q575" s="150"/>
      <c r="R575" s="150"/>
      <c r="S575" s="669"/>
      <c r="T575" s="669"/>
      <c r="U575" s="669"/>
      <c r="V575" s="150"/>
      <c r="W575" s="150"/>
      <c r="X575" s="150"/>
      <c r="Y575" s="150"/>
      <c r="Z575" s="150"/>
      <c r="AA575" s="150"/>
      <c r="AB575" s="150"/>
      <c r="AC575" s="150"/>
      <c r="AD575" s="150"/>
      <c r="AE575" s="150"/>
    </row>
    <row r="576" spans="1:31" ht="15.75" customHeight="1" x14ac:dyDescent="0.25">
      <c r="A576" s="669"/>
      <c r="B576" s="669"/>
      <c r="C576" s="669"/>
      <c r="D576" s="669"/>
      <c r="E576" s="669"/>
      <c r="F576" s="669"/>
      <c r="G576" s="669"/>
      <c r="H576" s="669"/>
      <c r="I576" s="669"/>
      <c r="J576" s="669"/>
      <c r="K576" s="669"/>
      <c r="L576" s="669"/>
      <c r="M576" s="669"/>
      <c r="N576" s="669"/>
      <c r="O576" s="669"/>
      <c r="P576" s="150"/>
      <c r="Q576" s="150"/>
      <c r="R576" s="150"/>
      <c r="S576" s="669"/>
      <c r="T576" s="669"/>
      <c r="U576" s="669"/>
      <c r="V576" s="150"/>
      <c r="W576" s="150"/>
      <c r="X576" s="150"/>
      <c r="Y576" s="150"/>
      <c r="Z576" s="150"/>
      <c r="AA576" s="150"/>
      <c r="AB576" s="150"/>
      <c r="AC576" s="150"/>
      <c r="AD576" s="150"/>
      <c r="AE576" s="150"/>
    </row>
    <row r="577" spans="1:31" ht="15.75" customHeight="1" x14ac:dyDescent="0.25">
      <c r="A577" s="669"/>
      <c r="B577" s="669"/>
      <c r="C577" s="669"/>
      <c r="D577" s="669"/>
      <c r="E577" s="669"/>
      <c r="F577" s="669"/>
      <c r="G577" s="669"/>
      <c r="H577" s="669"/>
      <c r="I577" s="669"/>
      <c r="J577" s="669"/>
      <c r="K577" s="669"/>
      <c r="L577" s="669"/>
      <c r="M577" s="669"/>
      <c r="N577" s="669"/>
      <c r="O577" s="669"/>
      <c r="P577" s="150"/>
      <c r="Q577" s="150"/>
      <c r="R577" s="150"/>
      <c r="S577" s="669"/>
      <c r="T577" s="669"/>
      <c r="U577" s="669"/>
      <c r="V577" s="150"/>
      <c r="W577" s="150"/>
      <c r="X577" s="150"/>
      <c r="Y577" s="150"/>
      <c r="Z577" s="150"/>
      <c r="AA577" s="150"/>
      <c r="AB577" s="150"/>
      <c r="AC577" s="150"/>
      <c r="AD577" s="150"/>
      <c r="AE577" s="150"/>
    </row>
    <row r="578" spans="1:31" ht="15.75" customHeight="1" x14ac:dyDescent="0.25">
      <c r="A578" s="669"/>
      <c r="B578" s="669"/>
      <c r="C578" s="669"/>
      <c r="D578" s="669"/>
      <c r="E578" s="669"/>
      <c r="F578" s="669"/>
      <c r="G578" s="669"/>
      <c r="H578" s="669"/>
      <c r="I578" s="669"/>
      <c r="J578" s="669"/>
      <c r="K578" s="669"/>
      <c r="L578" s="669"/>
      <c r="M578" s="669"/>
      <c r="N578" s="669"/>
      <c r="O578" s="669"/>
      <c r="P578" s="150"/>
      <c r="Q578" s="150"/>
      <c r="R578" s="150"/>
      <c r="S578" s="669"/>
      <c r="T578" s="669"/>
      <c r="U578" s="669"/>
      <c r="V578" s="150"/>
      <c r="W578" s="150"/>
      <c r="X578" s="150"/>
      <c r="Y578" s="150"/>
      <c r="Z578" s="150"/>
      <c r="AA578" s="150"/>
      <c r="AB578" s="150"/>
      <c r="AC578" s="150"/>
      <c r="AD578" s="150"/>
      <c r="AE578" s="150"/>
    </row>
    <row r="579" spans="1:31" ht="15.75" customHeight="1" x14ac:dyDescent="0.25">
      <c r="A579" s="669"/>
      <c r="B579" s="669"/>
      <c r="C579" s="669"/>
      <c r="D579" s="669"/>
      <c r="E579" s="669"/>
      <c r="F579" s="669"/>
      <c r="G579" s="669"/>
      <c r="H579" s="669"/>
      <c r="I579" s="669"/>
      <c r="J579" s="669"/>
      <c r="K579" s="669"/>
      <c r="L579" s="669"/>
      <c r="M579" s="669"/>
      <c r="N579" s="669"/>
      <c r="O579" s="669"/>
      <c r="P579" s="150"/>
      <c r="Q579" s="150"/>
      <c r="R579" s="150"/>
      <c r="S579" s="669"/>
      <c r="T579" s="669"/>
      <c r="U579" s="669"/>
      <c r="V579" s="150"/>
      <c r="W579" s="150"/>
      <c r="X579" s="150"/>
      <c r="Y579" s="150"/>
      <c r="Z579" s="150"/>
      <c r="AA579" s="150"/>
      <c r="AB579" s="150"/>
      <c r="AC579" s="150"/>
      <c r="AD579" s="150"/>
      <c r="AE579" s="150"/>
    </row>
    <row r="580" spans="1:31" ht="15.75" customHeight="1" x14ac:dyDescent="0.25">
      <c r="A580" s="669"/>
      <c r="B580" s="669"/>
      <c r="C580" s="669"/>
      <c r="D580" s="669"/>
      <c r="E580" s="669"/>
      <c r="F580" s="669"/>
      <c r="G580" s="669"/>
      <c r="H580" s="669"/>
      <c r="I580" s="669"/>
      <c r="J580" s="669"/>
      <c r="K580" s="669"/>
      <c r="L580" s="669"/>
      <c r="M580" s="669"/>
      <c r="N580" s="669"/>
      <c r="O580" s="669"/>
      <c r="P580" s="150"/>
      <c r="Q580" s="150"/>
      <c r="R580" s="150"/>
      <c r="S580" s="669"/>
      <c r="T580" s="669"/>
      <c r="U580" s="669"/>
      <c r="V580" s="150"/>
      <c r="W580" s="150"/>
      <c r="X580" s="150"/>
      <c r="Y580" s="150"/>
      <c r="Z580" s="150"/>
      <c r="AA580" s="150"/>
      <c r="AB580" s="150"/>
      <c r="AC580" s="150"/>
      <c r="AD580" s="150"/>
      <c r="AE580" s="150"/>
    </row>
    <row r="581" spans="1:31" ht="15.75" customHeight="1" x14ac:dyDescent="0.25">
      <c r="A581" s="669"/>
      <c r="B581" s="669"/>
      <c r="C581" s="669"/>
      <c r="D581" s="669"/>
      <c r="E581" s="669"/>
      <c r="F581" s="669"/>
      <c r="G581" s="669"/>
      <c r="H581" s="669"/>
      <c r="I581" s="669"/>
      <c r="J581" s="669"/>
      <c r="K581" s="669"/>
      <c r="L581" s="669"/>
      <c r="M581" s="669"/>
      <c r="N581" s="669"/>
      <c r="O581" s="669"/>
      <c r="P581" s="150"/>
      <c r="Q581" s="150"/>
      <c r="R581" s="150"/>
      <c r="S581" s="669"/>
      <c r="T581" s="669"/>
      <c r="U581" s="669"/>
      <c r="V581" s="150"/>
      <c r="W581" s="150"/>
      <c r="X581" s="150"/>
      <c r="Y581" s="150"/>
      <c r="Z581" s="150"/>
      <c r="AA581" s="150"/>
      <c r="AB581" s="150"/>
      <c r="AC581" s="150"/>
      <c r="AD581" s="150"/>
      <c r="AE581" s="150"/>
    </row>
    <row r="582" spans="1:31" ht="15.75" customHeight="1" x14ac:dyDescent="0.25">
      <c r="A582" s="669"/>
      <c r="B582" s="669"/>
      <c r="C582" s="669"/>
      <c r="D582" s="669"/>
      <c r="E582" s="669"/>
      <c r="F582" s="669"/>
      <c r="G582" s="669"/>
      <c r="H582" s="669"/>
      <c r="I582" s="669"/>
      <c r="J582" s="669"/>
      <c r="K582" s="669"/>
      <c r="L582" s="669"/>
      <c r="M582" s="669"/>
      <c r="N582" s="669"/>
      <c r="O582" s="669"/>
      <c r="P582" s="150"/>
      <c r="Q582" s="150"/>
      <c r="R582" s="150"/>
      <c r="S582" s="669"/>
      <c r="T582" s="669"/>
      <c r="U582" s="669"/>
      <c r="V582" s="150"/>
      <c r="W582" s="150"/>
      <c r="X582" s="150"/>
      <c r="Y582" s="150"/>
      <c r="Z582" s="150"/>
      <c r="AA582" s="150"/>
      <c r="AB582" s="150"/>
      <c r="AC582" s="150"/>
      <c r="AD582" s="150"/>
      <c r="AE582" s="150"/>
    </row>
    <row r="583" spans="1:31" ht="15.75" customHeight="1" x14ac:dyDescent="0.25">
      <c r="A583" s="669"/>
      <c r="B583" s="669"/>
      <c r="C583" s="669"/>
      <c r="D583" s="669"/>
      <c r="E583" s="669"/>
      <c r="F583" s="669"/>
      <c r="G583" s="669"/>
      <c r="H583" s="669"/>
      <c r="I583" s="669"/>
      <c r="J583" s="669"/>
      <c r="K583" s="669"/>
      <c r="L583" s="669"/>
      <c r="M583" s="669"/>
      <c r="N583" s="669"/>
      <c r="O583" s="669"/>
      <c r="P583" s="150"/>
      <c r="Q583" s="150"/>
      <c r="R583" s="150"/>
      <c r="S583" s="669"/>
      <c r="T583" s="669"/>
      <c r="U583" s="669"/>
      <c r="V583" s="150"/>
      <c r="W583" s="150"/>
      <c r="X583" s="150"/>
      <c r="Y583" s="150"/>
      <c r="Z583" s="150"/>
      <c r="AA583" s="150"/>
      <c r="AB583" s="150"/>
      <c r="AC583" s="150"/>
      <c r="AD583" s="150"/>
      <c r="AE583" s="150"/>
    </row>
    <row r="584" spans="1:31" ht="15.75" customHeight="1" x14ac:dyDescent="0.25">
      <c r="A584" s="669"/>
      <c r="B584" s="669"/>
      <c r="C584" s="669"/>
      <c r="D584" s="669"/>
      <c r="E584" s="669"/>
      <c r="F584" s="669"/>
      <c r="G584" s="669"/>
      <c r="H584" s="669"/>
      <c r="I584" s="669"/>
      <c r="J584" s="669"/>
      <c r="K584" s="669"/>
      <c r="L584" s="669"/>
      <c r="M584" s="669"/>
      <c r="N584" s="669"/>
      <c r="O584" s="669"/>
      <c r="P584" s="150"/>
      <c r="Q584" s="150"/>
      <c r="R584" s="150"/>
      <c r="S584" s="669"/>
      <c r="T584" s="669"/>
      <c r="U584" s="669"/>
      <c r="V584" s="150"/>
      <c r="W584" s="150"/>
      <c r="X584" s="150"/>
      <c r="Y584" s="150"/>
      <c r="Z584" s="150"/>
      <c r="AA584" s="150"/>
      <c r="AB584" s="150"/>
      <c r="AC584" s="150"/>
      <c r="AD584" s="150"/>
      <c r="AE584" s="150"/>
    </row>
    <row r="585" spans="1:31" ht="15.75" customHeight="1" x14ac:dyDescent="0.25">
      <c r="A585" s="669"/>
      <c r="B585" s="669"/>
      <c r="C585" s="669"/>
      <c r="D585" s="669"/>
      <c r="E585" s="669"/>
      <c r="F585" s="669"/>
      <c r="G585" s="669"/>
      <c r="H585" s="669"/>
      <c r="I585" s="669"/>
      <c r="J585" s="669"/>
      <c r="K585" s="669"/>
      <c r="L585" s="669"/>
      <c r="M585" s="669"/>
      <c r="N585" s="669"/>
      <c r="O585" s="669"/>
      <c r="P585" s="150"/>
      <c r="Q585" s="150"/>
      <c r="R585" s="150"/>
      <c r="S585" s="669"/>
      <c r="T585" s="669"/>
      <c r="U585" s="669"/>
      <c r="V585" s="150"/>
      <c r="W585" s="150"/>
      <c r="X585" s="150"/>
      <c r="Y585" s="150"/>
      <c r="Z585" s="150"/>
      <c r="AA585" s="150"/>
      <c r="AB585" s="150"/>
      <c r="AC585" s="150"/>
      <c r="AD585" s="150"/>
      <c r="AE585" s="150"/>
    </row>
    <row r="586" spans="1:31" ht="15.75" customHeight="1" x14ac:dyDescent="0.25">
      <c r="A586" s="669"/>
      <c r="B586" s="669"/>
      <c r="C586" s="669"/>
      <c r="D586" s="669"/>
      <c r="E586" s="669"/>
      <c r="F586" s="669"/>
      <c r="G586" s="669"/>
      <c r="H586" s="669"/>
      <c r="I586" s="669"/>
      <c r="J586" s="669"/>
      <c r="K586" s="669"/>
      <c r="L586" s="669"/>
      <c r="M586" s="669"/>
      <c r="N586" s="669"/>
      <c r="O586" s="669"/>
      <c r="P586" s="150"/>
      <c r="Q586" s="150"/>
      <c r="R586" s="150"/>
      <c r="S586" s="669"/>
      <c r="T586" s="669"/>
      <c r="U586" s="669"/>
      <c r="V586" s="150"/>
      <c r="W586" s="150"/>
      <c r="X586" s="150"/>
      <c r="Y586" s="150"/>
      <c r="Z586" s="150"/>
      <c r="AA586" s="150"/>
      <c r="AB586" s="150"/>
      <c r="AC586" s="150"/>
      <c r="AD586" s="150"/>
      <c r="AE586" s="150"/>
    </row>
    <row r="587" spans="1:31" ht="15.75" customHeight="1" x14ac:dyDescent="0.25">
      <c r="A587" s="669"/>
      <c r="B587" s="669"/>
      <c r="C587" s="669"/>
      <c r="D587" s="669"/>
      <c r="E587" s="669"/>
      <c r="F587" s="669"/>
      <c r="G587" s="669"/>
      <c r="H587" s="669"/>
      <c r="I587" s="669"/>
      <c r="J587" s="669"/>
      <c r="K587" s="669"/>
      <c r="L587" s="669"/>
      <c r="M587" s="669"/>
      <c r="N587" s="669"/>
      <c r="O587" s="669"/>
      <c r="P587" s="150"/>
      <c r="Q587" s="150"/>
      <c r="R587" s="150"/>
      <c r="S587" s="669"/>
      <c r="T587" s="669"/>
      <c r="U587" s="669"/>
      <c r="V587" s="150"/>
      <c r="W587" s="150"/>
      <c r="X587" s="150"/>
      <c r="Y587" s="150"/>
      <c r="Z587" s="150"/>
      <c r="AA587" s="150"/>
      <c r="AB587" s="150"/>
      <c r="AC587" s="150"/>
      <c r="AD587" s="150"/>
      <c r="AE587" s="150"/>
    </row>
    <row r="588" spans="1:31" ht="15.75" customHeight="1" x14ac:dyDescent="0.25">
      <c r="A588" s="669"/>
      <c r="B588" s="669"/>
      <c r="C588" s="669"/>
      <c r="D588" s="669"/>
      <c r="E588" s="669"/>
      <c r="F588" s="669"/>
      <c r="G588" s="669"/>
      <c r="H588" s="669"/>
      <c r="I588" s="669"/>
      <c r="J588" s="669"/>
      <c r="K588" s="669"/>
      <c r="L588" s="669"/>
      <c r="M588" s="669"/>
      <c r="N588" s="669"/>
      <c r="O588" s="669"/>
      <c r="P588" s="150"/>
      <c r="Q588" s="150"/>
      <c r="R588" s="150"/>
      <c r="S588" s="669"/>
      <c r="T588" s="669"/>
      <c r="U588" s="669"/>
      <c r="V588" s="150"/>
      <c r="W588" s="150"/>
      <c r="X588" s="150"/>
      <c r="Y588" s="150"/>
      <c r="Z588" s="150"/>
      <c r="AA588" s="150"/>
      <c r="AB588" s="150"/>
      <c r="AC588" s="150"/>
      <c r="AD588" s="150"/>
      <c r="AE588" s="150"/>
    </row>
    <row r="589" spans="1:31" ht="15.75" customHeight="1" x14ac:dyDescent="0.25">
      <c r="A589" s="669"/>
      <c r="B589" s="669"/>
      <c r="C589" s="669"/>
      <c r="D589" s="669"/>
      <c r="E589" s="669"/>
      <c r="F589" s="669"/>
      <c r="G589" s="669"/>
      <c r="H589" s="669"/>
      <c r="I589" s="669"/>
      <c r="J589" s="669"/>
      <c r="K589" s="669"/>
      <c r="L589" s="669"/>
      <c r="M589" s="669"/>
      <c r="N589" s="669"/>
      <c r="O589" s="669"/>
      <c r="P589" s="150"/>
      <c r="Q589" s="150"/>
      <c r="R589" s="150"/>
      <c r="S589" s="669"/>
      <c r="T589" s="669"/>
      <c r="U589" s="669"/>
      <c r="V589" s="150"/>
      <c r="W589" s="150"/>
      <c r="X589" s="150"/>
      <c r="Y589" s="150"/>
      <c r="Z589" s="150"/>
      <c r="AA589" s="150"/>
      <c r="AB589" s="150"/>
      <c r="AC589" s="150"/>
      <c r="AD589" s="150"/>
      <c r="AE589" s="150"/>
    </row>
    <row r="590" spans="1:31" ht="15.75" customHeight="1" x14ac:dyDescent="0.25">
      <c r="A590" s="669"/>
      <c r="B590" s="669"/>
      <c r="C590" s="669"/>
      <c r="D590" s="669"/>
      <c r="E590" s="669"/>
      <c r="F590" s="669"/>
      <c r="G590" s="669"/>
      <c r="H590" s="669"/>
      <c r="I590" s="669"/>
      <c r="J590" s="669"/>
      <c r="K590" s="669"/>
      <c r="L590" s="669"/>
      <c r="M590" s="669"/>
      <c r="N590" s="669"/>
      <c r="O590" s="669"/>
      <c r="P590" s="150"/>
      <c r="Q590" s="150"/>
      <c r="R590" s="150"/>
      <c r="S590" s="669"/>
      <c r="T590" s="669"/>
      <c r="U590" s="669"/>
      <c r="V590" s="150"/>
      <c r="W590" s="150"/>
      <c r="X590" s="150"/>
      <c r="Y590" s="150"/>
      <c r="Z590" s="150"/>
      <c r="AA590" s="150"/>
      <c r="AB590" s="150"/>
      <c r="AC590" s="150"/>
      <c r="AD590" s="150"/>
      <c r="AE590" s="150"/>
    </row>
    <row r="591" spans="1:31" ht="15.75" customHeight="1" x14ac:dyDescent="0.25">
      <c r="A591" s="669"/>
      <c r="B591" s="669"/>
      <c r="C591" s="669"/>
      <c r="D591" s="669"/>
      <c r="E591" s="669"/>
      <c r="F591" s="669"/>
      <c r="G591" s="669"/>
      <c r="H591" s="669"/>
      <c r="I591" s="669"/>
      <c r="J591" s="669"/>
      <c r="K591" s="669"/>
      <c r="L591" s="669"/>
      <c r="M591" s="669"/>
      <c r="N591" s="669"/>
      <c r="O591" s="669"/>
      <c r="P591" s="150"/>
      <c r="Q591" s="150"/>
      <c r="R591" s="150"/>
      <c r="S591" s="669"/>
      <c r="T591" s="669"/>
      <c r="U591" s="669"/>
      <c r="V591" s="150"/>
      <c r="W591" s="150"/>
      <c r="X591" s="150"/>
      <c r="Y591" s="150"/>
      <c r="Z591" s="150"/>
      <c r="AA591" s="150"/>
      <c r="AB591" s="150"/>
      <c r="AC591" s="150"/>
      <c r="AD591" s="150"/>
      <c r="AE591" s="150"/>
    </row>
    <row r="592" spans="1:31" ht="15.75" customHeight="1" x14ac:dyDescent="0.25">
      <c r="A592" s="669"/>
      <c r="B592" s="669"/>
      <c r="C592" s="669"/>
      <c r="D592" s="669"/>
      <c r="E592" s="669"/>
      <c r="F592" s="669"/>
      <c r="G592" s="669"/>
      <c r="H592" s="669"/>
      <c r="I592" s="669"/>
      <c r="J592" s="669"/>
      <c r="K592" s="669"/>
      <c r="L592" s="669"/>
      <c r="M592" s="669"/>
      <c r="N592" s="669"/>
      <c r="O592" s="669"/>
      <c r="P592" s="150"/>
      <c r="Q592" s="150"/>
      <c r="R592" s="150"/>
      <c r="S592" s="669"/>
      <c r="T592" s="669"/>
      <c r="U592" s="669"/>
      <c r="V592" s="150"/>
      <c r="W592" s="150"/>
      <c r="X592" s="150"/>
      <c r="Y592" s="150"/>
      <c r="Z592" s="150"/>
      <c r="AA592" s="150"/>
      <c r="AB592" s="150"/>
      <c r="AC592" s="150"/>
      <c r="AD592" s="150"/>
      <c r="AE592" s="150"/>
    </row>
    <row r="593" spans="1:31" ht="15.75" customHeight="1" x14ac:dyDescent="0.25">
      <c r="A593" s="669"/>
      <c r="B593" s="669"/>
      <c r="C593" s="669"/>
      <c r="D593" s="669"/>
      <c r="E593" s="669"/>
      <c r="F593" s="669"/>
      <c r="G593" s="669"/>
      <c r="H593" s="669"/>
      <c r="I593" s="669"/>
      <c r="J593" s="669"/>
      <c r="K593" s="669"/>
      <c r="L593" s="669"/>
      <c r="M593" s="669"/>
      <c r="N593" s="669"/>
      <c r="O593" s="669"/>
      <c r="P593" s="150"/>
      <c r="Q593" s="150"/>
      <c r="R593" s="150"/>
      <c r="S593" s="669"/>
      <c r="T593" s="669"/>
      <c r="U593" s="669"/>
      <c r="V593" s="150"/>
      <c r="W593" s="150"/>
      <c r="X593" s="150"/>
      <c r="Y593" s="150"/>
      <c r="Z593" s="150"/>
      <c r="AA593" s="150"/>
      <c r="AB593" s="150"/>
      <c r="AC593" s="150"/>
      <c r="AD593" s="150"/>
      <c r="AE593" s="150"/>
    </row>
    <row r="594" spans="1:31" ht="15.75" customHeight="1" x14ac:dyDescent="0.25">
      <c r="A594" s="669"/>
      <c r="B594" s="669"/>
      <c r="C594" s="669"/>
      <c r="D594" s="669"/>
      <c r="E594" s="669"/>
      <c r="F594" s="669"/>
      <c r="G594" s="669"/>
      <c r="H594" s="669"/>
      <c r="I594" s="669"/>
      <c r="J594" s="669"/>
      <c r="K594" s="669"/>
      <c r="L594" s="669"/>
      <c r="M594" s="669"/>
      <c r="N594" s="669"/>
      <c r="O594" s="669"/>
      <c r="P594" s="150"/>
      <c r="Q594" s="150"/>
      <c r="R594" s="150"/>
      <c r="S594" s="669"/>
      <c r="T594" s="669"/>
      <c r="U594" s="669"/>
      <c r="V594" s="150"/>
      <c r="W594" s="150"/>
      <c r="X594" s="150"/>
      <c r="Y594" s="150"/>
      <c r="Z594" s="150"/>
      <c r="AA594" s="150"/>
      <c r="AB594" s="150"/>
      <c r="AC594" s="150"/>
      <c r="AD594" s="150"/>
      <c r="AE594" s="150"/>
    </row>
    <row r="595" spans="1:31" ht="15.75" customHeight="1" x14ac:dyDescent="0.25">
      <c r="A595" s="669"/>
      <c r="B595" s="669"/>
      <c r="C595" s="669"/>
      <c r="D595" s="669"/>
      <c r="E595" s="669"/>
      <c r="F595" s="669"/>
      <c r="G595" s="669"/>
      <c r="H595" s="669"/>
      <c r="I595" s="669"/>
      <c r="J595" s="669"/>
      <c r="K595" s="669"/>
      <c r="L595" s="669"/>
      <c r="M595" s="669"/>
      <c r="N595" s="669"/>
      <c r="O595" s="669"/>
      <c r="P595" s="150"/>
      <c r="Q595" s="150"/>
      <c r="R595" s="150"/>
      <c r="S595" s="669"/>
      <c r="T595" s="669"/>
      <c r="U595" s="669"/>
      <c r="V595" s="150"/>
      <c r="W595" s="150"/>
      <c r="X595" s="150"/>
      <c r="Y595" s="150"/>
      <c r="Z595" s="150"/>
      <c r="AA595" s="150"/>
      <c r="AB595" s="150"/>
      <c r="AC595" s="150"/>
      <c r="AD595" s="150"/>
      <c r="AE595" s="150"/>
    </row>
    <row r="596" spans="1:31" ht="15.75" customHeight="1" x14ac:dyDescent="0.25">
      <c r="A596" s="669"/>
      <c r="B596" s="669"/>
      <c r="C596" s="669"/>
      <c r="D596" s="669"/>
      <c r="E596" s="669"/>
      <c r="F596" s="669"/>
      <c r="G596" s="669"/>
      <c r="H596" s="669"/>
      <c r="I596" s="669"/>
      <c r="J596" s="669"/>
      <c r="K596" s="669"/>
      <c r="L596" s="669"/>
      <c r="M596" s="669"/>
      <c r="N596" s="669"/>
      <c r="O596" s="669"/>
      <c r="P596" s="150"/>
      <c r="Q596" s="150"/>
      <c r="R596" s="150"/>
      <c r="S596" s="669"/>
      <c r="T596" s="669"/>
      <c r="U596" s="669"/>
      <c r="V596" s="150"/>
      <c r="W596" s="150"/>
      <c r="X596" s="150"/>
      <c r="Y596" s="150"/>
      <c r="Z596" s="150"/>
      <c r="AA596" s="150"/>
      <c r="AB596" s="150"/>
      <c r="AC596" s="150"/>
      <c r="AD596" s="150"/>
      <c r="AE596" s="150"/>
    </row>
    <row r="597" spans="1:31" ht="15.75" customHeight="1" x14ac:dyDescent="0.25">
      <c r="A597" s="669"/>
      <c r="B597" s="669"/>
      <c r="C597" s="669"/>
      <c r="D597" s="669"/>
      <c r="E597" s="669"/>
      <c r="F597" s="669"/>
      <c r="G597" s="669"/>
      <c r="H597" s="669"/>
      <c r="I597" s="669"/>
      <c r="J597" s="669"/>
      <c r="K597" s="669"/>
      <c r="L597" s="669"/>
      <c r="M597" s="669"/>
      <c r="N597" s="669"/>
      <c r="O597" s="669"/>
      <c r="P597" s="150"/>
      <c r="Q597" s="150"/>
      <c r="R597" s="150"/>
      <c r="S597" s="669"/>
      <c r="T597" s="669"/>
      <c r="U597" s="669"/>
      <c r="V597" s="150"/>
      <c r="W597" s="150"/>
      <c r="X597" s="150"/>
      <c r="Y597" s="150"/>
      <c r="Z597" s="150"/>
      <c r="AA597" s="150"/>
      <c r="AB597" s="150"/>
      <c r="AC597" s="150"/>
      <c r="AD597" s="150"/>
      <c r="AE597" s="150"/>
    </row>
    <row r="598" spans="1:31" ht="15.75" customHeight="1" x14ac:dyDescent="0.25">
      <c r="A598" s="669"/>
      <c r="B598" s="669"/>
      <c r="C598" s="669"/>
      <c r="D598" s="669"/>
      <c r="E598" s="669"/>
      <c r="F598" s="669"/>
      <c r="G598" s="669"/>
      <c r="H598" s="669"/>
      <c r="I598" s="669"/>
      <c r="J598" s="669"/>
      <c r="K598" s="669"/>
      <c r="L598" s="669"/>
      <c r="M598" s="669"/>
      <c r="N598" s="669"/>
      <c r="O598" s="669"/>
      <c r="P598" s="150"/>
      <c r="Q598" s="150"/>
      <c r="R598" s="150"/>
      <c r="S598" s="669"/>
      <c r="T598" s="669"/>
      <c r="U598" s="669"/>
      <c r="V598" s="150"/>
      <c r="W598" s="150"/>
      <c r="X598" s="150"/>
      <c r="Y598" s="150"/>
      <c r="Z598" s="150"/>
      <c r="AA598" s="150"/>
      <c r="AB598" s="150"/>
      <c r="AC598" s="150"/>
      <c r="AD598" s="150"/>
      <c r="AE598" s="150"/>
    </row>
    <row r="599" spans="1:31" ht="15.75" customHeight="1" x14ac:dyDescent="0.25">
      <c r="A599" s="669"/>
      <c r="B599" s="669"/>
      <c r="C599" s="669"/>
      <c r="D599" s="669"/>
      <c r="E599" s="669"/>
      <c r="F599" s="669"/>
      <c r="G599" s="669"/>
      <c r="H599" s="669"/>
      <c r="I599" s="669"/>
      <c r="J599" s="669"/>
      <c r="K599" s="669"/>
      <c r="L599" s="669"/>
      <c r="M599" s="669"/>
      <c r="N599" s="669"/>
      <c r="O599" s="669"/>
      <c r="P599" s="150"/>
      <c r="Q599" s="150"/>
      <c r="R599" s="150"/>
      <c r="S599" s="669"/>
      <c r="T599" s="669"/>
      <c r="U599" s="669"/>
      <c r="V599" s="150"/>
      <c r="W599" s="150"/>
      <c r="X599" s="150"/>
      <c r="Y599" s="150"/>
      <c r="Z599" s="150"/>
      <c r="AA599" s="150"/>
      <c r="AB599" s="150"/>
      <c r="AC599" s="150"/>
      <c r="AD599" s="150"/>
      <c r="AE599" s="150"/>
    </row>
    <row r="600" spans="1:31" ht="15.75" customHeight="1" x14ac:dyDescent="0.25">
      <c r="A600" s="669"/>
      <c r="B600" s="669"/>
      <c r="C600" s="669"/>
      <c r="D600" s="669"/>
      <c r="E600" s="669"/>
      <c r="F600" s="669"/>
      <c r="G600" s="669"/>
      <c r="H600" s="669"/>
      <c r="I600" s="669"/>
      <c r="J600" s="669"/>
      <c r="K600" s="669"/>
      <c r="L600" s="669"/>
      <c r="M600" s="669"/>
      <c r="N600" s="669"/>
      <c r="O600" s="669"/>
      <c r="P600" s="150"/>
      <c r="Q600" s="150"/>
      <c r="R600" s="150"/>
      <c r="S600" s="669"/>
      <c r="T600" s="669"/>
      <c r="U600" s="669"/>
      <c r="V600" s="150"/>
      <c r="W600" s="150"/>
      <c r="X600" s="150"/>
      <c r="Y600" s="150"/>
      <c r="Z600" s="150"/>
      <c r="AA600" s="150"/>
      <c r="AB600" s="150"/>
      <c r="AC600" s="150"/>
      <c r="AD600" s="150"/>
      <c r="AE600" s="150"/>
    </row>
    <row r="601" spans="1:31" ht="15.75" customHeight="1" x14ac:dyDescent="0.25">
      <c r="A601" s="669"/>
      <c r="B601" s="669"/>
      <c r="C601" s="669"/>
      <c r="D601" s="669"/>
      <c r="E601" s="669"/>
      <c r="F601" s="669"/>
      <c r="G601" s="669"/>
      <c r="H601" s="669"/>
      <c r="I601" s="669"/>
      <c r="J601" s="669"/>
      <c r="K601" s="669"/>
      <c r="L601" s="669"/>
      <c r="M601" s="669"/>
      <c r="N601" s="669"/>
      <c r="O601" s="669"/>
      <c r="P601" s="150"/>
      <c r="Q601" s="150"/>
      <c r="R601" s="150"/>
      <c r="S601" s="669"/>
      <c r="T601" s="669"/>
      <c r="U601" s="669"/>
      <c r="V601" s="150"/>
      <c r="W601" s="150"/>
      <c r="X601" s="150"/>
      <c r="Y601" s="150"/>
      <c r="Z601" s="150"/>
      <c r="AA601" s="150"/>
      <c r="AB601" s="150"/>
      <c r="AC601" s="150"/>
      <c r="AD601" s="150"/>
      <c r="AE601" s="150"/>
    </row>
    <row r="602" spans="1:31" ht="15.75" customHeight="1" x14ac:dyDescent="0.25">
      <c r="A602" s="669"/>
      <c r="B602" s="669"/>
      <c r="C602" s="669"/>
      <c r="D602" s="669"/>
      <c r="E602" s="669"/>
      <c r="F602" s="669"/>
      <c r="G602" s="669"/>
      <c r="H602" s="669"/>
      <c r="I602" s="669"/>
      <c r="J602" s="669"/>
      <c r="K602" s="669"/>
      <c r="L602" s="669"/>
      <c r="M602" s="669"/>
      <c r="N602" s="669"/>
      <c r="O602" s="669"/>
      <c r="P602" s="150"/>
      <c r="Q602" s="150"/>
      <c r="R602" s="150"/>
      <c r="S602" s="669"/>
      <c r="T602" s="669"/>
      <c r="U602" s="669"/>
      <c r="V602" s="150"/>
      <c r="W602" s="150"/>
      <c r="X602" s="150"/>
      <c r="Y602" s="150"/>
      <c r="Z602" s="150"/>
      <c r="AA602" s="150"/>
      <c r="AB602" s="150"/>
      <c r="AC602" s="150"/>
      <c r="AD602" s="150"/>
      <c r="AE602" s="150"/>
    </row>
    <row r="603" spans="1:31" ht="15.75" customHeight="1" x14ac:dyDescent="0.25">
      <c r="A603" s="669"/>
      <c r="B603" s="669"/>
      <c r="C603" s="669"/>
      <c r="D603" s="669"/>
      <c r="E603" s="669"/>
      <c r="F603" s="669"/>
      <c r="G603" s="669"/>
      <c r="H603" s="669"/>
      <c r="I603" s="669"/>
      <c r="J603" s="669"/>
      <c r="K603" s="669"/>
      <c r="L603" s="669"/>
      <c r="M603" s="669"/>
      <c r="N603" s="669"/>
      <c r="O603" s="669"/>
      <c r="P603" s="150"/>
      <c r="Q603" s="150"/>
      <c r="R603" s="150"/>
      <c r="S603" s="669"/>
      <c r="T603" s="669"/>
      <c r="U603" s="669"/>
      <c r="V603" s="150"/>
      <c r="W603" s="150"/>
      <c r="X603" s="150"/>
      <c r="Y603" s="150"/>
      <c r="Z603" s="150"/>
      <c r="AA603" s="150"/>
      <c r="AB603" s="150"/>
      <c r="AC603" s="150"/>
      <c r="AD603" s="150"/>
      <c r="AE603" s="150"/>
    </row>
    <row r="604" spans="1:31" ht="15.75" customHeight="1" x14ac:dyDescent="0.25">
      <c r="A604" s="669"/>
      <c r="B604" s="669"/>
      <c r="C604" s="669"/>
      <c r="D604" s="669"/>
      <c r="E604" s="669"/>
      <c r="F604" s="669"/>
      <c r="G604" s="669"/>
      <c r="H604" s="669"/>
      <c r="I604" s="669"/>
      <c r="J604" s="669"/>
      <c r="K604" s="669"/>
      <c r="L604" s="669"/>
      <c r="M604" s="669"/>
      <c r="N604" s="669"/>
      <c r="O604" s="669"/>
      <c r="P604" s="150"/>
      <c r="Q604" s="150"/>
      <c r="R604" s="150"/>
      <c r="S604" s="669"/>
      <c r="T604" s="669"/>
      <c r="U604" s="669"/>
      <c r="V604" s="150"/>
      <c r="W604" s="150"/>
      <c r="X604" s="150"/>
      <c r="Y604" s="150"/>
      <c r="Z604" s="150"/>
      <c r="AA604" s="150"/>
      <c r="AB604" s="150"/>
      <c r="AC604" s="150"/>
      <c r="AD604" s="150"/>
      <c r="AE604" s="150"/>
    </row>
    <row r="605" spans="1:31" ht="15.75" customHeight="1" x14ac:dyDescent="0.25">
      <c r="A605" s="669"/>
      <c r="B605" s="669"/>
      <c r="C605" s="669"/>
      <c r="D605" s="669"/>
      <c r="E605" s="669"/>
      <c r="F605" s="669"/>
      <c r="G605" s="669"/>
      <c r="H605" s="669"/>
      <c r="I605" s="669"/>
      <c r="J605" s="669"/>
      <c r="K605" s="669"/>
      <c r="L605" s="669"/>
      <c r="M605" s="669"/>
      <c r="N605" s="669"/>
      <c r="O605" s="669"/>
      <c r="P605" s="150"/>
      <c r="Q605" s="150"/>
      <c r="R605" s="150"/>
      <c r="S605" s="669"/>
      <c r="T605" s="669"/>
      <c r="U605" s="669"/>
      <c r="V605" s="150"/>
      <c r="W605" s="150"/>
      <c r="X605" s="150"/>
      <c r="Y605" s="150"/>
      <c r="Z605" s="150"/>
      <c r="AA605" s="150"/>
      <c r="AB605" s="150"/>
      <c r="AC605" s="150"/>
      <c r="AD605" s="150"/>
      <c r="AE605" s="150"/>
    </row>
    <row r="606" spans="1:31" ht="15.75" customHeight="1" x14ac:dyDescent="0.25">
      <c r="A606" s="669"/>
      <c r="B606" s="669"/>
      <c r="C606" s="669"/>
      <c r="D606" s="669"/>
      <c r="E606" s="669"/>
      <c r="F606" s="669"/>
      <c r="G606" s="669"/>
      <c r="H606" s="669"/>
      <c r="I606" s="669"/>
      <c r="J606" s="669"/>
      <c r="K606" s="669"/>
      <c r="L606" s="669"/>
      <c r="M606" s="669"/>
      <c r="N606" s="669"/>
      <c r="O606" s="669"/>
      <c r="P606" s="150"/>
      <c r="Q606" s="150"/>
      <c r="R606" s="150"/>
      <c r="S606" s="669"/>
      <c r="T606" s="669"/>
      <c r="U606" s="669"/>
      <c r="V606" s="150"/>
      <c r="W606" s="150"/>
      <c r="X606" s="150"/>
      <c r="Y606" s="150"/>
      <c r="Z606" s="150"/>
      <c r="AA606" s="150"/>
      <c r="AB606" s="150"/>
      <c r="AC606" s="150"/>
      <c r="AD606" s="150"/>
      <c r="AE606" s="150"/>
    </row>
    <row r="607" spans="1:31" ht="15.75" customHeight="1" x14ac:dyDescent="0.25">
      <c r="A607" s="669"/>
      <c r="B607" s="669"/>
      <c r="C607" s="669"/>
      <c r="D607" s="669"/>
      <c r="E607" s="669"/>
      <c r="F607" s="669"/>
      <c r="G607" s="669"/>
      <c r="H607" s="669"/>
      <c r="I607" s="669"/>
      <c r="J607" s="669"/>
      <c r="K607" s="669"/>
      <c r="L607" s="669"/>
      <c r="M607" s="669"/>
      <c r="N607" s="669"/>
      <c r="O607" s="669"/>
      <c r="P607" s="150"/>
      <c r="Q607" s="150"/>
      <c r="R607" s="150"/>
      <c r="S607" s="669"/>
      <c r="T607" s="669"/>
      <c r="U607" s="669"/>
      <c r="V607" s="150"/>
      <c r="W607" s="150"/>
      <c r="X607" s="150"/>
      <c r="Y607" s="150"/>
      <c r="Z607" s="150"/>
      <c r="AA607" s="150"/>
      <c r="AB607" s="150"/>
      <c r="AC607" s="150"/>
      <c r="AD607" s="150"/>
      <c r="AE607" s="150"/>
    </row>
    <row r="608" spans="1:31" ht="15.75" customHeight="1" x14ac:dyDescent="0.25">
      <c r="A608" s="669"/>
      <c r="B608" s="669"/>
      <c r="C608" s="669"/>
      <c r="D608" s="669"/>
      <c r="E608" s="669"/>
      <c r="F608" s="669"/>
      <c r="G608" s="669"/>
      <c r="H608" s="669"/>
      <c r="I608" s="669"/>
      <c r="J608" s="669"/>
      <c r="K608" s="669"/>
      <c r="L608" s="669"/>
      <c r="M608" s="669"/>
      <c r="N608" s="669"/>
      <c r="O608" s="669"/>
      <c r="P608" s="150"/>
      <c r="Q608" s="150"/>
      <c r="R608" s="150"/>
      <c r="S608" s="669"/>
      <c r="T608" s="669"/>
      <c r="U608" s="669"/>
      <c r="V608" s="150"/>
      <c r="W608" s="150"/>
      <c r="X608" s="150"/>
      <c r="Y608" s="150"/>
      <c r="Z608" s="150"/>
      <c r="AA608" s="150"/>
      <c r="AB608" s="150"/>
      <c r="AC608" s="150"/>
      <c r="AD608" s="150"/>
      <c r="AE608" s="150"/>
    </row>
    <row r="609" spans="1:31" ht="15.75" customHeight="1" x14ac:dyDescent="0.25">
      <c r="A609" s="669"/>
      <c r="B609" s="669"/>
      <c r="C609" s="669"/>
      <c r="D609" s="669"/>
      <c r="E609" s="669"/>
      <c r="F609" s="669"/>
      <c r="G609" s="669"/>
      <c r="H609" s="669"/>
      <c r="I609" s="669"/>
      <c r="J609" s="669"/>
      <c r="K609" s="669"/>
      <c r="L609" s="669"/>
      <c r="M609" s="669"/>
      <c r="N609" s="669"/>
      <c r="O609" s="669"/>
      <c r="P609" s="150"/>
      <c r="Q609" s="150"/>
      <c r="R609" s="150"/>
      <c r="S609" s="669"/>
      <c r="T609" s="669"/>
      <c r="U609" s="669"/>
      <c r="V609" s="150"/>
      <c r="W609" s="150"/>
      <c r="X609" s="150"/>
      <c r="Y609" s="150"/>
      <c r="Z609" s="150"/>
      <c r="AA609" s="150"/>
      <c r="AB609" s="150"/>
      <c r="AC609" s="150"/>
      <c r="AD609" s="150"/>
      <c r="AE609" s="150"/>
    </row>
    <row r="610" spans="1:31" ht="15.75" customHeight="1" x14ac:dyDescent="0.25">
      <c r="A610" s="669"/>
      <c r="B610" s="669"/>
      <c r="C610" s="669"/>
      <c r="D610" s="669"/>
      <c r="E610" s="669"/>
      <c r="F610" s="669"/>
      <c r="G610" s="669"/>
      <c r="H610" s="669"/>
      <c r="I610" s="669"/>
      <c r="J610" s="669"/>
      <c r="K610" s="669"/>
      <c r="L610" s="669"/>
      <c r="M610" s="669"/>
      <c r="N610" s="669"/>
      <c r="O610" s="669"/>
      <c r="P610" s="150"/>
      <c r="Q610" s="150"/>
      <c r="R610" s="150"/>
      <c r="S610" s="669"/>
      <c r="T610" s="669"/>
      <c r="U610" s="669"/>
      <c r="V610" s="150"/>
      <c r="W610" s="150"/>
      <c r="X610" s="150"/>
      <c r="Y610" s="150"/>
      <c r="Z610" s="150"/>
      <c r="AA610" s="150"/>
      <c r="AB610" s="150"/>
      <c r="AC610" s="150"/>
      <c r="AD610" s="150"/>
      <c r="AE610" s="150"/>
    </row>
    <row r="611" spans="1:31" ht="15.75" customHeight="1" x14ac:dyDescent="0.25">
      <c r="A611" s="669"/>
      <c r="B611" s="669"/>
      <c r="C611" s="669"/>
      <c r="D611" s="669"/>
      <c r="E611" s="669"/>
      <c r="F611" s="669"/>
      <c r="G611" s="669"/>
      <c r="H611" s="669"/>
      <c r="I611" s="669"/>
      <c r="J611" s="669"/>
      <c r="K611" s="669"/>
      <c r="L611" s="669"/>
      <c r="M611" s="669"/>
      <c r="N611" s="669"/>
      <c r="O611" s="669"/>
      <c r="P611" s="150"/>
      <c r="Q611" s="150"/>
      <c r="R611" s="150"/>
      <c r="S611" s="669"/>
      <c r="T611" s="669"/>
      <c r="U611" s="669"/>
      <c r="V611" s="150"/>
      <c r="W611" s="150"/>
      <c r="X611" s="150"/>
      <c r="Y611" s="150"/>
      <c r="Z611" s="150"/>
      <c r="AA611" s="150"/>
      <c r="AB611" s="150"/>
      <c r="AC611" s="150"/>
      <c r="AD611" s="150"/>
      <c r="AE611" s="150"/>
    </row>
    <row r="612" spans="1:31" ht="15.75" customHeight="1" x14ac:dyDescent="0.25">
      <c r="A612" s="669"/>
      <c r="B612" s="669"/>
      <c r="C612" s="669"/>
      <c r="D612" s="669"/>
      <c r="E612" s="669"/>
      <c r="F612" s="669"/>
      <c r="G612" s="669"/>
      <c r="H612" s="669"/>
      <c r="I612" s="669"/>
      <c r="J612" s="669"/>
      <c r="K612" s="669"/>
      <c r="L612" s="669"/>
      <c r="M612" s="669"/>
      <c r="N612" s="669"/>
      <c r="O612" s="669"/>
      <c r="P612" s="150"/>
      <c r="Q612" s="150"/>
      <c r="R612" s="150"/>
      <c r="S612" s="669"/>
      <c r="T612" s="669"/>
      <c r="U612" s="669"/>
      <c r="V612" s="150"/>
      <c r="W612" s="150"/>
      <c r="X612" s="150"/>
      <c r="Y612" s="150"/>
      <c r="Z612" s="150"/>
      <c r="AA612" s="150"/>
      <c r="AB612" s="150"/>
      <c r="AC612" s="150"/>
      <c r="AD612" s="150"/>
      <c r="AE612" s="150"/>
    </row>
    <row r="613" spans="1:31" ht="15.75" customHeight="1" x14ac:dyDescent="0.25">
      <c r="A613" s="669"/>
      <c r="B613" s="669"/>
      <c r="C613" s="669"/>
      <c r="D613" s="669"/>
      <c r="E613" s="669"/>
      <c r="F613" s="669"/>
      <c r="G613" s="669"/>
      <c r="H613" s="669"/>
      <c r="I613" s="669"/>
      <c r="J613" s="669"/>
      <c r="K613" s="669"/>
      <c r="L613" s="669"/>
      <c r="M613" s="669"/>
      <c r="N613" s="669"/>
      <c r="O613" s="669"/>
      <c r="P613" s="150"/>
      <c r="Q613" s="150"/>
      <c r="R613" s="150"/>
      <c r="S613" s="669"/>
      <c r="T613" s="669"/>
      <c r="U613" s="669"/>
      <c r="V613" s="150"/>
      <c r="W613" s="150"/>
      <c r="X613" s="150"/>
      <c r="Y613" s="150"/>
      <c r="Z613" s="150"/>
      <c r="AA613" s="150"/>
      <c r="AB613" s="150"/>
      <c r="AC613" s="150"/>
      <c r="AD613" s="150"/>
      <c r="AE613" s="150"/>
    </row>
    <row r="614" spans="1:31" ht="15.75" customHeight="1" x14ac:dyDescent="0.25">
      <c r="A614" s="669"/>
      <c r="B614" s="669"/>
      <c r="C614" s="669"/>
      <c r="D614" s="669"/>
      <c r="E614" s="669"/>
      <c r="F614" s="669"/>
      <c r="G614" s="669"/>
      <c r="H614" s="669"/>
      <c r="I614" s="669"/>
      <c r="J614" s="669"/>
      <c r="K614" s="669"/>
      <c r="L614" s="669"/>
      <c r="M614" s="669"/>
      <c r="N614" s="669"/>
      <c r="O614" s="669"/>
      <c r="P614" s="150"/>
      <c r="Q614" s="150"/>
      <c r="R614" s="150"/>
      <c r="S614" s="669"/>
      <c r="T614" s="669"/>
      <c r="U614" s="669"/>
      <c r="V614" s="150"/>
      <c r="W614" s="150"/>
      <c r="X614" s="150"/>
      <c r="Y614" s="150"/>
      <c r="Z614" s="150"/>
      <c r="AA614" s="150"/>
      <c r="AB614" s="150"/>
      <c r="AC614" s="150"/>
      <c r="AD614" s="150"/>
      <c r="AE614" s="150"/>
    </row>
    <row r="615" spans="1:31" ht="15.75" customHeight="1" x14ac:dyDescent="0.25">
      <c r="A615" s="669"/>
      <c r="B615" s="669"/>
      <c r="C615" s="669"/>
      <c r="D615" s="669"/>
      <c r="E615" s="669"/>
      <c r="F615" s="669"/>
      <c r="G615" s="669"/>
      <c r="H615" s="669"/>
      <c r="I615" s="669"/>
      <c r="J615" s="669"/>
      <c r="K615" s="669"/>
      <c r="L615" s="669"/>
      <c r="M615" s="669"/>
      <c r="N615" s="669"/>
      <c r="O615" s="669"/>
      <c r="P615" s="150"/>
      <c r="Q615" s="150"/>
      <c r="R615" s="150"/>
      <c r="S615" s="669"/>
      <c r="T615" s="669"/>
      <c r="U615" s="669"/>
      <c r="V615" s="150"/>
      <c r="W615" s="150"/>
      <c r="X615" s="150"/>
      <c r="Y615" s="150"/>
      <c r="Z615" s="150"/>
      <c r="AA615" s="150"/>
      <c r="AB615" s="150"/>
      <c r="AC615" s="150"/>
      <c r="AD615" s="150"/>
      <c r="AE615" s="150"/>
    </row>
    <row r="616" spans="1:31" ht="15.75" customHeight="1" x14ac:dyDescent="0.25">
      <c r="A616" s="669"/>
      <c r="B616" s="669"/>
      <c r="C616" s="669"/>
      <c r="D616" s="669"/>
      <c r="E616" s="669"/>
      <c r="F616" s="669"/>
      <c r="G616" s="669"/>
      <c r="H616" s="669"/>
      <c r="I616" s="669"/>
      <c r="J616" s="669"/>
      <c r="K616" s="669"/>
      <c r="L616" s="669"/>
      <c r="M616" s="669"/>
      <c r="N616" s="669"/>
      <c r="O616" s="669"/>
      <c r="P616" s="150"/>
      <c r="Q616" s="150"/>
      <c r="R616" s="150"/>
      <c r="S616" s="669"/>
      <c r="T616" s="669"/>
      <c r="U616" s="669"/>
      <c r="V616" s="150"/>
      <c r="W616" s="150"/>
      <c r="X616" s="150"/>
      <c r="Y616" s="150"/>
      <c r="Z616" s="150"/>
      <c r="AA616" s="150"/>
      <c r="AB616" s="150"/>
      <c r="AC616" s="150"/>
      <c r="AD616" s="150"/>
      <c r="AE616" s="150"/>
    </row>
    <row r="617" spans="1:31" ht="15.75" customHeight="1" x14ac:dyDescent="0.25">
      <c r="A617" s="669"/>
      <c r="B617" s="669"/>
      <c r="C617" s="669"/>
      <c r="D617" s="669"/>
      <c r="E617" s="669"/>
      <c r="F617" s="669"/>
      <c r="G617" s="669"/>
      <c r="H617" s="669"/>
      <c r="I617" s="669"/>
      <c r="J617" s="669"/>
      <c r="K617" s="669"/>
      <c r="L617" s="669"/>
      <c r="M617" s="669"/>
      <c r="N617" s="669"/>
      <c r="O617" s="669"/>
      <c r="P617" s="150"/>
      <c r="Q617" s="150"/>
      <c r="R617" s="150"/>
      <c r="S617" s="669"/>
      <c r="T617" s="669"/>
      <c r="U617" s="669"/>
      <c r="V617" s="150"/>
      <c r="W617" s="150"/>
      <c r="X617" s="150"/>
      <c r="Y617" s="150"/>
      <c r="Z617" s="150"/>
      <c r="AA617" s="150"/>
      <c r="AB617" s="150"/>
      <c r="AC617" s="150"/>
      <c r="AD617" s="150"/>
      <c r="AE617" s="150"/>
    </row>
    <row r="618" spans="1:31" ht="15.75" customHeight="1" x14ac:dyDescent="0.25">
      <c r="A618" s="669"/>
      <c r="B618" s="669"/>
      <c r="C618" s="669"/>
      <c r="D618" s="669"/>
      <c r="E618" s="669"/>
      <c r="F618" s="669"/>
      <c r="G618" s="669"/>
      <c r="H618" s="669"/>
      <c r="I618" s="669"/>
      <c r="J618" s="669"/>
      <c r="K618" s="669"/>
      <c r="L618" s="669"/>
      <c r="M618" s="669"/>
      <c r="N618" s="669"/>
      <c r="O618" s="669"/>
      <c r="P618" s="150"/>
      <c r="Q618" s="150"/>
      <c r="R618" s="150"/>
      <c r="S618" s="669"/>
      <c r="T618" s="669"/>
      <c r="U618" s="669"/>
      <c r="V618" s="150"/>
      <c r="W618" s="150"/>
      <c r="X618" s="150"/>
      <c r="Y618" s="150"/>
      <c r="Z618" s="150"/>
      <c r="AA618" s="150"/>
      <c r="AB618" s="150"/>
      <c r="AC618" s="150"/>
      <c r="AD618" s="150"/>
      <c r="AE618" s="150"/>
    </row>
    <row r="619" spans="1:31" ht="15.75" customHeight="1" x14ac:dyDescent="0.25">
      <c r="A619" s="669"/>
      <c r="B619" s="669"/>
      <c r="C619" s="669"/>
      <c r="D619" s="669"/>
      <c r="E619" s="669"/>
      <c r="F619" s="669"/>
      <c r="G619" s="669"/>
      <c r="H619" s="669"/>
      <c r="I619" s="669"/>
      <c r="J619" s="669"/>
      <c r="K619" s="669"/>
      <c r="L619" s="669"/>
      <c r="M619" s="669"/>
      <c r="N619" s="669"/>
      <c r="O619" s="669"/>
      <c r="P619" s="150"/>
      <c r="Q619" s="150"/>
      <c r="R619" s="150"/>
      <c r="S619" s="669"/>
      <c r="T619" s="669"/>
      <c r="U619" s="669"/>
      <c r="V619" s="150"/>
      <c r="W619" s="150"/>
      <c r="X619" s="150"/>
      <c r="Y619" s="150"/>
      <c r="Z619" s="150"/>
      <c r="AA619" s="150"/>
      <c r="AB619" s="150"/>
      <c r="AC619" s="150"/>
      <c r="AD619" s="150"/>
      <c r="AE619" s="150"/>
    </row>
    <row r="620" spans="1:31" ht="15.75" customHeight="1" x14ac:dyDescent="0.25">
      <c r="A620" s="669"/>
      <c r="B620" s="669"/>
      <c r="C620" s="669"/>
      <c r="D620" s="669"/>
      <c r="E620" s="669"/>
      <c r="F620" s="669"/>
      <c r="G620" s="669"/>
      <c r="H620" s="669"/>
      <c r="I620" s="669"/>
      <c r="J620" s="669"/>
      <c r="K620" s="669"/>
      <c r="L620" s="669"/>
      <c r="M620" s="669"/>
      <c r="N620" s="669"/>
      <c r="O620" s="669"/>
      <c r="P620" s="150"/>
      <c r="Q620" s="150"/>
      <c r="R620" s="150"/>
      <c r="S620" s="669"/>
      <c r="T620" s="669"/>
      <c r="U620" s="669"/>
      <c r="V620" s="150"/>
      <c r="W620" s="150"/>
      <c r="X620" s="150"/>
      <c r="Y620" s="150"/>
      <c r="Z620" s="150"/>
      <c r="AA620" s="150"/>
      <c r="AB620" s="150"/>
      <c r="AC620" s="150"/>
      <c r="AD620" s="150"/>
      <c r="AE620" s="150"/>
    </row>
    <row r="621" spans="1:31" ht="15.75" customHeight="1" x14ac:dyDescent="0.25">
      <c r="A621" s="669"/>
      <c r="B621" s="669"/>
      <c r="C621" s="669"/>
      <c r="D621" s="669"/>
      <c r="E621" s="669"/>
      <c r="F621" s="669"/>
      <c r="G621" s="669"/>
      <c r="H621" s="669"/>
      <c r="I621" s="669"/>
      <c r="J621" s="669"/>
      <c r="K621" s="669"/>
      <c r="L621" s="669"/>
      <c r="M621" s="669"/>
      <c r="N621" s="669"/>
      <c r="O621" s="669"/>
      <c r="P621" s="150"/>
      <c r="Q621" s="150"/>
      <c r="R621" s="150"/>
      <c r="S621" s="669"/>
      <c r="T621" s="669"/>
      <c r="U621" s="669"/>
      <c r="V621" s="150"/>
      <c r="W621" s="150"/>
      <c r="X621" s="150"/>
      <c r="Y621" s="150"/>
      <c r="Z621" s="150"/>
      <c r="AA621" s="150"/>
      <c r="AB621" s="150"/>
      <c r="AC621" s="150"/>
      <c r="AD621" s="150"/>
      <c r="AE621" s="150"/>
    </row>
    <row r="622" spans="1:31" ht="15.75" customHeight="1" x14ac:dyDescent="0.25">
      <c r="A622" s="669"/>
      <c r="B622" s="669"/>
      <c r="C622" s="669"/>
      <c r="D622" s="669"/>
      <c r="E622" s="669"/>
      <c r="F622" s="669"/>
      <c r="G622" s="669"/>
      <c r="H622" s="669"/>
      <c r="I622" s="669"/>
      <c r="J622" s="669"/>
      <c r="K622" s="669"/>
      <c r="L622" s="669"/>
      <c r="M622" s="669"/>
      <c r="N622" s="669"/>
      <c r="O622" s="669"/>
      <c r="P622" s="150"/>
      <c r="Q622" s="150"/>
      <c r="R622" s="150"/>
      <c r="S622" s="669"/>
      <c r="T622" s="669"/>
      <c r="U622" s="669"/>
      <c r="V622" s="150"/>
      <c r="W622" s="150"/>
      <c r="X622" s="150"/>
      <c r="Y622" s="150"/>
      <c r="Z622" s="150"/>
      <c r="AA622" s="150"/>
      <c r="AB622" s="150"/>
      <c r="AC622" s="150"/>
      <c r="AD622" s="150"/>
      <c r="AE622" s="150"/>
    </row>
    <row r="623" spans="1:31" ht="15.75" customHeight="1" x14ac:dyDescent="0.25">
      <c r="A623" s="669"/>
      <c r="B623" s="669"/>
      <c r="C623" s="669"/>
      <c r="D623" s="669"/>
      <c r="E623" s="669"/>
      <c r="F623" s="669"/>
      <c r="G623" s="669"/>
      <c r="H623" s="669"/>
      <c r="I623" s="669"/>
      <c r="J623" s="669"/>
      <c r="K623" s="669"/>
      <c r="L623" s="669"/>
      <c r="M623" s="669"/>
      <c r="N623" s="669"/>
      <c r="O623" s="669"/>
      <c r="P623" s="150"/>
      <c r="Q623" s="150"/>
      <c r="R623" s="150"/>
      <c r="S623" s="669"/>
      <c r="T623" s="669"/>
      <c r="U623" s="669"/>
      <c r="V623" s="150"/>
      <c r="W623" s="150"/>
      <c r="X623" s="150"/>
      <c r="Y623" s="150"/>
      <c r="Z623" s="150"/>
      <c r="AA623" s="150"/>
      <c r="AB623" s="150"/>
      <c r="AC623" s="150"/>
      <c r="AD623" s="150"/>
      <c r="AE623" s="150"/>
    </row>
    <row r="624" spans="1:31" ht="15.75" customHeight="1" x14ac:dyDescent="0.25">
      <c r="A624" s="669"/>
      <c r="B624" s="669"/>
      <c r="C624" s="669"/>
      <c r="D624" s="669"/>
      <c r="E624" s="669"/>
      <c r="F624" s="669"/>
      <c r="G624" s="669"/>
      <c r="H624" s="669"/>
      <c r="I624" s="669"/>
      <c r="J624" s="669"/>
      <c r="K624" s="669"/>
      <c r="L624" s="669"/>
      <c r="M624" s="669"/>
      <c r="N624" s="669"/>
      <c r="O624" s="669"/>
      <c r="P624" s="150"/>
      <c r="Q624" s="150"/>
      <c r="R624" s="150"/>
      <c r="S624" s="669"/>
      <c r="T624" s="669"/>
      <c r="U624" s="669"/>
      <c r="V624" s="150"/>
      <c r="W624" s="150"/>
      <c r="X624" s="150"/>
      <c r="Y624" s="150"/>
      <c r="Z624" s="150"/>
      <c r="AA624" s="150"/>
      <c r="AB624" s="150"/>
      <c r="AC624" s="150"/>
      <c r="AD624" s="150"/>
      <c r="AE624" s="150"/>
    </row>
    <row r="625" spans="1:31" ht="15.75" customHeight="1" x14ac:dyDescent="0.25">
      <c r="A625" s="669"/>
      <c r="B625" s="669"/>
      <c r="C625" s="669"/>
      <c r="D625" s="669"/>
      <c r="E625" s="669"/>
      <c r="F625" s="669"/>
      <c r="G625" s="669"/>
      <c r="H625" s="669"/>
      <c r="I625" s="669"/>
      <c r="J625" s="669"/>
      <c r="K625" s="669"/>
      <c r="L625" s="669"/>
      <c r="M625" s="669"/>
      <c r="N625" s="669"/>
      <c r="O625" s="669"/>
      <c r="P625" s="150"/>
      <c r="Q625" s="150"/>
      <c r="R625" s="150"/>
      <c r="S625" s="669"/>
      <c r="T625" s="669"/>
      <c r="U625" s="669"/>
      <c r="V625" s="150"/>
      <c r="W625" s="150"/>
      <c r="X625" s="150"/>
      <c r="Y625" s="150"/>
      <c r="Z625" s="150"/>
      <c r="AA625" s="150"/>
      <c r="AB625" s="150"/>
      <c r="AC625" s="150"/>
      <c r="AD625" s="150"/>
      <c r="AE625" s="150"/>
    </row>
    <row r="626" spans="1:31" ht="15.75" customHeight="1" x14ac:dyDescent="0.25">
      <c r="A626" s="669"/>
      <c r="B626" s="669"/>
      <c r="C626" s="669"/>
      <c r="D626" s="669"/>
      <c r="E626" s="669"/>
      <c r="F626" s="669"/>
      <c r="G626" s="669"/>
      <c r="H626" s="669"/>
      <c r="I626" s="669"/>
      <c r="J626" s="669"/>
      <c r="K626" s="669"/>
      <c r="L626" s="669"/>
      <c r="M626" s="669"/>
      <c r="N626" s="669"/>
      <c r="O626" s="669"/>
      <c r="P626" s="150"/>
      <c r="Q626" s="150"/>
      <c r="R626" s="150"/>
      <c r="S626" s="669"/>
      <c r="T626" s="669"/>
      <c r="U626" s="669"/>
      <c r="V626" s="150"/>
      <c r="W626" s="150"/>
      <c r="X626" s="150"/>
      <c r="Y626" s="150"/>
      <c r="Z626" s="150"/>
      <c r="AA626" s="150"/>
      <c r="AB626" s="150"/>
      <c r="AC626" s="150"/>
      <c r="AD626" s="150"/>
      <c r="AE626" s="150"/>
    </row>
    <row r="627" spans="1:31" ht="15.75" customHeight="1" x14ac:dyDescent="0.25">
      <c r="A627" s="669"/>
      <c r="B627" s="669"/>
      <c r="C627" s="669"/>
      <c r="D627" s="669"/>
      <c r="E627" s="669"/>
      <c r="F627" s="669"/>
      <c r="G627" s="669"/>
      <c r="H627" s="669"/>
      <c r="I627" s="669"/>
      <c r="J627" s="669"/>
      <c r="K627" s="669"/>
      <c r="L627" s="669"/>
      <c r="M627" s="669"/>
      <c r="N627" s="669"/>
      <c r="O627" s="669"/>
      <c r="P627" s="150"/>
      <c r="Q627" s="150"/>
      <c r="R627" s="150"/>
      <c r="S627" s="669"/>
      <c r="T627" s="669"/>
      <c r="U627" s="669"/>
      <c r="V627" s="150"/>
      <c r="W627" s="150"/>
      <c r="X627" s="150"/>
      <c r="Y627" s="150"/>
      <c r="Z627" s="150"/>
      <c r="AA627" s="150"/>
      <c r="AB627" s="150"/>
      <c r="AC627" s="150"/>
      <c r="AD627" s="150"/>
      <c r="AE627" s="150"/>
    </row>
    <row r="628" spans="1:31" ht="15.75" customHeight="1" x14ac:dyDescent="0.25">
      <c r="A628" s="669"/>
      <c r="B628" s="669"/>
      <c r="C628" s="669"/>
      <c r="D628" s="669"/>
      <c r="E628" s="669"/>
      <c r="F628" s="669"/>
      <c r="G628" s="669"/>
      <c r="H628" s="669"/>
      <c r="I628" s="669"/>
      <c r="J628" s="669"/>
      <c r="K628" s="669"/>
      <c r="L628" s="669"/>
      <c r="M628" s="669"/>
      <c r="N628" s="669"/>
      <c r="O628" s="669"/>
      <c r="P628" s="150"/>
      <c r="Q628" s="150"/>
      <c r="R628" s="150"/>
      <c r="S628" s="669"/>
      <c r="T628" s="669"/>
      <c r="U628" s="669"/>
      <c r="V628" s="150"/>
      <c r="W628" s="150"/>
      <c r="X628" s="150"/>
      <c r="Y628" s="150"/>
      <c r="Z628" s="150"/>
      <c r="AA628" s="150"/>
      <c r="AB628" s="150"/>
      <c r="AC628" s="150"/>
      <c r="AD628" s="150"/>
      <c r="AE628" s="150"/>
    </row>
    <row r="629" spans="1:31" ht="15.75" customHeight="1" x14ac:dyDescent="0.25">
      <c r="A629" s="669"/>
      <c r="B629" s="669"/>
      <c r="C629" s="669"/>
      <c r="D629" s="669"/>
      <c r="E629" s="669"/>
      <c r="F629" s="669"/>
      <c r="G629" s="669"/>
      <c r="H629" s="669"/>
      <c r="I629" s="669"/>
      <c r="J629" s="669"/>
      <c r="K629" s="669"/>
      <c r="L629" s="669"/>
      <c r="M629" s="669"/>
      <c r="N629" s="669"/>
      <c r="O629" s="669"/>
      <c r="P629" s="150"/>
      <c r="Q629" s="150"/>
      <c r="R629" s="150"/>
      <c r="S629" s="669"/>
      <c r="T629" s="669"/>
      <c r="U629" s="669"/>
      <c r="V629" s="150"/>
      <c r="W629" s="150"/>
      <c r="X629" s="150"/>
      <c r="Y629" s="150"/>
      <c r="Z629" s="150"/>
      <c r="AA629" s="150"/>
      <c r="AB629" s="150"/>
      <c r="AC629" s="150"/>
      <c r="AD629" s="150"/>
      <c r="AE629" s="150"/>
    </row>
    <row r="630" spans="1:31" ht="15.75" customHeight="1" x14ac:dyDescent="0.25">
      <c r="A630" s="669"/>
      <c r="B630" s="669"/>
      <c r="C630" s="669"/>
      <c r="D630" s="669"/>
      <c r="E630" s="669"/>
      <c r="F630" s="669"/>
      <c r="G630" s="669"/>
      <c r="H630" s="669"/>
      <c r="I630" s="669"/>
      <c r="J630" s="669"/>
      <c r="K630" s="669"/>
      <c r="L630" s="669"/>
      <c r="M630" s="669"/>
      <c r="N630" s="669"/>
      <c r="O630" s="669"/>
      <c r="P630" s="150"/>
      <c r="Q630" s="150"/>
      <c r="R630" s="150"/>
      <c r="S630" s="669"/>
      <c r="T630" s="669"/>
      <c r="U630" s="669"/>
      <c r="V630" s="150"/>
      <c r="W630" s="150"/>
      <c r="X630" s="150"/>
      <c r="Y630" s="150"/>
      <c r="Z630" s="150"/>
      <c r="AA630" s="150"/>
      <c r="AB630" s="150"/>
      <c r="AC630" s="150"/>
      <c r="AD630" s="150"/>
      <c r="AE630" s="150"/>
    </row>
    <row r="631" spans="1:31" ht="15.75" customHeight="1" x14ac:dyDescent="0.25">
      <c r="A631" s="669"/>
      <c r="B631" s="669"/>
      <c r="C631" s="669"/>
      <c r="D631" s="669"/>
      <c r="E631" s="669"/>
      <c r="F631" s="669"/>
      <c r="G631" s="669"/>
      <c r="H631" s="669"/>
      <c r="I631" s="669"/>
      <c r="J631" s="669"/>
      <c r="K631" s="669"/>
      <c r="L631" s="669"/>
      <c r="M631" s="669"/>
      <c r="N631" s="669"/>
      <c r="O631" s="669"/>
      <c r="P631" s="150"/>
      <c r="Q631" s="150"/>
      <c r="R631" s="150"/>
      <c r="S631" s="669"/>
      <c r="T631" s="669"/>
      <c r="U631" s="669"/>
      <c r="V631" s="150"/>
      <c r="W631" s="150"/>
      <c r="X631" s="150"/>
      <c r="Y631" s="150"/>
      <c r="Z631" s="150"/>
      <c r="AA631" s="150"/>
      <c r="AB631" s="150"/>
      <c r="AC631" s="150"/>
      <c r="AD631" s="150"/>
      <c r="AE631" s="150"/>
    </row>
    <row r="632" spans="1:31" ht="15.75" customHeight="1" x14ac:dyDescent="0.25">
      <c r="A632" s="669"/>
      <c r="B632" s="669"/>
      <c r="C632" s="669"/>
      <c r="D632" s="669"/>
      <c r="E632" s="669"/>
      <c r="F632" s="669"/>
      <c r="G632" s="669"/>
      <c r="H632" s="669"/>
      <c r="I632" s="669"/>
      <c r="J632" s="669"/>
      <c r="K632" s="669"/>
      <c r="L632" s="669"/>
      <c r="M632" s="669"/>
      <c r="N632" s="669"/>
      <c r="O632" s="669"/>
      <c r="P632" s="150"/>
      <c r="Q632" s="150"/>
      <c r="R632" s="150"/>
      <c r="S632" s="669"/>
      <c r="T632" s="669"/>
      <c r="U632" s="669"/>
      <c r="V632" s="150"/>
      <c r="W632" s="150"/>
      <c r="X632" s="150"/>
      <c r="Y632" s="150"/>
      <c r="Z632" s="150"/>
      <c r="AA632" s="150"/>
      <c r="AB632" s="150"/>
      <c r="AC632" s="150"/>
      <c r="AD632" s="150"/>
      <c r="AE632" s="150"/>
    </row>
    <row r="633" spans="1:31" ht="15.75" customHeight="1" x14ac:dyDescent="0.25">
      <c r="A633" s="669"/>
      <c r="B633" s="669"/>
      <c r="C633" s="669"/>
      <c r="D633" s="669"/>
      <c r="E633" s="669"/>
      <c r="F633" s="669"/>
      <c r="G633" s="669"/>
      <c r="H633" s="669"/>
      <c r="I633" s="669"/>
      <c r="J633" s="669"/>
      <c r="K633" s="669"/>
      <c r="L633" s="669"/>
      <c r="M633" s="669"/>
      <c r="N633" s="669"/>
      <c r="O633" s="669"/>
      <c r="P633" s="150"/>
      <c r="Q633" s="150"/>
      <c r="R633" s="150"/>
      <c r="S633" s="669"/>
      <c r="T633" s="669"/>
      <c r="U633" s="669"/>
      <c r="V633" s="150"/>
      <c r="W633" s="150"/>
      <c r="X633" s="150"/>
      <c r="Y633" s="150"/>
      <c r="Z633" s="150"/>
      <c r="AA633" s="150"/>
      <c r="AB633" s="150"/>
      <c r="AC633" s="150"/>
      <c r="AD633" s="150"/>
      <c r="AE633" s="150"/>
    </row>
    <row r="634" spans="1:31" ht="15.75" customHeight="1" x14ac:dyDescent="0.25">
      <c r="A634" s="669"/>
      <c r="B634" s="669"/>
      <c r="C634" s="669"/>
      <c r="D634" s="669"/>
      <c r="E634" s="669"/>
      <c r="F634" s="669"/>
      <c r="G634" s="669"/>
      <c r="H634" s="669"/>
      <c r="I634" s="669"/>
      <c r="J634" s="669"/>
      <c r="K634" s="669"/>
      <c r="L634" s="669"/>
      <c r="M634" s="669"/>
      <c r="N634" s="669"/>
      <c r="O634" s="669"/>
      <c r="P634" s="150"/>
      <c r="Q634" s="150"/>
      <c r="R634" s="150"/>
      <c r="S634" s="669"/>
      <c r="T634" s="669"/>
      <c r="U634" s="669"/>
      <c r="V634" s="150"/>
      <c r="W634" s="150"/>
      <c r="X634" s="150"/>
      <c r="Y634" s="150"/>
      <c r="Z634" s="150"/>
      <c r="AA634" s="150"/>
      <c r="AB634" s="150"/>
      <c r="AC634" s="150"/>
      <c r="AD634" s="150"/>
      <c r="AE634" s="150"/>
    </row>
    <row r="635" spans="1:31" ht="15.75" customHeight="1" x14ac:dyDescent="0.25">
      <c r="A635" s="669"/>
      <c r="B635" s="669"/>
      <c r="C635" s="669"/>
      <c r="D635" s="669"/>
      <c r="E635" s="669"/>
      <c r="F635" s="669"/>
      <c r="G635" s="669"/>
      <c r="H635" s="669"/>
      <c r="I635" s="669"/>
      <c r="J635" s="669"/>
      <c r="K635" s="669"/>
      <c r="L635" s="669"/>
      <c r="M635" s="669"/>
      <c r="N635" s="669"/>
      <c r="O635" s="669"/>
      <c r="P635" s="150"/>
      <c r="Q635" s="150"/>
      <c r="R635" s="150"/>
      <c r="S635" s="669"/>
      <c r="T635" s="669"/>
      <c r="U635" s="669"/>
      <c r="V635" s="150"/>
      <c r="W635" s="150"/>
      <c r="X635" s="150"/>
      <c r="Y635" s="150"/>
      <c r="Z635" s="150"/>
      <c r="AA635" s="150"/>
      <c r="AB635" s="150"/>
      <c r="AC635" s="150"/>
      <c r="AD635" s="150"/>
      <c r="AE635" s="150"/>
    </row>
    <row r="636" spans="1:31" ht="15.75" customHeight="1" x14ac:dyDescent="0.25">
      <c r="A636" s="669"/>
      <c r="B636" s="669"/>
      <c r="C636" s="669"/>
      <c r="D636" s="669"/>
      <c r="E636" s="669"/>
      <c r="F636" s="669"/>
      <c r="G636" s="669"/>
      <c r="H636" s="669"/>
      <c r="I636" s="669"/>
      <c r="J636" s="669"/>
      <c r="K636" s="669"/>
      <c r="L636" s="669"/>
      <c r="M636" s="669"/>
      <c r="N636" s="669"/>
      <c r="O636" s="669"/>
      <c r="P636" s="150"/>
      <c r="Q636" s="150"/>
      <c r="R636" s="150"/>
      <c r="S636" s="669"/>
      <c r="T636" s="669"/>
      <c r="U636" s="669"/>
      <c r="V636" s="150"/>
      <c r="W636" s="150"/>
      <c r="X636" s="150"/>
      <c r="Y636" s="150"/>
      <c r="Z636" s="150"/>
      <c r="AA636" s="150"/>
      <c r="AB636" s="150"/>
      <c r="AC636" s="150"/>
      <c r="AD636" s="150"/>
      <c r="AE636" s="150"/>
    </row>
    <row r="637" spans="1:31" ht="15.75" customHeight="1" x14ac:dyDescent="0.25">
      <c r="A637" s="669"/>
      <c r="B637" s="669"/>
      <c r="C637" s="669"/>
      <c r="D637" s="669"/>
      <c r="E637" s="669"/>
      <c r="F637" s="669"/>
      <c r="G637" s="669"/>
      <c r="H637" s="669"/>
      <c r="I637" s="669"/>
      <c r="J637" s="669"/>
      <c r="K637" s="669"/>
      <c r="L637" s="669"/>
      <c r="M637" s="669"/>
      <c r="N637" s="669"/>
      <c r="O637" s="669"/>
      <c r="P637" s="150"/>
      <c r="Q637" s="150"/>
      <c r="R637" s="150"/>
      <c r="S637" s="669"/>
      <c r="T637" s="669"/>
      <c r="U637" s="669"/>
      <c r="V637" s="150"/>
      <c r="W637" s="150"/>
      <c r="X637" s="150"/>
      <c r="Y637" s="150"/>
      <c r="Z637" s="150"/>
      <c r="AA637" s="150"/>
      <c r="AB637" s="150"/>
      <c r="AC637" s="150"/>
      <c r="AD637" s="150"/>
      <c r="AE637" s="150"/>
    </row>
    <row r="638" spans="1:31" ht="15.75" customHeight="1" x14ac:dyDescent="0.25">
      <c r="A638" s="669"/>
      <c r="B638" s="669"/>
      <c r="C638" s="669"/>
      <c r="D638" s="669"/>
      <c r="E638" s="669"/>
      <c r="F638" s="669"/>
      <c r="G638" s="669"/>
      <c r="H638" s="669"/>
      <c r="I638" s="669"/>
      <c r="J638" s="669"/>
      <c r="K638" s="669"/>
      <c r="L638" s="669"/>
      <c r="M638" s="669"/>
      <c r="N638" s="669"/>
      <c r="O638" s="669"/>
      <c r="P638" s="150"/>
      <c r="Q638" s="150"/>
      <c r="R638" s="150"/>
      <c r="S638" s="669"/>
      <c r="T638" s="669"/>
      <c r="U638" s="669"/>
      <c r="V638" s="150"/>
      <c r="W638" s="150"/>
      <c r="X638" s="150"/>
      <c r="Y638" s="150"/>
      <c r="Z638" s="150"/>
      <c r="AA638" s="150"/>
      <c r="AB638" s="150"/>
      <c r="AC638" s="150"/>
      <c r="AD638" s="150"/>
      <c r="AE638" s="150"/>
    </row>
    <row r="639" spans="1:31" ht="15.75" customHeight="1" x14ac:dyDescent="0.25">
      <c r="A639" s="669"/>
      <c r="B639" s="669"/>
      <c r="C639" s="669"/>
      <c r="D639" s="669"/>
      <c r="E639" s="669"/>
      <c r="F639" s="669"/>
      <c r="G639" s="669"/>
      <c r="H639" s="669"/>
      <c r="I639" s="669"/>
      <c r="J639" s="669"/>
      <c r="K639" s="669"/>
      <c r="L639" s="669"/>
      <c r="M639" s="669"/>
      <c r="N639" s="669"/>
      <c r="O639" s="669"/>
      <c r="P639" s="150"/>
      <c r="Q639" s="150"/>
      <c r="R639" s="150"/>
      <c r="S639" s="669"/>
      <c r="T639" s="669"/>
      <c r="U639" s="669"/>
      <c r="V639" s="150"/>
      <c r="W639" s="150"/>
      <c r="X639" s="150"/>
      <c r="Y639" s="150"/>
      <c r="Z639" s="150"/>
      <c r="AA639" s="150"/>
      <c r="AB639" s="150"/>
      <c r="AC639" s="150"/>
      <c r="AD639" s="150"/>
      <c r="AE639" s="150"/>
    </row>
    <row r="640" spans="1:31" ht="15.75" customHeight="1" x14ac:dyDescent="0.25">
      <c r="A640" s="669"/>
      <c r="B640" s="669"/>
      <c r="C640" s="669"/>
      <c r="D640" s="669"/>
      <c r="E640" s="669"/>
      <c r="F640" s="669"/>
      <c r="G640" s="669"/>
      <c r="H640" s="669"/>
      <c r="I640" s="669"/>
      <c r="J640" s="669"/>
      <c r="K640" s="669"/>
      <c r="L640" s="669"/>
      <c r="M640" s="669"/>
      <c r="N640" s="669"/>
      <c r="O640" s="669"/>
      <c r="P640" s="150"/>
      <c r="Q640" s="150"/>
      <c r="R640" s="150"/>
      <c r="S640" s="669"/>
      <c r="T640" s="669"/>
      <c r="U640" s="669"/>
      <c r="V640" s="150"/>
      <c r="W640" s="150"/>
      <c r="X640" s="150"/>
      <c r="Y640" s="150"/>
      <c r="Z640" s="150"/>
      <c r="AA640" s="150"/>
      <c r="AB640" s="150"/>
      <c r="AC640" s="150"/>
      <c r="AD640" s="150"/>
      <c r="AE640" s="150"/>
    </row>
    <row r="641" spans="1:31" ht="15.75" customHeight="1" x14ac:dyDescent="0.25">
      <c r="A641" s="669"/>
      <c r="B641" s="669"/>
      <c r="C641" s="669"/>
      <c r="D641" s="669"/>
      <c r="E641" s="669"/>
      <c r="F641" s="669"/>
      <c r="G641" s="669"/>
      <c r="H641" s="669"/>
      <c r="I641" s="669"/>
      <c r="J641" s="669"/>
      <c r="K641" s="669"/>
      <c r="L641" s="669"/>
      <c r="M641" s="669"/>
      <c r="N641" s="669"/>
      <c r="O641" s="669"/>
      <c r="P641" s="150"/>
      <c r="Q641" s="150"/>
      <c r="R641" s="150"/>
      <c r="S641" s="669"/>
      <c r="T641" s="669"/>
      <c r="U641" s="669"/>
      <c r="V641" s="150"/>
      <c r="W641" s="150"/>
      <c r="X641" s="150"/>
      <c r="Y641" s="150"/>
      <c r="Z641" s="150"/>
      <c r="AA641" s="150"/>
      <c r="AB641" s="150"/>
      <c r="AC641" s="150"/>
      <c r="AD641" s="150"/>
      <c r="AE641" s="150"/>
    </row>
    <row r="642" spans="1:31" ht="15.75" customHeight="1" x14ac:dyDescent="0.25">
      <c r="A642" s="669"/>
      <c r="B642" s="669"/>
      <c r="C642" s="669"/>
      <c r="D642" s="669"/>
      <c r="E642" s="669"/>
      <c r="F642" s="669"/>
      <c r="G642" s="669"/>
      <c r="H642" s="669"/>
      <c r="I642" s="669"/>
      <c r="J642" s="669"/>
      <c r="K642" s="669"/>
      <c r="L642" s="669"/>
      <c r="M642" s="669"/>
      <c r="N642" s="669"/>
      <c r="O642" s="669"/>
      <c r="P642" s="150"/>
      <c r="Q642" s="150"/>
      <c r="R642" s="150"/>
      <c r="S642" s="669"/>
      <c r="T642" s="669"/>
      <c r="U642" s="669"/>
      <c r="V642" s="150"/>
      <c r="W642" s="150"/>
      <c r="X642" s="150"/>
      <c r="Y642" s="150"/>
      <c r="Z642" s="150"/>
      <c r="AA642" s="150"/>
      <c r="AB642" s="150"/>
      <c r="AC642" s="150"/>
      <c r="AD642" s="150"/>
      <c r="AE642" s="150"/>
    </row>
    <row r="643" spans="1:31" ht="15.75" customHeight="1" x14ac:dyDescent="0.25">
      <c r="A643" s="669"/>
      <c r="B643" s="669"/>
      <c r="C643" s="669"/>
      <c r="D643" s="669"/>
      <c r="E643" s="669"/>
      <c r="F643" s="669"/>
      <c r="G643" s="669"/>
      <c r="H643" s="669"/>
      <c r="I643" s="669"/>
      <c r="J643" s="669"/>
      <c r="K643" s="669"/>
      <c r="L643" s="669"/>
      <c r="M643" s="669"/>
      <c r="N643" s="669"/>
      <c r="O643" s="669"/>
      <c r="P643" s="150"/>
      <c r="Q643" s="150"/>
      <c r="R643" s="150"/>
      <c r="S643" s="669"/>
      <c r="T643" s="669"/>
      <c r="U643" s="669"/>
      <c r="V643" s="150"/>
      <c r="W643" s="150"/>
      <c r="X643" s="150"/>
      <c r="Y643" s="150"/>
      <c r="Z643" s="150"/>
      <c r="AA643" s="150"/>
      <c r="AB643" s="150"/>
      <c r="AC643" s="150"/>
      <c r="AD643" s="150"/>
      <c r="AE643" s="150"/>
    </row>
    <row r="644" spans="1:31" ht="15.75" customHeight="1" x14ac:dyDescent="0.25">
      <c r="A644" s="669"/>
      <c r="B644" s="669"/>
      <c r="C644" s="669"/>
      <c r="D644" s="669"/>
      <c r="E644" s="669"/>
      <c r="F644" s="669"/>
      <c r="G644" s="669"/>
      <c r="H644" s="669"/>
      <c r="I644" s="669"/>
      <c r="J644" s="669"/>
      <c r="K644" s="669"/>
      <c r="L644" s="669"/>
      <c r="M644" s="669"/>
      <c r="N644" s="669"/>
      <c r="O644" s="669"/>
      <c r="P644" s="150"/>
      <c r="Q644" s="150"/>
      <c r="R644" s="150"/>
      <c r="S644" s="669"/>
      <c r="T644" s="669"/>
      <c r="U644" s="669"/>
      <c r="V644" s="150"/>
      <c r="W644" s="150"/>
      <c r="X644" s="150"/>
      <c r="Y644" s="150"/>
      <c r="Z644" s="150"/>
      <c r="AA644" s="150"/>
      <c r="AB644" s="150"/>
      <c r="AC644" s="150"/>
      <c r="AD644" s="150"/>
      <c r="AE644" s="150"/>
    </row>
    <row r="645" spans="1:31" ht="15.75" customHeight="1" x14ac:dyDescent="0.25">
      <c r="A645" s="669"/>
      <c r="B645" s="669"/>
      <c r="C645" s="669"/>
      <c r="D645" s="669"/>
      <c r="E645" s="669"/>
      <c r="F645" s="669"/>
      <c r="G645" s="669"/>
      <c r="H645" s="669"/>
      <c r="I645" s="669"/>
      <c r="J645" s="669"/>
      <c r="K645" s="669"/>
      <c r="L645" s="669"/>
      <c r="M645" s="669"/>
      <c r="N645" s="669"/>
      <c r="O645" s="669"/>
      <c r="P645" s="150"/>
      <c r="Q645" s="150"/>
      <c r="R645" s="150"/>
      <c r="S645" s="669"/>
      <c r="T645" s="669"/>
      <c r="U645" s="669"/>
      <c r="V645" s="150"/>
      <c r="W645" s="150"/>
      <c r="X645" s="150"/>
      <c r="Y645" s="150"/>
      <c r="Z645" s="150"/>
      <c r="AA645" s="150"/>
      <c r="AB645" s="150"/>
      <c r="AC645" s="150"/>
      <c r="AD645" s="150"/>
      <c r="AE645" s="150"/>
    </row>
    <row r="646" spans="1:31" ht="15.75" customHeight="1" x14ac:dyDescent="0.25">
      <c r="A646" s="669"/>
      <c r="B646" s="669"/>
      <c r="C646" s="669"/>
      <c r="D646" s="669"/>
      <c r="E646" s="669"/>
      <c r="F646" s="669"/>
      <c r="G646" s="669"/>
      <c r="H646" s="669"/>
      <c r="I646" s="669"/>
      <c r="J646" s="669"/>
      <c r="K646" s="669"/>
      <c r="L646" s="669"/>
      <c r="M646" s="669"/>
      <c r="N646" s="669"/>
      <c r="O646" s="669"/>
      <c r="P646" s="150"/>
      <c r="Q646" s="150"/>
      <c r="R646" s="150"/>
      <c r="S646" s="669"/>
      <c r="T646" s="669"/>
      <c r="U646" s="669"/>
      <c r="V646" s="150"/>
      <c r="W646" s="150"/>
      <c r="X646" s="150"/>
      <c r="Y646" s="150"/>
      <c r="Z646" s="150"/>
      <c r="AA646" s="150"/>
      <c r="AB646" s="150"/>
      <c r="AC646" s="150"/>
      <c r="AD646" s="150"/>
      <c r="AE646" s="150"/>
    </row>
    <row r="647" spans="1:31" ht="15.75" customHeight="1" x14ac:dyDescent="0.25">
      <c r="A647" s="669"/>
      <c r="B647" s="669"/>
      <c r="C647" s="669"/>
      <c r="D647" s="669"/>
      <c r="E647" s="669"/>
      <c r="F647" s="669"/>
      <c r="G647" s="669"/>
      <c r="H647" s="669"/>
      <c r="I647" s="669"/>
      <c r="J647" s="669"/>
      <c r="K647" s="669"/>
      <c r="L647" s="669"/>
      <c r="M647" s="669"/>
      <c r="N647" s="669"/>
      <c r="O647" s="669"/>
      <c r="P647" s="150"/>
      <c r="Q647" s="150"/>
      <c r="R647" s="150"/>
      <c r="S647" s="669"/>
      <c r="T647" s="669"/>
      <c r="U647" s="669"/>
      <c r="V647" s="150"/>
      <c r="W647" s="150"/>
      <c r="X647" s="150"/>
      <c r="Y647" s="150"/>
      <c r="Z647" s="150"/>
      <c r="AA647" s="150"/>
      <c r="AB647" s="150"/>
      <c r="AC647" s="150"/>
      <c r="AD647" s="150"/>
      <c r="AE647" s="150"/>
    </row>
    <row r="648" spans="1:31" ht="15.75" customHeight="1" x14ac:dyDescent="0.25">
      <c r="A648" s="669"/>
      <c r="B648" s="669"/>
      <c r="C648" s="669"/>
      <c r="D648" s="669"/>
      <c r="E648" s="669"/>
      <c r="F648" s="669"/>
      <c r="G648" s="669"/>
      <c r="H648" s="669"/>
      <c r="I648" s="669"/>
      <c r="J648" s="669"/>
      <c r="K648" s="669"/>
      <c r="L648" s="669"/>
      <c r="M648" s="669"/>
      <c r="N648" s="669"/>
      <c r="O648" s="669"/>
      <c r="P648" s="150"/>
      <c r="Q648" s="150"/>
      <c r="R648" s="150"/>
      <c r="S648" s="669"/>
      <c r="T648" s="669"/>
      <c r="U648" s="669"/>
      <c r="V648" s="150"/>
      <c r="W648" s="150"/>
      <c r="X648" s="150"/>
      <c r="Y648" s="150"/>
      <c r="Z648" s="150"/>
      <c r="AA648" s="150"/>
      <c r="AB648" s="150"/>
      <c r="AC648" s="150"/>
      <c r="AD648" s="150"/>
      <c r="AE648" s="150"/>
    </row>
    <row r="649" spans="1:31" ht="15.75" customHeight="1" x14ac:dyDescent="0.25">
      <c r="A649" s="669"/>
      <c r="B649" s="669"/>
      <c r="C649" s="669"/>
      <c r="D649" s="669"/>
      <c r="E649" s="669"/>
      <c r="F649" s="669"/>
      <c r="G649" s="669"/>
      <c r="H649" s="669"/>
      <c r="I649" s="669"/>
      <c r="J649" s="669"/>
      <c r="K649" s="669"/>
      <c r="L649" s="669"/>
      <c r="M649" s="669"/>
      <c r="N649" s="669"/>
      <c r="O649" s="669"/>
      <c r="P649" s="150"/>
      <c r="Q649" s="150"/>
      <c r="R649" s="150"/>
      <c r="S649" s="669"/>
      <c r="T649" s="669"/>
      <c r="U649" s="669"/>
      <c r="V649" s="150"/>
      <c r="W649" s="150"/>
      <c r="X649" s="150"/>
      <c r="Y649" s="150"/>
      <c r="Z649" s="150"/>
      <c r="AA649" s="150"/>
      <c r="AB649" s="150"/>
      <c r="AC649" s="150"/>
      <c r="AD649" s="150"/>
      <c r="AE649" s="150"/>
    </row>
    <row r="650" spans="1:31" ht="15.75" customHeight="1" x14ac:dyDescent="0.25">
      <c r="A650" s="669"/>
      <c r="B650" s="669"/>
      <c r="C650" s="669"/>
      <c r="D650" s="669"/>
      <c r="E650" s="669"/>
      <c r="F650" s="669"/>
      <c r="G650" s="669"/>
      <c r="H650" s="669"/>
      <c r="I650" s="669"/>
      <c r="J650" s="669"/>
      <c r="K650" s="669"/>
      <c r="L650" s="669"/>
      <c r="M650" s="669"/>
      <c r="N650" s="669"/>
      <c r="O650" s="669"/>
      <c r="P650" s="150"/>
      <c r="Q650" s="150"/>
      <c r="R650" s="150"/>
      <c r="S650" s="669"/>
      <c r="T650" s="669"/>
      <c r="U650" s="669"/>
      <c r="V650" s="150"/>
      <c r="W650" s="150"/>
      <c r="X650" s="150"/>
      <c r="Y650" s="150"/>
      <c r="Z650" s="150"/>
      <c r="AA650" s="150"/>
      <c r="AB650" s="150"/>
      <c r="AC650" s="150"/>
      <c r="AD650" s="150"/>
      <c r="AE650" s="150"/>
    </row>
    <row r="651" spans="1:31" ht="15.75" customHeight="1" x14ac:dyDescent="0.25">
      <c r="A651" s="669"/>
      <c r="B651" s="669"/>
      <c r="C651" s="669"/>
      <c r="D651" s="669"/>
      <c r="E651" s="669"/>
      <c r="F651" s="669"/>
      <c r="G651" s="669"/>
      <c r="H651" s="669"/>
      <c r="I651" s="669"/>
      <c r="J651" s="669"/>
      <c r="K651" s="669"/>
      <c r="L651" s="669"/>
      <c r="M651" s="669"/>
      <c r="N651" s="669"/>
      <c r="O651" s="669"/>
      <c r="P651" s="150"/>
      <c r="Q651" s="150"/>
      <c r="R651" s="150"/>
      <c r="S651" s="669"/>
      <c r="T651" s="669"/>
      <c r="U651" s="669"/>
      <c r="V651" s="150"/>
      <c r="W651" s="150"/>
      <c r="X651" s="150"/>
      <c r="Y651" s="150"/>
      <c r="Z651" s="150"/>
      <c r="AA651" s="150"/>
      <c r="AB651" s="150"/>
      <c r="AC651" s="150"/>
      <c r="AD651" s="150"/>
      <c r="AE651" s="150"/>
    </row>
    <row r="652" spans="1:31" ht="15.75" customHeight="1" x14ac:dyDescent="0.25">
      <c r="A652" s="669"/>
      <c r="B652" s="669"/>
      <c r="C652" s="669"/>
      <c r="D652" s="669"/>
      <c r="E652" s="669"/>
      <c r="F652" s="669"/>
      <c r="G652" s="669"/>
      <c r="H652" s="669"/>
      <c r="I652" s="669"/>
      <c r="J652" s="669"/>
      <c r="K652" s="669"/>
      <c r="L652" s="669"/>
      <c r="M652" s="669"/>
      <c r="N652" s="669"/>
      <c r="O652" s="669"/>
      <c r="P652" s="150"/>
      <c r="Q652" s="150"/>
      <c r="R652" s="150"/>
      <c r="S652" s="669"/>
      <c r="T652" s="669"/>
      <c r="U652" s="669"/>
      <c r="V652" s="150"/>
      <c r="W652" s="150"/>
      <c r="X652" s="150"/>
      <c r="Y652" s="150"/>
      <c r="Z652" s="150"/>
      <c r="AA652" s="150"/>
      <c r="AB652" s="150"/>
      <c r="AC652" s="150"/>
      <c r="AD652" s="150"/>
      <c r="AE652" s="150"/>
    </row>
    <row r="653" spans="1:31" ht="15.75" customHeight="1" x14ac:dyDescent="0.25">
      <c r="A653" s="669"/>
      <c r="B653" s="669"/>
      <c r="C653" s="669"/>
      <c r="D653" s="669"/>
      <c r="E653" s="669"/>
      <c r="F653" s="669"/>
      <c r="G653" s="669"/>
      <c r="H653" s="669"/>
      <c r="I653" s="669"/>
      <c r="J653" s="669"/>
      <c r="K653" s="669"/>
      <c r="L653" s="669"/>
      <c r="M653" s="669"/>
      <c r="N653" s="669"/>
      <c r="O653" s="669"/>
      <c r="P653" s="150"/>
      <c r="Q653" s="150"/>
      <c r="R653" s="150"/>
      <c r="S653" s="669"/>
      <c r="T653" s="669"/>
      <c r="U653" s="669"/>
      <c r="V653" s="150"/>
      <c r="W653" s="150"/>
      <c r="X653" s="150"/>
      <c r="Y653" s="150"/>
      <c r="Z653" s="150"/>
      <c r="AA653" s="150"/>
      <c r="AB653" s="150"/>
      <c r="AC653" s="150"/>
      <c r="AD653" s="150"/>
      <c r="AE653" s="150"/>
    </row>
    <row r="654" spans="1:31" ht="15.75" customHeight="1" x14ac:dyDescent="0.25">
      <c r="A654" s="669"/>
      <c r="B654" s="669"/>
      <c r="C654" s="669"/>
      <c r="D654" s="669"/>
      <c r="E654" s="669"/>
      <c r="F654" s="669"/>
      <c r="G654" s="669"/>
      <c r="H654" s="669"/>
      <c r="I654" s="669"/>
      <c r="J654" s="669"/>
      <c r="K654" s="669"/>
      <c r="L654" s="669"/>
      <c r="M654" s="669"/>
      <c r="N654" s="669"/>
      <c r="O654" s="669"/>
      <c r="P654" s="150"/>
      <c r="Q654" s="150"/>
      <c r="R654" s="150"/>
      <c r="S654" s="669"/>
      <c r="T654" s="669"/>
      <c r="U654" s="669"/>
      <c r="V654" s="150"/>
      <c r="W654" s="150"/>
      <c r="X654" s="150"/>
      <c r="Y654" s="150"/>
      <c r="Z654" s="150"/>
      <c r="AA654" s="150"/>
      <c r="AB654" s="150"/>
      <c r="AC654" s="150"/>
      <c r="AD654" s="150"/>
      <c r="AE654" s="150"/>
    </row>
    <row r="655" spans="1:31" ht="15.75" customHeight="1" x14ac:dyDescent="0.25">
      <c r="A655" s="669"/>
      <c r="B655" s="669"/>
      <c r="C655" s="669"/>
      <c r="D655" s="669"/>
      <c r="E655" s="669"/>
      <c r="F655" s="669"/>
      <c r="G655" s="669"/>
      <c r="H655" s="669"/>
      <c r="I655" s="669"/>
      <c r="J655" s="669"/>
      <c r="K655" s="669"/>
      <c r="L655" s="669"/>
      <c r="M655" s="669"/>
      <c r="N655" s="669"/>
      <c r="O655" s="669"/>
      <c r="P655" s="150"/>
      <c r="Q655" s="150"/>
      <c r="R655" s="150"/>
      <c r="S655" s="669"/>
      <c r="T655" s="669"/>
      <c r="U655" s="669"/>
      <c r="V655" s="150"/>
      <c r="W655" s="150"/>
      <c r="X655" s="150"/>
      <c r="Y655" s="150"/>
      <c r="Z655" s="150"/>
      <c r="AA655" s="150"/>
      <c r="AB655" s="150"/>
      <c r="AC655" s="150"/>
      <c r="AD655" s="150"/>
      <c r="AE655" s="150"/>
    </row>
    <row r="656" spans="1:31" ht="15.75" customHeight="1" x14ac:dyDescent="0.25">
      <c r="A656" s="669"/>
      <c r="B656" s="669"/>
      <c r="C656" s="669"/>
      <c r="D656" s="669"/>
      <c r="E656" s="669"/>
      <c r="F656" s="669"/>
      <c r="G656" s="669"/>
      <c r="H656" s="669"/>
      <c r="I656" s="669"/>
      <c r="J656" s="669"/>
      <c r="K656" s="669"/>
      <c r="L656" s="669"/>
      <c r="M656" s="669"/>
      <c r="N656" s="669"/>
      <c r="O656" s="669"/>
      <c r="P656" s="150"/>
      <c r="Q656" s="150"/>
      <c r="R656" s="150"/>
      <c r="S656" s="669"/>
      <c r="T656" s="669"/>
      <c r="U656" s="669"/>
      <c r="V656" s="150"/>
      <c r="W656" s="150"/>
      <c r="X656" s="150"/>
      <c r="Y656" s="150"/>
      <c r="Z656" s="150"/>
      <c r="AA656" s="150"/>
      <c r="AB656" s="150"/>
      <c r="AC656" s="150"/>
      <c r="AD656" s="150"/>
      <c r="AE656" s="150"/>
    </row>
    <row r="657" spans="1:31" ht="15.75" customHeight="1" x14ac:dyDescent="0.25">
      <c r="A657" s="669"/>
      <c r="B657" s="669"/>
      <c r="C657" s="669"/>
      <c r="D657" s="669"/>
      <c r="E657" s="669"/>
      <c r="F657" s="669"/>
      <c r="G657" s="669"/>
      <c r="H657" s="669"/>
      <c r="I657" s="669"/>
      <c r="J657" s="669"/>
      <c r="K657" s="669"/>
      <c r="L657" s="669"/>
      <c r="M657" s="669"/>
      <c r="N657" s="669"/>
      <c r="O657" s="669"/>
      <c r="P657" s="150"/>
      <c r="Q657" s="150"/>
      <c r="R657" s="150"/>
      <c r="S657" s="669"/>
      <c r="T657" s="669"/>
      <c r="U657" s="669"/>
      <c r="V657" s="150"/>
      <c r="W657" s="150"/>
      <c r="X657" s="150"/>
      <c r="Y657" s="150"/>
      <c r="Z657" s="150"/>
      <c r="AA657" s="150"/>
      <c r="AB657" s="150"/>
      <c r="AC657" s="150"/>
      <c r="AD657" s="150"/>
      <c r="AE657" s="150"/>
    </row>
    <row r="658" spans="1:31" ht="15.75" customHeight="1" x14ac:dyDescent="0.25">
      <c r="A658" s="669"/>
      <c r="B658" s="669"/>
      <c r="C658" s="669"/>
      <c r="D658" s="669"/>
      <c r="E658" s="669"/>
      <c r="F658" s="669"/>
      <c r="G658" s="669"/>
      <c r="H658" s="669"/>
      <c r="I658" s="669"/>
      <c r="J658" s="669"/>
      <c r="K658" s="669"/>
      <c r="L658" s="669"/>
      <c r="M658" s="669"/>
      <c r="N658" s="669"/>
      <c r="O658" s="669"/>
      <c r="P658" s="150"/>
      <c r="Q658" s="150"/>
      <c r="R658" s="150"/>
      <c r="S658" s="669"/>
      <c r="T658" s="669"/>
      <c r="U658" s="669"/>
      <c r="V658" s="150"/>
      <c r="W658" s="150"/>
      <c r="X658" s="150"/>
      <c r="Y658" s="150"/>
      <c r="Z658" s="150"/>
      <c r="AA658" s="150"/>
      <c r="AB658" s="150"/>
      <c r="AC658" s="150"/>
      <c r="AD658" s="150"/>
      <c r="AE658" s="150"/>
    </row>
    <row r="659" spans="1:31" ht="15.75" customHeight="1" x14ac:dyDescent="0.25">
      <c r="A659" s="669"/>
      <c r="B659" s="669"/>
      <c r="C659" s="669"/>
      <c r="D659" s="669"/>
      <c r="E659" s="669"/>
      <c r="F659" s="669"/>
      <c r="G659" s="669"/>
      <c r="H659" s="669"/>
      <c r="I659" s="669"/>
      <c r="J659" s="669"/>
      <c r="K659" s="669"/>
      <c r="L659" s="669"/>
      <c r="M659" s="669"/>
      <c r="N659" s="669"/>
      <c r="O659" s="669"/>
      <c r="P659" s="150"/>
      <c r="Q659" s="150"/>
      <c r="R659" s="150"/>
      <c r="S659" s="669"/>
      <c r="T659" s="669"/>
      <c r="U659" s="669"/>
      <c r="V659" s="150"/>
      <c r="W659" s="150"/>
      <c r="X659" s="150"/>
      <c r="Y659" s="150"/>
      <c r="Z659" s="150"/>
      <c r="AA659" s="150"/>
      <c r="AB659" s="150"/>
      <c r="AC659" s="150"/>
      <c r="AD659" s="150"/>
      <c r="AE659" s="150"/>
    </row>
    <row r="660" spans="1:31" ht="15.75" customHeight="1" x14ac:dyDescent="0.25">
      <c r="A660" s="669"/>
      <c r="B660" s="669"/>
      <c r="C660" s="669"/>
      <c r="D660" s="669"/>
      <c r="E660" s="669"/>
      <c r="F660" s="669"/>
      <c r="G660" s="669"/>
      <c r="H660" s="669"/>
      <c r="I660" s="669"/>
      <c r="J660" s="669"/>
      <c r="K660" s="669"/>
      <c r="L660" s="669"/>
      <c r="M660" s="669"/>
      <c r="N660" s="669"/>
      <c r="O660" s="669"/>
      <c r="P660" s="150"/>
      <c r="Q660" s="150"/>
      <c r="R660" s="150"/>
      <c r="S660" s="669"/>
      <c r="T660" s="669"/>
      <c r="U660" s="669"/>
      <c r="V660" s="150"/>
      <c r="W660" s="150"/>
      <c r="X660" s="150"/>
      <c r="Y660" s="150"/>
      <c r="Z660" s="150"/>
      <c r="AA660" s="150"/>
      <c r="AB660" s="150"/>
      <c r="AC660" s="150"/>
      <c r="AD660" s="150"/>
      <c r="AE660" s="150"/>
    </row>
    <row r="661" spans="1:31" ht="15.75" customHeight="1" x14ac:dyDescent="0.25">
      <c r="A661" s="669"/>
      <c r="B661" s="669"/>
      <c r="C661" s="669"/>
      <c r="D661" s="669"/>
      <c r="E661" s="669"/>
      <c r="F661" s="669"/>
      <c r="G661" s="669"/>
      <c r="H661" s="669"/>
      <c r="I661" s="669"/>
      <c r="J661" s="669"/>
      <c r="K661" s="669"/>
      <c r="L661" s="669"/>
      <c r="M661" s="669"/>
      <c r="N661" s="669"/>
      <c r="O661" s="669"/>
      <c r="P661" s="150"/>
      <c r="Q661" s="150"/>
      <c r="R661" s="150"/>
      <c r="S661" s="669"/>
      <c r="T661" s="669"/>
      <c r="U661" s="669"/>
      <c r="V661" s="150"/>
      <c r="W661" s="150"/>
      <c r="X661" s="150"/>
      <c r="Y661" s="150"/>
      <c r="Z661" s="150"/>
      <c r="AA661" s="150"/>
      <c r="AB661" s="150"/>
      <c r="AC661" s="150"/>
      <c r="AD661" s="150"/>
      <c r="AE661" s="150"/>
    </row>
    <row r="662" spans="1:31" ht="15.75" customHeight="1" x14ac:dyDescent="0.25">
      <c r="A662" s="669"/>
      <c r="B662" s="669"/>
      <c r="C662" s="669"/>
      <c r="D662" s="669"/>
      <c r="E662" s="669"/>
      <c r="F662" s="669"/>
      <c r="G662" s="669"/>
      <c r="H662" s="669"/>
      <c r="I662" s="669"/>
      <c r="J662" s="669"/>
      <c r="K662" s="669"/>
      <c r="L662" s="669"/>
      <c r="M662" s="669"/>
      <c r="N662" s="669"/>
      <c r="O662" s="669"/>
      <c r="P662" s="150"/>
      <c r="Q662" s="150"/>
      <c r="R662" s="150"/>
      <c r="S662" s="669"/>
      <c r="T662" s="669"/>
      <c r="U662" s="669"/>
      <c r="V662" s="150"/>
      <c r="W662" s="150"/>
      <c r="X662" s="150"/>
      <c r="Y662" s="150"/>
      <c r="Z662" s="150"/>
      <c r="AA662" s="150"/>
      <c r="AB662" s="150"/>
      <c r="AC662" s="150"/>
      <c r="AD662" s="150"/>
      <c r="AE662" s="150"/>
    </row>
    <row r="663" spans="1:31" ht="15.75" customHeight="1" x14ac:dyDescent="0.25">
      <c r="A663" s="669"/>
      <c r="B663" s="669"/>
      <c r="C663" s="669"/>
      <c r="D663" s="669"/>
      <c r="E663" s="669"/>
      <c r="F663" s="669"/>
      <c r="G663" s="669"/>
      <c r="H663" s="669"/>
      <c r="I663" s="669"/>
      <c r="J663" s="669"/>
      <c r="K663" s="669"/>
      <c r="L663" s="669"/>
      <c r="M663" s="669"/>
      <c r="N663" s="669"/>
      <c r="O663" s="669"/>
      <c r="P663" s="150"/>
      <c r="Q663" s="150"/>
      <c r="R663" s="150"/>
      <c r="S663" s="669"/>
      <c r="T663" s="669"/>
      <c r="U663" s="669"/>
      <c r="V663" s="150"/>
      <c r="W663" s="150"/>
      <c r="X663" s="150"/>
      <c r="Y663" s="150"/>
      <c r="Z663" s="150"/>
      <c r="AA663" s="150"/>
      <c r="AB663" s="150"/>
      <c r="AC663" s="150"/>
      <c r="AD663" s="150"/>
      <c r="AE663" s="150"/>
    </row>
    <row r="664" spans="1:31" ht="15.75" customHeight="1" x14ac:dyDescent="0.25">
      <c r="A664" s="669"/>
      <c r="B664" s="669"/>
      <c r="C664" s="669"/>
      <c r="D664" s="669"/>
      <c r="E664" s="669"/>
      <c r="F664" s="669"/>
      <c r="G664" s="669"/>
      <c r="H664" s="669"/>
      <c r="I664" s="669"/>
      <c r="J664" s="669"/>
      <c r="K664" s="669"/>
      <c r="L664" s="669"/>
      <c r="M664" s="669"/>
      <c r="N664" s="669"/>
      <c r="O664" s="669"/>
      <c r="P664" s="150"/>
      <c r="Q664" s="150"/>
      <c r="R664" s="150"/>
      <c r="S664" s="669"/>
      <c r="T664" s="669"/>
      <c r="U664" s="669"/>
      <c r="V664" s="150"/>
      <c r="W664" s="150"/>
      <c r="X664" s="150"/>
      <c r="Y664" s="150"/>
      <c r="Z664" s="150"/>
      <c r="AA664" s="150"/>
      <c r="AB664" s="150"/>
      <c r="AC664" s="150"/>
      <c r="AD664" s="150"/>
      <c r="AE664" s="150"/>
    </row>
    <row r="665" spans="1:31" ht="15.75" customHeight="1" x14ac:dyDescent="0.25">
      <c r="A665" s="669"/>
      <c r="B665" s="669"/>
      <c r="C665" s="669"/>
      <c r="D665" s="669"/>
      <c r="E665" s="669"/>
      <c r="F665" s="669"/>
      <c r="G665" s="669"/>
      <c r="H665" s="669"/>
      <c r="I665" s="669"/>
      <c r="J665" s="669"/>
      <c r="K665" s="669"/>
      <c r="L665" s="669"/>
      <c r="M665" s="669"/>
      <c r="N665" s="669"/>
      <c r="O665" s="669"/>
      <c r="P665" s="150"/>
      <c r="Q665" s="150"/>
      <c r="R665" s="150"/>
      <c r="S665" s="669"/>
      <c r="T665" s="669"/>
      <c r="U665" s="669"/>
      <c r="V665" s="150"/>
      <c r="W665" s="150"/>
      <c r="X665" s="150"/>
      <c r="Y665" s="150"/>
      <c r="Z665" s="150"/>
      <c r="AA665" s="150"/>
      <c r="AB665" s="150"/>
      <c r="AC665" s="150"/>
      <c r="AD665" s="150"/>
      <c r="AE665" s="150"/>
    </row>
    <row r="666" spans="1:31" ht="15.75" customHeight="1" x14ac:dyDescent="0.25">
      <c r="A666" s="669"/>
      <c r="B666" s="669"/>
      <c r="C666" s="669"/>
      <c r="D666" s="669"/>
      <c r="E666" s="669"/>
      <c r="F666" s="669"/>
      <c r="G666" s="669"/>
      <c r="H666" s="669"/>
      <c r="I666" s="669"/>
      <c r="J666" s="669"/>
      <c r="K666" s="669"/>
      <c r="L666" s="669"/>
      <c r="M666" s="669"/>
      <c r="N666" s="669"/>
      <c r="O666" s="669"/>
      <c r="P666" s="150"/>
      <c r="Q666" s="150"/>
      <c r="R666" s="150"/>
      <c r="S666" s="669"/>
      <c r="T666" s="669"/>
      <c r="U666" s="669"/>
      <c r="V666" s="150"/>
      <c r="W666" s="150"/>
      <c r="X666" s="150"/>
      <c r="Y666" s="150"/>
      <c r="Z666" s="150"/>
      <c r="AA666" s="150"/>
      <c r="AB666" s="150"/>
      <c r="AC666" s="150"/>
      <c r="AD666" s="150"/>
      <c r="AE666" s="150"/>
    </row>
    <row r="667" spans="1:31" ht="15.75" customHeight="1" x14ac:dyDescent="0.25">
      <c r="A667" s="669"/>
      <c r="B667" s="669"/>
      <c r="C667" s="669"/>
      <c r="D667" s="669"/>
      <c r="E667" s="669"/>
      <c r="F667" s="669"/>
      <c r="G667" s="669"/>
      <c r="H667" s="669"/>
      <c r="I667" s="669"/>
      <c r="J667" s="669"/>
      <c r="K667" s="669"/>
      <c r="L667" s="669"/>
      <c r="M667" s="669"/>
      <c r="N667" s="669"/>
      <c r="O667" s="669"/>
      <c r="P667" s="150"/>
      <c r="Q667" s="150"/>
      <c r="R667" s="150"/>
      <c r="S667" s="669"/>
      <c r="T667" s="669"/>
      <c r="U667" s="669"/>
      <c r="V667" s="150"/>
      <c r="W667" s="150"/>
      <c r="X667" s="150"/>
      <c r="Y667" s="150"/>
      <c r="Z667" s="150"/>
      <c r="AA667" s="150"/>
      <c r="AB667" s="150"/>
      <c r="AC667" s="150"/>
      <c r="AD667" s="150"/>
      <c r="AE667" s="150"/>
    </row>
    <row r="668" spans="1:31" ht="15.75" customHeight="1" x14ac:dyDescent="0.25">
      <c r="A668" s="669"/>
      <c r="B668" s="669"/>
      <c r="C668" s="669"/>
      <c r="D668" s="669"/>
      <c r="E668" s="669"/>
      <c r="F668" s="669"/>
      <c r="G668" s="669"/>
      <c r="H668" s="669"/>
      <c r="I668" s="669"/>
      <c r="J668" s="669"/>
      <c r="K668" s="669"/>
      <c r="L668" s="669"/>
      <c r="M668" s="669"/>
      <c r="N668" s="669"/>
      <c r="O668" s="669"/>
      <c r="P668" s="150"/>
      <c r="Q668" s="150"/>
      <c r="R668" s="150"/>
      <c r="S668" s="669"/>
      <c r="T668" s="669"/>
      <c r="U668" s="669"/>
      <c r="V668" s="150"/>
      <c r="W668" s="150"/>
      <c r="X668" s="150"/>
      <c r="Y668" s="150"/>
      <c r="Z668" s="150"/>
      <c r="AA668" s="150"/>
      <c r="AB668" s="150"/>
      <c r="AC668" s="150"/>
      <c r="AD668" s="150"/>
      <c r="AE668" s="150"/>
    </row>
    <row r="669" spans="1:31" ht="15.75" customHeight="1" x14ac:dyDescent="0.25">
      <c r="A669" s="669"/>
      <c r="B669" s="669"/>
      <c r="C669" s="669"/>
      <c r="D669" s="669"/>
      <c r="E669" s="669"/>
      <c r="F669" s="669"/>
      <c r="G669" s="669"/>
      <c r="H669" s="669"/>
      <c r="I669" s="669"/>
      <c r="J669" s="669"/>
      <c r="K669" s="669"/>
      <c r="L669" s="669"/>
      <c r="M669" s="669"/>
      <c r="N669" s="669"/>
      <c r="O669" s="669"/>
      <c r="P669" s="150"/>
      <c r="Q669" s="150"/>
      <c r="R669" s="150"/>
      <c r="S669" s="669"/>
      <c r="T669" s="669"/>
      <c r="U669" s="669"/>
      <c r="V669" s="150"/>
      <c r="W669" s="150"/>
      <c r="X669" s="150"/>
      <c r="Y669" s="150"/>
      <c r="Z669" s="150"/>
      <c r="AA669" s="150"/>
      <c r="AB669" s="150"/>
      <c r="AC669" s="150"/>
      <c r="AD669" s="150"/>
      <c r="AE669" s="150"/>
    </row>
    <row r="670" spans="1:31" ht="15.75" customHeight="1" x14ac:dyDescent="0.25">
      <c r="A670" s="669"/>
      <c r="B670" s="669"/>
      <c r="C670" s="669"/>
      <c r="D670" s="669"/>
      <c r="E670" s="669"/>
      <c r="F670" s="669"/>
      <c r="G670" s="669"/>
      <c r="H670" s="669"/>
      <c r="I670" s="669"/>
      <c r="J670" s="669"/>
      <c r="K670" s="669"/>
      <c r="L670" s="669"/>
      <c r="M670" s="669"/>
      <c r="N670" s="669"/>
      <c r="O670" s="669"/>
      <c r="P670" s="150"/>
      <c r="Q670" s="150"/>
      <c r="R670" s="150"/>
      <c r="S670" s="669"/>
      <c r="T670" s="669"/>
      <c r="U670" s="669"/>
      <c r="V670" s="150"/>
      <c r="W670" s="150"/>
      <c r="X670" s="150"/>
      <c r="Y670" s="150"/>
      <c r="Z670" s="150"/>
      <c r="AA670" s="150"/>
      <c r="AB670" s="150"/>
      <c r="AC670" s="150"/>
      <c r="AD670" s="150"/>
      <c r="AE670" s="150"/>
    </row>
    <row r="671" spans="1:31" ht="15.75" customHeight="1" x14ac:dyDescent="0.25">
      <c r="A671" s="669"/>
      <c r="B671" s="669"/>
      <c r="C671" s="669"/>
      <c r="D671" s="669"/>
      <c r="E671" s="669"/>
      <c r="F671" s="669"/>
      <c r="G671" s="669"/>
      <c r="H671" s="669"/>
      <c r="I671" s="669"/>
      <c r="J671" s="669"/>
      <c r="K671" s="669"/>
      <c r="L671" s="669"/>
      <c r="M671" s="669"/>
      <c r="N671" s="669"/>
      <c r="O671" s="669"/>
      <c r="P671" s="150"/>
      <c r="Q671" s="150"/>
      <c r="R671" s="150"/>
      <c r="S671" s="669"/>
      <c r="T671" s="669"/>
      <c r="U671" s="669"/>
      <c r="V671" s="150"/>
      <c r="W671" s="150"/>
      <c r="X671" s="150"/>
      <c r="Y671" s="150"/>
      <c r="Z671" s="150"/>
      <c r="AA671" s="150"/>
      <c r="AB671" s="150"/>
      <c r="AC671" s="150"/>
      <c r="AD671" s="150"/>
      <c r="AE671" s="150"/>
    </row>
    <row r="672" spans="1:31" ht="15.75" customHeight="1" x14ac:dyDescent="0.25">
      <c r="A672" s="669"/>
      <c r="B672" s="669"/>
      <c r="C672" s="669"/>
      <c r="D672" s="669"/>
      <c r="E672" s="669"/>
      <c r="F672" s="669"/>
      <c r="G672" s="669"/>
      <c r="H672" s="669"/>
      <c r="I672" s="669"/>
      <c r="J672" s="669"/>
      <c r="K672" s="669"/>
      <c r="L672" s="669"/>
      <c r="M672" s="669"/>
      <c r="N672" s="669"/>
      <c r="O672" s="669"/>
      <c r="P672" s="150"/>
      <c r="Q672" s="150"/>
      <c r="R672" s="150"/>
      <c r="S672" s="669"/>
      <c r="T672" s="669"/>
      <c r="U672" s="669"/>
      <c r="V672" s="150"/>
      <c r="W672" s="150"/>
      <c r="X672" s="150"/>
      <c r="Y672" s="150"/>
      <c r="Z672" s="150"/>
      <c r="AA672" s="150"/>
      <c r="AB672" s="150"/>
      <c r="AC672" s="150"/>
      <c r="AD672" s="150"/>
      <c r="AE672" s="150"/>
    </row>
    <row r="673" spans="1:31" ht="15.75" customHeight="1" x14ac:dyDescent="0.25">
      <c r="A673" s="669"/>
      <c r="B673" s="669"/>
      <c r="C673" s="669"/>
      <c r="D673" s="669"/>
      <c r="E673" s="669"/>
      <c r="F673" s="669"/>
      <c r="G673" s="669"/>
      <c r="H673" s="669"/>
      <c r="I673" s="669"/>
      <c r="J673" s="669"/>
      <c r="K673" s="669"/>
      <c r="L673" s="669"/>
      <c r="M673" s="669"/>
      <c r="N673" s="669"/>
      <c r="O673" s="669"/>
      <c r="P673" s="150"/>
      <c r="Q673" s="150"/>
      <c r="R673" s="150"/>
      <c r="S673" s="669"/>
      <c r="T673" s="669"/>
      <c r="U673" s="669"/>
      <c r="V673" s="150"/>
      <c r="W673" s="150"/>
      <c r="X673" s="150"/>
      <c r="Y673" s="150"/>
      <c r="Z673" s="150"/>
      <c r="AA673" s="150"/>
      <c r="AB673" s="150"/>
      <c r="AC673" s="150"/>
      <c r="AD673" s="150"/>
      <c r="AE673" s="150"/>
    </row>
    <row r="674" spans="1:31" ht="15.75" customHeight="1" x14ac:dyDescent="0.25">
      <c r="A674" s="669"/>
      <c r="B674" s="669"/>
      <c r="C674" s="669"/>
      <c r="D674" s="669"/>
      <c r="E674" s="669"/>
      <c r="F674" s="669"/>
      <c r="G674" s="669"/>
      <c r="H674" s="669"/>
      <c r="I674" s="669"/>
      <c r="J674" s="669"/>
      <c r="K674" s="669"/>
      <c r="L674" s="669"/>
      <c r="M674" s="669"/>
      <c r="N674" s="669"/>
      <c r="O674" s="669"/>
      <c r="P674" s="150"/>
      <c r="Q674" s="150"/>
      <c r="R674" s="150"/>
      <c r="S674" s="669"/>
      <c r="T674" s="669"/>
      <c r="U674" s="669"/>
      <c r="V674" s="150"/>
      <c r="W674" s="150"/>
      <c r="X674" s="150"/>
      <c r="Y674" s="150"/>
      <c r="Z674" s="150"/>
      <c r="AA674" s="150"/>
      <c r="AB674" s="150"/>
      <c r="AC674" s="150"/>
      <c r="AD674" s="150"/>
      <c r="AE674" s="150"/>
    </row>
    <row r="675" spans="1:31" ht="15.75" customHeight="1" x14ac:dyDescent="0.25">
      <c r="A675" s="669"/>
      <c r="B675" s="669"/>
      <c r="C675" s="669"/>
      <c r="D675" s="669"/>
      <c r="E675" s="669"/>
      <c r="F675" s="669"/>
      <c r="G675" s="669"/>
      <c r="H675" s="669"/>
      <c r="I675" s="669"/>
      <c r="J675" s="669"/>
      <c r="K675" s="669"/>
      <c r="L675" s="669"/>
      <c r="M675" s="669"/>
      <c r="N675" s="669"/>
      <c r="O675" s="669"/>
      <c r="P675" s="150"/>
      <c r="Q675" s="150"/>
      <c r="R675" s="150"/>
      <c r="S675" s="669"/>
      <c r="T675" s="669"/>
      <c r="U675" s="669"/>
      <c r="V675" s="150"/>
      <c r="W675" s="150"/>
      <c r="X675" s="150"/>
      <c r="Y675" s="150"/>
      <c r="Z675" s="150"/>
      <c r="AA675" s="150"/>
      <c r="AB675" s="150"/>
      <c r="AC675" s="150"/>
      <c r="AD675" s="150"/>
      <c r="AE675" s="150"/>
    </row>
    <row r="676" spans="1:31" ht="15.75" customHeight="1" x14ac:dyDescent="0.25">
      <c r="A676" s="669"/>
      <c r="B676" s="669"/>
      <c r="C676" s="669"/>
      <c r="D676" s="669"/>
      <c r="E676" s="669"/>
      <c r="F676" s="669"/>
      <c r="G676" s="669"/>
      <c r="H676" s="669"/>
      <c r="I676" s="669"/>
      <c r="J676" s="669"/>
      <c r="K676" s="669"/>
      <c r="L676" s="669"/>
      <c r="M676" s="669"/>
      <c r="N676" s="669"/>
      <c r="O676" s="669"/>
      <c r="P676" s="150"/>
      <c r="Q676" s="150"/>
      <c r="R676" s="150"/>
      <c r="S676" s="669"/>
      <c r="T676" s="669"/>
      <c r="U676" s="669"/>
      <c r="V676" s="150"/>
      <c r="W676" s="150"/>
      <c r="X676" s="150"/>
      <c r="Y676" s="150"/>
      <c r="Z676" s="150"/>
      <c r="AA676" s="150"/>
      <c r="AB676" s="150"/>
      <c r="AC676" s="150"/>
      <c r="AD676" s="150"/>
      <c r="AE676" s="150"/>
    </row>
    <row r="677" spans="1:31" ht="15.75" customHeight="1" x14ac:dyDescent="0.25">
      <c r="A677" s="669"/>
      <c r="B677" s="669"/>
      <c r="C677" s="669"/>
      <c r="D677" s="669"/>
      <c r="E677" s="669"/>
      <c r="F677" s="669"/>
      <c r="G677" s="669"/>
      <c r="H677" s="669"/>
      <c r="I677" s="669"/>
      <c r="J677" s="669"/>
      <c r="K677" s="669"/>
      <c r="L677" s="669"/>
      <c r="M677" s="669"/>
      <c r="N677" s="669"/>
      <c r="O677" s="669"/>
      <c r="P677" s="150"/>
      <c r="Q677" s="150"/>
      <c r="R677" s="150"/>
      <c r="S677" s="669"/>
      <c r="T677" s="669"/>
      <c r="U677" s="669"/>
      <c r="V677" s="150"/>
      <c r="W677" s="150"/>
      <c r="X677" s="150"/>
      <c r="Y677" s="150"/>
      <c r="Z677" s="150"/>
      <c r="AA677" s="150"/>
      <c r="AB677" s="150"/>
      <c r="AC677" s="150"/>
      <c r="AD677" s="150"/>
      <c r="AE677" s="150"/>
    </row>
    <row r="678" spans="1:31" ht="15.75" customHeight="1" x14ac:dyDescent="0.25">
      <c r="A678" s="669"/>
      <c r="B678" s="669"/>
      <c r="C678" s="669"/>
      <c r="D678" s="669"/>
      <c r="E678" s="669"/>
      <c r="F678" s="669"/>
      <c r="G678" s="669"/>
      <c r="H678" s="669"/>
      <c r="I678" s="669"/>
      <c r="J678" s="669"/>
      <c r="K678" s="669"/>
      <c r="L678" s="669"/>
      <c r="M678" s="669"/>
      <c r="N678" s="669"/>
      <c r="O678" s="669"/>
      <c r="P678" s="150"/>
      <c r="Q678" s="150"/>
      <c r="R678" s="150"/>
      <c r="S678" s="669"/>
      <c r="T678" s="669"/>
      <c r="U678" s="669"/>
      <c r="V678" s="150"/>
      <c r="W678" s="150"/>
      <c r="X678" s="150"/>
      <c r="Y678" s="150"/>
      <c r="Z678" s="150"/>
      <c r="AA678" s="150"/>
      <c r="AB678" s="150"/>
      <c r="AC678" s="150"/>
      <c r="AD678" s="150"/>
      <c r="AE678" s="150"/>
    </row>
    <row r="679" spans="1:31" ht="15.75" customHeight="1" x14ac:dyDescent="0.25">
      <c r="A679" s="669"/>
      <c r="B679" s="669"/>
      <c r="C679" s="669"/>
      <c r="D679" s="669"/>
      <c r="E679" s="669"/>
      <c r="F679" s="669"/>
      <c r="G679" s="669"/>
      <c r="H679" s="669"/>
      <c r="I679" s="669"/>
      <c r="J679" s="669"/>
      <c r="K679" s="669"/>
      <c r="L679" s="669"/>
      <c r="M679" s="669"/>
      <c r="N679" s="669"/>
      <c r="O679" s="669"/>
      <c r="P679" s="150"/>
      <c r="Q679" s="150"/>
      <c r="R679" s="150"/>
      <c r="S679" s="669"/>
      <c r="T679" s="669"/>
      <c r="U679" s="669"/>
      <c r="V679" s="150"/>
      <c r="W679" s="150"/>
      <c r="X679" s="150"/>
      <c r="Y679" s="150"/>
      <c r="Z679" s="150"/>
      <c r="AA679" s="150"/>
      <c r="AB679" s="150"/>
      <c r="AC679" s="150"/>
      <c r="AD679" s="150"/>
      <c r="AE679" s="150"/>
    </row>
    <row r="680" spans="1:31" ht="15.75" customHeight="1" x14ac:dyDescent="0.25">
      <c r="A680" s="669"/>
      <c r="B680" s="669"/>
      <c r="C680" s="669"/>
      <c r="D680" s="669"/>
      <c r="E680" s="669"/>
      <c r="F680" s="669"/>
      <c r="G680" s="669"/>
      <c r="H680" s="669"/>
      <c r="I680" s="669"/>
      <c r="J680" s="669"/>
      <c r="K680" s="669"/>
      <c r="L680" s="669"/>
      <c r="M680" s="669"/>
      <c r="N680" s="669"/>
      <c r="O680" s="669"/>
      <c r="P680" s="150"/>
      <c r="Q680" s="150"/>
      <c r="R680" s="150"/>
      <c r="S680" s="669"/>
      <c r="T680" s="669"/>
      <c r="U680" s="669"/>
      <c r="V680" s="150"/>
      <c r="W680" s="150"/>
      <c r="X680" s="150"/>
      <c r="Y680" s="150"/>
      <c r="Z680" s="150"/>
      <c r="AA680" s="150"/>
      <c r="AB680" s="150"/>
      <c r="AC680" s="150"/>
      <c r="AD680" s="150"/>
      <c r="AE680" s="150"/>
    </row>
    <row r="681" spans="1:31" ht="15.75" customHeight="1" x14ac:dyDescent="0.25">
      <c r="A681" s="669"/>
      <c r="B681" s="669"/>
      <c r="C681" s="669"/>
      <c r="D681" s="669"/>
      <c r="E681" s="669"/>
      <c r="F681" s="669"/>
      <c r="G681" s="669"/>
      <c r="H681" s="669"/>
      <c r="I681" s="669"/>
      <c r="J681" s="669"/>
      <c r="K681" s="669"/>
      <c r="L681" s="669"/>
      <c r="M681" s="669"/>
      <c r="N681" s="669"/>
      <c r="O681" s="669"/>
      <c r="P681" s="150"/>
      <c r="Q681" s="150"/>
      <c r="R681" s="150"/>
      <c r="S681" s="669"/>
      <c r="T681" s="669"/>
      <c r="U681" s="669"/>
      <c r="V681" s="150"/>
      <c r="W681" s="150"/>
      <c r="X681" s="150"/>
      <c r="Y681" s="150"/>
      <c r="Z681" s="150"/>
      <c r="AA681" s="150"/>
      <c r="AB681" s="150"/>
      <c r="AC681" s="150"/>
      <c r="AD681" s="150"/>
      <c r="AE681" s="150"/>
    </row>
    <row r="682" spans="1:31" ht="15.75" customHeight="1" x14ac:dyDescent="0.25">
      <c r="A682" s="669"/>
      <c r="B682" s="669"/>
      <c r="C682" s="669"/>
      <c r="D682" s="669"/>
      <c r="E682" s="669"/>
      <c r="F682" s="669"/>
      <c r="G682" s="669"/>
      <c r="H682" s="669"/>
      <c r="I682" s="669"/>
      <c r="J682" s="669"/>
      <c r="K682" s="669"/>
      <c r="L682" s="669"/>
      <c r="M682" s="669"/>
      <c r="N682" s="669"/>
      <c r="O682" s="669"/>
      <c r="P682" s="150"/>
      <c r="Q682" s="150"/>
      <c r="R682" s="150"/>
      <c r="S682" s="669"/>
      <c r="T682" s="669"/>
      <c r="U682" s="669"/>
      <c r="V682" s="150"/>
      <c r="W682" s="150"/>
      <c r="X682" s="150"/>
      <c r="Y682" s="150"/>
      <c r="Z682" s="150"/>
      <c r="AA682" s="150"/>
      <c r="AB682" s="150"/>
      <c r="AC682" s="150"/>
      <c r="AD682" s="150"/>
      <c r="AE682" s="150"/>
    </row>
    <row r="683" spans="1:31" ht="15.75" customHeight="1" x14ac:dyDescent="0.25">
      <c r="A683" s="669"/>
      <c r="B683" s="669"/>
      <c r="C683" s="669"/>
      <c r="D683" s="669"/>
      <c r="E683" s="669"/>
      <c r="F683" s="669"/>
      <c r="G683" s="669"/>
      <c r="H683" s="669"/>
      <c r="I683" s="669"/>
      <c r="J683" s="669"/>
      <c r="K683" s="669"/>
      <c r="L683" s="669"/>
      <c r="M683" s="669"/>
      <c r="N683" s="669"/>
      <c r="O683" s="669"/>
      <c r="P683" s="150"/>
      <c r="Q683" s="150"/>
      <c r="R683" s="150"/>
      <c r="S683" s="669"/>
      <c r="T683" s="669"/>
      <c r="U683" s="669"/>
      <c r="V683" s="150"/>
      <c r="W683" s="150"/>
      <c r="X683" s="150"/>
      <c r="Y683" s="150"/>
      <c r="Z683" s="150"/>
      <c r="AA683" s="150"/>
      <c r="AB683" s="150"/>
      <c r="AC683" s="150"/>
      <c r="AD683" s="150"/>
      <c r="AE683" s="150"/>
    </row>
    <row r="684" spans="1:31" ht="15.75" customHeight="1" x14ac:dyDescent="0.25">
      <c r="A684" s="669"/>
      <c r="B684" s="669"/>
      <c r="C684" s="669"/>
      <c r="D684" s="669"/>
      <c r="E684" s="669"/>
      <c r="F684" s="669"/>
      <c r="G684" s="669"/>
      <c r="H684" s="669"/>
      <c r="I684" s="669"/>
      <c r="J684" s="669"/>
      <c r="K684" s="669"/>
      <c r="L684" s="669"/>
      <c r="M684" s="669"/>
      <c r="N684" s="669"/>
      <c r="O684" s="669"/>
      <c r="P684" s="150"/>
      <c r="Q684" s="150"/>
      <c r="R684" s="150"/>
      <c r="S684" s="669"/>
      <c r="T684" s="669"/>
      <c r="U684" s="669"/>
      <c r="V684" s="150"/>
      <c r="W684" s="150"/>
      <c r="X684" s="150"/>
      <c r="Y684" s="150"/>
      <c r="Z684" s="150"/>
      <c r="AA684" s="150"/>
      <c r="AB684" s="150"/>
      <c r="AC684" s="150"/>
      <c r="AD684" s="150"/>
      <c r="AE684" s="150"/>
    </row>
    <row r="685" spans="1:31" ht="15.75" customHeight="1" x14ac:dyDescent="0.25">
      <c r="A685" s="669"/>
      <c r="B685" s="669"/>
      <c r="C685" s="669"/>
      <c r="D685" s="669"/>
      <c r="E685" s="669"/>
      <c r="F685" s="669"/>
      <c r="G685" s="669"/>
      <c r="H685" s="669"/>
      <c r="I685" s="669"/>
      <c r="J685" s="669"/>
      <c r="K685" s="669"/>
      <c r="L685" s="669"/>
      <c r="M685" s="669"/>
      <c r="N685" s="669"/>
      <c r="O685" s="669"/>
      <c r="P685" s="150"/>
      <c r="Q685" s="150"/>
      <c r="R685" s="150"/>
      <c r="S685" s="669"/>
      <c r="T685" s="669"/>
      <c r="U685" s="669"/>
      <c r="V685" s="150"/>
      <c r="W685" s="150"/>
      <c r="X685" s="150"/>
      <c r="Y685" s="150"/>
      <c r="Z685" s="150"/>
      <c r="AA685" s="150"/>
      <c r="AB685" s="150"/>
      <c r="AC685" s="150"/>
      <c r="AD685" s="150"/>
      <c r="AE685" s="150"/>
    </row>
    <row r="686" spans="1:31" ht="15.75" customHeight="1" x14ac:dyDescent="0.25">
      <c r="A686" s="669"/>
      <c r="B686" s="669"/>
      <c r="C686" s="669"/>
      <c r="D686" s="669"/>
      <c r="E686" s="669"/>
      <c r="F686" s="669"/>
      <c r="G686" s="669"/>
      <c r="H686" s="669"/>
      <c r="I686" s="669"/>
      <c r="J686" s="669"/>
      <c r="K686" s="669"/>
      <c r="L686" s="669"/>
      <c r="M686" s="669"/>
      <c r="N686" s="669"/>
      <c r="O686" s="669"/>
      <c r="P686" s="150"/>
      <c r="Q686" s="150"/>
      <c r="R686" s="150"/>
      <c r="S686" s="669"/>
      <c r="T686" s="669"/>
      <c r="U686" s="669"/>
      <c r="V686" s="150"/>
      <c r="W686" s="150"/>
      <c r="X686" s="150"/>
      <c r="Y686" s="150"/>
      <c r="Z686" s="150"/>
      <c r="AA686" s="150"/>
      <c r="AB686" s="150"/>
      <c r="AC686" s="150"/>
      <c r="AD686" s="150"/>
      <c r="AE686" s="150"/>
    </row>
    <row r="687" spans="1:31" ht="15.75" customHeight="1" x14ac:dyDescent="0.25">
      <c r="A687" s="669"/>
      <c r="B687" s="669"/>
      <c r="C687" s="669"/>
      <c r="D687" s="669"/>
      <c r="E687" s="669"/>
      <c r="F687" s="669"/>
      <c r="G687" s="669"/>
      <c r="H687" s="669"/>
      <c r="I687" s="669"/>
      <c r="J687" s="669"/>
      <c r="K687" s="669"/>
      <c r="L687" s="669"/>
      <c r="M687" s="669"/>
      <c r="N687" s="669"/>
      <c r="O687" s="669"/>
      <c r="P687" s="150"/>
      <c r="Q687" s="150"/>
      <c r="R687" s="150"/>
      <c r="S687" s="669"/>
      <c r="T687" s="669"/>
      <c r="U687" s="669"/>
      <c r="V687" s="150"/>
      <c r="W687" s="150"/>
      <c r="X687" s="150"/>
      <c r="Y687" s="150"/>
      <c r="Z687" s="150"/>
      <c r="AA687" s="150"/>
      <c r="AB687" s="150"/>
      <c r="AC687" s="150"/>
      <c r="AD687" s="150"/>
      <c r="AE687" s="150"/>
    </row>
    <row r="688" spans="1:31" ht="15.75" customHeight="1" x14ac:dyDescent="0.25">
      <c r="A688" s="669"/>
      <c r="B688" s="669"/>
      <c r="C688" s="669"/>
      <c r="D688" s="669"/>
      <c r="E688" s="669"/>
      <c r="F688" s="669"/>
      <c r="G688" s="669"/>
      <c r="H688" s="669"/>
      <c r="I688" s="669"/>
      <c r="J688" s="669"/>
      <c r="K688" s="669"/>
      <c r="L688" s="669"/>
      <c r="M688" s="669"/>
      <c r="N688" s="669"/>
      <c r="O688" s="669"/>
      <c r="P688" s="150"/>
      <c r="Q688" s="150"/>
      <c r="R688" s="150"/>
      <c r="S688" s="669"/>
      <c r="T688" s="669"/>
      <c r="U688" s="669"/>
      <c r="V688" s="150"/>
      <c r="W688" s="150"/>
      <c r="X688" s="150"/>
      <c r="Y688" s="150"/>
      <c r="Z688" s="150"/>
      <c r="AA688" s="150"/>
      <c r="AB688" s="150"/>
      <c r="AC688" s="150"/>
      <c r="AD688" s="150"/>
      <c r="AE688" s="150"/>
    </row>
    <row r="689" spans="1:31" ht="15.75" customHeight="1" x14ac:dyDescent="0.25">
      <c r="A689" s="669"/>
      <c r="B689" s="669"/>
      <c r="C689" s="669"/>
      <c r="D689" s="669"/>
      <c r="E689" s="669"/>
      <c r="F689" s="669"/>
      <c r="G689" s="669"/>
      <c r="H689" s="669"/>
      <c r="I689" s="669"/>
      <c r="J689" s="669"/>
      <c r="K689" s="669"/>
      <c r="L689" s="669"/>
      <c r="M689" s="669"/>
      <c r="N689" s="669"/>
      <c r="O689" s="669"/>
      <c r="P689" s="150"/>
      <c r="Q689" s="150"/>
      <c r="R689" s="150"/>
      <c r="S689" s="669"/>
      <c r="T689" s="669"/>
      <c r="U689" s="669"/>
      <c r="V689" s="150"/>
      <c r="W689" s="150"/>
      <c r="X689" s="150"/>
      <c r="Y689" s="150"/>
      <c r="Z689" s="150"/>
      <c r="AA689" s="150"/>
      <c r="AB689" s="150"/>
      <c r="AC689" s="150"/>
      <c r="AD689" s="150"/>
      <c r="AE689" s="150"/>
    </row>
    <row r="690" spans="1:31" ht="15.75" customHeight="1" x14ac:dyDescent="0.25">
      <c r="A690" s="669"/>
      <c r="B690" s="669"/>
      <c r="C690" s="669"/>
      <c r="D690" s="669"/>
      <c r="E690" s="669"/>
      <c r="F690" s="669"/>
      <c r="G690" s="669"/>
      <c r="H690" s="669"/>
      <c r="I690" s="669"/>
      <c r="J690" s="669"/>
      <c r="K690" s="669"/>
      <c r="L690" s="669"/>
      <c r="M690" s="669"/>
      <c r="N690" s="669"/>
      <c r="O690" s="669"/>
      <c r="P690" s="150"/>
      <c r="Q690" s="150"/>
      <c r="R690" s="150"/>
      <c r="S690" s="669"/>
      <c r="T690" s="669"/>
      <c r="U690" s="669"/>
      <c r="V690" s="150"/>
      <c r="W690" s="150"/>
      <c r="X690" s="150"/>
      <c r="Y690" s="150"/>
      <c r="Z690" s="150"/>
      <c r="AA690" s="150"/>
      <c r="AB690" s="150"/>
      <c r="AC690" s="150"/>
      <c r="AD690" s="150"/>
      <c r="AE690" s="150"/>
    </row>
    <row r="691" spans="1:31" ht="15.75" customHeight="1" x14ac:dyDescent="0.25">
      <c r="A691" s="669"/>
      <c r="B691" s="669"/>
      <c r="C691" s="669"/>
      <c r="D691" s="669"/>
      <c r="E691" s="669"/>
      <c r="F691" s="669"/>
      <c r="G691" s="669"/>
      <c r="H691" s="669"/>
      <c r="I691" s="669"/>
      <c r="J691" s="669"/>
      <c r="K691" s="669"/>
      <c r="L691" s="669"/>
      <c r="M691" s="669"/>
      <c r="N691" s="669"/>
      <c r="O691" s="669"/>
      <c r="P691" s="150"/>
      <c r="Q691" s="150"/>
      <c r="R691" s="150"/>
      <c r="S691" s="669"/>
      <c r="T691" s="669"/>
      <c r="U691" s="669"/>
      <c r="V691" s="150"/>
      <c r="W691" s="150"/>
      <c r="X691" s="150"/>
      <c r="Y691" s="150"/>
      <c r="Z691" s="150"/>
      <c r="AA691" s="150"/>
      <c r="AB691" s="150"/>
      <c r="AC691" s="150"/>
      <c r="AD691" s="150"/>
      <c r="AE691" s="150"/>
    </row>
    <row r="692" spans="1:31" ht="15.75" customHeight="1" x14ac:dyDescent="0.25">
      <c r="A692" s="669"/>
      <c r="B692" s="669"/>
      <c r="C692" s="669"/>
      <c r="D692" s="669"/>
      <c r="E692" s="669"/>
      <c r="F692" s="669"/>
      <c r="G692" s="669"/>
      <c r="H692" s="669"/>
      <c r="I692" s="669"/>
      <c r="J692" s="669"/>
      <c r="K692" s="669"/>
      <c r="L692" s="669"/>
      <c r="M692" s="669"/>
      <c r="N692" s="669"/>
      <c r="O692" s="669"/>
      <c r="P692" s="150"/>
      <c r="Q692" s="150"/>
      <c r="R692" s="150"/>
      <c r="S692" s="669"/>
      <c r="T692" s="669"/>
      <c r="U692" s="669"/>
      <c r="V692" s="150"/>
      <c r="W692" s="150"/>
      <c r="X692" s="150"/>
      <c r="Y692" s="150"/>
      <c r="Z692" s="150"/>
      <c r="AA692" s="150"/>
      <c r="AB692" s="150"/>
      <c r="AC692" s="150"/>
      <c r="AD692" s="150"/>
      <c r="AE692" s="150"/>
    </row>
    <row r="693" spans="1:31" ht="15.75" customHeight="1" x14ac:dyDescent="0.25">
      <c r="A693" s="669"/>
      <c r="B693" s="669"/>
      <c r="C693" s="669"/>
      <c r="D693" s="669"/>
      <c r="E693" s="669"/>
      <c r="F693" s="669"/>
      <c r="G693" s="669"/>
      <c r="H693" s="669"/>
      <c r="I693" s="669"/>
      <c r="J693" s="669"/>
      <c r="K693" s="669"/>
      <c r="L693" s="669"/>
      <c r="M693" s="669"/>
      <c r="N693" s="669"/>
      <c r="O693" s="669"/>
      <c r="P693" s="150"/>
      <c r="Q693" s="150"/>
      <c r="R693" s="150"/>
      <c r="S693" s="669"/>
      <c r="T693" s="669"/>
      <c r="U693" s="669"/>
      <c r="V693" s="150"/>
      <c r="W693" s="150"/>
      <c r="X693" s="150"/>
      <c r="Y693" s="150"/>
      <c r="Z693" s="150"/>
      <c r="AA693" s="150"/>
      <c r="AB693" s="150"/>
      <c r="AC693" s="150"/>
      <c r="AD693" s="150"/>
      <c r="AE693" s="150"/>
    </row>
    <row r="694" spans="1:31" ht="15.75" customHeight="1" x14ac:dyDescent="0.25">
      <c r="A694" s="669"/>
      <c r="B694" s="669"/>
      <c r="C694" s="669"/>
      <c r="D694" s="669"/>
      <c r="E694" s="669"/>
      <c r="F694" s="669"/>
      <c r="G694" s="669"/>
      <c r="H694" s="669"/>
      <c r="I694" s="669"/>
      <c r="J694" s="669"/>
      <c r="K694" s="669"/>
      <c r="L694" s="669"/>
      <c r="M694" s="669"/>
      <c r="N694" s="669"/>
      <c r="O694" s="669"/>
      <c r="P694" s="150"/>
      <c r="Q694" s="150"/>
      <c r="R694" s="150"/>
      <c r="S694" s="669"/>
      <c r="T694" s="669"/>
      <c r="U694" s="669"/>
      <c r="V694" s="150"/>
      <c r="W694" s="150"/>
      <c r="X694" s="150"/>
      <c r="Y694" s="150"/>
      <c r="Z694" s="150"/>
      <c r="AA694" s="150"/>
      <c r="AB694" s="150"/>
      <c r="AC694" s="150"/>
      <c r="AD694" s="150"/>
      <c r="AE694" s="150"/>
    </row>
    <row r="695" spans="1:31" ht="15.75" customHeight="1" x14ac:dyDescent="0.25">
      <c r="A695" s="669"/>
      <c r="B695" s="669"/>
      <c r="C695" s="669"/>
      <c r="D695" s="669"/>
      <c r="E695" s="669"/>
      <c r="F695" s="669"/>
      <c r="G695" s="669"/>
      <c r="H695" s="669"/>
      <c r="I695" s="669"/>
      <c r="J695" s="669"/>
      <c r="K695" s="669"/>
      <c r="L695" s="669"/>
      <c r="M695" s="669"/>
      <c r="N695" s="669"/>
      <c r="O695" s="669"/>
      <c r="P695" s="150"/>
      <c r="Q695" s="150"/>
      <c r="R695" s="150"/>
      <c r="S695" s="669"/>
      <c r="T695" s="669"/>
      <c r="U695" s="669"/>
      <c r="V695" s="150"/>
      <c r="W695" s="150"/>
      <c r="X695" s="150"/>
      <c r="Y695" s="150"/>
      <c r="Z695" s="150"/>
      <c r="AA695" s="150"/>
      <c r="AB695" s="150"/>
      <c r="AC695" s="150"/>
      <c r="AD695" s="150"/>
      <c r="AE695" s="150"/>
    </row>
    <row r="696" spans="1:31" ht="15.75" customHeight="1" x14ac:dyDescent="0.25">
      <c r="A696" s="669"/>
      <c r="B696" s="669"/>
      <c r="C696" s="669"/>
      <c r="D696" s="669"/>
      <c r="E696" s="669"/>
      <c r="F696" s="669"/>
      <c r="G696" s="669"/>
      <c r="H696" s="669"/>
      <c r="I696" s="669"/>
      <c r="J696" s="669"/>
      <c r="K696" s="669"/>
      <c r="L696" s="669"/>
      <c r="M696" s="669"/>
      <c r="N696" s="669"/>
      <c r="O696" s="669"/>
      <c r="P696" s="150"/>
      <c r="Q696" s="150"/>
      <c r="R696" s="150"/>
      <c r="S696" s="669"/>
      <c r="T696" s="669"/>
      <c r="U696" s="669"/>
      <c r="V696" s="150"/>
      <c r="W696" s="150"/>
      <c r="X696" s="150"/>
      <c r="Y696" s="150"/>
      <c r="Z696" s="150"/>
      <c r="AA696" s="150"/>
      <c r="AB696" s="150"/>
      <c r="AC696" s="150"/>
      <c r="AD696" s="150"/>
      <c r="AE696" s="150"/>
    </row>
    <row r="697" spans="1:31" ht="15.75" customHeight="1" x14ac:dyDescent="0.25">
      <c r="A697" s="669"/>
      <c r="B697" s="669"/>
      <c r="C697" s="669"/>
      <c r="D697" s="669"/>
      <c r="E697" s="669"/>
      <c r="F697" s="669"/>
      <c r="G697" s="669"/>
      <c r="H697" s="669"/>
      <c r="I697" s="669"/>
      <c r="J697" s="669"/>
      <c r="K697" s="669"/>
      <c r="L697" s="669"/>
      <c r="M697" s="669"/>
      <c r="N697" s="669"/>
      <c r="O697" s="669"/>
      <c r="P697" s="150"/>
      <c r="Q697" s="150"/>
      <c r="R697" s="150"/>
      <c r="S697" s="669"/>
      <c r="T697" s="669"/>
      <c r="U697" s="669"/>
      <c r="V697" s="150"/>
      <c r="W697" s="150"/>
      <c r="X697" s="150"/>
      <c r="Y697" s="150"/>
      <c r="Z697" s="150"/>
      <c r="AA697" s="150"/>
      <c r="AB697" s="150"/>
      <c r="AC697" s="150"/>
      <c r="AD697" s="150"/>
      <c r="AE697" s="150"/>
    </row>
    <row r="698" spans="1:31" ht="15.75" customHeight="1" x14ac:dyDescent="0.25">
      <c r="A698" s="669"/>
      <c r="B698" s="669"/>
      <c r="C698" s="669"/>
      <c r="D698" s="669"/>
      <c r="E698" s="669"/>
      <c r="F698" s="669"/>
      <c r="G698" s="669"/>
      <c r="H698" s="669"/>
      <c r="I698" s="669"/>
      <c r="J698" s="669"/>
      <c r="K698" s="669"/>
      <c r="L698" s="669"/>
      <c r="M698" s="669"/>
      <c r="N698" s="669"/>
      <c r="O698" s="669"/>
      <c r="P698" s="150"/>
      <c r="Q698" s="150"/>
      <c r="R698" s="150"/>
      <c r="S698" s="669"/>
      <c r="T698" s="669"/>
      <c r="U698" s="669"/>
      <c r="V698" s="150"/>
      <c r="W698" s="150"/>
      <c r="X698" s="150"/>
      <c r="Y698" s="150"/>
      <c r="Z698" s="150"/>
      <c r="AA698" s="150"/>
      <c r="AB698" s="150"/>
      <c r="AC698" s="150"/>
      <c r="AD698" s="150"/>
      <c r="AE698" s="150"/>
    </row>
    <row r="699" spans="1:31" ht="15.75" customHeight="1" x14ac:dyDescent="0.25">
      <c r="A699" s="669"/>
      <c r="B699" s="669"/>
      <c r="C699" s="669"/>
      <c r="D699" s="669"/>
      <c r="E699" s="669"/>
      <c r="F699" s="669"/>
      <c r="G699" s="669"/>
      <c r="H699" s="669"/>
      <c r="I699" s="669"/>
      <c r="J699" s="669"/>
      <c r="K699" s="669"/>
      <c r="L699" s="669"/>
      <c r="M699" s="669"/>
      <c r="N699" s="669"/>
      <c r="O699" s="669"/>
      <c r="P699" s="150"/>
      <c r="Q699" s="150"/>
      <c r="R699" s="150"/>
      <c r="S699" s="669"/>
      <c r="T699" s="669"/>
      <c r="U699" s="669"/>
      <c r="V699" s="150"/>
      <c r="W699" s="150"/>
      <c r="X699" s="150"/>
      <c r="Y699" s="150"/>
      <c r="Z699" s="150"/>
      <c r="AA699" s="150"/>
      <c r="AB699" s="150"/>
      <c r="AC699" s="150"/>
      <c r="AD699" s="150"/>
      <c r="AE699" s="150"/>
    </row>
    <row r="700" spans="1:31" ht="15.75" customHeight="1" x14ac:dyDescent="0.25">
      <c r="A700" s="669"/>
      <c r="B700" s="669"/>
      <c r="C700" s="669"/>
      <c r="D700" s="669"/>
      <c r="E700" s="669"/>
      <c r="F700" s="669"/>
      <c r="G700" s="669"/>
      <c r="H700" s="669"/>
      <c r="I700" s="669"/>
      <c r="J700" s="669"/>
      <c r="K700" s="669"/>
      <c r="L700" s="669"/>
      <c r="M700" s="669"/>
      <c r="N700" s="669"/>
      <c r="O700" s="669"/>
      <c r="P700" s="150"/>
      <c r="Q700" s="150"/>
      <c r="R700" s="150"/>
      <c r="S700" s="669"/>
      <c r="T700" s="669"/>
      <c r="U700" s="669"/>
      <c r="V700" s="150"/>
      <c r="W700" s="150"/>
      <c r="X700" s="150"/>
      <c r="Y700" s="150"/>
      <c r="Z700" s="150"/>
      <c r="AA700" s="150"/>
      <c r="AB700" s="150"/>
      <c r="AC700" s="150"/>
      <c r="AD700" s="150"/>
      <c r="AE700" s="150"/>
    </row>
    <row r="701" spans="1:31" ht="15.75" customHeight="1" x14ac:dyDescent="0.25">
      <c r="A701" s="669"/>
      <c r="B701" s="669"/>
      <c r="C701" s="669"/>
      <c r="D701" s="669"/>
      <c r="E701" s="669"/>
      <c r="F701" s="669"/>
      <c r="G701" s="669"/>
      <c r="H701" s="669"/>
      <c r="I701" s="669"/>
      <c r="J701" s="669"/>
      <c r="K701" s="669"/>
      <c r="L701" s="669"/>
      <c r="M701" s="669"/>
      <c r="N701" s="669"/>
      <c r="O701" s="669"/>
      <c r="P701" s="150"/>
      <c r="Q701" s="150"/>
      <c r="R701" s="150"/>
      <c r="S701" s="669"/>
      <c r="T701" s="669"/>
      <c r="U701" s="669"/>
      <c r="V701" s="150"/>
      <c r="W701" s="150"/>
      <c r="X701" s="150"/>
      <c r="Y701" s="150"/>
      <c r="Z701" s="150"/>
      <c r="AA701" s="150"/>
      <c r="AB701" s="150"/>
      <c r="AC701" s="150"/>
      <c r="AD701" s="150"/>
      <c r="AE701" s="150"/>
    </row>
    <row r="702" spans="1:31" ht="15.75" customHeight="1" x14ac:dyDescent="0.25">
      <c r="A702" s="669"/>
      <c r="B702" s="669"/>
      <c r="C702" s="669"/>
      <c r="D702" s="669"/>
      <c r="E702" s="669"/>
      <c r="F702" s="669"/>
      <c r="G702" s="669"/>
      <c r="H702" s="669"/>
      <c r="I702" s="669"/>
      <c r="J702" s="669"/>
      <c r="K702" s="669"/>
      <c r="L702" s="669"/>
      <c r="M702" s="669"/>
      <c r="N702" s="669"/>
      <c r="O702" s="669"/>
      <c r="P702" s="150"/>
      <c r="Q702" s="150"/>
      <c r="R702" s="150"/>
      <c r="S702" s="669"/>
      <c r="T702" s="669"/>
      <c r="U702" s="669"/>
      <c r="V702" s="150"/>
      <c r="W702" s="150"/>
      <c r="X702" s="150"/>
      <c r="Y702" s="150"/>
      <c r="Z702" s="150"/>
      <c r="AA702" s="150"/>
      <c r="AB702" s="150"/>
      <c r="AC702" s="150"/>
      <c r="AD702" s="150"/>
      <c r="AE702" s="150"/>
    </row>
    <row r="703" spans="1:31" ht="15.75" customHeight="1" x14ac:dyDescent="0.25">
      <c r="A703" s="669"/>
      <c r="B703" s="669"/>
      <c r="C703" s="669"/>
      <c r="D703" s="669"/>
      <c r="E703" s="669"/>
      <c r="F703" s="669"/>
      <c r="G703" s="669"/>
      <c r="H703" s="669"/>
      <c r="I703" s="669"/>
      <c r="J703" s="669"/>
      <c r="K703" s="669"/>
      <c r="L703" s="669"/>
      <c r="M703" s="669"/>
      <c r="N703" s="669"/>
      <c r="O703" s="669"/>
      <c r="P703" s="150"/>
      <c r="Q703" s="150"/>
      <c r="R703" s="150"/>
      <c r="S703" s="669"/>
      <c r="T703" s="669"/>
      <c r="U703" s="669"/>
      <c r="V703" s="150"/>
      <c r="W703" s="150"/>
      <c r="X703" s="150"/>
      <c r="Y703" s="150"/>
      <c r="Z703" s="150"/>
      <c r="AA703" s="150"/>
      <c r="AB703" s="150"/>
      <c r="AC703" s="150"/>
      <c r="AD703" s="150"/>
      <c r="AE703" s="150"/>
    </row>
    <row r="704" spans="1:31" ht="15.75" customHeight="1" x14ac:dyDescent="0.25">
      <c r="A704" s="669"/>
      <c r="B704" s="669"/>
      <c r="C704" s="669"/>
      <c r="D704" s="669"/>
      <c r="E704" s="669"/>
      <c r="F704" s="669"/>
      <c r="G704" s="669"/>
      <c r="H704" s="669"/>
      <c r="I704" s="669"/>
      <c r="J704" s="669"/>
      <c r="K704" s="669"/>
      <c r="L704" s="669"/>
      <c r="M704" s="669"/>
      <c r="N704" s="669"/>
      <c r="O704" s="669"/>
      <c r="P704" s="150"/>
      <c r="Q704" s="150"/>
      <c r="R704" s="150"/>
      <c r="S704" s="669"/>
      <c r="T704" s="669"/>
      <c r="U704" s="669"/>
      <c r="V704" s="150"/>
      <c r="W704" s="150"/>
      <c r="X704" s="150"/>
      <c r="Y704" s="150"/>
      <c r="Z704" s="150"/>
      <c r="AA704" s="150"/>
      <c r="AB704" s="150"/>
      <c r="AC704" s="150"/>
      <c r="AD704" s="150"/>
      <c r="AE704" s="150"/>
    </row>
    <row r="705" spans="1:31" ht="15.75" customHeight="1" x14ac:dyDescent="0.25">
      <c r="A705" s="669"/>
      <c r="B705" s="669"/>
      <c r="C705" s="669"/>
      <c r="D705" s="669"/>
      <c r="E705" s="669"/>
      <c r="F705" s="669"/>
      <c r="G705" s="669"/>
      <c r="H705" s="669"/>
      <c r="I705" s="669"/>
      <c r="J705" s="669"/>
      <c r="K705" s="669"/>
      <c r="L705" s="669"/>
      <c r="M705" s="669"/>
      <c r="N705" s="669"/>
      <c r="O705" s="669"/>
      <c r="P705" s="150"/>
      <c r="Q705" s="150"/>
      <c r="R705" s="150"/>
      <c r="S705" s="669"/>
      <c r="T705" s="669"/>
      <c r="U705" s="669"/>
      <c r="V705" s="150"/>
      <c r="W705" s="150"/>
      <c r="X705" s="150"/>
      <c r="Y705" s="150"/>
      <c r="Z705" s="150"/>
      <c r="AA705" s="150"/>
      <c r="AB705" s="150"/>
      <c r="AC705" s="150"/>
      <c r="AD705" s="150"/>
      <c r="AE705" s="150"/>
    </row>
    <row r="706" spans="1:31" ht="15.75" customHeight="1" x14ac:dyDescent="0.25">
      <c r="A706" s="669"/>
      <c r="B706" s="669"/>
      <c r="C706" s="669"/>
      <c r="D706" s="669"/>
      <c r="E706" s="669"/>
      <c r="F706" s="669"/>
      <c r="G706" s="669"/>
      <c r="H706" s="669"/>
      <c r="I706" s="669"/>
      <c r="J706" s="669"/>
      <c r="K706" s="669"/>
      <c r="L706" s="669"/>
      <c r="M706" s="669"/>
      <c r="N706" s="669"/>
      <c r="O706" s="669"/>
      <c r="P706" s="150"/>
      <c r="Q706" s="150"/>
      <c r="R706" s="150"/>
      <c r="S706" s="669"/>
      <c r="T706" s="669"/>
      <c r="U706" s="669"/>
      <c r="V706" s="150"/>
      <c r="W706" s="150"/>
      <c r="X706" s="150"/>
      <c r="Y706" s="150"/>
      <c r="Z706" s="150"/>
      <c r="AA706" s="150"/>
      <c r="AB706" s="150"/>
      <c r="AC706" s="150"/>
      <c r="AD706" s="150"/>
      <c r="AE706" s="150"/>
    </row>
    <row r="707" spans="1:31" ht="15.75" customHeight="1" x14ac:dyDescent="0.25">
      <c r="A707" s="669"/>
      <c r="B707" s="669"/>
      <c r="C707" s="669"/>
      <c r="D707" s="669"/>
      <c r="E707" s="669"/>
      <c r="F707" s="669"/>
      <c r="G707" s="669"/>
      <c r="H707" s="669"/>
      <c r="I707" s="669"/>
      <c r="J707" s="669"/>
      <c r="K707" s="669"/>
      <c r="L707" s="669"/>
      <c r="M707" s="669"/>
      <c r="N707" s="669"/>
      <c r="O707" s="669"/>
      <c r="P707" s="150"/>
      <c r="Q707" s="150"/>
      <c r="R707" s="150"/>
      <c r="S707" s="669"/>
      <c r="T707" s="669"/>
      <c r="U707" s="669"/>
      <c r="V707" s="150"/>
      <c r="W707" s="150"/>
      <c r="X707" s="150"/>
      <c r="Y707" s="150"/>
      <c r="Z707" s="150"/>
      <c r="AA707" s="150"/>
      <c r="AB707" s="150"/>
      <c r="AC707" s="150"/>
      <c r="AD707" s="150"/>
      <c r="AE707" s="150"/>
    </row>
    <row r="708" spans="1:31" ht="15.75" customHeight="1" x14ac:dyDescent="0.25">
      <c r="A708" s="669"/>
      <c r="B708" s="669"/>
      <c r="C708" s="669"/>
      <c r="D708" s="669"/>
      <c r="E708" s="669"/>
      <c r="F708" s="669"/>
      <c r="G708" s="669"/>
      <c r="H708" s="669"/>
      <c r="I708" s="669"/>
      <c r="J708" s="669"/>
      <c r="K708" s="669"/>
      <c r="L708" s="669"/>
      <c r="M708" s="669"/>
      <c r="N708" s="669"/>
      <c r="O708" s="669"/>
      <c r="P708" s="150"/>
      <c r="Q708" s="150"/>
      <c r="R708" s="150"/>
      <c r="S708" s="669"/>
      <c r="T708" s="669"/>
      <c r="U708" s="669"/>
      <c r="V708" s="150"/>
      <c r="W708" s="150"/>
      <c r="X708" s="150"/>
      <c r="Y708" s="150"/>
      <c r="Z708" s="150"/>
      <c r="AA708" s="150"/>
      <c r="AB708" s="150"/>
      <c r="AC708" s="150"/>
      <c r="AD708" s="150"/>
      <c r="AE708" s="150"/>
    </row>
    <row r="709" spans="1:31" ht="15.75" customHeight="1" x14ac:dyDescent="0.25">
      <c r="A709" s="669"/>
      <c r="B709" s="669"/>
      <c r="C709" s="669"/>
      <c r="D709" s="669"/>
      <c r="E709" s="669"/>
      <c r="F709" s="669"/>
      <c r="G709" s="669"/>
      <c r="H709" s="669"/>
      <c r="I709" s="669"/>
      <c r="J709" s="669"/>
      <c r="K709" s="669"/>
      <c r="L709" s="669"/>
      <c r="M709" s="669"/>
      <c r="N709" s="669"/>
      <c r="O709" s="669"/>
      <c r="P709" s="150"/>
      <c r="Q709" s="150"/>
      <c r="R709" s="150"/>
      <c r="S709" s="669"/>
      <c r="T709" s="669"/>
      <c r="U709" s="669"/>
      <c r="V709" s="150"/>
      <c r="W709" s="150"/>
      <c r="X709" s="150"/>
      <c r="Y709" s="150"/>
      <c r="Z709" s="150"/>
      <c r="AA709" s="150"/>
      <c r="AB709" s="150"/>
      <c r="AC709" s="150"/>
      <c r="AD709" s="150"/>
      <c r="AE709" s="150"/>
    </row>
    <row r="710" spans="1:31" ht="15.75" customHeight="1" x14ac:dyDescent="0.25">
      <c r="A710" s="669"/>
      <c r="B710" s="669"/>
      <c r="C710" s="669"/>
      <c r="D710" s="669"/>
      <c r="E710" s="669"/>
      <c r="F710" s="669"/>
      <c r="G710" s="669"/>
      <c r="H710" s="669"/>
      <c r="I710" s="669"/>
      <c r="J710" s="669"/>
      <c r="K710" s="669"/>
      <c r="L710" s="669"/>
      <c r="M710" s="669"/>
      <c r="N710" s="669"/>
      <c r="O710" s="669"/>
      <c r="P710" s="150"/>
      <c r="Q710" s="150"/>
      <c r="R710" s="150"/>
      <c r="S710" s="669"/>
      <c r="T710" s="669"/>
      <c r="U710" s="669"/>
      <c r="V710" s="150"/>
      <c r="W710" s="150"/>
      <c r="X710" s="150"/>
      <c r="Y710" s="150"/>
      <c r="Z710" s="150"/>
      <c r="AA710" s="150"/>
      <c r="AB710" s="150"/>
      <c r="AC710" s="150"/>
      <c r="AD710" s="150"/>
      <c r="AE710" s="150"/>
    </row>
    <row r="711" spans="1:31" ht="15.75" customHeight="1" x14ac:dyDescent="0.25">
      <c r="A711" s="669"/>
      <c r="B711" s="669"/>
      <c r="C711" s="669"/>
      <c r="D711" s="669"/>
      <c r="E711" s="669"/>
      <c r="F711" s="669"/>
      <c r="G711" s="669"/>
      <c r="H711" s="669"/>
      <c r="I711" s="669"/>
      <c r="J711" s="669"/>
      <c r="K711" s="669"/>
      <c r="L711" s="669"/>
      <c r="M711" s="669"/>
      <c r="N711" s="669"/>
      <c r="O711" s="669"/>
      <c r="P711" s="150"/>
      <c r="Q711" s="150"/>
      <c r="R711" s="150"/>
      <c r="S711" s="669"/>
      <c r="T711" s="669"/>
      <c r="U711" s="669"/>
      <c r="V711" s="150"/>
      <c r="W711" s="150"/>
      <c r="X711" s="150"/>
      <c r="Y711" s="150"/>
      <c r="Z711" s="150"/>
      <c r="AA711" s="150"/>
      <c r="AB711" s="150"/>
      <c r="AC711" s="150"/>
      <c r="AD711" s="150"/>
      <c r="AE711" s="150"/>
    </row>
    <row r="712" spans="1:31" ht="15.75" customHeight="1" x14ac:dyDescent="0.25">
      <c r="A712" s="669"/>
      <c r="B712" s="669"/>
      <c r="C712" s="669"/>
      <c r="D712" s="669"/>
      <c r="E712" s="669"/>
      <c r="F712" s="669"/>
      <c r="G712" s="669"/>
      <c r="H712" s="669"/>
      <c r="I712" s="669"/>
      <c r="J712" s="669"/>
      <c r="K712" s="669"/>
      <c r="L712" s="669"/>
      <c r="M712" s="669"/>
      <c r="N712" s="669"/>
      <c r="O712" s="669"/>
      <c r="P712" s="150"/>
      <c r="Q712" s="150"/>
      <c r="R712" s="150"/>
      <c r="S712" s="669"/>
      <c r="T712" s="669"/>
      <c r="U712" s="669"/>
      <c r="V712" s="150"/>
      <c r="W712" s="150"/>
      <c r="X712" s="150"/>
      <c r="Y712" s="150"/>
      <c r="Z712" s="150"/>
      <c r="AA712" s="150"/>
      <c r="AB712" s="150"/>
      <c r="AC712" s="150"/>
      <c r="AD712" s="150"/>
      <c r="AE712" s="150"/>
    </row>
    <row r="713" spans="1:31" ht="15.75" customHeight="1" x14ac:dyDescent="0.25">
      <c r="A713" s="669"/>
      <c r="B713" s="669"/>
      <c r="C713" s="669"/>
      <c r="D713" s="669"/>
      <c r="E713" s="669"/>
      <c r="F713" s="669"/>
      <c r="G713" s="669"/>
      <c r="H713" s="669"/>
      <c r="I713" s="669"/>
      <c r="J713" s="669"/>
      <c r="K713" s="669"/>
      <c r="L713" s="669"/>
      <c r="M713" s="669"/>
      <c r="N713" s="669"/>
      <c r="O713" s="669"/>
      <c r="P713" s="150"/>
      <c r="Q713" s="150"/>
      <c r="R713" s="150"/>
      <c r="S713" s="669"/>
      <c r="T713" s="669"/>
      <c r="U713" s="669"/>
      <c r="V713" s="150"/>
      <c r="W713" s="150"/>
      <c r="X713" s="150"/>
      <c r="Y713" s="150"/>
      <c r="Z713" s="150"/>
      <c r="AA713" s="150"/>
      <c r="AB713" s="150"/>
      <c r="AC713" s="150"/>
      <c r="AD713" s="150"/>
      <c r="AE713" s="150"/>
    </row>
    <row r="714" spans="1:31" ht="15.75" customHeight="1" x14ac:dyDescent="0.25">
      <c r="A714" s="669"/>
      <c r="B714" s="669"/>
      <c r="C714" s="669"/>
      <c r="D714" s="669"/>
      <c r="E714" s="669"/>
      <c r="F714" s="669"/>
      <c r="G714" s="669"/>
      <c r="H714" s="669"/>
      <c r="I714" s="669"/>
      <c r="J714" s="669"/>
      <c r="K714" s="669"/>
      <c r="L714" s="669"/>
      <c r="M714" s="669"/>
      <c r="N714" s="669"/>
      <c r="O714" s="669"/>
      <c r="P714" s="150"/>
      <c r="Q714" s="150"/>
      <c r="R714" s="150"/>
      <c r="S714" s="669"/>
      <c r="T714" s="669"/>
      <c r="U714" s="669"/>
      <c r="V714" s="150"/>
      <c r="W714" s="150"/>
      <c r="X714" s="150"/>
      <c r="Y714" s="150"/>
      <c r="Z714" s="150"/>
      <c r="AA714" s="150"/>
      <c r="AB714" s="150"/>
      <c r="AC714" s="150"/>
      <c r="AD714" s="150"/>
      <c r="AE714" s="150"/>
    </row>
    <row r="715" spans="1:31" ht="15.75" customHeight="1" x14ac:dyDescent="0.25">
      <c r="A715" s="669"/>
      <c r="B715" s="669"/>
      <c r="C715" s="669"/>
      <c r="D715" s="669"/>
      <c r="E715" s="669"/>
      <c r="F715" s="669"/>
      <c r="G715" s="669"/>
      <c r="H715" s="669"/>
      <c r="I715" s="669"/>
      <c r="J715" s="669"/>
      <c r="K715" s="669"/>
      <c r="L715" s="669"/>
      <c r="M715" s="669"/>
      <c r="N715" s="669"/>
      <c r="O715" s="669"/>
      <c r="P715" s="150"/>
      <c r="Q715" s="150"/>
      <c r="R715" s="150"/>
      <c r="S715" s="669"/>
      <c r="T715" s="669"/>
      <c r="U715" s="669"/>
      <c r="V715" s="150"/>
      <c r="W715" s="150"/>
      <c r="X715" s="150"/>
      <c r="Y715" s="150"/>
      <c r="Z715" s="150"/>
      <c r="AA715" s="150"/>
      <c r="AB715" s="150"/>
      <c r="AC715" s="150"/>
      <c r="AD715" s="150"/>
      <c r="AE715" s="150"/>
    </row>
    <row r="716" spans="1:31" ht="15.75" customHeight="1" x14ac:dyDescent="0.25">
      <c r="A716" s="669"/>
      <c r="B716" s="669"/>
      <c r="C716" s="669"/>
      <c r="D716" s="669"/>
      <c r="E716" s="669"/>
      <c r="F716" s="669"/>
      <c r="G716" s="669"/>
      <c r="H716" s="669"/>
      <c r="I716" s="669"/>
      <c r="J716" s="669"/>
      <c r="K716" s="669"/>
      <c r="L716" s="669"/>
      <c r="M716" s="669"/>
      <c r="N716" s="669"/>
      <c r="O716" s="669"/>
      <c r="P716" s="150"/>
      <c r="Q716" s="150"/>
      <c r="R716" s="150"/>
      <c r="S716" s="669"/>
      <c r="T716" s="669"/>
      <c r="U716" s="669"/>
      <c r="V716" s="150"/>
      <c r="W716" s="150"/>
      <c r="X716" s="150"/>
      <c r="Y716" s="150"/>
      <c r="Z716" s="150"/>
      <c r="AA716" s="150"/>
      <c r="AB716" s="150"/>
      <c r="AC716" s="150"/>
      <c r="AD716" s="150"/>
      <c r="AE716" s="150"/>
    </row>
    <row r="717" spans="1:31" ht="15.75" customHeight="1" x14ac:dyDescent="0.25">
      <c r="A717" s="669"/>
      <c r="B717" s="669"/>
      <c r="C717" s="669"/>
      <c r="D717" s="669"/>
      <c r="E717" s="669"/>
      <c r="F717" s="669"/>
      <c r="G717" s="669"/>
      <c r="H717" s="669"/>
      <c r="I717" s="669"/>
      <c r="J717" s="669"/>
      <c r="K717" s="669"/>
      <c r="L717" s="669"/>
      <c r="M717" s="669"/>
      <c r="N717" s="669"/>
      <c r="O717" s="669"/>
      <c r="P717" s="150"/>
      <c r="Q717" s="150"/>
      <c r="R717" s="150"/>
      <c r="S717" s="669"/>
      <c r="T717" s="669"/>
      <c r="U717" s="669"/>
      <c r="V717" s="150"/>
      <c r="W717" s="150"/>
      <c r="X717" s="150"/>
      <c r="Y717" s="150"/>
      <c r="Z717" s="150"/>
      <c r="AA717" s="150"/>
      <c r="AB717" s="150"/>
      <c r="AC717" s="150"/>
      <c r="AD717" s="150"/>
      <c r="AE717" s="150"/>
    </row>
    <row r="718" spans="1:31" ht="15.75" customHeight="1" x14ac:dyDescent="0.25">
      <c r="A718" s="669"/>
      <c r="B718" s="669"/>
      <c r="C718" s="669"/>
      <c r="D718" s="669"/>
      <c r="E718" s="669"/>
      <c r="F718" s="669"/>
      <c r="G718" s="669"/>
      <c r="H718" s="669"/>
      <c r="I718" s="669"/>
      <c r="J718" s="669"/>
      <c r="K718" s="669"/>
      <c r="L718" s="669"/>
      <c r="M718" s="669"/>
      <c r="N718" s="669"/>
      <c r="O718" s="669"/>
      <c r="P718" s="150"/>
      <c r="Q718" s="150"/>
      <c r="R718" s="150"/>
      <c r="S718" s="669"/>
      <c r="T718" s="669"/>
      <c r="U718" s="669"/>
      <c r="V718" s="150"/>
      <c r="W718" s="150"/>
      <c r="X718" s="150"/>
      <c r="Y718" s="150"/>
      <c r="Z718" s="150"/>
      <c r="AA718" s="150"/>
      <c r="AB718" s="150"/>
      <c r="AC718" s="150"/>
      <c r="AD718" s="150"/>
      <c r="AE718" s="150"/>
    </row>
    <row r="719" spans="1:31" ht="15.75" customHeight="1" x14ac:dyDescent="0.25">
      <c r="A719" s="669"/>
      <c r="B719" s="669"/>
      <c r="C719" s="669"/>
      <c r="D719" s="669"/>
      <c r="E719" s="669"/>
      <c r="F719" s="669"/>
      <c r="G719" s="669"/>
      <c r="H719" s="669"/>
      <c r="I719" s="669"/>
      <c r="J719" s="669"/>
      <c r="K719" s="669"/>
      <c r="L719" s="669"/>
      <c r="M719" s="669"/>
      <c r="N719" s="669"/>
      <c r="O719" s="669"/>
      <c r="P719" s="150"/>
      <c r="Q719" s="150"/>
      <c r="R719" s="150"/>
      <c r="S719" s="669"/>
      <c r="T719" s="669"/>
      <c r="U719" s="669"/>
      <c r="V719" s="150"/>
      <c r="W719" s="150"/>
      <c r="X719" s="150"/>
      <c r="Y719" s="150"/>
      <c r="Z719" s="150"/>
      <c r="AA719" s="150"/>
      <c r="AB719" s="150"/>
      <c r="AC719" s="150"/>
      <c r="AD719" s="150"/>
      <c r="AE719" s="150"/>
    </row>
    <row r="720" spans="1:31" ht="15.75" customHeight="1" x14ac:dyDescent="0.25">
      <c r="A720" s="669"/>
      <c r="B720" s="669"/>
      <c r="C720" s="669"/>
      <c r="D720" s="669"/>
      <c r="E720" s="669"/>
      <c r="F720" s="669"/>
      <c r="G720" s="669"/>
      <c r="H720" s="669"/>
      <c r="I720" s="669"/>
      <c r="J720" s="669"/>
      <c r="K720" s="669"/>
      <c r="L720" s="669"/>
      <c r="M720" s="669"/>
      <c r="N720" s="669"/>
      <c r="O720" s="669"/>
      <c r="P720" s="150"/>
      <c r="Q720" s="150"/>
      <c r="R720" s="150"/>
      <c r="S720" s="669"/>
      <c r="T720" s="669"/>
      <c r="U720" s="669"/>
      <c r="V720" s="150"/>
      <c r="W720" s="150"/>
      <c r="X720" s="150"/>
      <c r="Y720" s="150"/>
      <c r="Z720" s="150"/>
      <c r="AA720" s="150"/>
      <c r="AB720" s="150"/>
      <c r="AC720" s="150"/>
      <c r="AD720" s="150"/>
      <c r="AE720" s="150"/>
    </row>
    <row r="721" spans="1:31" ht="15.75" customHeight="1" x14ac:dyDescent="0.25">
      <c r="A721" s="669"/>
      <c r="B721" s="669"/>
      <c r="C721" s="669"/>
      <c r="D721" s="669"/>
      <c r="E721" s="669"/>
      <c r="F721" s="669"/>
      <c r="G721" s="669"/>
      <c r="H721" s="669"/>
      <c r="I721" s="669"/>
      <c r="J721" s="669"/>
      <c r="K721" s="669"/>
      <c r="L721" s="669"/>
      <c r="M721" s="669"/>
      <c r="N721" s="669"/>
      <c r="O721" s="669"/>
      <c r="P721" s="150"/>
      <c r="Q721" s="150"/>
      <c r="R721" s="150"/>
      <c r="S721" s="669"/>
      <c r="T721" s="669"/>
      <c r="U721" s="669"/>
      <c r="V721" s="150"/>
      <c r="W721" s="150"/>
      <c r="X721" s="150"/>
      <c r="Y721" s="150"/>
      <c r="Z721" s="150"/>
      <c r="AA721" s="150"/>
      <c r="AB721" s="150"/>
      <c r="AC721" s="150"/>
      <c r="AD721" s="150"/>
      <c r="AE721" s="150"/>
    </row>
    <row r="722" spans="1:31" ht="15.75" customHeight="1" x14ac:dyDescent="0.25">
      <c r="A722" s="669"/>
      <c r="B722" s="669"/>
      <c r="C722" s="669"/>
      <c r="D722" s="669"/>
      <c r="E722" s="669"/>
      <c r="F722" s="669"/>
      <c r="G722" s="669"/>
      <c r="H722" s="669"/>
      <c r="I722" s="669"/>
      <c r="J722" s="669"/>
      <c r="K722" s="669"/>
      <c r="L722" s="669"/>
      <c r="M722" s="669"/>
      <c r="N722" s="669"/>
      <c r="O722" s="669"/>
      <c r="P722" s="150"/>
      <c r="Q722" s="150"/>
      <c r="R722" s="150"/>
      <c r="S722" s="669"/>
      <c r="T722" s="669"/>
      <c r="U722" s="669"/>
      <c r="V722" s="150"/>
      <c r="W722" s="150"/>
      <c r="X722" s="150"/>
      <c r="Y722" s="150"/>
      <c r="Z722" s="150"/>
      <c r="AA722" s="150"/>
      <c r="AB722" s="150"/>
      <c r="AC722" s="150"/>
      <c r="AD722" s="150"/>
      <c r="AE722" s="150"/>
    </row>
    <row r="723" spans="1:31" ht="15.75" customHeight="1" x14ac:dyDescent="0.25">
      <c r="A723" s="669"/>
      <c r="B723" s="669"/>
      <c r="C723" s="669"/>
      <c r="D723" s="669"/>
      <c r="E723" s="669"/>
      <c r="F723" s="669"/>
      <c r="G723" s="669"/>
      <c r="H723" s="669"/>
      <c r="I723" s="669"/>
      <c r="J723" s="669"/>
      <c r="K723" s="669"/>
      <c r="L723" s="669"/>
      <c r="M723" s="669"/>
      <c r="N723" s="669"/>
      <c r="O723" s="669"/>
      <c r="P723" s="150"/>
      <c r="Q723" s="150"/>
      <c r="R723" s="150"/>
      <c r="S723" s="669"/>
      <c r="T723" s="669"/>
      <c r="U723" s="669"/>
      <c r="V723" s="150"/>
      <c r="W723" s="150"/>
      <c r="X723" s="150"/>
      <c r="Y723" s="150"/>
      <c r="Z723" s="150"/>
      <c r="AA723" s="150"/>
      <c r="AB723" s="150"/>
      <c r="AC723" s="150"/>
      <c r="AD723" s="150"/>
      <c r="AE723" s="150"/>
    </row>
    <row r="724" spans="1:31" ht="15.75" customHeight="1" x14ac:dyDescent="0.25">
      <c r="A724" s="669"/>
      <c r="B724" s="669"/>
      <c r="C724" s="669"/>
      <c r="D724" s="669"/>
      <c r="E724" s="669"/>
      <c r="F724" s="669"/>
      <c r="G724" s="669"/>
      <c r="H724" s="669"/>
      <c r="I724" s="669"/>
      <c r="J724" s="669"/>
      <c r="K724" s="669"/>
      <c r="L724" s="669"/>
      <c r="M724" s="669"/>
      <c r="N724" s="669"/>
      <c r="O724" s="669"/>
      <c r="P724" s="150"/>
      <c r="Q724" s="150"/>
      <c r="R724" s="150"/>
      <c r="S724" s="669"/>
      <c r="T724" s="669"/>
      <c r="U724" s="669"/>
      <c r="V724" s="150"/>
      <c r="W724" s="150"/>
      <c r="X724" s="150"/>
      <c r="Y724" s="150"/>
      <c r="Z724" s="150"/>
      <c r="AA724" s="150"/>
      <c r="AB724" s="150"/>
      <c r="AC724" s="150"/>
      <c r="AD724" s="150"/>
      <c r="AE724" s="150"/>
    </row>
    <row r="725" spans="1:31" ht="15.75" customHeight="1" x14ac:dyDescent="0.25">
      <c r="A725" s="669"/>
      <c r="B725" s="669"/>
      <c r="C725" s="669"/>
      <c r="D725" s="669"/>
      <c r="E725" s="669"/>
      <c r="F725" s="669"/>
      <c r="G725" s="669"/>
      <c r="H725" s="669"/>
      <c r="I725" s="669"/>
      <c r="J725" s="669"/>
      <c r="K725" s="669"/>
      <c r="L725" s="669"/>
      <c r="M725" s="669"/>
      <c r="N725" s="669"/>
      <c r="O725" s="669"/>
      <c r="P725" s="150"/>
      <c r="Q725" s="150"/>
      <c r="R725" s="150"/>
      <c r="S725" s="669"/>
      <c r="T725" s="669"/>
      <c r="U725" s="669"/>
      <c r="V725" s="150"/>
      <c r="W725" s="150"/>
      <c r="X725" s="150"/>
      <c r="Y725" s="150"/>
      <c r="Z725" s="150"/>
      <c r="AA725" s="150"/>
      <c r="AB725" s="150"/>
      <c r="AC725" s="150"/>
      <c r="AD725" s="150"/>
      <c r="AE725" s="150"/>
    </row>
    <row r="726" spans="1:31" ht="15.75" customHeight="1" x14ac:dyDescent="0.25">
      <c r="A726" s="669"/>
      <c r="B726" s="669"/>
      <c r="C726" s="669"/>
      <c r="D726" s="669"/>
      <c r="E726" s="669"/>
      <c r="F726" s="669"/>
      <c r="G726" s="669"/>
      <c r="H726" s="669"/>
      <c r="I726" s="669"/>
      <c r="J726" s="669"/>
      <c r="K726" s="669"/>
      <c r="L726" s="669"/>
      <c r="M726" s="669"/>
      <c r="N726" s="669"/>
      <c r="O726" s="669"/>
      <c r="P726" s="150"/>
      <c r="Q726" s="150"/>
      <c r="R726" s="150"/>
      <c r="S726" s="669"/>
      <c r="T726" s="669"/>
      <c r="U726" s="669"/>
      <c r="V726" s="150"/>
      <c r="W726" s="150"/>
      <c r="X726" s="150"/>
      <c r="Y726" s="150"/>
      <c r="Z726" s="150"/>
      <c r="AA726" s="150"/>
      <c r="AB726" s="150"/>
      <c r="AC726" s="150"/>
      <c r="AD726" s="150"/>
      <c r="AE726" s="150"/>
    </row>
    <row r="727" spans="1:31" ht="15.75" customHeight="1" x14ac:dyDescent="0.25">
      <c r="A727" s="669"/>
      <c r="B727" s="669"/>
      <c r="C727" s="669"/>
      <c r="D727" s="669"/>
      <c r="E727" s="669"/>
      <c r="F727" s="669"/>
      <c r="G727" s="669"/>
      <c r="H727" s="669"/>
      <c r="I727" s="669"/>
      <c r="J727" s="669"/>
      <c r="K727" s="669"/>
      <c r="L727" s="669"/>
      <c r="M727" s="669"/>
      <c r="N727" s="669"/>
      <c r="O727" s="669"/>
      <c r="P727" s="150"/>
      <c r="Q727" s="150"/>
      <c r="R727" s="150"/>
      <c r="S727" s="669"/>
      <c r="T727" s="669"/>
      <c r="U727" s="669"/>
      <c r="V727" s="150"/>
      <c r="W727" s="150"/>
      <c r="X727" s="150"/>
      <c r="Y727" s="150"/>
      <c r="Z727" s="150"/>
      <c r="AA727" s="150"/>
      <c r="AB727" s="150"/>
      <c r="AC727" s="150"/>
      <c r="AD727" s="150"/>
      <c r="AE727" s="150"/>
    </row>
    <row r="728" spans="1:31" ht="15.75" customHeight="1" x14ac:dyDescent="0.25">
      <c r="A728" s="669"/>
      <c r="B728" s="669"/>
      <c r="C728" s="669"/>
      <c r="D728" s="669"/>
      <c r="E728" s="669"/>
      <c r="F728" s="669"/>
      <c r="G728" s="669"/>
      <c r="H728" s="669"/>
      <c r="I728" s="669"/>
      <c r="J728" s="669"/>
      <c r="K728" s="669"/>
      <c r="L728" s="669"/>
      <c r="M728" s="669"/>
      <c r="N728" s="669"/>
      <c r="O728" s="669"/>
      <c r="P728" s="150"/>
      <c r="Q728" s="150"/>
      <c r="R728" s="150"/>
      <c r="S728" s="669"/>
      <c r="T728" s="669"/>
      <c r="U728" s="669"/>
      <c r="V728" s="150"/>
      <c r="W728" s="150"/>
      <c r="X728" s="150"/>
      <c r="Y728" s="150"/>
      <c r="Z728" s="150"/>
      <c r="AA728" s="150"/>
      <c r="AB728" s="150"/>
      <c r="AC728" s="150"/>
      <c r="AD728" s="150"/>
      <c r="AE728" s="150"/>
    </row>
    <row r="729" spans="1:31" ht="15.75" customHeight="1" x14ac:dyDescent="0.25">
      <c r="A729" s="669"/>
      <c r="B729" s="669"/>
      <c r="C729" s="669"/>
      <c r="D729" s="669"/>
      <c r="E729" s="669"/>
      <c r="F729" s="669"/>
      <c r="G729" s="669"/>
      <c r="H729" s="669"/>
      <c r="I729" s="669"/>
      <c r="J729" s="669"/>
      <c r="K729" s="669"/>
      <c r="L729" s="669"/>
      <c r="M729" s="669"/>
      <c r="N729" s="669"/>
      <c r="O729" s="669"/>
      <c r="P729" s="150"/>
      <c r="Q729" s="150"/>
      <c r="R729" s="150"/>
      <c r="S729" s="669"/>
      <c r="T729" s="669"/>
      <c r="U729" s="669"/>
      <c r="V729" s="150"/>
      <c r="W729" s="150"/>
      <c r="X729" s="150"/>
      <c r="Y729" s="150"/>
      <c r="Z729" s="150"/>
      <c r="AA729" s="150"/>
      <c r="AB729" s="150"/>
      <c r="AC729" s="150"/>
      <c r="AD729" s="150"/>
      <c r="AE729" s="150"/>
    </row>
    <row r="730" spans="1:31" ht="15.75" customHeight="1" x14ac:dyDescent="0.25">
      <c r="A730" s="669"/>
      <c r="B730" s="669"/>
      <c r="C730" s="669"/>
      <c r="D730" s="669"/>
      <c r="E730" s="669"/>
      <c r="F730" s="669"/>
      <c r="G730" s="669"/>
      <c r="H730" s="669"/>
      <c r="I730" s="669"/>
      <c r="J730" s="669"/>
      <c r="K730" s="669"/>
      <c r="L730" s="669"/>
      <c r="M730" s="669"/>
      <c r="N730" s="669"/>
      <c r="O730" s="669"/>
      <c r="P730" s="150"/>
      <c r="Q730" s="150"/>
      <c r="R730" s="150"/>
      <c r="S730" s="669"/>
      <c r="T730" s="669"/>
      <c r="U730" s="669"/>
      <c r="V730" s="150"/>
      <c r="W730" s="150"/>
      <c r="X730" s="150"/>
      <c r="Y730" s="150"/>
      <c r="Z730" s="150"/>
      <c r="AA730" s="150"/>
      <c r="AB730" s="150"/>
      <c r="AC730" s="150"/>
      <c r="AD730" s="150"/>
      <c r="AE730" s="150"/>
    </row>
    <row r="731" spans="1:31" ht="15.75" customHeight="1" x14ac:dyDescent="0.25">
      <c r="A731" s="669"/>
      <c r="B731" s="669"/>
      <c r="C731" s="669"/>
      <c r="D731" s="669"/>
      <c r="E731" s="669"/>
      <c r="F731" s="669"/>
      <c r="G731" s="669"/>
      <c r="H731" s="669"/>
      <c r="I731" s="669"/>
      <c r="J731" s="669"/>
      <c r="K731" s="669"/>
      <c r="L731" s="669"/>
      <c r="M731" s="669"/>
      <c r="N731" s="669"/>
      <c r="O731" s="669"/>
      <c r="P731" s="150"/>
      <c r="Q731" s="150"/>
      <c r="R731" s="150"/>
      <c r="S731" s="669"/>
      <c r="T731" s="669"/>
      <c r="U731" s="669"/>
      <c r="V731" s="150"/>
      <c r="W731" s="150"/>
      <c r="X731" s="150"/>
      <c r="Y731" s="150"/>
      <c r="Z731" s="150"/>
      <c r="AA731" s="150"/>
      <c r="AB731" s="150"/>
      <c r="AC731" s="150"/>
      <c r="AD731" s="150"/>
      <c r="AE731" s="150"/>
    </row>
    <row r="732" spans="1:31" ht="15.75" customHeight="1" x14ac:dyDescent="0.25">
      <c r="A732" s="669"/>
      <c r="B732" s="669"/>
      <c r="C732" s="669"/>
      <c r="D732" s="669"/>
      <c r="E732" s="669"/>
      <c r="F732" s="669"/>
      <c r="G732" s="669"/>
      <c r="H732" s="669"/>
      <c r="I732" s="669"/>
      <c r="J732" s="669"/>
      <c r="K732" s="669"/>
      <c r="L732" s="669"/>
      <c r="M732" s="669"/>
      <c r="N732" s="669"/>
      <c r="O732" s="669"/>
      <c r="P732" s="150"/>
      <c r="Q732" s="150"/>
      <c r="R732" s="150"/>
      <c r="S732" s="669"/>
      <c r="T732" s="669"/>
      <c r="U732" s="669"/>
      <c r="V732" s="150"/>
      <c r="W732" s="150"/>
      <c r="X732" s="150"/>
      <c r="Y732" s="150"/>
      <c r="Z732" s="150"/>
      <c r="AA732" s="150"/>
      <c r="AB732" s="150"/>
      <c r="AC732" s="150"/>
      <c r="AD732" s="150"/>
      <c r="AE732" s="150"/>
    </row>
    <row r="733" spans="1:31" ht="15.75" customHeight="1" x14ac:dyDescent="0.25">
      <c r="A733" s="669"/>
      <c r="B733" s="669"/>
      <c r="C733" s="669"/>
      <c r="D733" s="669"/>
      <c r="E733" s="669"/>
      <c r="F733" s="669"/>
      <c r="G733" s="669"/>
      <c r="H733" s="669"/>
      <c r="I733" s="669"/>
      <c r="J733" s="669"/>
      <c r="K733" s="669"/>
      <c r="L733" s="669"/>
      <c r="M733" s="669"/>
      <c r="N733" s="669"/>
      <c r="O733" s="669"/>
      <c r="P733" s="150"/>
      <c r="Q733" s="150"/>
      <c r="R733" s="150"/>
      <c r="S733" s="669"/>
      <c r="T733" s="669"/>
      <c r="U733" s="669"/>
      <c r="V733" s="150"/>
      <c r="W733" s="150"/>
      <c r="X733" s="150"/>
      <c r="Y733" s="150"/>
      <c r="Z733" s="150"/>
      <c r="AA733" s="150"/>
      <c r="AB733" s="150"/>
      <c r="AC733" s="150"/>
      <c r="AD733" s="150"/>
      <c r="AE733" s="150"/>
    </row>
    <row r="734" spans="1:31" ht="15.75" customHeight="1" x14ac:dyDescent="0.25">
      <c r="A734" s="669"/>
      <c r="B734" s="669"/>
      <c r="C734" s="669"/>
      <c r="D734" s="669"/>
      <c r="E734" s="669"/>
      <c r="F734" s="669"/>
      <c r="G734" s="669"/>
      <c r="H734" s="669"/>
      <c r="I734" s="669"/>
      <c r="J734" s="669"/>
      <c r="K734" s="669"/>
      <c r="L734" s="669"/>
      <c r="M734" s="669"/>
      <c r="N734" s="669"/>
      <c r="O734" s="669"/>
      <c r="P734" s="150"/>
      <c r="Q734" s="150"/>
      <c r="R734" s="150"/>
      <c r="S734" s="669"/>
      <c r="T734" s="669"/>
      <c r="U734" s="669"/>
      <c r="V734" s="150"/>
      <c r="W734" s="150"/>
      <c r="X734" s="150"/>
      <c r="Y734" s="150"/>
      <c r="Z734" s="150"/>
      <c r="AA734" s="150"/>
      <c r="AB734" s="150"/>
      <c r="AC734" s="150"/>
      <c r="AD734" s="150"/>
      <c r="AE734" s="150"/>
    </row>
    <row r="735" spans="1:31" ht="15.75" customHeight="1" x14ac:dyDescent="0.25">
      <c r="A735" s="669"/>
      <c r="B735" s="669"/>
      <c r="C735" s="669"/>
      <c r="D735" s="669"/>
      <c r="E735" s="669"/>
      <c r="F735" s="669"/>
      <c r="G735" s="669"/>
      <c r="H735" s="669"/>
      <c r="I735" s="669"/>
      <c r="J735" s="669"/>
      <c r="K735" s="669"/>
      <c r="L735" s="669"/>
      <c r="M735" s="669"/>
      <c r="N735" s="669"/>
      <c r="O735" s="669"/>
      <c r="P735" s="150"/>
      <c r="Q735" s="150"/>
      <c r="R735" s="150"/>
      <c r="S735" s="669"/>
      <c r="T735" s="669"/>
      <c r="U735" s="669"/>
      <c r="V735" s="150"/>
      <c r="W735" s="150"/>
      <c r="X735" s="150"/>
      <c r="Y735" s="150"/>
      <c r="Z735" s="150"/>
      <c r="AA735" s="150"/>
      <c r="AB735" s="150"/>
      <c r="AC735" s="150"/>
      <c r="AD735" s="150"/>
      <c r="AE735" s="150"/>
    </row>
    <row r="736" spans="1:31" ht="15.75" customHeight="1" x14ac:dyDescent="0.25">
      <c r="A736" s="669"/>
      <c r="B736" s="669"/>
      <c r="C736" s="669"/>
      <c r="D736" s="669"/>
      <c r="E736" s="669"/>
      <c r="F736" s="669"/>
      <c r="G736" s="669"/>
      <c r="H736" s="669"/>
      <c r="I736" s="669"/>
      <c r="J736" s="669"/>
      <c r="K736" s="669"/>
      <c r="L736" s="669"/>
      <c r="M736" s="669"/>
      <c r="N736" s="669"/>
      <c r="O736" s="669"/>
      <c r="P736" s="150"/>
      <c r="Q736" s="150"/>
      <c r="R736" s="150"/>
      <c r="S736" s="669"/>
      <c r="T736" s="669"/>
      <c r="U736" s="669"/>
      <c r="V736" s="150"/>
      <c r="W736" s="150"/>
      <c r="X736" s="150"/>
      <c r="Y736" s="150"/>
      <c r="Z736" s="150"/>
      <c r="AA736" s="150"/>
      <c r="AB736" s="150"/>
      <c r="AC736" s="150"/>
      <c r="AD736" s="150"/>
      <c r="AE736" s="150"/>
    </row>
    <row r="737" spans="1:31" ht="15.75" customHeight="1" x14ac:dyDescent="0.25">
      <c r="A737" s="669"/>
      <c r="B737" s="669"/>
      <c r="C737" s="669"/>
      <c r="D737" s="669"/>
      <c r="E737" s="669"/>
      <c r="F737" s="669"/>
      <c r="G737" s="669"/>
      <c r="H737" s="669"/>
      <c r="I737" s="669"/>
      <c r="J737" s="669"/>
      <c r="K737" s="669"/>
      <c r="L737" s="669"/>
      <c r="M737" s="669"/>
      <c r="N737" s="669"/>
      <c r="O737" s="669"/>
      <c r="P737" s="150"/>
      <c r="Q737" s="150"/>
      <c r="R737" s="150"/>
      <c r="S737" s="669"/>
      <c r="T737" s="669"/>
      <c r="U737" s="669"/>
      <c r="V737" s="150"/>
      <c r="W737" s="150"/>
      <c r="X737" s="150"/>
      <c r="Y737" s="150"/>
      <c r="Z737" s="150"/>
      <c r="AA737" s="150"/>
      <c r="AB737" s="150"/>
      <c r="AC737" s="150"/>
      <c r="AD737" s="150"/>
      <c r="AE737" s="150"/>
    </row>
    <row r="738" spans="1:31" ht="15.75" customHeight="1" x14ac:dyDescent="0.25">
      <c r="A738" s="669"/>
      <c r="B738" s="669"/>
      <c r="C738" s="669"/>
      <c r="D738" s="669"/>
      <c r="E738" s="669"/>
      <c r="F738" s="669"/>
      <c r="G738" s="669"/>
      <c r="H738" s="669"/>
      <c r="I738" s="669"/>
      <c r="J738" s="669"/>
      <c r="K738" s="669"/>
      <c r="L738" s="669"/>
      <c r="M738" s="669"/>
      <c r="N738" s="669"/>
      <c r="O738" s="669"/>
      <c r="P738" s="150"/>
      <c r="Q738" s="150"/>
      <c r="R738" s="150"/>
      <c r="S738" s="669"/>
      <c r="T738" s="669"/>
      <c r="U738" s="669"/>
      <c r="V738" s="150"/>
      <c r="W738" s="150"/>
      <c r="X738" s="150"/>
      <c r="Y738" s="150"/>
      <c r="Z738" s="150"/>
      <c r="AA738" s="150"/>
      <c r="AB738" s="150"/>
      <c r="AC738" s="150"/>
      <c r="AD738" s="150"/>
      <c r="AE738" s="150"/>
    </row>
    <row r="739" spans="1:31" ht="15.75" customHeight="1" x14ac:dyDescent="0.25">
      <c r="A739" s="669"/>
      <c r="B739" s="669"/>
      <c r="C739" s="669"/>
      <c r="D739" s="669"/>
      <c r="E739" s="669"/>
      <c r="F739" s="669"/>
      <c r="G739" s="669"/>
      <c r="H739" s="669"/>
      <c r="I739" s="669"/>
      <c r="J739" s="669"/>
      <c r="K739" s="669"/>
      <c r="L739" s="669"/>
      <c r="M739" s="669"/>
      <c r="N739" s="669"/>
      <c r="O739" s="669"/>
      <c r="P739" s="150"/>
      <c r="Q739" s="150"/>
      <c r="R739" s="150"/>
      <c r="S739" s="669"/>
      <c r="T739" s="669"/>
      <c r="U739" s="669"/>
      <c r="V739" s="150"/>
      <c r="W739" s="150"/>
      <c r="X739" s="150"/>
      <c r="Y739" s="150"/>
      <c r="Z739" s="150"/>
      <c r="AA739" s="150"/>
      <c r="AB739" s="150"/>
      <c r="AC739" s="150"/>
      <c r="AD739" s="150"/>
      <c r="AE739" s="150"/>
    </row>
    <row r="740" spans="1:31" ht="15.75" customHeight="1" x14ac:dyDescent="0.25">
      <c r="A740" s="669"/>
      <c r="B740" s="669"/>
      <c r="C740" s="669"/>
      <c r="D740" s="669"/>
      <c r="E740" s="669"/>
      <c r="F740" s="669"/>
      <c r="G740" s="669"/>
      <c r="H740" s="669"/>
      <c r="I740" s="669"/>
      <c r="J740" s="669"/>
      <c r="K740" s="669"/>
      <c r="L740" s="669"/>
      <c r="M740" s="669"/>
      <c r="N740" s="669"/>
      <c r="O740" s="669"/>
      <c r="P740" s="150"/>
      <c r="Q740" s="150"/>
      <c r="R740" s="150"/>
      <c r="S740" s="669"/>
      <c r="T740" s="669"/>
      <c r="U740" s="669"/>
      <c r="V740" s="150"/>
      <c r="W740" s="150"/>
      <c r="X740" s="150"/>
      <c r="Y740" s="150"/>
      <c r="Z740" s="150"/>
      <c r="AA740" s="150"/>
      <c r="AB740" s="150"/>
      <c r="AC740" s="150"/>
      <c r="AD740" s="150"/>
      <c r="AE740" s="150"/>
    </row>
    <row r="741" spans="1:31" ht="15.75" customHeight="1" x14ac:dyDescent="0.25">
      <c r="A741" s="669"/>
      <c r="B741" s="669"/>
      <c r="C741" s="669"/>
      <c r="D741" s="669"/>
      <c r="E741" s="669"/>
      <c r="F741" s="669"/>
      <c r="G741" s="669"/>
      <c r="H741" s="669"/>
      <c r="I741" s="669"/>
      <c r="J741" s="669"/>
      <c r="K741" s="669"/>
      <c r="L741" s="669"/>
      <c r="M741" s="669"/>
      <c r="N741" s="669"/>
      <c r="O741" s="669"/>
      <c r="P741" s="150"/>
      <c r="Q741" s="150"/>
      <c r="R741" s="150"/>
      <c r="S741" s="669"/>
      <c r="T741" s="669"/>
      <c r="U741" s="669"/>
      <c r="V741" s="150"/>
      <c r="W741" s="150"/>
      <c r="X741" s="150"/>
      <c r="Y741" s="150"/>
      <c r="Z741" s="150"/>
      <c r="AA741" s="150"/>
      <c r="AB741" s="150"/>
      <c r="AC741" s="150"/>
      <c r="AD741" s="150"/>
      <c r="AE741" s="150"/>
    </row>
    <row r="742" spans="1:31" ht="15.75" customHeight="1" x14ac:dyDescent="0.25">
      <c r="A742" s="669"/>
      <c r="B742" s="669"/>
      <c r="C742" s="669"/>
      <c r="D742" s="669"/>
      <c r="E742" s="669"/>
      <c r="F742" s="669"/>
      <c r="G742" s="669"/>
      <c r="H742" s="669"/>
      <c r="I742" s="669"/>
      <c r="J742" s="669"/>
      <c r="K742" s="669"/>
      <c r="L742" s="669"/>
      <c r="M742" s="669"/>
      <c r="N742" s="669"/>
      <c r="O742" s="669"/>
      <c r="P742" s="150"/>
      <c r="Q742" s="150"/>
      <c r="R742" s="150"/>
      <c r="S742" s="669"/>
      <c r="T742" s="669"/>
      <c r="U742" s="669"/>
      <c r="V742" s="150"/>
      <c r="W742" s="150"/>
      <c r="X742" s="150"/>
      <c r="Y742" s="150"/>
      <c r="Z742" s="150"/>
      <c r="AA742" s="150"/>
      <c r="AB742" s="150"/>
      <c r="AC742" s="150"/>
      <c r="AD742" s="150"/>
      <c r="AE742" s="150"/>
    </row>
    <row r="743" spans="1:31" ht="15.75" customHeight="1" x14ac:dyDescent="0.25">
      <c r="A743" s="669"/>
      <c r="B743" s="669"/>
      <c r="C743" s="669"/>
      <c r="D743" s="669"/>
      <c r="E743" s="669"/>
      <c r="F743" s="669"/>
      <c r="G743" s="669"/>
      <c r="H743" s="669"/>
      <c r="I743" s="669"/>
      <c r="J743" s="669"/>
      <c r="K743" s="669"/>
      <c r="L743" s="669"/>
      <c r="M743" s="669"/>
      <c r="N743" s="669"/>
      <c r="O743" s="669"/>
      <c r="P743" s="150"/>
      <c r="Q743" s="150"/>
      <c r="R743" s="150"/>
      <c r="S743" s="669"/>
      <c r="T743" s="669"/>
      <c r="U743" s="669"/>
      <c r="V743" s="150"/>
      <c r="W743" s="150"/>
      <c r="X743" s="150"/>
      <c r="Y743" s="150"/>
      <c r="Z743" s="150"/>
      <c r="AA743" s="150"/>
      <c r="AB743" s="150"/>
      <c r="AC743" s="150"/>
      <c r="AD743" s="150"/>
      <c r="AE743" s="150"/>
    </row>
    <row r="744" spans="1:31" ht="15.75" customHeight="1" x14ac:dyDescent="0.25">
      <c r="A744" s="669"/>
      <c r="B744" s="669"/>
      <c r="C744" s="669"/>
      <c r="D744" s="669"/>
      <c r="E744" s="669"/>
      <c r="F744" s="669"/>
      <c r="G744" s="669"/>
      <c r="H744" s="669"/>
      <c r="I744" s="669"/>
      <c r="J744" s="669"/>
      <c r="K744" s="669"/>
      <c r="L744" s="669"/>
      <c r="M744" s="669"/>
      <c r="N744" s="669"/>
      <c r="O744" s="669"/>
      <c r="P744" s="150"/>
      <c r="Q744" s="150"/>
      <c r="R744" s="150"/>
      <c r="S744" s="669"/>
      <c r="T744" s="669"/>
      <c r="U744" s="669"/>
      <c r="V744" s="150"/>
      <c r="W744" s="150"/>
      <c r="X744" s="150"/>
      <c r="Y744" s="150"/>
      <c r="Z744" s="150"/>
      <c r="AA744" s="150"/>
      <c r="AB744" s="150"/>
      <c r="AC744" s="150"/>
      <c r="AD744" s="150"/>
      <c r="AE744" s="150"/>
    </row>
    <row r="745" spans="1:31" ht="15.75" customHeight="1" x14ac:dyDescent="0.25">
      <c r="A745" s="669"/>
      <c r="B745" s="669"/>
      <c r="C745" s="669"/>
      <c r="D745" s="669"/>
      <c r="E745" s="669"/>
      <c r="F745" s="669"/>
      <c r="G745" s="669"/>
      <c r="H745" s="669"/>
      <c r="I745" s="669"/>
      <c r="J745" s="669"/>
      <c r="K745" s="669"/>
      <c r="L745" s="669"/>
      <c r="M745" s="669"/>
      <c r="N745" s="669"/>
      <c r="O745" s="669"/>
      <c r="P745" s="150"/>
      <c r="Q745" s="150"/>
      <c r="R745" s="150"/>
      <c r="S745" s="669"/>
      <c r="T745" s="669"/>
      <c r="U745" s="669"/>
      <c r="V745" s="150"/>
      <c r="W745" s="150"/>
      <c r="X745" s="150"/>
      <c r="Y745" s="150"/>
      <c r="Z745" s="150"/>
      <c r="AA745" s="150"/>
      <c r="AB745" s="150"/>
      <c r="AC745" s="150"/>
      <c r="AD745" s="150"/>
      <c r="AE745" s="150"/>
    </row>
    <row r="746" spans="1:31" ht="15.75" customHeight="1" x14ac:dyDescent="0.25">
      <c r="A746" s="669"/>
      <c r="B746" s="669"/>
      <c r="C746" s="669"/>
      <c r="D746" s="669"/>
      <c r="E746" s="669"/>
      <c r="F746" s="669"/>
      <c r="G746" s="669"/>
      <c r="H746" s="669"/>
      <c r="I746" s="669"/>
      <c r="J746" s="669"/>
      <c r="K746" s="669"/>
      <c r="L746" s="669"/>
      <c r="M746" s="669"/>
      <c r="N746" s="669"/>
      <c r="O746" s="669"/>
      <c r="P746" s="150"/>
      <c r="Q746" s="150"/>
      <c r="R746" s="150"/>
      <c r="S746" s="669"/>
      <c r="T746" s="669"/>
      <c r="U746" s="669"/>
      <c r="V746" s="150"/>
      <c r="W746" s="150"/>
      <c r="X746" s="150"/>
      <c r="Y746" s="150"/>
      <c r="Z746" s="150"/>
      <c r="AA746" s="150"/>
      <c r="AB746" s="150"/>
      <c r="AC746" s="150"/>
      <c r="AD746" s="150"/>
      <c r="AE746" s="150"/>
    </row>
    <row r="747" spans="1:31" ht="15.75" customHeight="1" x14ac:dyDescent="0.25">
      <c r="A747" s="669"/>
      <c r="B747" s="669"/>
      <c r="C747" s="669"/>
      <c r="D747" s="669"/>
      <c r="E747" s="669"/>
      <c r="F747" s="669"/>
      <c r="G747" s="669"/>
      <c r="H747" s="669"/>
      <c r="I747" s="669"/>
      <c r="J747" s="669"/>
      <c r="K747" s="669"/>
      <c r="L747" s="669"/>
      <c r="M747" s="669"/>
      <c r="N747" s="669"/>
      <c r="O747" s="669"/>
      <c r="P747" s="150"/>
      <c r="Q747" s="150"/>
      <c r="R747" s="150"/>
      <c r="S747" s="669"/>
      <c r="T747" s="669"/>
      <c r="U747" s="669"/>
      <c r="V747" s="150"/>
      <c r="W747" s="150"/>
      <c r="X747" s="150"/>
      <c r="Y747" s="150"/>
      <c r="Z747" s="150"/>
      <c r="AA747" s="150"/>
      <c r="AB747" s="150"/>
      <c r="AC747" s="150"/>
      <c r="AD747" s="150"/>
      <c r="AE747" s="150"/>
    </row>
    <row r="748" spans="1:31" ht="15.75" customHeight="1" x14ac:dyDescent="0.25">
      <c r="A748" s="669"/>
      <c r="B748" s="669"/>
      <c r="C748" s="669"/>
      <c r="D748" s="669"/>
      <c r="E748" s="669"/>
      <c r="F748" s="669"/>
      <c r="G748" s="669"/>
      <c r="H748" s="669"/>
      <c r="I748" s="669"/>
      <c r="J748" s="669"/>
      <c r="K748" s="669"/>
      <c r="L748" s="669"/>
      <c r="M748" s="669"/>
      <c r="N748" s="669"/>
      <c r="O748" s="669"/>
      <c r="P748" s="150"/>
      <c r="Q748" s="150"/>
      <c r="R748" s="150"/>
      <c r="S748" s="669"/>
      <c r="T748" s="669"/>
      <c r="U748" s="669"/>
      <c r="V748" s="150"/>
      <c r="W748" s="150"/>
      <c r="X748" s="150"/>
      <c r="Y748" s="150"/>
      <c r="Z748" s="150"/>
      <c r="AA748" s="150"/>
      <c r="AB748" s="150"/>
      <c r="AC748" s="150"/>
      <c r="AD748" s="150"/>
      <c r="AE748" s="150"/>
    </row>
    <row r="749" spans="1:31" ht="15.75" customHeight="1" x14ac:dyDescent="0.25">
      <c r="A749" s="669"/>
      <c r="B749" s="669"/>
      <c r="C749" s="669"/>
      <c r="D749" s="669"/>
      <c r="E749" s="669"/>
      <c r="F749" s="669"/>
      <c r="G749" s="669"/>
      <c r="H749" s="669"/>
      <c r="I749" s="669"/>
      <c r="J749" s="669"/>
      <c r="K749" s="669"/>
      <c r="L749" s="669"/>
      <c r="M749" s="669"/>
      <c r="N749" s="669"/>
      <c r="O749" s="669"/>
      <c r="P749" s="150"/>
      <c r="Q749" s="150"/>
      <c r="R749" s="150"/>
      <c r="S749" s="669"/>
      <c r="T749" s="669"/>
      <c r="U749" s="669"/>
      <c r="V749" s="150"/>
      <c r="W749" s="150"/>
      <c r="X749" s="150"/>
      <c r="Y749" s="150"/>
      <c r="Z749" s="150"/>
      <c r="AA749" s="150"/>
      <c r="AB749" s="150"/>
      <c r="AC749" s="150"/>
      <c r="AD749" s="150"/>
      <c r="AE749" s="150"/>
    </row>
    <row r="750" spans="1:31" ht="15.75" customHeight="1" x14ac:dyDescent="0.25">
      <c r="A750" s="669"/>
      <c r="B750" s="669"/>
      <c r="C750" s="669"/>
      <c r="D750" s="669"/>
      <c r="E750" s="669"/>
      <c r="F750" s="669"/>
      <c r="G750" s="669"/>
      <c r="H750" s="669"/>
      <c r="I750" s="669"/>
      <c r="J750" s="669"/>
      <c r="K750" s="669"/>
      <c r="L750" s="669"/>
      <c r="M750" s="669"/>
      <c r="N750" s="669"/>
      <c r="O750" s="669"/>
      <c r="P750" s="150"/>
      <c r="Q750" s="150"/>
      <c r="R750" s="150"/>
      <c r="S750" s="669"/>
      <c r="T750" s="669"/>
      <c r="U750" s="669"/>
      <c r="V750" s="150"/>
      <c r="W750" s="150"/>
      <c r="X750" s="150"/>
      <c r="Y750" s="150"/>
      <c r="Z750" s="150"/>
      <c r="AA750" s="150"/>
      <c r="AB750" s="150"/>
      <c r="AC750" s="150"/>
      <c r="AD750" s="150"/>
      <c r="AE750" s="150"/>
    </row>
    <row r="751" spans="1:31" ht="15.75" customHeight="1" x14ac:dyDescent="0.25">
      <c r="A751" s="669"/>
      <c r="B751" s="669"/>
      <c r="C751" s="669"/>
      <c r="D751" s="669"/>
      <c r="E751" s="669"/>
      <c r="F751" s="669"/>
      <c r="G751" s="669"/>
      <c r="H751" s="669"/>
      <c r="I751" s="669"/>
      <c r="J751" s="669"/>
      <c r="K751" s="669"/>
      <c r="L751" s="669"/>
      <c r="M751" s="669"/>
      <c r="N751" s="669"/>
      <c r="O751" s="669"/>
      <c r="P751" s="150"/>
      <c r="Q751" s="150"/>
      <c r="R751" s="150"/>
      <c r="S751" s="669"/>
      <c r="T751" s="669"/>
      <c r="U751" s="669"/>
      <c r="V751" s="150"/>
      <c r="W751" s="150"/>
      <c r="X751" s="150"/>
      <c r="Y751" s="150"/>
      <c r="Z751" s="150"/>
      <c r="AA751" s="150"/>
      <c r="AB751" s="150"/>
      <c r="AC751" s="150"/>
      <c r="AD751" s="150"/>
      <c r="AE751" s="150"/>
    </row>
    <row r="752" spans="1:31" ht="15.75" customHeight="1" x14ac:dyDescent="0.25">
      <c r="A752" s="669"/>
      <c r="B752" s="669"/>
      <c r="C752" s="669"/>
      <c r="D752" s="669"/>
      <c r="E752" s="669"/>
      <c r="F752" s="669"/>
      <c r="G752" s="669"/>
      <c r="H752" s="669"/>
      <c r="I752" s="669"/>
      <c r="J752" s="669"/>
      <c r="K752" s="669"/>
      <c r="L752" s="669"/>
      <c r="M752" s="669"/>
      <c r="N752" s="669"/>
      <c r="O752" s="669"/>
      <c r="P752" s="150"/>
      <c r="Q752" s="150"/>
      <c r="R752" s="150"/>
      <c r="S752" s="669"/>
      <c r="T752" s="669"/>
      <c r="U752" s="669"/>
      <c r="V752" s="150"/>
      <c r="W752" s="150"/>
      <c r="X752" s="150"/>
      <c r="Y752" s="150"/>
      <c r="Z752" s="150"/>
      <c r="AA752" s="150"/>
      <c r="AB752" s="150"/>
      <c r="AC752" s="150"/>
      <c r="AD752" s="150"/>
      <c r="AE752" s="150"/>
    </row>
    <row r="753" spans="1:31" ht="15.75" customHeight="1" x14ac:dyDescent="0.25">
      <c r="A753" s="669"/>
      <c r="B753" s="669"/>
      <c r="C753" s="669"/>
      <c r="D753" s="669"/>
      <c r="E753" s="669"/>
      <c r="F753" s="669"/>
      <c r="G753" s="669"/>
      <c r="H753" s="669"/>
      <c r="I753" s="669"/>
      <c r="J753" s="669"/>
      <c r="K753" s="669"/>
      <c r="L753" s="669"/>
      <c r="M753" s="669"/>
      <c r="N753" s="669"/>
      <c r="O753" s="669"/>
      <c r="P753" s="150"/>
      <c r="Q753" s="150"/>
      <c r="R753" s="150"/>
      <c r="S753" s="669"/>
      <c r="T753" s="669"/>
      <c r="U753" s="669"/>
      <c r="V753" s="150"/>
      <c r="W753" s="150"/>
      <c r="X753" s="150"/>
      <c r="Y753" s="150"/>
      <c r="Z753" s="150"/>
      <c r="AA753" s="150"/>
      <c r="AB753" s="150"/>
      <c r="AC753" s="150"/>
      <c r="AD753" s="150"/>
      <c r="AE753" s="150"/>
    </row>
    <row r="754" spans="1:31" ht="15.75" customHeight="1" x14ac:dyDescent="0.25">
      <c r="A754" s="669"/>
      <c r="B754" s="669"/>
      <c r="C754" s="669"/>
      <c r="D754" s="669"/>
      <c r="E754" s="669"/>
      <c r="F754" s="669"/>
      <c r="G754" s="669"/>
      <c r="H754" s="669"/>
      <c r="I754" s="669"/>
      <c r="J754" s="669"/>
      <c r="K754" s="669"/>
      <c r="L754" s="669"/>
      <c r="M754" s="669"/>
      <c r="N754" s="669"/>
      <c r="O754" s="669"/>
      <c r="P754" s="150"/>
      <c r="Q754" s="150"/>
      <c r="R754" s="150"/>
      <c r="S754" s="669"/>
      <c r="T754" s="669"/>
      <c r="U754" s="669"/>
      <c r="V754" s="150"/>
      <c r="W754" s="150"/>
      <c r="X754" s="150"/>
      <c r="Y754" s="150"/>
      <c r="Z754" s="150"/>
      <c r="AA754" s="150"/>
      <c r="AB754" s="150"/>
      <c r="AC754" s="150"/>
      <c r="AD754" s="150"/>
      <c r="AE754" s="150"/>
    </row>
    <row r="755" spans="1:31" ht="15.75" customHeight="1" x14ac:dyDescent="0.25">
      <c r="A755" s="669"/>
      <c r="B755" s="669"/>
      <c r="C755" s="669"/>
      <c r="D755" s="669"/>
      <c r="E755" s="669"/>
      <c r="F755" s="669"/>
      <c r="G755" s="669"/>
      <c r="H755" s="669"/>
      <c r="I755" s="669"/>
      <c r="J755" s="669"/>
      <c r="K755" s="669"/>
      <c r="L755" s="669"/>
      <c r="M755" s="669"/>
      <c r="N755" s="669"/>
      <c r="O755" s="669"/>
      <c r="P755" s="150"/>
      <c r="Q755" s="150"/>
      <c r="R755" s="150"/>
      <c r="S755" s="669"/>
      <c r="T755" s="669"/>
      <c r="U755" s="669"/>
      <c r="V755" s="150"/>
      <c r="W755" s="150"/>
      <c r="X755" s="150"/>
      <c r="Y755" s="150"/>
      <c r="Z755" s="150"/>
      <c r="AA755" s="150"/>
      <c r="AB755" s="150"/>
      <c r="AC755" s="150"/>
      <c r="AD755" s="150"/>
      <c r="AE755" s="150"/>
    </row>
    <row r="756" spans="1:31" ht="15.75" customHeight="1" x14ac:dyDescent="0.25">
      <c r="A756" s="669"/>
      <c r="B756" s="669"/>
      <c r="C756" s="669"/>
      <c r="D756" s="669"/>
      <c r="E756" s="669"/>
      <c r="F756" s="669"/>
      <c r="G756" s="669"/>
      <c r="H756" s="669"/>
      <c r="I756" s="669"/>
      <c r="J756" s="669"/>
      <c r="K756" s="669"/>
      <c r="L756" s="669"/>
      <c r="M756" s="669"/>
      <c r="N756" s="669"/>
      <c r="O756" s="669"/>
      <c r="P756" s="150"/>
      <c r="Q756" s="150"/>
      <c r="R756" s="150"/>
      <c r="S756" s="669"/>
      <c r="T756" s="669"/>
      <c r="U756" s="669"/>
      <c r="V756" s="150"/>
      <c r="W756" s="150"/>
      <c r="X756" s="150"/>
      <c r="Y756" s="150"/>
      <c r="Z756" s="150"/>
      <c r="AA756" s="150"/>
      <c r="AB756" s="150"/>
      <c r="AC756" s="150"/>
      <c r="AD756" s="150"/>
      <c r="AE756" s="150"/>
    </row>
    <row r="757" spans="1:31" ht="15.75" customHeight="1" x14ac:dyDescent="0.25">
      <c r="A757" s="669"/>
      <c r="B757" s="669"/>
      <c r="C757" s="669"/>
      <c r="D757" s="669"/>
      <c r="E757" s="669"/>
      <c r="F757" s="669"/>
      <c r="G757" s="669"/>
      <c r="H757" s="669"/>
      <c r="I757" s="669"/>
      <c r="J757" s="669"/>
      <c r="K757" s="669"/>
      <c r="L757" s="669"/>
      <c r="M757" s="669"/>
      <c r="N757" s="669"/>
      <c r="O757" s="669"/>
      <c r="P757" s="150"/>
      <c r="Q757" s="150"/>
      <c r="R757" s="150"/>
      <c r="S757" s="669"/>
      <c r="T757" s="669"/>
      <c r="U757" s="669"/>
      <c r="V757" s="150"/>
      <c r="W757" s="150"/>
      <c r="X757" s="150"/>
      <c r="Y757" s="150"/>
      <c r="Z757" s="150"/>
      <c r="AA757" s="150"/>
      <c r="AB757" s="150"/>
      <c r="AC757" s="150"/>
      <c r="AD757" s="150"/>
      <c r="AE757" s="150"/>
    </row>
    <row r="758" spans="1:31" ht="15.75" customHeight="1" x14ac:dyDescent="0.25">
      <c r="A758" s="669"/>
      <c r="B758" s="669"/>
      <c r="C758" s="669"/>
      <c r="D758" s="669"/>
      <c r="E758" s="669"/>
      <c r="F758" s="669"/>
      <c r="G758" s="669"/>
      <c r="H758" s="669"/>
      <c r="I758" s="669"/>
      <c r="J758" s="669"/>
      <c r="K758" s="669"/>
      <c r="L758" s="669"/>
      <c r="M758" s="669"/>
      <c r="N758" s="669"/>
      <c r="O758" s="669"/>
      <c r="P758" s="150"/>
      <c r="Q758" s="150"/>
      <c r="R758" s="150"/>
      <c r="S758" s="669"/>
      <c r="T758" s="669"/>
      <c r="U758" s="669"/>
      <c r="V758" s="150"/>
      <c r="W758" s="150"/>
      <c r="X758" s="150"/>
      <c r="Y758" s="150"/>
      <c r="Z758" s="150"/>
      <c r="AA758" s="150"/>
      <c r="AB758" s="150"/>
      <c r="AC758" s="150"/>
      <c r="AD758" s="150"/>
      <c r="AE758" s="150"/>
    </row>
    <row r="759" spans="1:31" ht="15.75" customHeight="1" x14ac:dyDescent="0.25">
      <c r="A759" s="669"/>
      <c r="B759" s="669"/>
      <c r="C759" s="669"/>
      <c r="D759" s="669"/>
      <c r="E759" s="669"/>
      <c r="F759" s="669"/>
      <c r="G759" s="669"/>
      <c r="H759" s="669"/>
      <c r="I759" s="669"/>
      <c r="J759" s="669"/>
      <c r="K759" s="669"/>
      <c r="L759" s="669"/>
      <c r="M759" s="669"/>
      <c r="N759" s="669"/>
      <c r="O759" s="669"/>
      <c r="P759" s="150"/>
      <c r="Q759" s="150"/>
      <c r="R759" s="150"/>
      <c r="S759" s="669"/>
      <c r="T759" s="669"/>
      <c r="U759" s="669"/>
      <c r="V759" s="150"/>
      <c r="W759" s="150"/>
      <c r="X759" s="150"/>
      <c r="Y759" s="150"/>
      <c r="Z759" s="150"/>
      <c r="AA759" s="150"/>
      <c r="AB759" s="150"/>
      <c r="AC759" s="150"/>
      <c r="AD759" s="150"/>
      <c r="AE759" s="150"/>
    </row>
    <row r="760" spans="1:31" ht="15.75" customHeight="1" x14ac:dyDescent="0.25">
      <c r="A760" s="669"/>
      <c r="B760" s="669"/>
      <c r="C760" s="669"/>
      <c r="D760" s="669"/>
      <c r="E760" s="669"/>
      <c r="F760" s="669"/>
      <c r="G760" s="669"/>
      <c r="H760" s="669"/>
      <c r="I760" s="669"/>
      <c r="J760" s="669"/>
      <c r="K760" s="669"/>
      <c r="L760" s="669"/>
      <c r="M760" s="669"/>
      <c r="N760" s="669"/>
      <c r="O760" s="669"/>
      <c r="P760" s="150"/>
      <c r="Q760" s="150"/>
      <c r="R760" s="150"/>
      <c r="S760" s="669"/>
      <c r="T760" s="669"/>
      <c r="U760" s="669"/>
      <c r="V760" s="150"/>
      <c r="W760" s="150"/>
      <c r="X760" s="150"/>
      <c r="Y760" s="150"/>
      <c r="Z760" s="150"/>
      <c r="AA760" s="150"/>
      <c r="AB760" s="150"/>
      <c r="AC760" s="150"/>
      <c r="AD760" s="150"/>
      <c r="AE760" s="150"/>
    </row>
    <row r="761" spans="1:31" ht="15.75" customHeight="1" x14ac:dyDescent="0.25">
      <c r="A761" s="669"/>
      <c r="B761" s="669"/>
      <c r="C761" s="669"/>
      <c r="D761" s="669"/>
      <c r="E761" s="669"/>
      <c r="F761" s="669"/>
      <c r="G761" s="669"/>
      <c r="H761" s="669"/>
      <c r="I761" s="669"/>
      <c r="J761" s="669"/>
      <c r="K761" s="669"/>
      <c r="L761" s="669"/>
      <c r="M761" s="669"/>
      <c r="N761" s="669"/>
      <c r="O761" s="669"/>
      <c r="P761" s="150"/>
      <c r="Q761" s="150"/>
      <c r="R761" s="150"/>
      <c r="S761" s="669"/>
      <c r="T761" s="669"/>
      <c r="U761" s="669"/>
      <c r="V761" s="150"/>
      <c r="W761" s="150"/>
      <c r="X761" s="150"/>
      <c r="Y761" s="150"/>
      <c r="Z761" s="150"/>
      <c r="AA761" s="150"/>
      <c r="AB761" s="150"/>
      <c r="AC761" s="150"/>
      <c r="AD761" s="150"/>
      <c r="AE761" s="150"/>
    </row>
    <row r="762" spans="1:31" ht="15.75" customHeight="1" x14ac:dyDescent="0.25">
      <c r="A762" s="669"/>
      <c r="B762" s="669"/>
      <c r="C762" s="669"/>
      <c r="D762" s="669"/>
      <c r="E762" s="669"/>
      <c r="F762" s="669"/>
      <c r="G762" s="669"/>
      <c r="H762" s="669"/>
      <c r="I762" s="669"/>
      <c r="J762" s="669"/>
      <c r="K762" s="669"/>
      <c r="L762" s="669"/>
      <c r="M762" s="669"/>
      <c r="N762" s="669"/>
      <c r="O762" s="669"/>
      <c r="P762" s="150"/>
      <c r="Q762" s="150"/>
      <c r="R762" s="150"/>
      <c r="S762" s="669"/>
      <c r="T762" s="669"/>
      <c r="U762" s="669"/>
      <c r="V762" s="150"/>
      <c r="W762" s="150"/>
      <c r="X762" s="150"/>
      <c r="Y762" s="150"/>
      <c r="Z762" s="150"/>
      <c r="AA762" s="150"/>
      <c r="AB762" s="150"/>
      <c r="AC762" s="150"/>
      <c r="AD762" s="150"/>
      <c r="AE762" s="150"/>
    </row>
    <row r="763" spans="1:31" ht="15.75" customHeight="1" x14ac:dyDescent="0.25">
      <c r="A763" s="669"/>
      <c r="B763" s="669"/>
      <c r="C763" s="669"/>
      <c r="D763" s="669"/>
      <c r="E763" s="669"/>
      <c r="F763" s="669"/>
      <c r="G763" s="669"/>
      <c r="H763" s="669"/>
      <c r="I763" s="669"/>
      <c r="J763" s="669"/>
      <c r="K763" s="669"/>
      <c r="L763" s="669"/>
      <c r="M763" s="669"/>
      <c r="N763" s="669"/>
      <c r="O763" s="669"/>
      <c r="P763" s="150"/>
      <c r="Q763" s="150"/>
      <c r="R763" s="150"/>
      <c r="S763" s="669"/>
      <c r="T763" s="669"/>
      <c r="U763" s="669"/>
      <c r="V763" s="150"/>
      <c r="W763" s="150"/>
      <c r="X763" s="150"/>
      <c r="Y763" s="150"/>
      <c r="Z763" s="150"/>
      <c r="AA763" s="150"/>
      <c r="AB763" s="150"/>
      <c r="AC763" s="150"/>
      <c r="AD763" s="150"/>
      <c r="AE763" s="150"/>
    </row>
    <row r="764" spans="1:31" ht="15.75" customHeight="1" x14ac:dyDescent="0.25">
      <c r="A764" s="669"/>
      <c r="B764" s="669"/>
      <c r="C764" s="669"/>
      <c r="D764" s="669"/>
      <c r="E764" s="669"/>
      <c r="F764" s="669"/>
      <c r="G764" s="669"/>
      <c r="H764" s="669"/>
      <c r="I764" s="669"/>
      <c r="J764" s="669"/>
      <c r="K764" s="669"/>
      <c r="L764" s="669"/>
      <c r="M764" s="669"/>
      <c r="N764" s="669"/>
      <c r="O764" s="669"/>
      <c r="P764" s="150"/>
      <c r="Q764" s="150"/>
      <c r="R764" s="150"/>
      <c r="S764" s="669"/>
      <c r="T764" s="669"/>
      <c r="U764" s="669"/>
      <c r="V764" s="150"/>
      <c r="W764" s="150"/>
      <c r="X764" s="150"/>
      <c r="Y764" s="150"/>
      <c r="Z764" s="150"/>
      <c r="AA764" s="150"/>
      <c r="AB764" s="150"/>
      <c r="AC764" s="150"/>
      <c r="AD764" s="150"/>
      <c r="AE764" s="150"/>
    </row>
    <row r="765" spans="1:31" ht="15.75" customHeight="1" x14ac:dyDescent="0.25">
      <c r="A765" s="669"/>
      <c r="B765" s="669"/>
      <c r="C765" s="669"/>
      <c r="D765" s="669"/>
      <c r="E765" s="669"/>
      <c r="F765" s="669"/>
      <c r="G765" s="669"/>
      <c r="H765" s="669"/>
      <c r="I765" s="669"/>
      <c r="J765" s="669"/>
      <c r="K765" s="669"/>
      <c r="L765" s="669"/>
      <c r="M765" s="669"/>
      <c r="N765" s="669"/>
      <c r="O765" s="669"/>
      <c r="P765" s="150"/>
      <c r="Q765" s="150"/>
      <c r="R765" s="150"/>
      <c r="S765" s="669"/>
      <c r="T765" s="669"/>
      <c r="U765" s="669"/>
      <c r="V765" s="150"/>
      <c r="W765" s="150"/>
      <c r="X765" s="150"/>
      <c r="Y765" s="150"/>
      <c r="Z765" s="150"/>
      <c r="AA765" s="150"/>
      <c r="AB765" s="150"/>
      <c r="AC765" s="150"/>
      <c r="AD765" s="150"/>
      <c r="AE765" s="150"/>
    </row>
    <row r="766" spans="1:31" ht="15.75" customHeight="1" x14ac:dyDescent="0.25">
      <c r="A766" s="669"/>
      <c r="B766" s="669"/>
      <c r="C766" s="669"/>
      <c r="D766" s="669"/>
      <c r="E766" s="669"/>
      <c r="F766" s="669"/>
      <c r="G766" s="669"/>
      <c r="H766" s="669"/>
      <c r="I766" s="669"/>
      <c r="J766" s="669"/>
      <c r="K766" s="669"/>
      <c r="L766" s="669"/>
      <c r="M766" s="669"/>
      <c r="N766" s="669"/>
      <c r="O766" s="669"/>
      <c r="P766" s="150"/>
      <c r="Q766" s="150"/>
      <c r="R766" s="150"/>
      <c r="S766" s="669"/>
      <c r="T766" s="669"/>
      <c r="U766" s="669"/>
      <c r="V766" s="150"/>
      <c r="W766" s="150"/>
      <c r="X766" s="150"/>
      <c r="Y766" s="150"/>
      <c r="Z766" s="150"/>
      <c r="AA766" s="150"/>
      <c r="AB766" s="150"/>
      <c r="AC766" s="150"/>
      <c r="AD766" s="150"/>
      <c r="AE766" s="150"/>
    </row>
    <row r="767" spans="1:31" ht="15.75" customHeight="1" x14ac:dyDescent="0.25">
      <c r="A767" s="669"/>
      <c r="B767" s="669"/>
      <c r="C767" s="669"/>
      <c r="D767" s="669"/>
      <c r="E767" s="669"/>
      <c r="F767" s="669"/>
      <c r="G767" s="669"/>
      <c r="H767" s="669"/>
      <c r="I767" s="669"/>
      <c r="J767" s="669"/>
      <c r="K767" s="669"/>
      <c r="L767" s="669"/>
      <c r="M767" s="669"/>
      <c r="N767" s="669"/>
      <c r="O767" s="669"/>
      <c r="P767" s="150"/>
      <c r="Q767" s="150"/>
      <c r="R767" s="150"/>
      <c r="S767" s="669"/>
      <c r="T767" s="669"/>
      <c r="U767" s="669"/>
      <c r="V767" s="150"/>
      <c r="W767" s="150"/>
      <c r="X767" s="150"/>
      <c r="Y767" s="150"/>
      <c r="Z767" s="150"/>
      <c r="AA767" s="150"/>
      <c r="AB767" s="150"/>
      <c r="AC767" s="150"/>
      <c r="AD767" s="150"/>
      <c r="AE767" s="150"/>
    </row>
    <row r="768" spans="1:31" ht="15.75" customHeight="1" x14ac:dyDescent="0.25">
      <c r="A768" s="669"/>
      <c r="B768" s="669"/>
      <c r="C768" s="669"/>
      <c r="D768" s="669"/>
      <c r="E768" s="669"/>
      <c r="F768" s="669"/>
      <c r="G768" s="669"/>
      <c r="H768" s="669"/>
      <c r="I768" s="669"/>
      <c r="J768" s="669"/>
      <c r="K768" s="669"/>
      <c r="L768" s="669"/>
      <c r="M768" s="669"/>
      <c r="N768" s="669"/>
      <c r="O768" s="669"/>
      <c r="P768" s="150"/>
      <c r="Q768" s="150"/>
      <c r="R768" s="150"/>
      <c r="S768" s="669"/>
      <c r="T768" s="669"/>
      <c r="U768" s="669"/>
      <c r="V768" s="150"/>
      <c r="W768" s="150"/>
      <c r="X768" s="150"/>
      <c r="Y768" s="150"/>
      <c r="Z768" s="150"/>
      <c r="AA768" s="150"/>
      <c r="AB768" s="150"/>
      <c r="AC768" s="150"/>
      <c r="AD768" s="150"/>
      <c r="AE768" s="150"/>
    </row>
    <row r="769" spans="1:31" ht="15.75" customHeight="1" x14ac:dyDescent="0.25">
      <c r="A769" s="669"/>
      <c r="B769" s="669"/>
      <c r="C769" s="669"/>
      <c r="D769" s="669"/>
      <c r="E769" s="669"/>
      <c r="F769" s="669"/>
      <c r="G769" s="669"/>
      <c r="H769" s="669"/>
      <c r="I769" s="669"/>
      <c r="J769" s="669"/>
      <c r="K769" s="669"/>
      <c r="L769" s="669"/>
      <c r="M769" s="669"/>
      <c r="N769" s="669"/>
      <c r="O769" s="669"/>
      <c r="P769" s="150"/>
      <c r="Q769" s="150"/>
      <c r="R769" s="150"/>
      <c r="S769" s="669"/>
      <c r="T769" s="669"/>
      <c r="U769" s="669"/>
      <c r="V769" s="150"/>
      <c r="W769" s="150"/>
      <c r="X769" s="150"/>
      <c r="Y769" s="150"/>
      <c r="Z769" s="150"/>
      <c r="AA769" s="150"/>
      <c r="AB769" s="150"/>
      <c r="AC769" s="150"/>
      <c r="AD769" s="150"/>
      <c r="AE769" s="150"/>
    </row>
    <row r="770" spans="1:31" ht="15.75" customHeight="1" x14ac:dyDescent="0.25">
      <c r="A770" s="669"/>
      <c r="B770" s="669"/>
      <c r="C770" s="669"/>
      <c r="D770" s="669"/>
      <c r="E770" s="669"/>
      <c r="F770" s="669"/>
      <c r="G770" s="669"/>
      <c r="H770" s="669"/>
      <c r="I770" s="669"/>
      <c r="J770" s="669"/>
      <c r="K770" s="669"/>
      <c r="L770" s="669"/>
      <c r="M770" s="669"/>
      <c r="N770" s="669"/>
      <c r="O770" s="669"/>
      <c r="P770" s="150"/>
      <c r="Q770" s="150"/>
      <c r="R770" s="150"/>
      <c r="S770" s="669"/>
      <c r="T770" s="669"/>
      <c r="U770" s="669"/>
      <c r="V770" s="150"/>
      <c r="W770" s="150"/>
      <c r="X770" s="150"/>
      <c r="Y770" s="150"/>
      <c r="Z770" s="150"/>
      <c r="AA770" s="150"/>
      <c r="AB770" s="150"/>
      <c r="AC770" s="150"/>
      <c r="AD770" s="150"/>
      <c r="AE770" s="150"/>
    </row>
    <row r="771" spans="1:31" ht="15.75" customHeight="1" x14ac:dyDescent="0.25">
      <c r="A771" s="669"/>
      <c r="B771" s="669"/>
      <c r="C771" s="669"/>
      <c r="D771" s="669"/>
      <c r="E771" s="669"/>
      <c r="F771" s="669"/>
      <c r="G771" s="669"/>
      <c r="H771" s="669"/>
      <c r="I771" s="669"/>
      <c r="J771" s="669"/>
      <c r="K771" s="669"/>
      <c r="L771" s="669"/>
      <c r="M771" s="669"/>
      <c r="N771" s="669"/>
      <c r="O771" s="669"/>
      <c r="P771" s="150"/>
      <c r="Q771" s="150"/>
      <c r="R771" s="150"/>
      <c r="S771" s="669"/>
      <c r="T771" s="669"/>
      <c r="U771" s="669"/>
      <c r="V771" s="150"/>
      <c r="W771" s="150"/>
      <c r="X771" s="150"/>
      <c r="Y771" s="150"/>
      <c r="Z771" s="150"/>
      <c r="AA771" s="150"/>
      <c r="AB771" s="150"/>
      <c r="AC771" s="150"/>
      <c r="AD771" s="150"/>
      <c r="AE771" s="150"/>
    </row>
    <row r="772" spans="1:31" ht="15.75" customHeight="1" x14ac:dyDescent="0.25">
      <c r="A772" s="669"/>
      <c r="B772" s="669"/>
      <c r="C772" s="669"/>
      <c r="D772" s="669"/>
      <c r="E772" s="669"/>
      <c r="F772" s="669"/>
      <c r="G772" s="669"/>
      <c r="H772" s="669"/>
      <c r="I772" s="669"/>
      <c r="J772" s="669"/>
      <c r="K772" s="669"/>
      <c r="L772" s="669"/>
      <c r="M772" s="669"/>
      <c r="N772" s="669"/>
      <c r="O772" s="669"/>
      <c r="P772" s="150"/>
      <c r="Q772" s="150"/>
      <c r="R772" s="150"/>
      <c r="S772" s="669"/>
      <c r="T772" s="669"/>
      <c r="U772" s="669"/>
      <c r="V772" s="150"/>
      <c r="W772" s="150"/>
      <c r="X772" s="150"/>
      <c r="Y772" s="150"/>
      <c r="Z772" s="150"/>
      <c r="AA772" s="150"/>
      <c r="AB772" s="150"/>
      <c r="AC772" s="150"/>
      <c r="AD772" s="150"/>
      <c r="AE772" s="150"/>
    </row>
    <row r="773" spans="1:31" ht="15.75" customHeight="1" x14ac:dyDescent="0.25">
      <c r="A773" s="669"/>
      <c r="B773" s="669"/>
      <c r="C773" s="669"/>
      <c r="D773" s="669"/>
      <c r="E773" s="669"/>
      <c r="F773" s="669"/>
      <c r="G773" s="669"/>
      <c r="H773" s="669"/>
      <c r="I773" s="669"/>
      <c r="J773" s="669"/>
      <c r="K773" s="669"/>
      <c r="L773" s="669"/>
      <c r="M773" s="669"/>
      <c r="N773" s="669"/>
      <c r="O773" s="669"/>
      <c r="P773" s="150"/>
      <c r="Q773" s="150"/>
      <c r="R773" s="150"/>
      <c r="S773" s="669"/>
      <c r="T773" s="669"/>
      <c r="U773" s="669"/>
      <c r="V773" s="150"/>
      <c r="W773" s="150"/>
      <c r="X773" s="150"/>
      <c r="Y773" s="150"/>
      <c r="Z773" s="150"/>
      <c r="AA773" s="150"/>
      <c r="AB773" s="150"/>
      <c r="AC773" s="150"/>
      <c r="AD773" s="150"/>
      <c r="AE773" s="150"/>
    </row>
    <row r="774" spans="1:31" ht="15.75" customHeight="1" x14ac:dyDescent="0.25">
      <c r="A774" s="669"/>
      <c r="B774" s="669"/>
      <c r="C774" s="669"/>
      <c r="D774" s="669"/>
      <c r="E774" s="669"/>
      <c r="F774" s="669"/>
      <c r="G774" s="669"/>
      <c r="H774" s="669"/>
      <c r="I774" s="669"/>
      <c r="J774" s="669"/>
      <c r="K774" s="669"/>
      <c r="L774" s="669"/>
      <c r="M774" s="669"/>
      <c r="N774" s="669"/>
      <c r="O774" s="669"/>
      <c r="P774" s="150"/>
      <c r="Q774" s="150"/>
      <c r="R774" s="150"/>
      <c r="S774" s="669"/>
      <c r="T774" s="669"/>
      <c r="U774" s="669"/>
      <c r="V774" s="150"/>
      <c r="W774" s="150"/>
      <c r="X774" s="150"/>
      <c r="Y774" s="150"/>
      <c r="Z774" s="150"/>
      <c r="AA774" s="150"/>
      <c r="AB774" s="150"/>
      <c r="AC774" s="150"/>
      <c r="AD774" s="150"/>
      <c r="AE774" s="150"/>
    </row>
    <row r="775" spans="1:31" ht="15.75" customHeight="1" x14ac:dyDescent="0.25">
      <c r="A775" s="669"/>
      <c r="B775" s="669"/>
      <c r="C775" s="669"/>
      <c r="D775" s="669"/>
      <c r="E775" s="669"/>
      <c r="F775" s="669"/>
      <c r="G775" s="669"/>
      <c r="H775" s="669"/>
      <c r="I775" s="669"/>
      <c r="J775" s="669"/>
      <c r="K775" s="669"/>
      <c r="L775" s="669"/>
      <c r="M775" s="669"/>
      <c r="N775" s="669"/>
      <c r="O775" s="669"/>
      <c r="P775" s="150"/>
      <c r="Q775" s="150"/>
      <c r="R775" s="150"/>
      <c r="S775" s="669"/>
      <c r="T775" s="669"/>
      <c r="U775" s="669"/>
      <c r="V775" s="150"/>
      <c r="W775" s="150"/>
      <c r="X775" s="150"/>
      <c r="Y775" s="150"/>
      <c r="Z775" s="150"/>
      <c r="AA775" s="150"/>
      <c r="AB775" s="150"/>
      <c r="AC775" s="150"/>
      <c r="AD775" s="150"/>
      <c r="AE775" s="150"/>
    </row>
    <row r="776" spans="1:31" ht="15.75" customHeight="1" x14ac:dyDescent="0.25">
      <c r="A776" s="669"/>
      <c r="B776" s="669"/>
      <c r="C776" s="669"/>
      <c r="D776" s="669"/>
      <c r="E776" s="669"/>
      <c r="F776" s="669"/>
      <c r="G776" s="669"/>
      <c r="H776" s="669"/>
      <c r="I776" s="669"/>
      <c r="J776" s="669"/>
      <c r="K776" s="669"/>
      <c r="L776" s="669"/>
      <c r="M776" s="669"/>
      <c r="N776" s="669"/>
      <c r="O776" s="669"/>
      <c r="P776" s="150"/>
      <c r="Q776" s="150"/>
      <c r="R776" s="150"/>
      <c r="S776" s="669"/>
      <c r="T776" s="669"/>
      <c r="U776" s="669"/>
      <c r="V776" s="150"/>
      <c r="W776" s="150"/>
      <c r="X776" s="150"/>
      <c r="Y776" s="150"/>
      <c r="Z776" s="150"/>
      <c r="AA776" s="150"/>
      <c r="AB776" s="150"/>
      <c r="AC776" s="150"/>
      <c r="AD776" s="150"/>
      <c r="AE776" s="150"/>
    </row>
    <row r="777" spans="1:31" ht="15.75" customHeight="1" x14ac:dyDescent="0.25">
      <c r="A777" s="669"/>
      <c r="B777" s="669"/>
      <c r="C777" s="669"/>
      <c r="D777" s="669"/>
      <c r="E777" s="669"/>
      <c r="F777" s="669"/>
      <c r="G777" s="669"/>
      <c r="H777" s="669"/>
      <c r="I777" s="669"/>
      <c r="J777" s="669"/>
      <c r="K777" s="669"/>
      <c r="L777" s="669"/>
      <c r="M777" s="669"/>
      <c r="N777" s="669"/>
      <c r="O777" s="669"/>
      <c r="P777" s="150"/>
      <c r="Q777" s="150"/>
      <c r="R777" s="150"/>
      <c r="S777" s="669"/>
      <c r="T777" s="669"/>
      <c r="U777" s="669"/>
      <c r="V777" s="150"/>
      <c r="W777" s="150"/>
      <c r="X777" s="150"/>
      <c r="Y777" s="150"/>
      <c r="Z777" s="150"/>
      <c r="AA777" s="150"/>
      <c r="AB777" s="150"/>
      <c r="AC777" s="150"/>
      <c r="AD777" s="150"/>
      <c r="AE777" s="150"/>
    </row>
    <row r="778" spans="1:31" ht="15.75" customHeight="1" x14ac:dyDescent="0.25">
      <c r="A778" s="669"/>
      <c r="B778" s="669"/>
      <c r="C778" s="669"/>
      <c r="D778" s="669"/>
      <c r="E778" s="669"/>
      <c r="F778" s="669"/>
      <c r="G778" s="669"/>
      <c r="H778" s="669"/>
      <c r="I778" s="669"/>
      <c r="J778" s="669"/>
      <c r="K778" s="669"/>
      <c r="L778" s="669"/>
      <c r="M778" s="669"/>
      <c r="N778" s="669"/>
      <c r="O778" s="669"/>
      <c r="P778" s="150"/>
      <c r="Q778" s="150"/>
      <c r="R778" s="150"/>
      <c r="S778" s="669"/>
      <c r="T778" s="669"/>
      <c r="U778" s="669"/>
      <c r="V778" s="150"/>
      <c r="W778" s="150"/>
      <c r="X778" s="150"/>
      <c r="Y778" s="150"/>
      <c r="Z778" s="150"/>
      <c r="AA778" s="150"/>
      <c r="AB778" s="150"/>
      <c r="AC778" s="150"/>
      <c r="AD778" s="150"/>
      <c r="AE778" s="150"/>
    </row>
    <row r="779" spans="1:31" ht="15.75" customHeight="1" x14ac:dyDescent="0.25">
      <c r="A779" s="669"/>
      <c r="B779" s="669"/>
      <c r="C779" s="669"/>
      <c r="D779" s="669"/>
      <c r="E779" s="669"/>
      <c r="F779" s="669"/>
      <c r="G779" s="669"/>
      <c r="H779" s="669"/>
      <c r="I779" s="669"/>
      <c r="J779" s="669"/>
      <c r="K779" s="669"/>
      <c r="L779" s="669"/>
      <c r="M779" s="669"/>
      <c r="N779" s="669"/>
      <c r="O779" s="669"/>
      <c r="P779" s="150"/>
      <c r="Q779" s="150"/>
      <c r="R779" s="150"/>
      <c r="S779" s="669"/>
      <c r="T779" s="669"/>
      <c r="U779" s="669"/>
      <c r="V779" s="150"/>
      <c r="W779" s="150"/>
      <c r="X779" s="150"/>
      <c r="Y779" s="150"/>
      <c r="Z779" s="150"/>
      <c r="AA779" s="150"/>
      <c r="AB779" s="150"/>
      <c r="AC779" s="150"/>
      <c r="AD779" s="150"/>
      <c r="AE779" s="150"/>
    </row>
    <row r="780" spans="1:31" ht="15.75" customHeight="1" x14ac:dyDescent="0.25">
      <c r="A780" s="669"/>
      <c r="B780" s="669"/>
      <c r="C780" s="669"/>
      <c r="D780" s="669"/>
      <c r="E780" s="669"/>
      <c r="F780" s="669"/>
      <c r="G780" s="669"/>
      <c r="H780" s="669"/>
      <c r="I780" s="669"/>
      <c r="J780" s="669"/>
      <c r="K780" s="669"/>
      <c r="L780" s="669"/>
      <c r="M780" s="669"/>
      <c r="N780" s="669"/>
      <c r="O780" s="669"/>
      <c r="P780" s="150"/>
      <c r="Q780" s="150"/>
      <c r="R780" s="150"/>
      <c r="S780" s="669"/>
      <c r="T780" s="669"/>
      <c r="U780" s="669"/>
      <c r="V780" s="150"/>
      <c r="W780" s="150"/>
      <c r="X780" s="150"/>
      <c r="Y780" s="150"/>
      <c r="Z780" s="150"/>
      <c r="AA780" s="150"/>
      <c r="AB780" s="150"/>
      <c r="AC780" s="150"/>
      <c r="AD780" s="150"/>
      <c r="AE780" s="150"/>
    </row>
    <row r="781" spans="1:31" ht="15.75" customHeight="1" x14ac:dyDescent="0.25">
      <c r="A781" s="669"/>
      <c r="B781" s="669"/>
      <c r="C781" s="669"/>
      <c r="D781" s="669"/>
      <c r="E781" s="669"/>
      <c r="F781" s="669"/>
      <c r="G781" s="669"/>
      <c r="H781" s="669"/>
      <c r="I781" s="669"/>
      <c r="J781" s="669"/>
      <c r="K781" s="669"/>
      <c r="L781" s="669"/>
      <c r="M781" s="669"/>
      <c r="N781" s="669"/>
      <c r="O781" s="669"/>
      <c r="P781" s="150"/>
      <c r="Q781" s="150"/>
      <c r="R781" s="150"/>
      <c r="S781" s="669"/>
      <c r="T781" s="669"/>
      <c r="U781" s="669"/>
      <c r="V781" s="150"/>
      <c r="W781" s="150"/>
      <c r="X781" s="150"/>
      <c r="Y781" s="150"/>
      <c r="Z781" s="150"/>
      <c r="AA781" s="150"/>
      <c r="AB781" s="150"/>
      <c r="AC781" s="150"/>
      <c r="AD781" s="150"/>
      <c r="AE781" s="150"/>
    </row>
    <row r="782" spans="1:31" ht="15.75" customHeight="1" x14ac:dyDescent="0.25">
      <c r="A782" s="669"/>
      <c r="B782" s="669"/>
      <c r="C782" s="669"/>
      <c r="D782" s="669"/>
      <c r="E782" s="669"/>
      <c r="F782" s="669"/>
      <c r="G782" s="669"/>
      <c r="H782" s="669"/>
      <c r="I782" s="669"/>
      <c r="J782" s="669"/>
      <c r="K782" s="669"/>
      <c r="L782" s="669"/>
      <c r="M782" s="669"/>
      <c r="N782" s="669"/>
      <c r="O782" s="669"/>
      <c r="P782" s="150"/>
      <c r="Q782" s="150"/>
      <c r="R782" s="150"/>
      <c r="S782" s="669"/>
      <c r="T782" s="669"/>
      <c r="U782" s="669"/>
      <c r="V782" s="150"/>
      <c r="W782" s="150"/>
      <c r="X782" s="150"/>
      <c r="Y782" s="150"/>
      <c r="Z782" s="150"/>
      <c r="AA782" s="150"/>
      <c r="AB782" s="150"/>
      <c r="AC782" s="150"/>
      <c r="AD782" s="150"/>
      <c r="AE782" s="150"/>
    </row>
    <row r="783" spans="1:31" ht="15.75" customHeight="1" x14ac:dyDescent="0.25">
      <c r="A783" s="669"/>
      <c r="B783" s="669"/>
      <c r="C783" s="669"/>
      <c r="D783" s="669"/>
      <c r="E783" s="669"/>
      <c r="F783" s="669"/>
      <c r="G783" s="669"/>
      <c r="H783" s="669"/>
      <c r="I783" s="669"/>
      <c r="J783" s="669"/>
      <c r="K783" s="669"/>
      <c r="L783" s="669"/>
      <c r="M783" s="669"/>
      <c r="N783" s="669"/>
      <c r="O783" s="669"/>
      <c r="P783" s="150"/>
      <c r="Q783" s="150"/>
      <c r="R783" s="150"/>
      <c r="S783" s="669"/>
      <c r="T783" s="669"/>
      <c r="U783" s="669"/>
      <c r="V783" s="150"/>
      <c r="W783" s="150"/>
      <c r="X783" s="150"/>
      <c r="Y783" s="150"/>
      <c r="Z783" s="150"/>
      <c r="AA783" s="150"/>
      <c r="AB783" s="150"/>
      <c r="AC783" s="150"/>
      <c r="AD783" s="150"/>
      <c r="AE783" s="150"/>
    </row>
    <row r="784" spans="1:31" ht="15.75" customHeight="1" x14ac:dyDescent="0.25">
      <c r="A784" s="669"/>
      <c r="B784" s="669"/>
      <c r="C784" s="669"/>
      <c r="D784" s="669"/>
      <c r="E784" s="669"/>
      <c r="F784" s="669"/>
      <c r="G784" s="669"/>
      <c r="H784" s="669"/>
      <c r="I784" s="669"/>
      <c r="J784" s="669"/>
      <c r="K784" s="669"/>
      <c r="L784" s="669"/>
      <c r="M784" s="669"/>
      <c r="N784" s="669"/>
      <c r="O784" s="669"/>
      <c r="P784" s="150"/>
      <c r="Q784" s="150"/>
      <c r="R784" s="150"/>
      <c r="S784" s="669"/>
      <c r="T784" s="669"/>
      <c r="U784" s="669"/>
      <c r="V784" s="150"/>
      <c r="W784" s="150"/>
      <c r="X784" s="150"/>
      <c r="Y784" s="150"/>
      <c r="Z784" s="150"/>
      <c r="AA784" s="150"/>
      <c r="AB784" s="150"/>
      <c r="AC784" s="150"/>
      <c r="AD784" s="150"/>
      <c r="AE784" s="150"/>
    </row>
    <row r="785" spans="1:31" ht="15.75" customHeight="1" x14ac:dyDescent="0.25">
      <c r="A785" s="669"/>
      <c r="B785" s="669"/>
      <c r="C785" s="669"/>
      <c r="D785" s="669"/>
      <c r="E785" s="669"/>
      <c r="F785" s="669"/>
      <c r="G785" s="669"/>
      <c r="H785" s="669"/>
      <c r="I785" s="669"/>
      <c r="J785" s="669"/>
      <c r="K785" s="669"/>
      <c r="L785" s="669"/>
      <c r="M785" s="669"/>
      <c r="N785" s="669"/>
      <c r="O785" s="669"/>
      <c r="P785" s="150"/>
      <c r="Q785" s="150"/>
      <c r="R785" s="150"/>
      <c r="S785" s="669"/>
      <c r="T785" s="669"/>
      <c r="U785" s="669"/>
      <c r="V785" s="150"/>
      <c r="W785" s="150"/>
      <c r="X785" s="150"/>
      <c r="Y785" s="150"/>
      <c r="Z785" s="150"/>
      <c r="AA785" s="150"/>
      <c r="AB785" s="150"/>
      <c r="AC785" s="150"/>
      <c r="AD785" s="150"/>
      <c r="AE785" s="150"/>
    </row>
    <row r="786" spans="1:31" ht="15.75" customHeight="1" x14ac:dyDescent="0.25">
      <c r="A786" s="669"/>
      <c r="B786" s="669"/>
      <c r="C786" s="669"/>
      <c r="D786" s="669"/>
      <c r="E786" s="669"/>
      <c r="F786" s="669"/>
      <c r="G786" s="669"/>
      <c r="H786" s="669"/>
      <c r="I786" s="669"/>
      <c r="J786" s="669"/>
      <c r="K786" s="669"/>
      <c r="L786" s="669"/>
      <c r="M786" s="669"/>
      <c r="N786" s="669"/>
      <c r="O786" s="669"/>
      <c r="P786" s="150"/>
      <c r="Q786" s="150"/>
      <c r="R786" s="150"/>
      <c r="S786" s="669"/>
      <c r="T786" s="669"/>
      <c r="U786" s="669"/>
      <c r="V786" s="150"/>
      <c r="W786" s="150"/>
      <c r="X786" s="150"/>
      <c r="Y786" s="150"/>
      <c r="Z786" s="150"/>
      <c r="AA786" s="150"/>
      <c r="AB786" s="150"/>
      <c r="AC786" s="150"/>
      <c r="AD786" s="150"/>
      <c r="AE786" s="150"/>
    </row>
    <row r="787" spans="1:31" ht="15.75" customHeight="1" x14ac:dyDescent="0.25">
      <c r="A787" s="669"/>
      <c r="B787" s="669"/>
      <c r="C787" s="669"/>
      <c r="D787" s="669"/>
      <c r="E787" s="669"/>
      <c r="F787" s="669"/>
      <c r="G787" s="669"/>
      <c r="H787" s="669"/>
      <c r="I787" s="669"/>
      <c r="J787" s="669"/>
      <c r="K787" s="669"/>
      <c r="L787" s="669"/>
      <c r="M787" s="669"/>
      <c r="N787" s="669"/>
      <c r="O787" s="669"/>
      <c r="P787" s="150"/>
      <c r="Q787" s="150"/>
      <c r="R787" s="150"/>
      <c r="S787" s="669"/>
      <c r="T787" s="669"/>
      <c r="U787" s="669"/>
      <c r="V787" s="150"/>
      <c r="W787" s="150"/>
      <c r="X787" s="150"/>
      <c r="Y787" s="150"/>
      <c r="Z787" s="150"/>
      <c r="AA787" s="150"/>
      <c r="AB787" s="150"/>
      <c r="AC787" s="150"/>
      <c r="AD787" s="150"/>
      <c r="AE787" s="150"/>
    </row>
    <row r="788" spans="1:31" ht="15.75" customHeight="1" x14ac:dyDescent="0.25">
      <c r="A788" s="669"/>
      <c r="B788" s="669"/>
      <c r="C788" s="669"/>
      <c r="D788" s="669"/>
      <c r="E788" s="669"/>
      <c r="F788" s="669"/>
      <c r="G788" s="669"/>
      <c r="H788" s="669"/>
      <c r="I788" s="669"/>
      <c r="J788" s="669"/>
      <c r="K788" s="669"/>
      <c r="L788" s="669"/>
      <c r="M788" s="669"/>
      <c r="N788" s="669"/>
      <c r="O788" s="669"/>
      <c r="P788" s="150"/>
      <c r="Q788" s="150"/>
      <c r="R788" s="150"/>
      <c r="S788" s="669"/>
      <c r="T788" s="669"/>
      <c r="U788" s="669"/>
      <c r="V788" s="150"/>
      <c r="W788" s="150"/>
      <c r="X788" s="150"/>
      <c r="Y788" s="150"/>
      <c r="Z788" s="150"/>
      <c r="AA788" s="150"/>
      <c r="AB788" s="150"/>
      <c r="AC788" s="150"/>
      <c r="AD788" s="150"/>
      <c r="AE788" s="150"/>
    </row>
    <row r="789" spans="1:31" ht="15.75" customHeight="1" x14ac:dyDescent="0.25">
      <c r="A789" s="669"/>
      <c r="B789" s="669"/>
      <c r="C789" s="669"/>
      <c r="D789" s="669"/>
      <c r="E789" s="669"/>
      <c r="F789" s="669"/>
      <c r="G789" s="669"/>
      <c r="H789" s="669"/>
      <c r="I789" s="669"/>
      <c r="J789" s="669"/>
      <c r="K789" s="669"/>
      <c r="L789" s="669"/>
      <c r="M789" s="669"/>
      <c r="N789" s="669"/>
      <c r="O789" s="669"/>
      <c r="P789" s="150"/>
      <c r="Q789" s="150"/>
      <c r="R789" s="150"/>
      <c r="S789" s="669"/>
      <c r="T789" s="669"/>
      <c r="U789" s="669"/>
      <c r="V789" s="150"/>
      <c r="W789" s="150"/>
      <c r="X789" s="150"/>
      <c r="Y789" s="150"/>
      <c r="Z789" s="150"/>
      <c r="AA789" s="150"/>
      <c r="AB789" s="150"/>
      <c r="AC789" s="150"/>
      <c r="AD789" s="150"/>
      <c r="AE789" s="150"/>
    </row>
    <row r="790" spans="1:31" ht="15.75" customHeight="1" x14ac:dyDescent="0.25">
      <c r="A790" s="669"/>
      <c r="B790" s="669"/>
      <c r="C790" s="669"/>
      <c r="D790" s="669"/>
      <c r="E790" s="669"/>
      <c r="F790" s="669"/>
      <c r="G790" s="669"/>
      <c r="H790" s="669"/>
      <c r="I790" s="669"/>
      <c r="J790" s="669"/>
      <c r="K790" s="669"/>
      <c r="L790" s="669"/>
      <c r="M790" s="669"/>
      <c r="N790" s="669"/>
      <c r="O790" s="669"/>
      <c r="P790" s="150"/>
      <c r="Q790" s="150"/>
      <c r="R790" s="150"/>
      <c r="S790" s="669"/>
      <c r="T790" s="669"/>
      <c r="U790" s="669"/>
      <c r="V790" s="150"/>
      <c r="W790" s="150"/>
      <c r="X790" s="150"/>
      <c r="Y790" s="150"/>
      <c r="Z790" s="150"/>
      <c r="AA790" s="150"/>
      <c r="AB790" s="150"/>
      <c r="AC790" s="150"/>
      <c r="AD790" s="150"/>
      <c r="AE790" s="150"/>
    </row>
    <row r="791" spans="1:31" ht="15.75" customHeight="1" x14ac:dyDescent="0.25">
      <c r="A791" s="669"/>
      <c r="B791" s="669"/>
      <c r="C791" s="669"/>
      <c r="D791" s="669"/>
      <c r="E791" s="669"/>
      <c r="F791" s="669"/>
      <c r="G791" s="669"/>
      <c r="H791" s="669"/>
      <c r="I791" s="669"/>
      <c r="J791" s="669"/>
      <c r="K791" s="669"/>
      <c r="L791" s="669"/>
      <c r="M791" s="669"/>
      <c r="N791" s="669"/>
      <c r="O791" s="669"/>
      <c r="P791" s="150"/>
      <c r="Q791" s="150"/>
      <c r="R791" s="150"/>
      <c r="S791" s="669"/>
      <c r="T791" s="669"/>
      <c r="U791" s="669"/>
      <c r="V791" s="150"/>
      <c r="W791" s="150"/>
      <c r="X791" s="150"/>
      <c r="Y791" s="150"/>
      <c r="Z791" s="150"/>
      <c r="AA791" s="150"/>
      <c r="AB791" s="150"/>
      <c r="AC791" s="150"/>
      <c r="AD791" s="150"/>
      <c r="AE791" s="150"/>
    </row>
    <row r="792" spans="1:31" ht="15.75" customHeight="1" x14ac:dyDescent="0.25">
      <c r="A792" s="669"/>
      <c r="B792" s="669"/>
      <c r="C792" s="669"/>
      <c r="D792" s="669"/>
      <c r="E792" s="669"/>
      <c r="F792" s="669"/>
      <c r="G792" s="669"/>
      <c r="H792" s="669"/>
      <c r="I792" s="669"/>
      <c r="J792" s="669"/>
      <c r="K792" s="669"/>
      <c r="L792" s="669"/>
      <c r="M792" s="669"/>
      <c r="N792" s="669"/>
      <c r="O792" s="669"/>
      <c r="P792" s="150"/>
      <c r="Q792" s="150"/>
      <c r="R792" s="150"/>
      <c r="S792" s="669"/>
      <c r="T792" s="669"/>
      <c r="U792" s="669"/>
      <c r="V792" s="150"/>
      <c r="W792" s="150"/>
      <c r="X792" s="150"/>
      <c r="Y792" s="150"/>
      <c r="Z792" s="150"/>
      <c r="AA792" s="150"/>
      <c r="AB792" s="150"/>
      <c r="AC792" s="150"/>
      <c r="AD792" s="150"/>
      <c r="AE792" s="150"/>
    </row>
    <row r="793" spans="1:31" ht="15.75" customHeight="1" x14ac:dyDescent="0.25">
      <c r="A793" s="669"/>
      <c r="B793" s="669"/>
      <c r="C793" s="669"/>
      <c r="D793" s="669"/>
      <c r="E793" s="669"/>
      <c r="F793" s="669"/>
      <c r="G793" s="669"/>
      <c r="H793" s="669"/>
      <c r="I793" s="669"/>
      <c r="J793" s="669"/>
      <c r="K793" s="669"/>
      <c r="L793" s="669"/>
      <c r="M793" s="669"/>
      <c r="N793" s="669"/>
      <c r="O793" s="669"/>
      <c r="P793" s="150"/>
      <c r="Q793" s="150"/>
      <c r="R793" s="150"/>
      <c r="S793" s="669"/>
      <c r="T793" s="669"/>
      <c r="U793" s="669"/>
      <c r="V793" s="150"/>
      <c r="W793" s="150"/>
      <c r="X793" s="150"/>
      <c r="Y793" s="150"/>
      <c r="Z793" s="150"/>
      <c r="AA793" s="150"/>
      <c r="AB793" s="150"/>
      <c r="AC793" s="150"/>
      <c r="AD793" s="150"/>
      <c r="AE793" s="150"/>
    </row>
    <row r="794" spans="1:31" ht="15.75" customHeight="1" x14ac:dyDescent="0.25">
      <c r="A794" s="669"/>
      <c r="B794" s="669"/>
      <c r="C794" s="669"/>
      <c r="D794" s="669"/>
      <c r="E794" s="669"/>
      <c r="F794" s="669"/>
      <c r="G794" s="669"/>
      <c r="H794" s="669"/>
      <c r="I794" s="669"/>
      <c r="J794" s="669"/>
      <c r="K794" s="669"/>
      <c r="L794" s="669"/>
      <c r="M794" s="669"/>
      <c r="N794" s="669"/>
      <c r="O794" s="669"/>
      <c r="P794" s="150"/>
      <c r="Q794" s="150"/>
      <c r="R794" s="150"/>
      <c r="S794" s="669"/>
      <c r="T794" s="669"/>
      <c r="U794" s="669"/>
      <c r="V794" s="150"/>
      <c r="W794" s="150"/>
      <c r="X794" s="150"/>
      <c r="Y794" s="150"/>
      <c r="Z794" s="150"/>
      <c r="AA794" s="150"/>
      <c r="AB794" s="150"/>
      <c r="AC794" s="150"/>
      <c r="AD794" s="150"/>
      <c r="AE794" s="150"/>
    </row>
    <row r="795" spans="1:31" ht="15.75" customHeight="1" x14ac:dyDescent="0.25">
      <c r="A795" s="669"/>
      <c r="B795" s="669"/>
      <c r="C795" s="669"/>
      <c r="D795" s="669"/>
      <c r="E795" s="669"/>
      <c r="F795" s="669"/>
      <c r="G795" s="669"/>
      <c r="H795" s="669"/>
      <c r="I795" s="669"/>
      <c r="J795" s="669"/>
      <c r="K795" s="669"/>
      <c r="L795" s="669"/>
      <c r="M795" s="669"/>
      <c r="N795" s="669"/>
      <c r="O795" s="669"/>
      <c r="P795" s="150"/>
      <c r="Q795" s="150"/>
      <c r="R795" s="150"/>
      <c r="S795" s="669"/>
      <c r="T795" s="669"/>
      <c r="U795" s="669"/>
      <c r="V795" s="150"/>
      <c r="W795" s="150"/>
      <c r="X795" s="150"/>
      <c r="Y795" s="150"/>
      <c r="Z795" s="150"/>
      <c r="AA795" s="150"/>
      <c r="AB795" s="150"/>
      <c r="AC795" s="150"/>
      <c r="AD795" s="150"/>
      <c r="AE795" s="150"/>
    </row>
    <row r="796" spans="1:31" ht="15.75" customHeight="1" x14ac:dyDescent="0.25">
      <c r="A796" s="669"/>
      <c r="B796" s="669"/>
      <c r="C796" s="669"/>
      <c r="D796" s="669"/>
      <c r="E796" s="669"/>
      <c r="F796" s="669"/>
      <c r="G796" s="669"/>
      <c r="H796" s="669"/>
      <c r="I796" s="669"/>
      <c r="J796" s="669"/>
      <c r="K796" s="669"/>
      <c r="L796" s="669"/>
      <c r="M796" s="669"/>
      <c r="N796" s="669"/>
      <c r="O796" s="669"/>
      <c r="P796" s="150"/>
      <c r="Q796" s="150"/>
      <c r="R796" s="150"/>
      <c r="S796" s="669"/>
      <c r="T796" s="669"/>
      <c r="U796" s="669"/>
      <c r="V796" s="150"/>
      <c r="W796" s="150"/>
      <c r="X796" s="150"/>
      <c r="Y796" s="150"/>
      <c r="Z796" s="150"/>
      <c r="AA796" s="150"/>
      <c r="AB796" s="150"/>
      <c r="AC796" s="150"/>
      <c r="AD796" s="150"/>
      <c r="AE796" s="150"/>
    </row>
    <row r="797" spans="1:31" ht="15.75" customHeight="1" x14ac:dyDescent="0.25">
      <c r="A797" s="669"/>
      <c r="B797" s="669"/>
      <c r="C797" s="669"/>
      <c r="D797" s="669"/>
      <c r="E797" s="669"/>
      <c r="F797" s="669"/>
      <c r="G797" s="669"/>
      <c r="H797" s="669"/>
      <c r="I797" s="669"/>
      <c r="J797" s="669"/>
      <c r="K797" s="669"/>
      <c r="L797" s="669"/>
      <c r="M797" s="669"/>
      <c r="N797" s="669"/>
      <c r="O797" s="669"/>
      <c r="P797" s="150"/>
      <c r="Q797" s="150"/>
      <c r="R797" s="150"/>
      <c r="S797" s="669"/>
      <c r="T797" s="669"/>
      <c r="U797" s="669"/>
      <c r="V797" s="150"/>
      <c r="W797" s="150"/>
      <c r="X797" s="150"/>
      <c r="Y797" s="150"/>
      <c r="Z797" s="150"/>
      <c r="AA797" s="150"/>
      <c r="AB797" s="150"/>
      <c r="AC797" s="150"/>
      <c r="AD797" s="150"/>
      <c r="AE797" s="150"/>
    </row>
    <row r="798" spans="1:31" ht="15.75" customHeight="1" x14ac:dyDescent="0.25">
      <c r="A798" s="669"/>
      <c r="B798" s="669"/>
      <c r="C798" s="669"/>
      <c r="D798" s="669"/>
      <c r="E798" s="669"/>
      <c r="F798" s="669"/>
      <c r="G798" s="669"/>
      <c r="H798" s="669"/>
      <c r="I798" s="669"/>
      <c r="J798" s="669"/>
      <c r="K798" s="669"/>
      <c r="L798" s="669"/>
      <c r="M798" s="669"/>
      <c r="N798" s="669"/>
      <c r="O798" s="669"/>
      <c r="P798" s="150"/>
      <c r="Q798" s="150"/>
      <c r="R798" s="150"/>
      <c r="S798" s="669"/>
      <c r="T798" s="669"/>
      <c r="U798" s="669"/>
      <c r="V798" s="150"/>
      <c r="W798" s="150"/>
      <c r="X798" s="150"/>
      <c r="Y798" s="150"/>
      <c r="Z798" s="150"/>
      <c r="AA798" s="150"/>
      <c r="AB798" s="150"/>
      <c r="AC798" s="150"/>
      <c r="AD798" s="150"/>
      <c r="AE798" s="150"/>
    </row>
    <row r="799" spans="1:31" ht="15.75" customHeight="1" x14ac:dyDescent="0.25">
      <c r="A799" s="669"/>
      <c r="B799" s="669"/>
      <c r="C799" s="669"/>
      <c r="D799" s="669"/>
      <c r="E799" s="669"/>
      <c r="F799" s="669"/>
      <c r="G799" s="669"/>
      <c r="H799" s="669"/>
      <c r="I799" s="669"/>
      <c r="J799" s="669"/>
      <c r="K799" s="669"/>
      <c r="L799" s="669"/>
      <c r="M799" s="669"/>
      <c r="N799" s="669"/>
      <c r="O799" s="669"/>
      <c r="P799" s="150"/>
      <c r="Q799" s="150"/>
      <c r="R799" s="150"/>
      <c r="S799" s="669"/>
      <c r="T799" s="669"/>
      <c r="U799" s="669"/>
      <c r="V799" s="150"/>
      <c r="W799" s="150"/>
      <c r="X799" s="150"/>
      <c r="Y799" s="150"/>
      <c r="Z799" s="150"/>
      <c r="AA799" s="150"/>
      <c r="AB799" s="150"/>
      <c r="AC799" s="150"/>
      <c r="AD799" s="150"/>
      <c r="AE799" s="150"/>
    </row>
    <row r="800" spans="1:31" ht="15.75" customHeight="1" x14ac:dyDescent="0.25">
      <c r="A800" s="669"/>
      <c r="B800" s="669"/>
      <c r="C800" s="669"/>
      <c r="D800" s="669"/>
      <c r="E800" s="669"/>
      <c r="F800" s="669"/>
      <c r="G800" s="669"/>
      <c r="H800" s="669"/>
      <c r="I800" s="669"/>
      <c r="J800" s="669"/>
      <c r="K800" s="669"/>
      <c r="L800" s="669"/>
      <c r="M800" s="669"/>
      <c r="N800" s="669"/>
      <c r="O800" s="669"/>
      <c r="P800" s="150"/>
      <c r="Q800" s="150"/>
      <c r="R800" s="150"/>
      <c r="S800" s="669"/>
      <c r="T800" s="669"/>
      <c r="U800" s="669"/>
      <c r="V800" s="150"/>
      <c r="W800" s="150"/>
      <c r="X800" s="150"/>
      <c r="Y800" s="150"/>
      <c r="Z800" s="150"/>
      <c r="AA800" s="150"/>
      <c r="AB800" s="150"/>
      <c r="AC800" s="150"/>
      <c r="AD800" s="150"/>
      <c r="AE800" s="150"/>
    </row>
    <row r="801" spans="1:31" ht="15.75" customHeight="1" x14ac:dyDescent="0.25">
      <c r="A801" s="669"/>
      <c r="B801" s="669"/>
      <c r="C801" s="669"/>
      <c r="D801" s="669"/>
      <c r="E801" s="669"/>
      <c r="F801" s="669"/>
      <c r="G801" s="669"/>
      <c r="H801" s="669"/>
      <c r="I801" s="669"/>
      <c r="J801" s="669"/>
      <c r="K801" s="669"/>
      <c r="L801" s="669"/>
      <c r="M801" s="669"/>
      <c r="N801" s="669"/>
      <c r="O801" s="669"/>
      <c r="P801" s="150"/>
      <c r="Q801" s="150"/>
      <c r="R801" s="150"/>
      <c r="S801" s="669"/>
      <c r="T801" s="669"/>
      <c r="U801" s="669"/>
      <c r="V801" s="150"/>
      <c r="W801" s="150"/>
      <c r="X801" s="150"/>
      <c r="Y801" s="150"/>
      <c r="Z801" s="150"/>
      <c r="AA801" s="150"/>
      <c r="AB801" s="150"/>
      <c r="AC801" s="150"/>
      <c r="AD801" s="150"/>
      <c r="AE801" s="150"/>
    </row>
    <row r="802" spans="1:31" ht="15.75" customHeight="1" x14ac:dyDescent="0.25">
      <c r="A802" s="669"/>
      <c r="B802" s="669"/>
      <c r="C802" s="669"/>
      <c r="D802" s="669"/>
      <c r="E802" s="669"/>
      <c r="F802" s="669"/>
      <c r="G802" s="669"/>
      <c r="H802" s="669"/>
      <c r="I802" s="669"/>
      <c r="J802" s="669"/>
      <c r="K802" s="669"/>
      <c r="L802" s="669"/>
      <c r="M802" s="669"/>
      <c r="N802" s="669"/>
      <c r="O802" s="669"/>
      <c r="P802" s="150"/>
      <c r="Q802" s="150"/>
      <c r="R802" s="150"/>
      <c r="S802" s="669"/>
      <c r="T802" s="669"/>
      <c r="U802" s="669"/>
      <c r="V802" s="150"/>
      <c r="W802" s="150"/>
      <c r="X802" s="150"/>
      <c r="Y802" s="150"/>
      <c r="Z802" s="150"/>
      <c r="AA802" s="150"/>
      <c r="AB802" s="150"/>
      <c r="AC802" s="150"/>
      <c r="AD802" s="150"/>
      <c r="AE802" s="150"/>
    </row>
    <row r="803" spans="1:31" ht="15.75" customHeight="1" x14ac:dyDescent="0.25">
      <c r="A803" s="669"/>
      <c r="B803" s="669"/>
      <c r="C803" s="669"/>
      <c r="D803" s="669"/>
      <c r="E803" s="669"/>
      <c r="F803" s="669"/>
      <c r="G803" s="669"/>
      <c r="H803" s="669"/>
      <c r="I803" s="669"/>
      <c r="J803" s="669"/>
      <c r="K803" s="669"/>
      <c r="L803" s="669"/>
      <c r="M803" s="669"/>
      <c r="N803" s="669"/>
      <c r="O803" s="669"/>
      <c r="P803" s="150"/>
      <c r="Q803" s="150"/>
      <c r="R803" s="150"/>
      <c r="S803" s="669"/>
      <c r="T803" s="669"/>
      <c r="U803" s="669"/>
      <c r="V803" s="150"/>
      <c r="W803" s="150"/>
      <c r="X803" s="150"/>
      <c r="Y803" s="150"/>
      <c r="Z803" s="150"/>
      <c r="AA803" s="150"/>
      <c r="AB803" s="150"/>
      <c r="AC803" s="150"/>
      <c r="AD803" s="150"/>
      <c r="AE803" s="150"/>
    </row>
    <row r="804" spans="1:31" ht="15.75" customHeight="1" x14ac:dyDescent="0.25">
      <c r="A804" s="669"/>
      <c r="B804" s="669"/>
      <c r="C804" s="669"/>
      <c r="D804" s="669"/>
      <c r="E804" s="669"/>
      <c r="F804" s="669"/>
      <c r="G804" s="669"/>
      <c r="H804" s="669"/>
      <c r="I804" s="669"/>
      <c r="J804" s="669"/>
      <c r="K804" s="669"/>
      <c r="L804" s="669"/>
      <c r="M804" s="669"/>
      <c r="N804" s="669"/>
      <c r="O804" s="669"/>
      <c r="P804" s="150"/>
      <c r="Q804" s="150"/>
      <c r="R804" s="150"/>
      <c r="S804" s="669"/>
      <c r="T804" s="669"/>
      <c r="U804" s="669"/>
      <c r="V804" s="150"/>
      <c r="W804" s="150"/>
      <c r="X804" s="150"/>
      <c r="Y804" s="150"/>
      <c r="Z804" s="150"/>
      <c r="AA804" s="150"/>
      <c r="AB804" s="150"/>
      <c r="AC804" s="150"/>
      <c r="AD804" s="150"/>
      <c r="AE804" s="150"/>
    </row>
    <row r="805" spans="1:31" ht="15.75" customHeight="1" x14ac:dyDescent="0.25">
      <c r="A805" s="669"/>
      <c r="B805" s="669"/>
      <c r="C805" s="669"/>
      <c r="D805" s="669"/>
      <c r="E805" s="669"/>
      <c r="F805" s="669"/>
      <c r="G805" s="669"/>
      <c r="H805" s="669"/>
      <c r="I805" s="669"/>
      <c r="J805" s="669"/>
      <c r="K805" s="669"/>
      <c r="L805" s="669"/>
      <c r="M805" s="669"/>
      <c r="N805" s="669"/>
      <c r="O805" s="669"/>
      <c r="P805" s="150"/>
      <c r="Q805" s="150"/>
      <c r="R805" s="150"/>
      <c r="S805" s="669"/>
      <c r="T805" s="669"/>
      <c r="U805" s="669"/>
      <c r="V805" s="150"/>
      <c r="W805" s="150"/>
      <c r="X805" s="150"/>
      <c r="Y805" s="150"/>
      <c r="Z805" s="150"/>
      <c r="AA805" s="150"/>
      <c r="AB805" s="150"/>
      <c r="AC805" s="150"/>
      <c r="AD805" s="150"/>
      <c r="AE805" s="150"/>
    </row>
    <row r="806" spans="1:31" ht="15.75" customHeight="1" x14ac:dyDescent="0.25">
      <c r="A806" s="669"/>
      <c r="B806" s="669"/>
      <c r="C806" s="669"/>
      <c r="D806" s="669"/>
      <c r="E806" s="669"/>
      <c r="F806" s="669"/>
      <c r="G806" s="669"/>
      <c r="H806" s="669"/>
      <c r="I806" s="669"/>
      <c r="J806" s="669"/>
      <c r="K806" s="669"/>
      <c r="L806" s="669"/>
      <c r="M806" s="669"/>
      <c r="N806" s="669"/>
      <c r="O806" s="669"/>
      <c r="P806" s="150"/>
      <c r="Q806" s="150"/>
      <c r="R806" s="150"/>
      <c r="S806" s="669"/>
      <c r="T806" s="669"/>
      <c r="U806" s="669"/>
      <c r="V806" s="150"/>
      <c r="W806" s="150"/>
      <c r="X806" s="150"/>
      <c r="Y806" s="150"/>
      <c r="Z806" s="150"/>
      <c r="AA806" s="150"/>
      <c r="AB806" s="150"/>
      <c r="AC806" s="150"/>
      <c r="AD806" s="150"/>
      <c r="AE806" s="150"/>
    </row>
    <row r="807" spans="1:31" ht="15.75" customHeight="1" x14ac:dyDescent="0.25">
      <c r="A807" s="669"/>
      <c r="B807" s="669"/>
      <c r="C807" s="669"/>
      <c r="D807" s="669"/>
      <c r="E807" s="669"/>
      <c r="F807" s="669"/>
      <c r="G807" s="669"/>
      <c r="H807" s="669"/>
      <c r="I807" s="669"/>
      <c r="J807" s="669"/>
      <c r="K807" s="669"/>
      <c r="L807" s="669"/>
      <c r="M807" s="669"/>
      <c r="N807" s="669"/>
      <c r="O807" s="669"/>
      <c r="P807" s="150"/>
      <c r="Q807" s="150"/>
      <c r="R807" s="150"/>
      <c r="S807" s="669"/>
      <c r="T807" s="669"/>
      <c r="U807" s="669"/>
      <c r="V807" s="150"/>
      <c r="W807" s="150"/>
      <c r="X807" s="150"/>
      <c r="Y807" s="150"/>
      <c r="Z807" s="150"/>
      <c r="AA807" s="150"/>
      <c r="AB807" s="150"/>
      <c r="AC807" s="150"/>
      <c r="AD807" s="150"/>
      <c r="AE807" s="150"/>
    </row>
    <row r="808" spans="1:31" ht="15.75" customHeight="1" x14ac:dyDescent="0.25">
      <c r="A808" s="669"/>
      <c r="B808" s="669"/>
      <c r="C808" s="669"/>
      <c r="D808" s="669"/>
      <c r="E808" s="669"/>
      <c r="F808" s="669"/>
      <c r="G808" s="669"/>
      <c r="H808" s="669"/>
      <c r="I808" s="669"/>
      <c r="J808" s="669"/>
      <c r="K808" s="669"/>
      <c r="L808" s="669"/>
      <c r="M808" s="669"/>
      <c r="N808" s="669"/>
      <c r="O808" s="669"/>
      <c r="P808" s="150"/>
      <c r="Q808" s="150"/>
      <c r="R808" s="150"/>
      <c r="S808" s="669"/>
      <c r="T808" s="669"/>
      <c r="U808" s="669"/>
      <c r="V808" s="150"/>
      <c r="W808" s="150"/>
      <c r="X808" s="150"/>
      <c r="Y808" s="150"/>
      <c r="Z808" s="150"/>
      <c r="AA808" s="150"/>
      <c r="AB808" s="150"/>
      <c r="AC808" s="150"/>
      <c r="AD808" s="150"/>
      <c r="AE808" s="150"/>
    </row>
    <row r="809" spans="1:31" ht="15.75" customHeight="1" x14ac:dyDescent="0.25">
      <c r="A809" s="669"/>
      <c r="B809" s="669"/>
      <c r="C809" s="669"/>
      <c r="D809" s="669"/>
      <c r="E809" s="669"/>
      <c r="F809" s="669"/>
      <c r="G809" s="669"/>
      <c r="H809" s="669"/>
      <c r="I809" s="669"/>
      <c r="J809" s="669"/>
      <c r="K809" s="669"/>
      <c r="L809" s="669"/>
      <c r="M809" s="669"/>
      <c r="N809" s="669"/>
      <c r="O809" s="669"/>
      <c r="P809" s="150"/>
      <c r="Q809" s="150"/>
      <c r="R809" s="150"/>
      <c r="S809" s="669"/>
      <c r="T809" s="669"/>
      <c r="U809" s="669"/>
      <c r="V809" s="150"/>
      <c r="W809" s="150"/>
      <c r="X809" s="150"/>
      <c r="Y809" s="150"/>
      <c r="Z809" s="150"/>
      <c r="AA809" s="150"/>
      <c r="AB809" s="150"/>
      <c r="AC809" s="150"/>
      <c r="AD809" s="150"/>
      <c r="AE809" s="150"/>
    </row>
    <row r="810" spans="1:31" ht="15.75" customHeight="1" x14ac:dyDescent="0.25">
      <c r="A810" s="669"/>
      <c r="B810" s="669"/>
      <c r="C810" s="669"/>
      <c r="D810" s="669"/>
      <c r="E810" s="669"/>
      <c r="F810" s="669"/>
      <c r="G810" s="669"/>
      <c r="H810" s="669"/>
      <c r="I810" s="669"/>
      <c r="J810" s="669"/>
      <c r="K810" s="669"/>
      <c r="L810" s="669"/>
      <c r="M810" s="669"/>
      <c r="N810" s="669"/>
      <c r="O810" s="669"/>
      <c r="P810" s="150"/>
      <c r="Q810" s="150"/>
      <c r="R810" s="150"/>
      <c r="S810" s="669"/>
      <c r="T810" s="669"/>
      <c r="U810" s="669"/>
      <c r="V810" s="150"/>
      <c r="W810" s="150"/>
      <c r="X810" s="150"/>
      <c r="Y810" s="150"/>
      <c r="Z810" s="150"/>
      <c r="AA810" s="150"/>
      <c r="AB810" s="150"/>
      <c r="AC810" s="150"/>
      <c r="AD810" s="150"/>
      <c r="AE810" s="150"/>
    </row>
    <row r="811" spans="1:31" ht="15.75" customHeight="1" x14ac:dyDescent="0.25">
      <c r="A811" s="669"/>
      <c r="B811" s="669"/>
      <c r="C811" s="669"/>
      <c r="D811" s="669"/>
      <c r="E811" s="669"/>
      <c r="F811" s="669"/>
      <c r="G811" s="669"/>
      <c r="H811" s="669"/>
      <c r="I811" s="669"/>
      <c r="J811" s="669"/>
      <c r="K811" s="669"/>
      <c r="L811" s="669"/>
      <c r="M811" s="669"/>
      <c r="N811" s="669"/>
      <c r="O811" s="669"/>
      <c r="P811" s="150"/>
      <c r="Q811" s="150"/>
      <c r="R811" s="150"/>
      <c r="S811" s="669"/>
      <c r="T811" s="669"/>
      <c r="U811" s="669"/>
      <c r="V811" s="150"/>
      <c r="W811" s="150"/>
      <c r="X811" s="150"/>
      <c r="Y811" s="150"/>
      <c r="Z811" s="150"/>
      <c r="AA811" s="150"/>
      <c r="AB811" s="150"/>
      <c r="AC811" s="150"/>
      <c r="AD811" s="150"/>
      <c r="AE811" s="150"/>
    </row>
    <row r="812" spans="1:31" ht="15.75" customHeight="1" x14ac:dyDescent="0.25">
      <c r="A812" s="669"/>
      <c r="B812" s="669"/>
      <c r="C812" s="669"/>
      <c r="D812" s="669"/>
      <c r="E812" s="669"/>
      <c r="F812" s="669"/>
      <c r="G812" s="669"/>
      <c r="H812" s="669"/>
      <c r="I812" s="669"/>
      <c r="J812" s="669"/>
      <c r="K812" s="669"/>
      <c r="L812" s="669"/>
      <c r="M812" s="669"/>
      <c r="N812" s="669"/>
      <c r="O812" s="669"/>
      <c r="P812" s="150"/>
      <c r="Q812" s="150"/>
      <c r="R812" s="150"/>
      <c r="S812" s="669"/>
      <c r="T812" s="669"/>
      <c r="U812" s="669"/>
      <c r="V812" s="150"/>
      <c r="W812" s="150"/>
      <c r="X812" s="150"/>
      <c r="Y812" s="150"/>
      <c r="Z812" s="150"/>
      <c r="AA812" s="150"/>
      <c r="AB812" s="150"/>
      <c r="AC812" s="150"/>
      <c r="AD812" s="150"/>
      <c r="AE812" s="150"/>
    </row>
    <row r="813" spans="1:31" ht="15.75" customHeight="1" x14ac:dyDescent="0.25">
      <c r="A813" s="669"/>
      <c r="B813" s="669"/>
      <c r="C813" s="669"/>
      <c r="D813" s="669"/>
      <c r="E813" s="669"/>
      <c r="F813" s="669"/>
      <c r="G813" s="669"/>
      <c r="H813" s="669"/>
      <c r="I813" s="669"/>
      <c r="J813" s="669"/>
      <c r="K813" s="669"/>
      <c r="L813" s="669"/>
      <c r="M813" s="669"/>
      <c r="N813" s="669"/>
      <c r="O813" s="669"/>
      <c r="P813" s="150"/>
      <c r="Q813" s="150"/>
      <c r="R813" s="150"/>
      <c r="S813" s="669"/>
      <c r="T813" s="669"/>
      <c r="U813" s="669"/>
      <c r="V813" s="150"/>
      <c r="W813" s="150"/>
      <c r="X813" s="150"/>
      <c r="Y813" s="150"/>
      <c r="Z813" s="150"/>
      <c r="AA813" s="150"/>
      <c r="AB813" s="150"/>
      <c r="AC813" s="150"/>
      <c r="AD813" s="150"/>
      <c r="AE813" s="150"/>
    </row>
    <row r="814" spans="1:31" ht="15.75" customHeight="1" x14ac:dyDescent="0.25">
      <c r="A814" s="669"/>
      <c r="B814" s="669"/>
      <c r="C814" s="669"/>
      <c r="D814" s="669"/>
      <c r="E814" s="669"/>
      <c r="F814" s="669"/>
      <c r="G814" s="669"/>
      <c r="H814" s="669"/>
      <c r="I814" s="669"/>
      <c r="J814" s="669"/>
      <c r="K814" s="669"/>
      <c r="L814" s="669"/>
      <c r="M814" s="669"/>
      <c r="N814" s="669"/>
      <c r="O814" s="669"/>
      <c r="P814" s="150"/>
      <c r="Q814" s="150"/>
      <c r="R814" s="150"/>
      <c r="S814" s="669"/>
      <c r="T814" s="669"/>
      <c r="U814" s="669"/>
      <c r="V814" s="150"/>
      <c r="W814" s="150"/>
      <c r="X814" s="150"/>
      <c r="Y814" s="150"/>
      <c r="Z814" s="150"/>
      <c r="AA814" s="150"/>
      <c r="AB814" s="150"/>
      <c r="AC814" s="150"/>
      <c r="AD814" s="150"/>
      <c r="AE814" s="150"/>
    </row>
    <row r="815" spans="1:31" ht="15.75" customHeight="1" x14ac:dyDescent="0.25">
      <c r="A815" s="669"/>
      <c r="B815" s="669"/>
      <c r="C815" s="669"/>
      <c r="D815" s="669"/>
      <c r="E815" s="669"/>
      <c r="F815" s="669"/>
      <c r="G815" s="669"/>
      <c r="H815" s="669"/>
      <c r="I815" s="669"/>
      <c r="J815" s="669"/>
      <c r="K815" s="669"/>
      <c r="L815" s="669"/>
      <c r="M815" s="669"/>
      <c r="N815" s="669"/>
      <c r="O815" s="669"/>
      <c r="P815" s="150"/>
      <c r="Q815" s="150"/>
      <c r="R815" s="150"/>
      <c r="S815" s="669"/>
      <c r="T815" s="669"/>
      <c r="U815" s="669"/>
      <c r="V815" s="150"/>
      <c r="W815" s="150"/>
      <c r="X815" s="150"/>
      <c r="Y815" s="150"/>
      <c r="Z815" s="150"/>
      <c r="AA815" s="150"/>
      <c r="AB815" s="150"/>
      <c r="AC815" s="150"/>
      <c r="AD815" s="150"/>
      <c r="AE815" s="150"/>
    </row>
    <row r="816" spans="1:31" ht="15.75" customHeight="1" x14ac:dyDescent="0.25">
      <c r="A816" s="669"/>
      <c r="B816" s="669"/>
      <c r="C816" s="669"/>
      <c r="D816" s="669"/>
      <c r="E816" s="669"/>
      <c r="F816" s="669"/>
      <c r="G816" s="669"/>
      <c r="H816" s="669"/>
      <c r="I816" s="669"/>
      <c r="J816" s="669"/>
      <c r="K816" s="669"/>
      <c r="L816" s="669"/>
      <c r="M816" s="669"/>
      <c r="N816" s="669"/>
      <c r="O816" s="669"/>
      <c r="P816" s="150"/>
      <c r="Q816" s="150"/>
      <c r="R816" s="150"/>
      <c r="S816" s="669"/>
      <c r="T816" s="669"/>
      <c r="U816" s="669"/>
      <c r="V816" s="150"/>
      <c r="W816" s="150"/>
      <c r="X816" s="150"/>
      <c r="Y816" s="150"/>
      <c r="Z816" s="150"/>
      <c r="AA816" s="150"/>
      <c r="AB816" s="150"/>
      <c r="AC816" s="150"/>
      <c r="AD816" s="150"/>
      <c r="AE816" s="150"/>
    </row>
    <row r="817" spans="1:31" ht="15.75" customHeight="1" x14ac:dyDescent="0.25">
      <c r="A817" s="669"/>
      <c r="B817" s="669"/>
      <c r="C817" s="669"/>
      <c r="D817" s="669"/>
      <c r="E817" s="669"/>
      <c r="F817" s="669"/>
      <c r="G817" s="669"/>
      <c r="H817" s="669"/>
      <c r="I817" s="669"/>
      <c r="J817" s="669"/>
      <c r="K817" s="669"/>
      <c r="L817" s="669"/>
      <c r="M817" s="669"/>
      <c r="N817" s="669"/>
      <c r="O817" s="669"/>
      <c r="P817" s="150"/>
      <c r="Q817" s="150"/>
      <c r="R817" s="150"/>
      <c r="S817" s="669"/>
      <c r="T817" s="669"/>
      <c r="U817" s="669"/>
      <c r="V817" s="150"/>
      <c r="W817" s="150"/>
      <c r="X817" s="150"/>
      <c r="Y817" s="150"/>
      <c r="Z817" s="150"/>
      <c r="AA817" s="150"/>
      <c r="AB817" s="150"/>
      <c r="AC817" s="150"/>
      <c r="AD817" s="150"/>
      <c r="AE817" s="150"/>
    </row>
    <row r="818" spans="1:31" ht="15.75" customHeight="1" x14ac:dyDescent="0.25">
      <c r="A818" s="669"/>
      <c r="B818" s="669"/>
      <c r="C818" s="669"/>
      <c r="D818" s="669"/>
      <c r="E818" s="669"/>
      <c r="F818" s="669"/>
      <c r="G818" s="669"/>
      <c r="H818" s="669"/>
      <c r="I818" s="669"/>
      <c r="J818" s="669"/>
      <c r="K818" s="669"/>
      <c r="L818" s="669"/>
      <c r="M818" s="669"/>
      <c r="N818" s="669"/>
      <c r="O818" s="669"/>
      <c r="P818" s="150"/>
      <c r="Q818" s="150"/>
      <c r="R818" s="150"/>
      <c r="S818" s="669"/>
      <c r="T818" s="669"/>
      <c r="U818" s="669"/>
      <c r="V818" s="150"/>
      <c r="W818" s="150"/>
      <c r="X818" s="150"/>
      <c r="Y818" s="150"/>
      <c r="Z818" s="150"/>
      <c r="AA818" s="150"/>
      <c r="AB818" s="150"/>
      <c r="AC818" s="150"/>
      <c r="AD818" s="150"/>
      <c r="AE818" s="150"/>
    </row>
    <row r="819" spans="1:31" ht="15.75" customHeight="1" x14ac:dyDescent="0.25">
      <c r="A819" s="669"/>
      <c r="B819" s="669"/>
      <c r="C819" s="669"/>
      <c r="D819" s="669"/>
      <c r="E819" s="669"/>
      <c r="F819" s="669"/>
      <c r="G819" s="669"/>
      <c r="H819" s="669"/>
      <c r="I819" s="669"/>
      <c r="J819" s="669"/>
      <c r="K819" s="669"/>
      <c r="L819" s="669"/>
      <c r="M819" s="669"/>
      <c r="N819" s="669"/>
      <c r="O819" s="669"/>
      <c r="P819" s="150"/>
      <c r="Q819" s="150"/>
      <c r="R819" s="150"/>
      <c r="S819" s="669"/>
      <c r="T819" s="669"/>
      <c r="U819" s="669"/>
      <c r="V819" s="150"/>
      <c r="W819" s="150"/>
      <c r="X819" s="150"/>
      <c r="Y819" s="150"/>
      <c r="Z819" s="150"/>
      <c r="AA819" s="150"/>
      <c r="AB819" s="150"/>
      <c r="AC819" s="150"/>
      <c r="AD819" s="150"/>
      <c r="AE819" s="150"/>
    </row>
    <row r="820" spans="1:31" ht="15.75" customHeight="1" x14ac:dyDescent="0.25">
      <c r="A820" s="669"/>
      <c r="B820" s="669"/>
      <c r="C820" s="669"/>
      <c r="D820" s="669"/>
      <c r="E820" s="669"/>
      <c r="F820" s="669"/>
      <c r="G820" s="669"/>
      <c r="H820" s="669"/>
      <c r="I820" s="669"/>
      <c r="J820" s="669"/>
      <c r="K820" s="669"/>
      <c r="L820" s="669"/>
      <c r="M820" s="669"/>
      <c r="N820" s="669"/>
      <c r="O820" s="669"/>
      <c r="P820" s="150"/>
      <c r="Q820" s="150"/>
      <c r="R820" s="150"/>
      <c r="S820" s="669"/>
      <c r="T820" s="669"/>
      <c r="U820" s="669"/>
      <c r="V820" s="150"/>
      <c r="W820" s="150"/>
      <c r="X820" s="150"/>
      <c r="Y820" s="150"/>
      <c r="Z820" s="150"/>
      <c r="AA820" s="150"/>
      <c r="AB820" s="150"/>
      <c r="AC820" s="150"/>
      <c r="AD820" s="150"/>
      <c r="AE820" s="150"/>
    </row>
    <row r="821" spans="1:31" ht="15.75" customHeight="1" x14ac:dyDescent="0.25">
      <c r="A821" s="669"/>
      <c r="B821" s="669"/>
      <c r="C821" s="669"/>
      <c r="D821" s="669"/>
      <c r="E821" s="669"/>
      <c r="F821" s="669"/>
      <c r="G821" s="669"/>
      <c r="H821" s="669"/>
      <c r="I821" s="669"/>
      <c r="J821" s="669"/>
      <c r="K821" s="669"/>
      <c r="L821" s="669"/>
      <c r="M821" s="669"/>
      <c r="N821" s="669"/>
      <c r="O821" s="669"/>
      <c r="P821" s="150"/>
      <c r="Q821" s="150"/>
      <c r="R821" s="150"/>
      <c r="S821" s="669"/>
      <c r="T821" s="669"/>
      <c r="U821" s="669"/>
      <c r="V821" s="150"/>
      <c r="W821" s="150"/>
      <c r="X821" s="150"/>
      <c r="Y821" s="150"/>
      <c r="Z821" s="150"/>
      <c r="AA821" s="150"/>
      <c r="AB821" s="150"/>
      <c r="AC821" s="150"/>
      <c r="AD821" s="150"/>
      <c r="AE821" s="150"/>
    </row>
    <row r="822" spans="1:31" ht="15.75" customHeight="1" x14ac:dyDescent="0.25">
      <c r="A822" s="669"/>
      <c r="B822" s="669"/>
      <c r="C822" s="669"/>
      <c r="D822" s="669"/>
      <c r="E822" s="669"/>
      <c r="F822" s="669"/>
      <c r="G822" s="669"/>
      <c r="H822" s="669"/>
      <c r="I822" s="669"/>
      <c r="J822" s="669"/>
      <c r="K822" s="669"/>
      <c r="L822" s="669"/>
      <c r="M822" s="669"/>
      <c r="N822" s="669"/>
      <c r="O822" s="669"/>
      <c r="P822" s="150"/>
      <c r="Q822" s="150"/>
      <c r="R822" s="150"/>
      <c r="S822" s="669"/>
      <c r="T822" s="669"/>
      <c r="U822" s="669"/>
      <c r="V822" s="150"/>
      <c r="W822" s="150"/>
      <c r="X822" s="150"/>
      <c r="Y822" s="150"/>
      <c r="Z822" s="150"/>
      <c r="AA822" s="150"/>
      <c r="AB822" s="150"/>
      <c r="AC822" s="150"/>
      <c r="AD822" s="150"/>
      <c r="AE822" s="150"/>
    </row>
    <row r="823" spans="1:31" ht="15.75" customHeight="1" x14ac:dyDescent="0.25">
      <c r="A823" s="669"/>
      <c r="B823" s="669"/>
      <c r="C823" s="669"/>
      <c r="D823" s="669"/>
      <c r="E823" s="669"/>
      <c r="F823" s="669"/>
      <c r="G823" s="669"/>
      <c r="H823" s="669"/>
      <c r="I823" s="669"/>
      <c r="J823" s="669"/>
      <c r="K823" s="669"/>
      <c r="L823" s="669"/>
      <c r="M823" s="669"/>
      <c r="N823" s="669"/>
      <c r="O823" s="669"/>
      <c r="P823" s="150"/>
      <c r="Q823" s="150"/>
      <c r="R823" s="150"/>
      <c r="S823" s="669"/>
      <c r="T823" s="669"/>
      <c r="U823" s="669"/>
      <c r="V823" s="150"/>
      <c r="W823" s="150"/>
      <c r="X823" s="150"/>
      <c r="Y823" s="150"/>
      <c r="Z823" s="150"/>
      <c r="AA823" s="150"/>
      <c r="AB823" s="150"/>
      <c r="AC823" s="150"/>
      <c r="AD823" s="150"/>
      <c r="AE823" s="150"/>
    </row>
    <row r="824" spans="1:31" ht="15.75" customHeight="1" x14ac:dyDescent="0.25">
      <c r="A824" s="669"/>
      <c r="B824" s="669"/>
      <c r="C824" s="669"/>
      <c r="D824" s="669"/>
      <c r="E824" s="669"/>
      <c r="F824" s="669"/>
      <c r="G824" s="669"/>
      <c r="H824" s="669"/>
      <c r="I824" s="669"/>
      <c r="J824" s="669"/>
      <c r="K824" s="669"/>
      <c r="L824" s="669"/>
      <c r="M824" s="669"/>
      <c r="N824" s="669"/>
      <c r="O824" s="669"/>
      <c r="P824" s="150"/>
      <c r="Q824" s="150"/>
      <c r="R824" s="150"/>
      <c r="S824" s="669"/>
      <c r="T824" s="669"/>
      <c r="U824" s="669"/>
      <c r="V824" s="150"/>
      <c r="W824" s="150"/>
      <c r="X824" s="150"/>
      <c r="Y824" s="150"/>
      <c r="Z824" s="150"/>
      <c r="AA824" s="150"/>
      <c r="AB824" s="150"/>
      <c r="AC824" s="150"/>
      <c r="AD824" s="150"/>
      <c r="AE824" s="150"/>
    </row>
    <row r="825" spans="1:31" ht="15.75" customHeight="1" x14ac:dyDescent="0.25">
      <c r="A825" s="669"/>
      <c r="B825" s="669"/>
      <c r="C825" s="669"/>
      <c r="D825" s="669"/>
      <c r="E825" s="669"/>
      <c r="F825" s="669"/>
      <c r="G825" s="669"/>
      <c r="H825" s="669"/>
      <c r="I825" s="669"/>
      <c r="J825" s="669"/>
      <c r="K825" s="669"/>
      <c r="L825" s="669"/>
      <c r="M825" s="669"/>
      <c r="N825" s="669"/>
      <c r="O825" s="669"/>
      <c r="P825" s="150"/>
      <c r="Q825" s="150"/>
      <c r="R825" s="150"/>
      <c r="S825" s="669"/>
      <c r="T825" s="669"/>
      <c r="U825" s="669"/>
      <c r="V825" s="150"/>
      <c r="W825" s="150"/>
      <c r="X825" s="150"/>
      <c r="Y825" s="150"/>
      <c r="Z825" s="150"/>
      <c r="AA825" s="150"/>
      <c r="AB825" s="150"/>
      <c r="AC825" s="150"/>
      <c r="AD825" s="150"/>
      <c r="AE825" s="150"/>
    </row>
    <row r="826" spans="1:31" ht="15.75" customHeight="1" x14ac:dyDescent="0.25">
      <c r="A826" s="669"/>
      <c r="B826" s="669"/>
      <c r="C826" s="669"/>
      <c r="D826" s="669"/>
      <c r="E826" s="669"/>
      <c r="F826" s="669"/>
      <c r="G826" s="669"/>
      <c r="H826" s="669"/>
      <c r="I826" s="669"/>
      <c r="J826" s="669"/>
      <c r="K826" s="669"/>
      <c r="L826" s="669"/>
      <c r="M826" s="669"/>
      <c r="N826" s="669"/>
      <c r="O826" s="669"/>
      <c r="P826" s="150"/>
      <c r="Q826" s="150"/>
      <c r="R826" s="150"/>
      <c r="S826" s="669"/>
      <c r="T826" s="669"/>
      <c r="U826" s="669"/>
      <c r="V826" s="150"/>
      <c r="W826" s="150"/>
      <c r="X826" s="150"/>
      <c r="Y826" s="150"/>
      <c r="Z826" s="150"/>
      <c r="AA826" s="150"/>
      <c r="AB826" s="150"/>
      <c r="AC826" s="150"/>
      <c r="AD826" s="150"/>
      <c r="AE826" s="150"/>
    </row>
    <row r="827" spans="1:31" ht="15.75" customHeight="1" x14ac:dyDescent="0.25">
      <c r="A827" s="669"/>
      <c r="B827" s="669"/>
      <c r="C827" s="669"/>
      <c r="D827" s="669"/>
      <c r="E827" s="669"/>
      <c r="F827" s="669"/>
      <c r="G827" s="669"/>
      <c r="H827" s="669"/>
      <c r="I827" s="669"/>
      <c r="J827" s="669"/>
      <c r="K827" s="669"/>
      <c r="L827" s="669"/>
      <c r="M827" s="669"/>
      <c r="N827" s="669"/>
      <c r="O827" s="669"/>
      <c r="P827" s="150"/>
      <c r="Q827" s="150"/>
      <c r="R827" s="150"/>
      <c r="S827" s="669"/>
      <c r="T827" s="669"/>
      <c r="U827" s="669"/>
      <c r="V827" s="150"/>
      <c r="W827" s="150"/>
      <c r="X827" s="150"/>
      <c r="Y827" s="150"/>
      <c r="Z827" s="150"/>
      <c r="AA827" s="150"/>
      <c r="AB827" s="150"/>
      <c r="AC827" s="150"/>
      <c r="AD827" s="150"/>
      <c r="AE827" s="150"/>
    </row>
    <row r="828" spans="1:31" ht="15.75" customHeight="1" x14ac:dyDescent="0.25">
      <c r="A828" s="669"/>
      <c r="B828" s="669"/>
      <c r="C828" s="669"/>
      <c r="D828" s="669"/>
      <c r="E828" s="669"/>
      <c r="F828" s="669"/>
      <c r="G828" s="669"/>
      <c r="H828" s="669"/>
      <c r="I828" s="669"/>
      <c r="J828" s="669"/>
      <c r="K828" s="669"/>
      <c r="L828" s="669"/>
      <c r="M828" s="669"/>
      <c r="N828" s="669"/>
      <c r="O828" s="669"/>
      <c r="P828" s="150"/>
      <c r="Q828" s="150"/>
      <c r="R828" s="150"/>
      <c r="S828" s="669"/>
      <c r="T828" s="669"/>
      <c r="U828" s="669"/>
      <c r="V828" s="150"/>
      <c r="W828" s="150"/>
      <c r="X828" s="150"/>
      <c r="Y828" s="150"/>
      <c r="Z828" s="150"/>
      <c r="AA828" s="150"/>
      <c r="AB828" s="150"/>
      <c r="AC828" s="150"/>
      <c r="AD828" s="150"/>
      <c r="AE828" s="150"/>
    </row>
    <row r="829" spans="1:31" ht="15.75" customHeight="1" x14ac:dyDescent="0.25">
      <c r="A829" s="669"/>
      <c r="B829" s="669"/>
      <c r="C829" s="669"/>
      <c r="D829" s="669"/>
      <c r="E829" s="669"/>
      <c r="F829" s="669"/>
      <c r="G829" s="669"/>
      <c r="H829" s="669"/>
      <c r="I829" s="669"/>
      <c r="J829" s="669"/>
      <c r="K829" s="669"/>
      <c r="L829" s="669"/>
      <c r="M829" s="669"/>
      <c r="N829" s="669"/>
      <c r="O829" s="669"/>
      <c r="P829" s="150"/>
      <c r="Q829" s="150"/>
      <c r="R829" s="150"/>
      <c r="S829" s="669"/>
      <c r="T829" s="669"/>
      <c r="U829" s="669"/>
      <c r="V829" s="150"/>
      <c r="W829" s="150"/>
      <c r="X829" s="150"/>
      <c r="Y829" s="150"/>
      <c r="Z829" s="150"/>
      <c r="AA829" s="150"/>
      <c r="AB829" s="150"/>
      <c r="AC829" s="150"/>
      <c r="AD829" s="150"/>
      <c r="AE829" s="150"/>
    </row>
    <row r="830" spans="1:31" ht="15.75" customHeight="1" x14ac:dyDescent="0.25">
      <c r="A830" s="669"/>
      <c r="B830" s="669"/>
      <c r="C830" s="669"/>
      <c r="D830" s="669"/>
      <c r="E830" s="669"/>
      <c r="F830" s="669"/>
      <c r="G830" s="669"/>
      <c r="H830" s="669"/>
      <c r="I830" s="669"/>
      <c r="J830" s="669"/>
      <c r="K830" s="669"/>
      <c r="L830" s="669"/>
      <c r="M830" s="669"/>
      <c r="N830" s="669"/>
      <c r="O830" s="669"/>
      <c r="P830" s="150"/>
      <c r="Q830" s="150"/>
      <c r="R830" s="150"/>
      <c r="S830" s="669"/>
      <c r="T830" s="669"/>
      <c r="U830" s="669"/>
      <c r="V830" s="150"/>
      <c r="W830" s="150"/>
      <c r="X830" s="150"/>
      <c r="Y830" s="150"/>
      <c r="Z830" s="150"/>
      <c r="AA830" s="150"/>
      <c r="AB830" s="150"/>
      <c r="AC830" s="150"/>
      <c r="AD830" s="150"/>
      <c r="AE830" s="150"/>
    </row>
    <row r="831" spans="1:31" ht="15.75" customHeight="1" x14ac:dyDescent="0.25">
      <c r="A831" s="669"/>
      <c r="B831" s="669"/>
      <c r="C831" s="669"/>
      <c r="D831" s="669"/>
      <c r="E831" s="669"/>
      <c r="F831" s="669"/>
      <c r="G831" s="669"/>
      <c r="H831" s="669"/>
      <c r="I831" s="669"/>
      <c r="J831" s="669"/>
      <c r="K831" s="669"/>
      <c r="L831" s="669"/>
      <c r="M831" s="669"/>
      <c r="N831" s="669"/>
      <c r="O831" s="669"/>
      <c r="P831" s="150"/>
      <c r="Q831" s="150"/>
      <c r="R831" s="150"/>
      <c r="S831" s="669"/>
      <c r="T831" s="669"/>
      <c r="U831" s="669"/>
      <c r="V831" s="150"/>
      <c r="W831" s="150"/>
      <c r="X831" s="150"/>
      <c r="Y831" s="150"/>
      <c r="Z831" s="150"/>
      <c r="AA831" s="150"/>
      <c r="AB831" s="150"/>
      <c r="AC831" s="150"/>
      <c r="AD831" s="150"/>
      <c r="AE831" s="150"/>
    </row>
    <row r="832" spans="1:31" ht="15.75" customHeight="1" x14ac:dyDescent="0.25">
      <c r="A832" s="669"/>
      <c r="B832" s="669"/>
      <c r="C832" s="669"/>
      <c r="D832" s="669"/>
      <c r="E832" s="669"/>
      <c r="F832" s="669"/>
      <c r="G832" s="669"/>
      <c r="H832" s="669"/>
      <c r="I832" s="669"/>
      <c r="J832" s="669"/>
      <c r="K832" s="669"/>
      <c r="L832" s="669"/>
      <c r="M832" s="669"/>
      <c r="N832" s="669"/>
      <c r="O832" s="669"/>
      <c r="P832" s="150"/>
      <c r="Q832" s="150"/>
      <c r="R832" s="150"/>
      <c r="S832" s="669"/>
      <c r="T832" s="669"/>
      <c r="U832" s="669"/>
      <c r="V832" s="150"/>
      <c r="W832" s="150"/>
      <c r="X832" s="150"/>
      <c r="Y832" s="150"/>
      <c r="Z832" s="150"/>
      <c r="AA832" s="150"/>
      <c r="AB832" s="150"/>
      <c r="AC832" s="150"/>
      <c r="AD832" s="150"/>
      <c r="AE832" s="150"/>
    </row>
    <row r="833" spans="1:31" ht="15.75" customHeight="1" x14ac:dyDescent="0.25">
      <c r="A833" s="669"/>
      <c r="B833" s="669"/>
      <c r="C833" s="669"/>
      <c r="D833" s="669"/>
      <c r="E833" s="669"/>
      <c r="F833" s="669"/>
      <c r="G833" s="669"/>
      <c r="H833" s="669"/>
      <c r="I833" s="669"/>
      <c r="J833" s="669"/>
      <c r="K833" s="669"/>
      <c r="L833" s="669"/>
      <c r="M833" s="669"/>
      <c r="N833" s="669"/>
      <c r="O833" s="669"/>
      <c r="P833" s="150"/>
      <c r="Q833" s="150"/>
      <c r="R833" s="150"/>
      <c r="S833" s="669"/>
      <c r="T833" s="669"/>
      <c r="U833" s="669"/>
      <c r="V833" s="150"/>
      <c r="W833" s="150"/>
      <c r="X833" s="150"/>
      <c r="Y833" s="150"/>
      <c r="Z833" s="150"/>
      <c r="AA833" s="150"/>
      <c r="AB833" s="150"/>
      <c r="AC833" s="150"/>
      <c r="AD833" s="150"/>
      <c r="AE833" s="150"/>
    </row>
    <row r="834" spans="1:31" ht="15.75" customHeight="1" x14ac:dyDescent="0.25">
      <c r="A834" s="669"/>
      <c r="B834" s="669"/>
      <c r="C834" s="669"/>
      <c r="D834" s="669"/>
      <c r="E834" s="669"/>
      <c r="F834" s="669"/>
      <c r="G834" s="669"/>
      <c r="H834" s="669"/>
      <c r="I834" s="669"/>
      <c r="J834" s="669"/>
      <c r="K834" s="669"/>
      <c r="L834" s="669"/>
      <c r="M834" s="669"/>
      <c r="N834" s="669"/>
      <c r="O834" s="669"/>
      <c r="P834" s="150"/>
      <c r="Q834" s="150"/>
      <c r="R834" s="150"/>
      <c r="S834" s="669"/>
      <c r="T834" s="669"/>
      <c r="U834" s="669"/>
      <c r="V834" s="150"/>
      <c r="W834" s="150"/>
      <c r="X834" s="150"/>
      <c r="Y834" s="150"/>
      <c r="Z834" s="150"/>
      <c r="AA834" s="150"/>
      <c r="AB834" s="150"/>
      <c r="AC834" s="150"/>
      <c r="AD834" s="150"/>
      <c r="AE834" s="150"/>
    </row>
    <row r="835" spans="1:31" ht="15.75" customHeight="1" x14ac:dyDescent="0.25">
      <c r="A835" s="669"/>
      <c r="B835" s="669"/>
      <c r="C835" s="669"/>
      <c r="D835" s="669"/>
      <c r="E835" s="669"/>
      <c r="F835" s="669"/>
      <c r="G835" s="669"/>
      <c r="H835" s="669"/>
      <c r="I835" s="669"/>
      <c r="J835" s="669"/>
      <c r="K835" s="669"/>
      <c r="L835" s="669"/>
      <c r="M835" s="669"/>
      <c r="N835" s="669"/>
      <c r="O835" s="669"/>
      <c r="P835" s="150"/>
      <c r="Q835" s="150"/>
      <c r="R835" s="150"/>
      <c r="S835" s="669"/>
      <c r="T835" s="669"/>
      <c r="U835" s="669"/>
      <c r="V835" s="150"/>
      <c r="W835" s="150"/>
      <c r="X835" s="150"/>
      <c r="Y835" s="150"/>
      <c r="Z835" s="150"/>
      <c r="AA835" s="150"/>
      <c r="AB835" s="150"/>
      <c r="AC835" s="150"/>
      <c r="AD835" s="150"/>
      <c r="AE835" s="150"/>
    </row>
    <row r="836" spans="1:31" ht="15.75" customHeight="1" x14ac:dyDescent="0.25">
      <c r="A836" s="669"/>
      <c r="B836" s="669"/>
      <c r="C836" s="669"/>
      <c r="D836" s="669"/>
      <c r="E836" s="669"/>
      <c r="F836" s="669"/>
      <c r="G836" s="669"/>
      <c r="H836" s="669"/>
      <c r="I836" s="669"/>
      <c r="J836" s="669"/>
      <c r="K836" s="669"/>
      <c r="L836" s="669"/>
      <c r="M836" s="669"/>
      <c r="N836" s="669"/>
      <c r="O836" s="669"/>
      <c r="P836" s="150"/>
      <c r="Q836" s="150"/>
      <c r="R836" s="150"/>
      <c r="S836" s="669"/>
      <c r="T836" s="669"/>
      <c r="U836" s="669"/>
      <c r="V836" s="150"/>
      <c r="W836" s="150"/>
      <c r="X836" s="150"/>
      <c r="Y836" s="150"/>
      <c r="Z836" s="150"/>
      <c r="AA836" s="150"/>
      <c r="AB836" s="150"/>
      <c r="AC836" s="150"/>
      <c r="AD836" s="150"/>
      <c r="AE836" s="150"/>
    </row>
    <row r="837" spans="1:31" ht="15.75" customHeight="1" x14ac:dyDescent="0.25">
      <c r="A837" s="669"/>
      <c r="B837" s="669"/>
      <c r="C837" s="669"/>
      <c r="D837" s="669"/>
      <c r="E837" s="669"/>
      <c r="F837" s="669"/>
      <c r="G837" s="669"/>
      <c r="H837" s="669"/>
      <c r="I837" s="669"/>
      <c r="J837" s="669"/>
      <c r="K837" s="669"/>
      <c r="L837" s="669"/>
      <c r="M837" s="669"/>
      <c r="N837" s="669"/>
      <c r="O837" s="669"/>
      <c r="P837" s="150"/>
      <c r="Q837" s="150"/>
      <c r="R837" s="150"/>
      <c r="S837" s="669"/>
      <c r="T837" s="669"/>
      <c r="U837" s="669"/>
      <c r="V837" s="150"/>
      <c r="W837" s="150"/>
      <c r="X837" s="150"/>
      <c r="Y837" s="150"/>
      <c r="Z837" s="150"/>
      <c r="AA837" s="150"/>
      <c r="AB837" s="150"/>
      <c r="AC837" s="150"/>
      <c r="AD837" s="150"/>
      <c r="AE837" s="150"/>
    </row>
    <row r="838" spans="1:31" ht="15.75" customHeight="1" x14ac:dyDescent="0.25">
      <c r="A838" s="669"/>
      <c r="B838" s="669"/>
      <c r="C838" s="669"/>
      <c r="D838" s="669"/>
      <c r="E838" s="669"/>
      <c r="F838" s="669"/>
      <c r="G838" s="669"/>
      <c r="H838" s="669"/>
      <c r="I838" s="669"/>
      <c r="J838" s="669"/>
      <c r="K838" s="669"/>
      <c r="L838" s="669"/>
      <c r="M838" s="669"/>
      <c r="N838" s="669"/>
      <c r="O838" s="669"/>
      <c r="P838" s="150"/>
      <c r="Q838" s="150"/>
      <c r="R838" s="150"/>
      <c r="S838" s="669"/>
      <c r="T838" s="669"/>
      <c r="U838" s="669"/>
      <c r="V838" s="150"/>
      <c r="W838" s="150"/>
      <c r="X838" s="150"/>
      <c r="Y838" s="150"/>
      <c r="Z838" s="150"/>
      <c r="AA838" s="150"/>
      <c r="AB838" s="150"/>
      <c r="AC838" s="150"/>
      <c r="AD838" s="150"/>
      <c r="AE838" s="150"/>
    </row>
    <row r="839" spans="1:31" ht="15.75" customHeight="1" x14ac:dyDescent="0.25">
      <c r="A839" s="669"/>
      <c r="B839" s="669"/>
      <c r="C839" s="669"/>
      <c r="D839" s="669"/>
      <c r="E839" s="669"/>
      <c r="F839" s="669"/>
      <c r="G839" s="669"/>
      <c r="H839" s="669"/>
      <c r="I839" s="669"/>
      <c r="J839" s="669"/>
      <c r="K839" s="669"/>
      <c r="L839" s="669"/>
      <c r="M839" s="669"/>
      <c r="N839" s="669"/>
      <c r="O839" s="669"/>
      <c r="P839" s="150"/>
      <c r="Q839" s="150"/>
      <c r="R839" s="150"/>
      <c r="S839" s="669"/>
      <c r="T839" s="669"/>
      <c r="U839" s="669"/>
      <c r="V839" s="150"/>
      <c r="W839" s="150"/>
      <c r="X839" s="150"/>
      <c r="Y839" s="150"/>
      <c r="Z839" s="150"/>
      <c r="AA839" s="150"/>
      <c r="AB839" s="150"/>
      <c r="AC839" s="150"/>
      <c r="AD839" s="150"/>
      <c r="AE839" s="150"/>
    </row>
    <row r="840" spans="1:31" ht="15.75" customHeight="1" x14ac:dyDescent="0.25">
      <c r="A840" s="669"/>
      <c r="B840" s="669"/>
      <c r="C840" s="669"/>
      <c r="D840" s="669"/>
      <c r="E840" s="669"/>
      <c r="F840" s="669"/>
      <c r="G840" s="669"/>
      <c r="H840" s="669"/>
      <c r="I840" s="669"/>
      <c r="J840" s="669"/>
      <c r="K840" s="669"/>
      <c r="L840" s="669"/>
      <c r="M840" s="669"/>
      <c r="N840" s="669"/>
      <c r="O840" s="669"/>
      <c r="P840" s="150"/>
      <c r="Q840" s="150"/>
      <c r="R840" s="150"/>
      <c r="S840" s="669"/>
      <c r="T840" s="669"/>
      <c r="U840" s="669"/>
      <c r="V840" s="150"/>
      <c r="W840" s="150"/>
      <c r="X840" s="150"/>
      <c r="Y840" s="150"/>
      <c r="Z840" s="150"/>
      <c r="AA840" s="150"/>
      <c r="AB840" s="150"/>
      <c r="AC840" s="150"/>
      <c r="AD840" s="150"/>
      <c r="AE840" s="150"/>
    </row>
    <row r="841" spans="1:31" ht="15.75" customHeight="1" x14ac:dyDescent="0.25">
      <c r="A841" s="669"/>
      <c r="B841" s="669"/>
      <c r="C841" s="669"/>
      <c r="D841" s="669"/>
      <c r="E841" s="669"/>
      <c r="F841" s="669"/>
      <c r="G841" s="669"/>
      <c r="H841" s="669"/>
      <c r="I841" s="669"/>
      <c r="J841" s="669"/>
      <c r="K841" s="669"/>
      <c r="L841" s="669"/>
      <c r="M841" s="669"/>
      <c r="N841" s="669"/>
      <c r="O841" s="669"/>
      <c r="P841" s="150"/>
      <c r="Q841" s="150"/>
      <c r="R841" s="150"/>
      <c r="S841" s="669"/>
      <c r="T841" s="669"/>
      <c r="U841" s="669"/>
      <c r="V841" s="150"/>
      <c r="W841" s="150"/>
      <c r="X841" s="150"/>
      <c r="Y841" s="150"/>
      <c r="Z841" s="150"/>
      <c r="AA841" s="150"/>
      <c r="AB841" s="150"/>
      <c r="AC841" s="150"/>
      <c r="AD841" s="150"/>
      <c r="AE841" s="150"/>
    </row>
    <row r="842" spans="1:31" ht="15.75" customHeight="1" x14ac:dyDescent="0.25">
      <c r="A842" s="669"/>
      <c r="B842" s="669"/>
      <c r="C842" s="669"/>
      <c r="D842" s="669"/>
      <c r="E842" s="669"/>
      <c r="F842" s="669"/>
      <c r="G842" s="669"/>
      <c r="H842" s="669"/>
      <c r="I842" s="669"/>
      <c r="J842" s="669"/>
      <c r="K842" s="669"/>
      <c r="L842" s="669"/>
      <c r="M842" s="669"/>
      <c r="N842" s="669"/>
      <c r="O842" s="669"/>
      <c r="P842" s="150"/>
      <c r="Q842" s="150"/>
      <c r="R842" s="150"/>
      <c r="S842" s="669"/>
      <c r="T842" s="669"/>
      <c r="U842" s="669"/>
      <c r="V842" s="150"/>
      <c r="W842" s="150"/>
      <c r="X842" s="150"/>
      <c r="Y842" s="150"/>
      <c r="Z842" s="150"/>
      <c r="AA842" s="150"/>
      <c r="AB842" s="150"/>
      <c r="AC842" s="150"/>
      <c r="AD842" s="150"/>
      <c r="AE842" s="150"/>
    </row>
    <row r="843" spans="1:31" ht="15.75" customHeight="1" x14ac:dyDescent="0.25">
      <c r="A843" s="669"/>
      <c r="B843" s="669"/>
      <c r="C843" s="669"/>
      <c r="D843" s="669"/>
      <c r="E843" s="669"/>
      <c r="F843" s="669"/>
      <c r="G843" s="669"/>
      <c r="H843" s="669"/>
      <c r="I843" s="669"/>
      <c r="J843" s="669"/>
      <c r="K843" s="669"/>
      <c r="L843" s="669"/>
      <c r="M843" s="669"/>
      <c r="N843" s="669"/>
      <c r="O843" s="669"/>
      <c r="P843" s="150"/>
      <c r="Q843" s="150"/>
      <c r="R843" s="150"/>
      <c r="S843" s="669"/>
      <c r="T843" s="669"/>
      <c r="U843" s="669"/>
      <c r="V843" s="150"/>
      <c r="W843" s="150"/>
      <c r="X843" s="150"/>
      <c r="Y843" s="150"/>
      <c r="Z843" s="150"/>
      <c r="AA843" s="150"/>
      <c r="AB843" s="150"/>
      <c r="AC843" s="150"/>
      <c r="AD843" s="150"/>
      <c r="AE843" s="150"/>
    </row>
    <row r="844" spans="1:31" ht="15.75" customHeight="1" x14ac:dyDescent="0.25">
      <c r="A844" s="669"/>
      <c r="B844" s="669"/>
      <c r="C844" s="669"/>
      <c r="D844" s="669"/>
      <c r="E844" s="669"/>
      <c r="F844" s="669"/>
      <c r="G844" s="669"/>
      <c r="H844" s="669"/>
      <c r="I844" s="669"/>
      <c r="J844" s="669"/>
      <c r="K844" s="669"/>
      <c r="L844" s="669"/>
      <c r="M844" s="669"/>
      <c r="N844" s="669"/>
      <c r="O844" s="669"/>
      <c r="P844" s="150"/>
      <c r="Q844" s="150"/>
      <c r="R844" s="150"/>
      <c r="S844" s="669"/>
      <c r="T844" s="669"/>
      <c r="U844" s="669"/>
      <c r="V844" s="150"/>
      <c r="W844" s="150"/>
      <c r="X844" s="150"/>
      <c r="Y844" s="150"/>
      <c r="Z844" s="150"/>
      <c r="AA844" s="150"/>
      <c r="AB844" s="150"/>
      <c r="AC844" s="150"/>
      <c r="AD844" s="150"/>
      <c r="AE844" s="150"/>
    </row>
    <row r="845" spans="1:31" ht="15.75" customHeight="1" x14ac:dyDescent="0.25">
      <c r="A845" s="669"/>
      <c r="B845" s="669"/>
      <c r="C845" s="669"/>
      <c r="D845" s="669"/>
      <c r="E845" s="669"/>
      <c r="F845" s="669"/>
      <c r="G845" s="669"/>
      <c r="H845" s="669"/>
      <c r="I845" s="669"/>
      <c r="J845" s="669"/>
      <c r="K845" s="669"/>
      <c r="L845" s="669"/>
      <c r="M845" s="669"/>
      <c r="N845" s="669"/>
      <c r="O845" s="669"/>
      <c r="P845" s="150"/>
      <c r="Q845" s="150"/>
      <c r="R845" s="150"/>
      <c r="S845" s="669"/>
      <c r="T845" s="669"/>
      <c r="U845" s="669"/>
      <c r="V845" s="150"/>
      <c r="W845" s="150"/>
      <c r="X845" s="150"/>
      <c r="Y845" s="150"/>
      <c r="Z845" s="150"/>
      <c r="AA845" s="150"/>
      <c r="AB845" s="150"/>
      <c r="AC845" s="150"/>
      <c r="AD845" s="150"/>
      <c r="AE845" s="150"/>
    </row>
    <row r="846" spans="1:31" ht="15.75" customHeight="1" x14ac:dyDescent="0.25">
      <c r="A846" s="669"/>
      <c r="B846" s="669"/>
      <c r="C846" s="669"/>
      <c r="D846" s="669"/>
      <c r="E846" s="669"/>
      <c r="F846" s="669"/>
      <c r="G846" s="669"/>
      <c r="H846" s="669"/>
      <c r="I846" s="669"/>
      <c r="J846" s="669"/>
      <c r="K846" s="669"/>
      <c r="L846" s="669"/>
      <c r="M846" s="669"/>
      <c r="N846" s="669"/>
      <c r="O846" s="669"/>
      <c r="P846" s="150"/>
      <c r="Q846" s="150"/>
      <c r="R846" s="150"/>
      <c r="S846" s="669"/>
      <c r="T846" s="669"/>
      <c r="U846" s="669"/>
      <c r="V846" s="150"/>
      <c r="W846" s="150"/>
      <c r="X846" s="150"/>
      <c r="Y846" s="150"/>
      <c r="Z846" s="150"/>
      <c r="AA846" s="150"/>
      <c r="AB846" s="150"/>
      <c r="AC846" s="150"/>
      <c r="AD846" s="150"/>
      <c r="AE846" s="150"/>
    </row>
    <row r="847" spans="1:31" ht="15.75" customHeight="1" x14ac:dyDescent="0.25">
      <c r="A847" s="669"/>
      <c r="B847" s="669"/>
      <c r="C847" s="669"/>
      <c r="D847" s="669"/>
      <c r="E847" s="669"/>
      <c r="F847" s="669"/>
      <c r="G847" s="669"/>
      <c r="H847" s="669"/>
      <c r="I847" s="669"/>
      <c r="J847" s="669"/>
      <c r="K847" s="669"/>
      <c r="L847" s="669"/>
      <c r="M847" s="669"/>
      <c r="N847" s="669"/>
      <c r="O847" s="669"/>
      <c r="P847" s="150"/>
      <c r="Q847" s="150"/>
      <c r="R847" s="150"/>
      <c r="S847" s="669"/>
      <c r="T847" s="669"/>
      <c r="U847" s="669"/>
      <c r="V847" s="150"/>
      <c r="W847" s="150"/>
      <c r="X847" s="150"/>
      <c r="Y847" s="150"/>
      <c r="Z847" s="150"/>
      <c r="AA847" s="150"/>
      <c r="AB847" s="150"/>
      <c r="AC847" s="150"/>
      <c r="AD847" s="150"/>
      <c r="AE847" s="150"/>
    </row>
    <row r="848" spans="1:31" ht="15.75" customHeight="1" x14ac:dyDescent="0.25">
      <c r="A848" s="669"/>
      <c r="B848" s="669"/>
      <c r="C848" s="669"/>
      <c r="D848" s="669"/>
      <c r="E848" s="669"/>
      <c r="F848" s="669"/>
      <c r="G848" s="669"/>
      <c r="H848" s="669"/>
      <c r="I848" s="669"/>
      <c r="J848" s="669"/>
      <c r="K848" s="669"/>
      <c r="L848" s="669"/>
      <c r="M848" s="669"/>
      <c r="N848" s="669"/>
      <c r="O848" s="669"/>
      <c r="P848" s="150"/>
      <c r="Q848" s="150"/>
      <c r="R848" s="150"/>
      <c r="S848" s="669"/>
      <c r="T848" s="669"/>
      <c r="U848" s="669"/>
      <c r="V848" s="150"/>
      <c r="W848" s="150"/>
      <c r="X848" s="150"/>
      <c r="Y848" s="150"/>
      <c r="Z848" s="150"/>
      <c r="AA848" s="150"/>
      <c r="AB848" s="150"/>
      <c r="AC848" s="150"/>
      <c r="AD848" s="150"/>
      <c r="AE848" s="150"/>
    </row>
    <row r="849" spans="1:31" ht="15.75" customHeight="1" x14ac:dyDescent="0.25">
      <c r="A849" s="669"/>
      <c r="B849" s="669"/>
      <c r="C849" s="669"/>
      <c r="D849" s="669"/>
      <c r="E849" s="669"/>
      <c r="F849" s="669"/>
      <c r="G849" s="669"/>
      <c r="H849" s="669"/>
      <c r="I849" s="669"/>
      <c r="J849" s="669"/>
      <c r="K849" s="669"/>
      <c r="L849" s="669"/>
      <c r="M849" s="669"/>
      <c r="N849" s="669"/>
      <c r="O849" s="669"/>
      <c r="P849" s="150"/>
      <c r="Q849" s="150"/>
      <c r="R849" s="150"/>
      <c r="S849" s="669"/>
      <c r="T849" s="669"/>
      <c r="U849" s="669"/>
      <c r="V849" s="150"/>
      <c r="W849" s="150"/>
      <c r="X849" s="150"/>
      <c r="Y849" s="150"/>
      <c r="Z849" s="150"/>
      <c r="AA849" s="150"/>
      <c r="AB849" s="150"/>
      <c r="AC849" s="150"/>
      <c r="AD849" s="150"/>
      <c r="AE849" s="150"/>
    </row>
    <row r="850" spans="1:31" ht="15.75" customHeight="1" x14ac:dyDescent="0.25">
      <c r="A850" s="669"/>
      <c r="B850" s="669"/>
      <c r="C850" s="669"/>
      <c r="D850" s="669"/>
      <c r="E850" s="669"/>
      <c r="F850" s="669"/>
      <c r="G850" s="669"/>
      <c r="H850" s="669"/>
      <c r="I850" s="669"/>
      <c r="J850" s="669"/>
      <c r="K850" s="669"/>
      <c r="L850" s="669"/>
      <c r="M850" s="669"/>
      <c r="N850" s="669"/>
      <c r="O850" s="669"/>
      <c r="P850" s="150"/>
      <c r="Q850" s="150"/>
      <c r="R850" s="150"/>
      <c r="S850" s="669"/>
      <c r="T850" s="669"/>
      <c r="U850" s="669"/>
      <c r="V850" s="150"/>
      <c r="W850" s="150"/>
      <c r="X850" s="150"/>
      <c r="Y850" s="150"/>
      <c r="Z850" s="150"/>
      <c r="AA850" s="150"/>
      <c r="AB850" s="150"/>
      <c r="AC850" s="150"/>
      <c r="AD850" s="150"/>
      <c r="AE850" s="150"/>
    </row>
    <row r="851" spans="1:31" ht="15.75" customHeight="1" x14ac:dyDescent="0.25">
      <c r="A851" s="669"/>
      <c r="B851" s="669"/>
      <c r="C851" s="669"/>
      <c r="D851" s="669"/>
      <c r="E851" s="669"/>
      <c r="F851" s="669"/>
      <c r="G851" s="669"/>
      <c r="H851" s="669"/>
      <c r="I851" s="669"/>
      <c r="J851" s="669"/>
      <c r="K851" s="669"/>
      <c r="L851" s="669"/>
      <c r="M851" s="669"/>
      <c r="N851" s="669"/>
      <c r="O851" s="669"/>
      <c r="P851" s="150"/>
      <c r="Q851" s="150"/>
      <c r="R851" s="150"/>
      <c r="S851" s="669"/>
      <c r="T851" s="669"/>
      <c r="U851" s="669"/>
      <c r="V851" s="150"/>
      <c r="W851" s="150"/>
      <c r="X851" s="150"/>
      <c r="Y851" s="150"/>
      <c r="Z851" s="150"/>
      <c r="AA851" s="150"/>
      <c r="AB851" s="150"/>
      <c r="AC851" s="150"/>
      <c r="AD851" s="150"/>
      <c r="AE851" s="150"/>
    </row>
    <row r="852" spans="1:31" ht="15.75" customHeight="1" x14ac:dyDescent="0.25">
      <c r="A852" s="669"/>
      <c r="B852" s="669"/>
      <c r="C852" s="669"/>
      <c r="D852" s="669"/>
      <c r="E852" s="669"/>
      <c r="F852" s="669"/>
      <c r="G852" s="669"/>
      <c r="H852" s="669"/>
      <c r="I852" s="669"/>
      <c r="J852" s="669"/>
      <c r="K852" s="669"/>
      <c r="L852" s="669"/>
      <c r="M852" s="669"/>
      <c r="N852" s="669"/>
      <c r="O852" s="669"/>
      <c r="P852" s="150"/>
      <c r="Q852" s="150"/>
      <c r="R852" s="150"/>
      <c r="S852" s="669"/>
      <c r="T852" s="669"/>
      <c r="U852" s="669"/>
      <c r="V852" s="150"/>
      <c r="W852" s="150"/>
      <c r="X852" s="150"/>
      <c r="Y852" s="150"/>
      <c r="Z852" s="150"/>
      <c r="AA852" s="150"/>
      <c r="AB852" s="150"/>
      <c r="AC852" s="150"/>
      <c r="AD852" s="150"/>
      <c r="AE852" s="150"/>
    </row>
    <row r="853" spans="1:31" ht="15.75" customHeight="1" x14ac:dyDescent="0.25">
      <c r="A853" s="669"/>
      <c r="B853" s="669"/>
      <c r="C853" s="669"/>
      <c r="D853" s="669"/>
      <c r="E853" s="669"/>
      <c r="F853" s="669"/>
      <c r="G853" s="669"/>
      <c r="H853" s="669"/>
      <c r="I853" s="669"/>
      <c r="J853" s="669"/>
      <c r="K853" s="669"/>
      <c r="L853" s="669"/>
      <c r="M853" s="669"/>
      <c r="N853" s="669"/>
      <c r="O853" s="669"/>
      <c r="P853" s="150"/>
      <c r="Q853" s="150"/>
      <c r="R853" s="150"/>
      <c r="S853" s="669"/>
      <c r="T853" s="669"/>
      <c r="U853" s="669"/>
      <c r="V853" s="150"/>
      <c r="W853" s="150"/>
      <c r="X853" s="150"/>
      <c r="Y853" s="150"/>
      <c r="Z853" s="150"/>
      <c r="AA853" s="150"/>
      <c r="AB853" s="150"/>
      <c r="AC853" s="150"/>
      <c r="AD853" s="150"/>
      <c r="AE853" s="150"/>
    </row>
    <row r="854" spans="1:31" ht="15.75" customHeight="1" x14ac:dyDescent="0.25">
      <c r="A854" s="669"/>
      <c r="B854" s="669"/>
      <c r="C854" s="669"/>
      <c r="D854" s="669"/>
      <c r="E854" s="669"/>
      <c r="F854" s="669"/>
      <c r="G854" s="669"/>
      <c r="H854" s="669"/>
      <c r="I854" s="669"/>
      <c r="J854" s="669"/>
      <c r="K854" s="669"/>
      <c r="L854" s="669"/>
      <c r="M854" s="669"/>
      <c r="N854" s="669"/>
      <c r="O854" s="669"/>
      <c r="P854" s="150"/>
      <c r="Q854" s="150"/>
      <c r="R854" s="150"/>
      <c r="S854" s="669"/>
      <c r="T854" s="669"/>
      <c r="U854" s="669"/>
      <c r="V854" s="150"/>
      <c r="W854" s="150"/>
      <c r="X854" s="150"/>
      <c r="Y854" s="150"/>
      <c r="Z854" s="150"/>
      <c r="AA854" s="150"/>
      <c r="AB854" s="150"/>
      <c r="AC854" s="150"/>
      <c r="AD854" s="150"/>
      <c r="AE854" s="150"/>
    </row>
    <row r="855" spans="1:31" ht="15.75" customHeight="1" x14ac:dyDescent="0.25">
      <c r="A855" s="669"/>
      <c r="B855" s="669"/>
      <c r="C855" s="669"/>
      <c r="D855" s="669"/>
      <c r="E855" s="669"/>
      <c r="F855" s="669"/>
      <c r="G855" s="669"/>
      <c r="H855" s="669"/>
      <c r="I855" s="669"/>
      <c r="J855" s="669"/>
      <c r="K855" s="669"/>
      <c r="L855" s="669"/>
      <c r="M855" s="669"/>
      <c r="N855" s="669"/>
      <c r="O855" s="669"/>
      <c r="P855" s="150"/>
      <c r="Q855" s="150"/>
      <c r="R855" s="150"/>
      <c r="S855" s="669"/>
      <c r="T855" s="669"/>
      <c r="U855" s="669"/>
      <c r="V855" s="150"/>
      <c r="W855" s="150"/>
      <c r="X855" s="150"/>
      <c r="Y855" s="150"/>
      <c r="Z855" s="150"/>
      <c r="AA855" s="150"/>
      <c r="AB855" s="150"/>
      <c r="AC855" s="150"/>
      <c r="AD855" s="150"/>
      <c r="AE855" s="150"/>
    </row>
    <row r="856" spans="1:31" ht="15.75" customHeight="1" x14ac:dyDescent="0.25">
      <c r="A856" s="669"/>
      <c r="B856" s="669"/>
      <c r="C856" s="669"/>
      <c r="D856" s="669"/>
      <c r="E856" s="669"/>
      <c r="F856" s="669"/>
      <c r="G856" s="669"/>
      <c r="H856" s="669"/>
      <c r="I856" s="669"/>
      <c r="J856" s="669"/>
      <c r="K856" s="669"/>
      <c r="L856" s="669"/>
      <c r="M856" s="669"/>
      <c r="N856" s="669"/>
      <c r="O856" s="669"/>
      <c r="P856" s="150"/>
      <c r="Q856" s="150"/>
      <c r="R856" s="150"/>
      <c r="S856" s="669"/>
      <c r="T856" s="669"/>
      <c r="U856" s="669"/>
      <c r="V856" s="150"/>
      <c r="W856" s="150"/>
      <c r="X856" s="150"/>
      <c r="Y856" s="150"/>
      <c r="Z856" s="150"/>
      <c r="AA856" s="150"/>
      <c r="AB856" s="150"/>
      <c r="AC856" s="150"/>
      <c r="AD856" s="150"/>
      <c r="AE856" s="150"/>
    </row>
    <row r="857" spans="1:31" ht="15.75" customHeight="1" x14ac:dyDescent="0.25">
      <c r="A857" s="669"/>
      <c r="B857" s="669"/>
      <c r="C857" s="669"/>
      <c r="D857" s="669"/>
      <c r="E857" s="669"/>
      <c r="F857" s="669"/>
      <c r="G857" s="669"/>
      <c r="H857" s="669"/>
      <c r="I857" s="669"/>
      <c r="J857" s="669"/>
      <c r="K857" s="669"/>
      <c r="L857" s="669"/>
      <c r="M857" s="669"/>
      <c r="N857" s="669"/>
      <c r="O857" s="669"/>
      <c r="P857" s="150"/>
      <c r="Q857" s="150"/>
      <c r="R857" s="150"/>
      <c r="S857" s="669"/>
      <c r="T857" s="669"/>
      <c r="U857" s="669"/>
      <c r="V857" s="150"/>
      <c r="W857" s="150"/>
      <c r="X857" s="150"/>
      <c r="Y857" s="150"/>
      <c r="Z857" s="150"/>
      <c r="AA857" s="150"/>
      <c r="AB857" s="150"/>
      <c r="AC857" s="150"/>
      <c r="AD857" s="150"/>
      <c r="AE857" s="150"/>
    </row>
    <row r="858" spans="1:31" ht="15.75" customHeight="1" x14ac:dyDescent="0.25">
      <c r="A858" s="669"/>
      <c r="B858" s="669"/>
      <c r="C858" s="669"/>
      <c r="D858" s="669"/>
      <c r="E858" s="669"/>
      <c r="F858" s="669"/>
      <c r="G858" s="669"/>
      <c r="H858" s="669"/>
      <c r="I858" s="669"/>
      <c r="J858" s="669"/>
      <c r="K858" s="669"/>
      <c r="L858" s="669"/>
      <c r="M858" s="669"/>
      <c r="N858" s="669"/>
      <c r="O858" s="669"/>
      <c r="P858" s="150"/>
      <c r="Q858" s="150"/>
      <c r="R858" s="150"/>
      <c r="S858" s="669"/>
      <c r="T858" s="669"/>
      <c r="U858" s="669"/>
      <c r="V858" s="150"/>
      <c r="W858" s="150"/>
      <c r="X858" s="150"/>
      <c r="Y858" s="150"/>
      <c r="Z858" s="150"/>
      <c r="AA858" s="150"/>
      <c r="AB858" s="150"/>
      <c r="AC858" s="150"/>
      <c r="AD858" s="150"/>
      <c r="AE858" s="150"/>
    </row>
    <row r="859" spans="1:31" ht="15.75" customHeight="1" x14ac:dyDescent="0.25">
      <c r="A859" s="669"/>
      <c r="B859" s="669"/>
      <c r="C859" s="669"/>
      <c r="D859" s="669"/>
      <c r="E859" s="669"/>
      <c r="F859" s="669"/>
      <c r="G859" s="669"/>
      <c r="H859" s="669"/>
      <c r="I859" s="669"/>
      <c r="J859" s="669"/>
      <c r="K859" s="669"/>
      <c r="L859" s="669"/>
      <c r="M859" s="669"/>
      <c r="N859" s="669"/>
      <c r="O859" s="669"/>
      <c r="P859" s="150"/>
      <c r="Q859" s="150"/>
      <c r="R859" s="150"/>
      <c r="S859" s="669"/>
      <c r="T859" s="669"/>
      <c r="U859" s="669"/>
      <c r="V859" s="150"/>
      <c r="W859" s="150"/>
      <c r="X859" s="150"/>
      <c r="Y859" s="150"/>
      <c r="Z859" s="150"/>
      <c r="AA859" s="150"/>
      <c r="AB859" s="150"/>
      <c r="AC859" s="150"/>
      <c r="AD859" s="150"/>
      <c r="AE859" s="150"/>
    </row>
    <row r="860" spans="1:31" ht="15.75" customHeight="1" x14ac:dyDescent="0.25">
      <c r="A860" s="669"/>
      <c r="B860" s="669"/>
      <c r="C860" s="669"/>
      <c r="D860" s="669"/>
      <c r="E860" s="669"/>
      <c r="F860" s="669"/>
      <c r="G860" s="669"/>
      <c r="H860" s="669"/>
      <c r="I860" s="669"/>
      <c r="J860" s="669"/>
      <c r="K860" s="669"/>
      <c r="L860" s="669"/>
      <c r="M860" s="669"/>
      <c r="N860" s="669"/>
      <c r="O860" s="669"/>
      <c r="P860" s="150"/>
      <c r="Q860" s="150"/>
      <c r="R860" s="150"/>
      <c r="S860" s="669"/>
      <c r="T860" s="669"/>
      <c r="U860" s="669"/>
      <c r="V860" s="150"/>
      <c r="W860" s="150"/>
      <c r="X860" s="150"/>
      <c r="Y860" s="150"/>
      <c r="Z860" s="150"/>
      <c r="AA860" s="150"/>
      <c r="AB860" s="150"/>
      <c r="AC860" s="150"/>
      <c r="AD860" s="150"/>
      <c r="AE860" s="150"/>
    </row>
    <row r="861" spans="1:31" ht="15.75" customHeight="1" x14ac:dyDescent="0.25">
      <c r="A861" s="669"/>
      <c r="B861" s="669"/>
      <c r="C861" s="669"/>
      <c r="D861" s="669"/>
      <c r="E861" s="669"/>
      <c r="F861" s="669"/>
      <c r="G861" s="669"/>
      <c r="H861" s="669"/>
      <c r="I861" s="669"/>
      <c r="J861" s="669"/>
      <c r="K861" s="669"/>
      <c r="L861" s="669"/>
      <c r="M861" s="669"/>
      <c r="N861" s="669"/>
      <c r="O861" s="669"/>
      <c r="P861" s="150"/>
      <c r="Q861" s="150"/>
      <c r="R861" s="150"/>
      <c r="S861" s="669"/>
      <c r="T861" s="669"/>
      <c r="U861" s="669"/>
      <c r="V861" s="150"/>
      <c r="W861" s="150"/>
      <c r="X861" s="150"/>
      <c r="Y861" s="150"/>
      <c r="Z861" s="150"/>
      <c r="AA861" s="150"/>
      <c r="AB861" s="150"/>
      <c r="AC861" s="150"/>
      <c r="AD861" s="150"/>
      <c r="AE861" s="150"/>
    </row>
    <row r="862" spans="1:31" ht="15.75" customHeight="1" x14ac:dyDescent="0.25">
      <c r="A862" s="669"/>
      <c r="B862" s="669"/>
      <c r="C862" s="669"/>
      <c r="D862" s="669"/>
      <c r="E862" s="669"/>
      <c r="F862" s="669"/>
      <c r="G862" s="669"/>
      <c r="H862" s="669"/>
      <c r="I862" s="669"/>
      <c r="J862" s="669"/>
      <c r="K862" s="669"/>
      <c r="L862" s="669"/>
      <c r="M862" s="669"/>
      <c r="N862" s="669"/>
      <c r="O862" s="669"/>
      <c r="P862" s="150"/>
      <c r="Q862" s="150"/>
      <c r="R862" s="150"/>
      <c r="S862" s="669"/>
      <c r="T862" s="669"/>
      <c r="U862" s="669"/>
      <c r="V862" s="150"/>
      <c r="W862" s="150"/>
      <c r="X862" s="150"/>
      <c r="Y862" s="150"/>
      <c r="Z862" s="150"/>
      <c r="AA862" s="150"/>
      <c r="AB862" s="150"/>
      <c r="AC862" s="150"/>
      <c r="AD862" s="150"/>
      <c r="AE862" s="150"/>
    </row>
    <row r="863" spans="1:31" ht="15.75" customHeight="1" x14ac:dyDescent="0.25">
      <c r="A863" s="669"/>
      <c r="B863" s="669"/>
      <c r="C863" s="669"/>
      <c r="D863" s="669"/>
      <c r="E863" s="669"/>
      <c r="F863" s="669"/>
      <c r="G863" s="669"/>
      <c r="H863" s="669"/>
      <c r="I863" s="669"/>
      <c r="J863" s="669"/>
      <c r="K863" s="669"/>
      <c r="L863" s="669"/>
      <c r="M863" s="669"/>
      <c r="N863" s="669"/>
      <c r="O863" s="669"/>
      <c r="P863" s="150"/>
      <c r="Q863" s="150"/>
      <c r="R863" s="150"/>
      <c r="S863" s="669"/>
      <c r="T863" s="669"/>
      <c r="U863" s="669"/>
      <c r="V863" s="150"/>
      <c r="W863" s="150"/>
      <c r="X863" s="150"/>
      <c r="Y863" s="150"/>
      <c r="Z863" s="150"/>
      <c r="AA863" s="150"/>
      <c r="AB863" s="150"/>
      <c r="AC863" s="150"/>
      <c r="AD863" s="150"/>
      <c r="AE863" s="150"/>
    </row>
    <row r="864" spans="1:31" ht="15.75" customHeight="1" x14ac:dyDescent="0.25">
      <c r="A864" s="669"/>
      <c r="B864" s="669"/>
      <c r="C864" s="669"/>
      <c r="D864" s="669"/>
      <c r="E864" s="669"/>
      <c r="F864" s="669"/>
      <c r="G864" s="669"/>
      <c r="H864" s="669"/>
      <c r="I864" s="669"/>
      <c r="J864" s="669"/>
      <c r="K864" s="669"/>
      <c r="L864" s="669"/>
      <c r="M864" s="669"/>
      <c r="N864" s="669"/>
      <c r="O864" s="669"/>
      <c r="P864" s="150"/>
      <c r="Q864" s="150"/>
      <c r="R864" s="150"/>
      <c r="S864" s="669"/>
      <c r="T864" s="669"/>
      <c r="U864" s="669"/>
      <c r="V864" s="150"/>
      <c r="W864" s="150"/>
      <c r="X864" s="150"/>
      <c r="Y864" s="150"/>
      <c r="Z864" s="150"/>
      <c r="AA864" s="150"/>
      <c r="AB864" s="150"/>
      <c r="AC864" s="150"/>
      <c r="AD864" s="150"/>
      <c r="AE864" s="150"/>
    </row>
    <row r="865" spans="1:31" ht="15.75" customHeight="1" x14ac:dyDescent="0.25">
      <c r="A865" s="669"/>
      <c r="B865" s="669"/>
      <c r="C865" s="669"/>
      <c r="D865" s="669"/>
      <c r="E865" s="669"/>
      <c r="F865" s="669"/>
      <c r="G865" s="669"/>
      <c r="H865" s="669"/>
      <c r="I865" s="669"/>
      <c r="J865" s="669"/>
      <c r="K865" s="669"/>
      <c r="L865" s="669"/>
      <c r="M865" s="669"/>
      <c r="N865" s="669"/>
      <c r="O865" s="669"/>
      <c r="P865" s="150"/>
      <c r="Q865" s="150"/>
      <c r="R865" s="150"/>
      <c r="S865" s="669"/>
      <c r="T865" s="669"/>
      <c r="U865" s="669"/>
      <c r="V865" s="150"/>
      <c r="W865" s="150"/>
      <c r="X865" s="150"/>
      <c r="Y865" s="150"/>
      <c r="Z865" s="150"/>
      <c r="AA865" s="150"/>
      <c r="AB865" s="150"/>
      <c r="AC865" s="150"/>
      <c r="AD865" s="150"/>
      <c r="AE865" s="150"/>
    </row>
    <row r="866" spans="1:31" ht="15.75" customHeight="1" x14ac:dyDescent="0.25">
      <c r="A866" s="669"/>
      <c r="B866" s="669"/>
      <c r="C866" s="669"/>
      <c r="D866" s="669"/>
      <c r="E866" s="669"/>
      <c r="F866" s="669"/>
      <c r="G866" s="669"/>
      <c r="H866" s="669"/>
      <c r="I866" s="669"/>
      <c r="J866" s="669"/>
      <c r="K866" s="669"/>
      <c r="L866" s="669"/>
      <c r="M866" s="669"/>
      <c r="N866" s="669"/>
      <c r="O866" s="669"/>
      <c r="P866" s="150"/>
      <c r="Q866" s="150"/>
      <c r="R866" s="150"/>
      <c r="S866" s="669"/>
      <c r="T866" s="669"/>
      <c r="U866" s="669"/>
      <c r="V866" s="150"/>
      <c r="W866" s="150"/>
      <c r="X866" s="150"/>
      <c r="Y866" s="150"/>
      <c r="Z866" s="150"/>
      <c r="AA866" s="150"/>
      <c r="AB866" s="150"/>
      <c r="AC866" s="150"/>
      <c r="AD866" s="150"/>
      <c r="AE866" s="150"/>
    </row>
    <row r="867" spans="1:31" ht="15.75" customHeight="1" x14ac:dyDescent="0.25">
      <c r="A867" s="669"/>
      <c r="B867" s="669"/>
      <c r="C867" s="669"/>
      <c r="D867" s="669"/>
      <c r="E867" s="669"/>
      <c r="F867" s="669"/>
      <c r="G867" s="669"/>
      <c r="H867" s="669"/>
      <c r="I867" s="669"/>
      <c r="J867" s="669"/>
      <c r="K867" s="669"/>
      <c r="L867" s="669"/>
      <c r="M867" s="669"/>
      <c r="N867" s="669"/>
      <c r="O867" s="669"/>
      <c r="P867" s="150"/>
      <c r="Q867" s="150"/>
      <c r="R867" s="150"/>
      <c r="S867" s="669"/>
      <c r="T867" s="669"/>
      <c r="U867" s="669"/>
      <c r="V867" s="150"/>
      <c r="W867" s="150"/>
      <c r="X867" s="150"/>
      <c r="Y867" s="150"/>
      <c r="Z867" s="150"/>
      <c r="AA867" s="150"/>
      <c r="AB867" s="150"/>
      <c r="AC867" s="150"/>
      <c r="AD867" s="150"/>
      <c r="AE867" s="150"/>
    </row>
    <row r="868" spans="1:31" ht="15.75" customHeight="1" x14ac:dyDescent="0.25">
      <c r="A868" s="669"/>
      <c r="B868" s="669"/>
      <c r="C868" s="669"/>
      <c r="D868" s="669"/>
      <c r="E868" s="669"/>
      <c r="F868" s="669"/>
      <c r="G868" s="669"/>
      <c r="H868" s="669"/>
      <c r="I868" s="669"/>
      <c r="J868" s="669"/>
      <c r="K868" s="669"/>
      <c r="L868" s="669"/>
      <c r="M868" s="669"/>
      <c r="N868" s="669"/>
      <c r="O868" s="669"/>
      <c r="P868" s="150"/>
      <c r="Q868" s="150"/>
      <c r="R868" s="150"/>
      <c r="S868" s="669"/>
      <c r="T868" s="669"/>
      <c r="U868" s="669"/>
      <c r="V868" s="150"/>
      <c r="W868" s="150"/>
      <c r="X868" s="150"/>
      <c r="Y868" s="150"/>
      <c r="Z868" s="150"/>
      <c r="AA868" s="150"/>
      <c r="AB868" s="150"/>
      <c r="AC868" s="150"/>
      <c r="AD868" s="150"/>
      <c r="AE868" s="150"/>
    </row>
    <row r="869" spans="1:31" ht="15.75" customHeight="1" x14ac:dyDescent="0.25">
      <c r="A869" s="669"/>
      <c r="B869" s="669"/>
      <c r="C869" s="669"/>
      <c r="D869" s="669"/>
      <c r="E869" s="669"/>
      <c r="F869" s="669"/>
      <c r="G869" s="669"/>
      <c r="H869" s="669"/>
      <c r="I869" s="669"/>
      <c r="J869" s="669"/>
      <c r="K869" s="669"/>
      <c r="L869" s="669"/>
      <c r="M869" s="669"/>
      <c r="N869" s="669"/>
      <c r="O869" s="669"/>
      <c r="P869" s="150"/>
      <c r="Q869" s="150"/>
      <c r="R869" s="150"/>
      <c r="S869" s="669"/>
      <c r="T869" s="669"/>
      <c r="U869" s="669"/>
      <c r="V869" s="150"/>
      <c r="W869" s="150"/>
      <c r="X869" s="150"/>
      <c r="Y869" s="150"/>
      <c r="Z869" s="150"/>
      <c r="AA869" s="150"/>
      <c r="AB869" s="150"/>
      <c r="AC869" s="150"/>
      <c r="AD869" s="150"/>
      <c r="AE869" s="150"/>
    </row>
    <row r="870" spans="1:31" ht="15.75" customHeight="1" x14ac:dyDescent="0.25">
      <c r="A870" s="669"/>
      <c r="B870" s="669"/>
      <c r="C870" s="669"/>
      <c r="D870" s="669"/>
      <c r="E870" s="669"/>
      <c r="F870" s="669"/>
      <c r="G870" s="669"/>
      <c r="H870" s="669"/>
      <c r="I870" s="669"/>
      <c r="J870" s="669"/>
      <c r="K870" s="669"/>
      <c r="L870" s="669"/>
      <c r="M870" s="669"/>
      <c r="N870" s="669"/>
      <c r="O870" s="669"/>
      <c r="P870" s="150"/>
      <c r="Q870" s="150"/>
      <c r="R870" s="150"/>
      <c r="S870" s="669"/>
      <c r="T870" s="669"/>
      <c r="U870" s="669"/>
      <c r="V870" s="150"/>
      <c r="W870" s="150"/>
      <c r="X870" s="150"/>
      <c r="Y870" s="150"/>
      <c r="Z870" s="150"/>
      <c r="AA870" s="150"/>
      <c r="AB870" s="150"/>
      <c r="AC870" s="150"/>
      <c r="AD870" s="150"/>
      <c r="AE870" s="150"/>
    </row>
    <row r="871" spans="1:31" ht="15.75" customHeight="1" x14ac:dyDescent="0.25">
      <c r="A871" s="669"/>
      <c r="B871" s="669"/>
      <c r="C871" s="669"/>
      <c r="D871" s="669"/>
      <c r="E871" s="669"/>
      <c r="F871" s="669"/>
      <c r="G871" s="669"/>
      <c r="H871" s="669"/>
      <c r="I871" s="669"/>
      <c r="J871" s="669"/>
      <c r="K871" s="669"/>
      <c r="L871" s="669"/>
      <c r="M871" s="669"/>
      <c r="N871" s="669"/>
      <c r="O871" s="669"/>
      <c r="P871" s="150"/>
      <c r="Q871" s="150"/>
      <c r="R871" s="150"/>
      <c r="S871" s="669"/>
      <c r="T871" s="669"/>
      <c r="U871" s="669"/>
      <c r="V871" s="150"/>
      <c r="W871" s="150"/>
      <c r="X871" s="150"/>
      <c r="Y871" s="150"/>
      <c r="Z871" s="150"/>
      <c r="AA871" s="150"/>
      <c r="AB871" s="150"/>
      <c r="AC871" s="150"/>
      <c r="AD871" s="150"/>
      <c r="AE871" s="150"/>
    </row>
    <row r="872" spans="1:31" ht="15.75" customHeight="1" x14ac:dyDescent="0.25">
      <c r="A872" s="669"/>
      <c r="B872" s="669"/>
      <c r="C872" s="669"/>
      <c r="D872" s="669"/>
      <c r="E872" s="669"/>
      <c r="F872" s="669"/>
      <c r="G872" s="669"/>
      <c r="H872" s="669"/>
      <c r="I872" s="669"/>
      <c r="J872" s="669"/>
      <c r="K872" s="669"/>
      <c r="L872" s="669"/>
      <c r="M872" s="669"/>
      <c r="N872" s="669"/>
      <c r="O872" s="669"/>
      <c r="P872" s="150"/>
      <c r="Q872" s="150"/>
      <c r="R872" s="150"/>
      <c r="S872" s="669"/>
      <c r="T872" s="669"/>
      <c r="U872" s="669"/>
      <c r="V872" s="150"/>
      <c r="W872" s="150"/>
      <c r="X872" s="150"/>
      <c r="Y872" s="150"/>
      <c r="Z872" s="150"/>
      <c r="AA872" s="150"/>
      <c r="AB872" s="150"/>
      <c r="AC872" s="150"/>
      <c r="AD872" s="150"/>
      <c r="AE872" s="150"/>
    </row>
    <row r="873" spans="1:31" ht="15.75" customHeight="1" x14ac:dyDescent="0.25">
      <c r="A873" s="669"/>
      <c r="B873" s="669"/>
      <c r="C873" s="669"/>
      <c r="D873" s="669"/>
      <c r="E873" s="669"/>
      <c r="F873" s="669"/>
      <c r="G873" s="669"/>
      <c r="H873" s="669"/>
      <c r="I873" s="669"/>
      <c r="J873" s="669"/>
      <c r="K873" s="669"/>
      <c r="L873" s="669"/>
      <c r="M873" s="669"/>
      <c r="N873" s="669"/>
      <c r="O873" s="669"/>
      <c r="P873" s="150"/>
      <c r="Q873" s="150"/>
      <c r="R873" s="150"/>
      <c r="S873" s="669"/>
      <c r="T873" s="669"/>
      <c r="U873" s="669"/>
      <c r="V873" s="150"/>
      <c r="W873" s="150"/>
      <c r="X873" s="150"/>
      <c r="Y873" s="150"/>
      <c r="Z873" s="150"/>
      <c r="AA873" s="150"/>
      <c r="AB873" s="150"/>
      <c r="AC873" s="150"/>
      <c r="AD873" s="150"/>
      <c r="AE873" s="150"/>
    </row>
    <row r="874" spans="1:31" ht="15.75" customHeight="1" x14ac:dyDescent="0.25">
      <c r="A874" s="669"/>
      <c r="B874" s="669"/>
      <c r="C874" s="669"/>
      <c r="D874" s="669"/>
      <c r="E874" s="669"/>
      <c r="F874" s="669"/>
      <c r="G874" s="669"/>
      <c r="H874" s="669"/>
      <c r="I874" s="669"/>
      <c r="J874" s="669"/>
      <c r="K874" s="669"/>
      <c r="L874" s="669"/>
      <c r="M874" s="669"/>
      <c r="N874" s="669"/>
      <c r="O874" s="669"/>
      <c r="P874" s="150"/>
      <c r="Q874" s="150"/>
      <c r="R874" s="150"/>
      <c r="S874" s="669"/>
      <c r="T874" s="669"/>
      <c r="U874" s="669"/>
      <c r="V874" s="150"/>
      <c r="W874" s="150"/>
      <c r="X874" s="150"/>
      <c r="Y874" s="150"/>
      <c r="Z874" s="150"/>
      <c r="AA874" s="150"/>
      <c r="AB874" s="150"/>
      <c r="AC874" s="150"/>
      <c r="AD874" s="150"/>
      <c r="AE874" s="150"/>
    </row>
    <row r="875" spans="1:31" ht="15.75" customHeight="1" x14ac:dyDescent="0.25">
      <c r="A875" s="669"/>
      <c r="B875" s="669"/>
      <c r="C875" s="669"/>
      <c r="D875" s="669"/>
      <c r="E875" s="669"/>
      <c r="F875" s="669"/>
      <c r="G875" s="669"/>
      <c r="H875" s="669"/>
      <c r="I875" s="669"/>
      <c r="J875" s="669"/>
      <c r="K875" s="669"/>
      <c r="L875" s="669"/>
      <c r="M875" s="669"/>
      <c r="N875" s="669"/>
      <c r="O875" s="669"/>
      <c r="P875" s="150"/>
      <c r="Q875" s="150"/>
      <c r="R875" s="150"/>
      <c r="S875" s="669"/>
      <c r="T875" s="669"/>
      <c r="U875" s="669"/>
      <c r="V875" s="150"/>
      <c r="W875" s="150"/>
      <c r="X875" s="150"/>
      <c r="Y875" s="150"/>
      <c r="Z875" s="150"/>
      <c r="AA875" s="150"/>
      <c r="AB875" s="150"/>
      <c r="AC875" s="150"/>
      <c r="AD875" s="150"/>
      <c r="AE875" s="150"/>
    </row>
    <row r="876" spans="1:31" ht="15.75" customHeight="1" x14ac:dyDescent="0.25">
      <c r="A876" s="669"/>
      <c r="B876" s="669"/>
      <c r="C876" s="669"/>
      <c r="D876" s="669"/>
      <c r="E876" s="669"/>
      <c r="F876" s="669"/>
      <c r="G876" s="669"/>
      <c r="H876" s="669"/>
      <c r="I876" s="669"/>
      <c r="J876" s="669"/>
      <c r="K876" s="669"/>
      <c r="L876" s="669"/>
      <c r="M876" s="669"/>
      <c r="N876" s="669"/>
      <c r="O876" s="669"/>
      <c r="P876" s="150"/>
      <c r="Q876" s="150"/>
      <c r="R876" s="150"/>
      <c r="S876" s="669"/>
      <c r="T876" s="669"/>
      <c r="U876" s="669"/>
      <c r="V876" s="150"/>
      <c r="W876" s="150"/>
      <c r="X876" s="150"/>
      <c r="Y876" s="150"/>
      <c r="Z876" s="150"/>
      <c r="AA876" s="150"/>
      <c r="AB876" s="150"/>
      <c r="AC876" s="150"/>
      <c r="AD876" s="150"/>
      <c r="AE876" s="150"/>
    </row>
    <row r="877" spans="1:31" ht="15.75" customHeight="1" x14ac:dyDescent="0.25">
      <c r="A877" s="669"/>
      <c r="B877" s="669"/>
      <c r="C877" s="669"/>
      <c r="D877" s="669"/>
      <c r="E877" s="669"/>
      <c r="F877" s="669"/>
      <c r="G877" s="669"/>
      <c r="H877" s="669"/>
      <c r="I877" s="669"/>
      <c r="J877" s="669"/>
      <c r="K877" s="669"/>
      <c r="L877" s="669"/>
      <c r="M877" s="669"/>
      <c r="N877" s="669"/>
      <c r="O877" s="669"/>
      <c r="P877" s="150"/>
      <c r="Q877" s="150"/>
      <c r="R877" s="150"/>
      <c r="S877" s="669"/>
      <c r="T877" s="669"/>
      <c r="U877" s="669"/>
      <c r="V877" s="150"/>
      <c r="W877" s="150"/>
      <c r="X877" s="150"/>
      <c r="Y877" s="150"/>
      <c r="Z877" s="150"/>
      <c r="AA877" s="150"/>
      <c r="AB877" s="150"/>
      <c r="AC877" s="150"/>
      <c r="AD877" s="150"/>
      <c r="AE877" s="150"/>
    </row>
    <row r="878" spans="1:31" ht="15.75" customHeight="1" x14ac:dyDescent="0.25">
      <c r="A878" s="669"/>
      <c r="B878" s="669"/>
      <c r="C878" s="669"/>
      <c r="D878" s="669"/>
      <c r="E878" s="669"/>
      <c r="F878" s="669"/>
      <c r="G878" s="669"/>
      <c r="H878" s="669"/>
      <c r="I878" s="669"/>
      <c r="J878" s="669"/>
      <c r="K878" s="669"/>
      <c r="L878" s="669"/>
      <c r="M878" s="669"/>
      <c r="N878" s="669"/>
      <c r="O878" s="669"/>
      <c r="P878" s="150"/>
      <c r="Q878" s="150"/>
      <c r="R878" s="150"/>
      <c r="S878" s="669"/>
      <c r="T878" s="669"/>
      <c r="U878" s="669"/>
      <c r="V878" s="150"/>
      <c r="W878" s="150"/>
      <c r="X878" s="150"/>
      <c r="Y878" s="150"/>
      <c r="Z878" s="150"/>
      <c r="AA878" s="150"/>
      <c r="AB878" s="150"/>
      <c r="AC878" s="150"/>
      <c r="AD878" s="150"/>
      <c r="AE878" s="150"/>
    </row>
    <row r="879" spans="1:31" ht="15.75" customHeight="1" x14ac:dyDescent="0.25">
      <c r="A879" s="669"/>
      <c r="B879" s="669"/>
      <c r="C879" s="669"/>
      <c r="D879" s="669"/>
      <c r="E879" s="669"/>
      <c r="F879" s="669"/>
      <c r="G879" s="669"/>
      <c r="H879" s="669"/>
      <c r="I879" s="669"/>
      <c r="J879" s="669"/>
      <c r="K879" s="669"/>
      <c r="L879" s="669"/>
      <c r="M879" s="669"/>
      <c r="N879" s="669"/>
      <c r="O879" s="669"/>
      <c r="P879" s="150"/>
      <c r="Q879" s="150"/>
      <c r="R879" s="150"/>
      <c r="S879" s="669"/>
      <c r="T879" s="669"/>
      <c r="U879" s="669"/>
      <c r="V879" s="150"/>
      <c r="W879" s="150"/>
      <c r="X879" s="150"/>
      <c r="Y879" s="150"/>
      <c r="Z879" s="150"/>
      <c r="AA879" s="150"/>
      <c r="AB879" s="150"/>
      <c r="AC879" s="150"/>
      <c r="AD879" s="150"/>
      <c r="AE879" s="150"/>
    </row>
    <row r="880" spans="1:31" ht="15.75" customHeight="1" x14ac:dyDescent="0.25">
      <c r="A880" s="669"/>
      <c r="B880" s="669"/>
      <c r="C880" s="669"/>
      <c r="D880" s="669"/>
      <c r="E880" s="669"/>
      <c r="F880" s="669"/>
      <c r="G880" s="669"/>
      <c r="H880" s="669"/>
      <c r="I880" s="669"/>
      <c r="J880" s="669"/>
      <c r="K880" s="669"/>
      <c r="L880" s="669"/>
      <c r="M880" s="669"/>
      <c r="N880" s="669"/>
      <c r="O880" s="669"/>
      <c r="P880" s="150"/>
      <c r="Q880" s="150"/>
      <c r="R880" s="150"/>
      <c r="S880" s="669"/>
      <c r="T880" s="669"/>
      <c r="U880" s="669"/>
      <c r="V880" s="150"/>
      <c r="W880" s="150"/>
      <c r="X880" s="150"/>
      <c r="Y880" s="150"/>
      <c r="Z880" s="150"/>
      <c r="AA880" s="150"/>
      <c r="AB880" s="150"/>
      <c r="AC880" s="150"/>
      <c r="AD880" s="150"/>
      <c r="AE880" s="150"/>
    </row>
    <row r="881" spans="1:31" ht="15.75" customHeight="1" x14ac:dyDescent="0.25">
      <c r="A881" s="669"/>
      <c r="B881" s="669"/>
      <c r="C881" s="669"/>
      <c r="D881" s="669"/>
      <c r="E881" s="669"/>
      <c r="F881" s="669"/>
      <c r="G881" s="669"/>
      <c r="H881" s="669"/>
      <c r="I881" s="669"/>
      <c r="J881" s="669"/>
      <c r="K881" s="669"/>
      <c r="L881" s="669"/>
      <c r="M881" s="669"/>
      <c r="N881" s="669"/>
      <c r="O881" s="669"/>
      <c r="P881" s="150"/>
      <c r="Q881" s="150"/>
      <c r="R881" s="150"/>
      <c r="S881" s="669"/>
      <c r="T881" s="669"/>
      <c r="U881" s="669"/>
      <c r="V881" s="150"/>
      <c r="W881" s="150"/>
      <c r="X881" s="150"/>
      <c r="Y881" s="150"/>
      <c r="Z881" s="150"/>
      <c r="AA881" s="150"/>
      <c r="AB881" s="150"/>
      <c r="AC881" s="150"/>
      <c r="AD881" s="150"/>
      <c r="AE881" s="150"/>
    </row>
    <row r="882" spans="1:31" ht="15.75" customHeight="1" x14ac:dyDescent="0.25">
      <c r="A882" s="669"/>
      <c r="B882" s="669"/>
      <c r="C882" s="669"/>
      <c r="D882" s="669"/>
      <c r="E882" s="669"/>
      <c r="F882" s="669"/>
      <c r="G882" s="669"/>
      <c r="H882" s="669"/>
      <c r="I882" s="669"/>
      <c r="J882" s="669"/>
      <c r="K882" s="669"/>
      <c r="L882" s="669"/>
      <c r="M882" s="669"/>
      <c r="N882" s="669"/>
      <c r="O882" s="669"/>
      <c r="P882" s="150"/>
      <c r="Q882" s="150"/>
      <c r="R882" s="150"/>
      <c r="S882" s="669"/>
      <c r="T882" s="669"/>
      <c r="U882" s="669"/>
      <c r="V882" s="150"/>
      <c r="W882" s="150"/>
      <c r="X882" s="150"/>
      <c r="Y882" s="150"/>
      <c r="Z882" s="150"/>
      <c r="AA882" s="150"/>
      <c r="AB882" s="150"/>
      <c r="AC882" s="150"/>
      <c r="AD882" s="150"/>
      <c r="AE882" s="150"/>
    </row>
    <row r="883" spans="1:31" ht="15.75" customHeight="1" x14ac:dyDescent="0.25">
      <c r="A883" s="669"/>
      <c r="B883" s="669"/>
      <c r="C883" s="669"/>
      <c r="D883" s="669"/>
      <c r="E883" s="669"/>
      <c r="F883" s="669"/>
      <c r="G883" s="669"/>
      <c r="H883" s="669"/>
      <c r="I883" s="669"/>
      <c r="J883" s="669"/>
      <c r="K883" s="669"/>
      <c r="L883" s="669"/>
      <c r="M883" s="669"/>
      <c r="N883" s="669"/>
      <c r="O883" s="669"/>
      <c r="P883" s="150"/>
      <c r="Q883" s="150"/>
      <c r="R883" s="150"/>
      <c r="S883" s="669"/>
      <c r="T883" s="669"/>
      <c r="U883" s="669"/>
      <c r="V883" s="150"/>
      <c r="W883" s="150"/>
      <c r="X883" s="150"/>
      <c r="Y883" s="150"/>
      <c r="Z883" s="150"/>
      <c r="AA883" s="150"/>
      <c r="AB883" s="150"/>
      <c r="AC883" s="150"/>
      <c r="AD883" s="150"/>
      <c r="AE883" s="150"/>
    </row>
    <row r="884" spans="1:31" ht="15.75" customHeight="1" x14ac:dyDescent="0.25">
      <c r="A884" s="669"/>
      <c r="B884" s="669"/>
      <c r="C884" s="669"/>
      <c r="D884" s="669"/>
      <c r="E884" s="669"/>
      <c r="F884" s="669"/>
      <c r="G884" s="669"/>
      <c r="H884" s="669"/>
      <c r="I884" s="669"/>
      <c r="J884" s="669"/>
      <c r="K884" s="669"/>
      <c r="L884" s="669"/>
      <c r="M884" s="669"/>
      <c r="N884" s="669"/>
      <c r="O884" s="669"/>
      <c r="P884" s="150"/>
      <c r="Q884" s="150"/>
      <c r="R884" s="150"/>
      <c r="S884" s="669"/>
      <c r="T884" s="669"/>
      <c r="U884" s="669"/>
      <c r="V884" s="150"/>
      <c r="W884" s="150"/>
      <c r="X884" s="150"/>
      <c r="Y884" s="150"/>
      <c r="Z884" s="150"/>
      <c r="AA884" s="150"/>
      <c r="AB884" s="150"/>
      <c r="AC884" s="150"/>
      <c r="AD884" s="150"/>
      <c r="AE884" s="150"/>
    </row>
    <row r="885" spans="1:31" ht="15.75" customHeight="1" x14ac:dyDescent="0.25">
      <c r="A885" s="669"/>
      <c r="B885" s="669"/>
      <c r="C885" s="669"/>
      <c r="D885" s="669"/>
      <c r="E885" s="669"/>
      <c r="F885" s="669"/>
      <c r="G885" s="669"/>
      <c r="H885" s="669"/>
      <c r="I885" s="669"/>
      <c r="J885" s="669"/>
      <c r="K885" s="669"/>
      <c r="L885" s="669"/>
      <c r="M885" s="669"/>
      <c r="N885" s="669"/>
      <c r="O885" s="669"/>
      <c r="P885" s="150"/>
      <c r="Q885" s="150"/>
      <c r="R885" s="150"/>
      <c r="S885" s="669"/>
      <c r="T885" s="669"/>
      <c r="U885" s="669"/>
      <c r="V885" s="150"/>
      <c r="W885" s="150"/>
      <c r="X885" s="150"/>
      <c r="Y885" s="150"/>
      <c r="Z885" s="150"/>
      <c r="AA885" s="150"/>
      <c r="AB885" s="150"/>
      <c r="AC885" s="150"/>
      <c r="AD885" s="150"/>
      <c r="AE885" s="150"/>
    </row>
    <row r="886" spans="1:31" ht="15.75" customHeight="1" x14ac:dyDescent="0.25">
      <c r="A886" s="669"/>
      <c r="B886" s="669"/>
      <c r="C886" s="669"/>
      <c r="D886" s="669"/>
      <c r="E886" s="669"/>
      <c r="F886" s="669"/>
      <c r="G886" s="669"/>
      <c r="H886" s="669"/>
      <c r="I886" s="669"/>
      <c r="J886" s="669"/>
      <c r="K886" s="669"/>
      <c r="L886" s="669"/>
      <c r="M886" s="669"/>
      <c r="N886" s="669"/>
      <c r="O886" s="669"/>
      <c r="P886" s="150"/>
      <c r="Q886" s="150"/>
      <c r="R886" s="150"/>
      <c r="S886" s="669"/>
      <c r="T886" s="669"/>
      <c r="U886" s="669"/>
      <c r="V886" s="150"/>
      <c r="W886" s="150"/>
      <c r="X886" s="150"/>
      <c r="Y886" s="150"/>
      <c r="Z886" s="150"/>
      <c r="AA886" s="150"/>
      <c r="AB886" s="150"/>
      <c r="AC886" s="150"/>
      <c r="AD886" s="150"/>
      <c r="AE886" s="150"/>
    </row>
    <row r="887" spans="1:31" ht="15.75" customHeight="1" x14ac:dyDescent="0.25">
      <c r="A887" s="669"/>
      <c r="B887" s="669"/>
      <c r="C887" s="669"/>
      <c r="D887" s="669"/>
      <c r="E887" s="669"/>
      <c r="F887" s="669"/>
      <c r="G887" s="669"/>
      <c r="H887" s="669"/>
      <c r="I887" s="669"/>
      <c r="J887" s="669"/>
      <c r="K887" s="669"/>
      <c r="L887" s="669"/>
      <c r="M887" s="669"/>
      <c r="N887" s="669"/>
      <c r="O887" s="669"/>
      <c r="P887" s="150"/>
      <c r="Q887" s="150"/>
      <c r="R887" s="150"/>
      <c r="S887" s="669"/>
      <c r="T887" s="669"/>
      <c r="U887" s="669"/>
      <c r="V887" s="150"/>
      <c r="W887" s="150"/>
      <c r="X887" s="150"/>
      <c r="Y887" s="150"/>
      <c r="Z887" s="150"/>
      <c r="AA887" s="150"/>
      <c r="AB887" s="150"/>
      <c r="AC887" s="150"/>
      <c r="AD887" s="150"/>
      <c r="AE887" s="150"/>
    </row>
    <row r="888" spans="1:31" ht="15.75" customHeight="1" x14ac:dyDescent="0.25">
      <c r="A888" s="669"/>
      <c r="B888" s="669"/>
      <c r="C888" s="669"/>
      <c r="D888" s="669"/>
      <c r="E888" s="669"/>
      <c r="F888" s="669"/>
      <c r="G888" s="669"/>
      <c r="H888" s="669"/>
      <c r="I888" s="669"/>
      <c r="J888" s="669"/>
      <c r="K888" s="669"/>
      <c r="L888" s="669"/>
      <c r="M888" s="669"/>
      <c r="N888" s="669"/>
      <c r="O888" s="669"/>
      <c r="P888" s="150"/>
      <c r="Q888" s="150"/>
      <c r="R888" s="150"/>
      <c r="S888" s="669"/>
      <c r="T888" s="669"/>
      <c r="U888" s="669"/>
      <c r="V888" s="150"/>
      <c r="W888" s="150"/>
      <c r="X888" s="150"/>
      <c r="Y888" s="150"/>
      <c r="Z888" s="150"/>
      <c r="AA888" s="150"/>
      <c r="AB888" s="150"/>
      <c r="AC888" s="150"/>
      <c r="AD888" s="150"/>
      <c r="AE888" s="150"/>
    </row>
    <row r="889" spans="1:31" ht="15.75" customHeight="1" x14ac:dyDescent="0.25">
      <c r="A889" s="669"/>
      <c r="B889" s="669"/>
      <c r="C889" s="669"/>
      <c r="D889" s="669"/>
      <c r="E889" s="669"/>
      <c r="F889" s="669"/>
      <c r="G889" s="669"/>
      <c r="H889" s="669"/>
      <c r="I889" s="669"/>
      <c r="J889" s="669"/>
      <c r="K889" s="669"/>
      <c r="L889" s="669"/>
      <c r="M889" s="669"/>
      <c r="N889" s="669"/>
      <c r="O889" s="669"/>
      <c r="P889" s="150"/>
      <c r="Q889" s="150"/>
      <c r="R889" s="150"/>
      <c r="S889" s="669"/>
      <c r="T889" s="669"/>
      <c r="U889" s="669"/>
      <c r="V889" s="150"/>
      <c r="W889" s="150"/>
      <c r="X889" s="150"/>
      <c r="Y889" s="150"/>
      <c r="Z889" s="150"/>
      <c r="AA889" s="150"/>
      <c r="AB889" s="150"/>
      <c r="AC889" s="150"/>
      <c r="AD889" s="150"/>
      <c r="AE889" s="150"/>
    </row>
    <row r="890" spans="1:31" ht="15.75" customHeight="1" x14ac:dyDescent="0.25">
      <c r="A890" s="669"/>
      <c r="B890" s="669"/>
      <c r="C890" s="669"/>
      <c r="D890" s="669"/>
      <c r="E890" s="669"/>
      <c r="F890" s="669"/>
      <c r="G890" s="669"/>
      <c r="H890" s="669"/>
      <c r="I890" s="669"/>
      <c r="J890" s="669"/>
      <c r="K890" s="669"/>
      <c r="L890" s="669"/>
      <c r="M890" s="669"/>
      <c r="N890" s="669"/>
      <c r="O890" s="669"/>
      <c r="P890" s="150"/>
      <c r="Q890" s="150"/>
      <c r="R890" s="150"/>
      <c r="S890" s="669"/>
      <c r="T890" s="669"/>
      <c r="U890" s="669"/>
      <c r="V890" s="150"/>
      <c r="W890" s="150"/>
      <c r="X890" s="150"/>
      <c r="Y890" s="150"/>
      <c r="Z890" s="150"/>
      <c r="AA890" s="150"/>
      <c r="AB890" s="150"/>
      <c r="AC890" s="150"/>
      <c r="AD890" s="150"/>
      <c r="AE890" s="150"/>
    </row>
    <row r="891" spans="1:31" ht="15.75" customHeight="1" x14ac:dyDescent="0.25">
      <c r="A891" s="669"/>
      <c r="B891" s="669"/>
      <c r="C891" s="669"/>
      <c r="D891" s="669"/>
      <c r="E891" s="669"/>
      <c r="F891" s="669"/>
      <c r="G891" s="669"/>
      <c r="H891" s="669"/>
      <c r="I891" s="669"/>
      <c r="J891" s="669"/>
      <c r="K891" s="669"/>
      <c r="L891" s="669"/>
      <c r="M891" s="669"/>
      <c r="N891" s="669"/>
      <c r="O891" s="669"/>
      <c r="P891" s="150"/>
      <c r="Q891" s="150"/>
      <c r="R891" s="150"/>
      <c r="S891" s="669"/>
      <c r="T891" s="669"/>
      <c r="U891" s="669"/>
      <c r="V891" s="150"/>
      <c r="W891" s="150"/>
      <c r="X891" s="150"/>
      <c r="Y891" s="150"/>
      <c r="Z891" s="150"/>
      <c r="AA891" s="150"/>
      <c r="AB891" s="150"/>
      <c r="AC891" s="150"/>
      <c r="AD891" s="150"/>
      <c r="AE891" s="150"/>
    </row>
    <row r="892" spans="1:31" ht="15.75" customHeight="1" x14ac:dyDescent="0.25">
      <c r="A892" s="669"/>
      <c r="B892" s="669"/>
      <c r="C892" s="669"/>
      <c r="D892" s="669"/>
      <c r="E892" s="669"/>
      <c r="F892" s="669"/>
      <c r="G892" s="669"/>
      <c r="H892" s="669"/>
      <c r="I892" s="669"/>
      <c r="J892" s="669"/>
      <c r="K892" s="669"/>
      <c r="L892" s="669"/>
      <c r="M892" s="669"/>
      <c r="N892" s="669"/>
      <c r="O892" s="669"/>
      <c r="P892" s="150"/>
      <c r="Q892" s="150"/>
      <c r="R892" s="150"/>
      <c r="S892" s="669"/>
      <c r="T892" s="669"/>
      <c r="U892" s="669"/>
      <c r="V892" s="150"/>
      <c r="W892" s="150"/>
      <c r="X892" s="150"/>
      <c r="Y892" s="150"/>
      <c r="Z892" s="150"/>
      <c r="AA892" s="150"/>
      <c r="AB892" s="150"/>
      <c r="AC892" s="150"/>
      <c r="AD892" s="150"/>
      <c r="AE892" s="150"/>
    </row>
    <row r="893" spans="1:31" ht="15.75" customHeight="1" x14ac:dyDescent="0.25">
      <c r="A893" s="669"/>
      <c r="B893" s="669"/>
      <c r="C893" s="669"/>
      <c r="D893" s="669"/>
      <c r="E893" s="669"/>
      <c r="F893" s="669"/>
      <c r="G893" s="669"/>
      <c r="H893" s="669"/>
      <c r="I893" s="669"/>
      <c r="J893" s="669"/>
      <c r="K893" s="669"/>
      <c r="L893" s="669"/>
      <c r="M893" s="669"/>
      <c r="N893" s="669"/>
      <c r="O893" s="669"/>
      <c r="P893" s="150"/>
      <c r="Q893" s="150"/>
      <c r="R893" s="150"/>
      <c r="S893" s="669"/>
      <c r="T893" s="669"/>
      <c r="U893" s="669"/>
      <c r="V893" s="150"/>
      <c r="W893" s="150"/>
      <c r="X893" s="150"/>
      <c r="Y893" s="150"/>
      <c r="Z893" s="150"/>
      <c r="AA893" s="150"/>
      <c r="AB893" s="150"/>
      <c r="AC893" s="150"/>
      <c r="AD893" s="150"/>
      <c r="AE893" s="150"/>
    </row>
    <row r="894" spans="1:31" ht="15.75" customHeight="1" x14ac:dyDescent="0.25">
      <c r="A894" s="669"/>
      <c r="B894" s="669"/>
      <c r="C894" s="669"/>
      <c r="D894" s="669"/>
      <c r="E894" s="669"/>
      <c r="F894" s="669"/>
      <c r="G894" s="669"/>
      <c r="H894" s="669"/>
      <c r="I894" s="669"/>
      <c r="J894" s="669"/>
      <c r="K894" s="669"/>
      <c r="L894" s="669"/>
      <c r="M894" s="669"/>
      <c r="N894" s="669"/>
      <c r="O894" s="669"/>
      <c r="P894" s="150"/>
      <c r="Q894" s="150"/>
      <c r="R894" s="150"/>
      <c r="S894" s="669"/>
      <c r="T894" s="669"/>
      <c r="U894" s="669"/>
      <c r="V894" s="150"/>
      <c r="W894" s="150"/>
      <c r="X894" s="150"/>
      <c r="Y894" s="150"/>
      <c r="Z894" s="150"/>
      <c r="AA894" s="150"/>
      <c r="AB894" s="150"/>
      <c r="AC894" s="150"/>
      <c r="AD894" s="150"/>
      <c r="AE894" s="150"/>
    </row>
    <row r="895" spans="1:31" ht="15.75" customHeight="1" x14ac:dyDescent="0.25">
      <c r="A895" s="669"/>
      <c r="B895" s="669"/>
      <c r="C895" s="669"/>
      <c r="D895" s="669"/>
      <c r="E895" s="669"/>
      <c r="F895" s="669"/>
      <c r="G895" s="669"/>
      <c r="H895" s="669"/>
      <c r="I895" s="669"/>
      <c r="J895" s="669"/>
      <c r="K895" s="669"/>
      <c r="L895" s="669"/>
      <c r="M895" s="669"/>
      <c r="N895" s="669"/>
      <c r="O895" s="669"/>
      <c r="P895" s="150"/>
      <c r="Q895" s="150"/>
      <c r="R895" s="150"/>
      <c r="S895" s="669"/>
      <c r="T895" s="669"/>
      <c r="U895" s="669"/>
      <c r="V895" s="150"/>
      <c r="W895" s="150"/>
      <c r="X895" s="150"/>
      <c r="Y895" s="150"/>
      <c r="Z895" s="150"/>
      <c r="AA895" s="150"/>
      <c r="AB895" s="150"/>
      <c r="AC895" s="150"/>
      <c r="AD895" s="150"/>
      <c r="AE895" s="150"/>
    </row>
    <row r="896" spans="1:31" ht="15.75" customHeight="1" x14ac:dyDescent="0.25">
      <c r="A896" s="669"/>
      <c r="B896" s="669"/>
      <c r="C896" s="669"/>
      <c r="D896" s="669"/>
      <c r="E896" s="669"/>
      <c r="F896" s="669"/>
      <c r="G896" s="669"/>
      <c r="H896" s="669"/>
      <c r="I896" s="669"/>
      <c r="J896" s="669"/>
      <c r="K896" s="669"/>
      <c r="L896" s="669"/>
      <c r="M896" s="669"/>
      <c r="N896" s="669"/>
      <c r="O896" s="669"/>
      <c r="P896" s="150"/>
      <c r="Q896" s="150"/>
      <c r="R896" s="150"/>
      <c r="S896" s="669"/>
      <c r="T896" s="669"/>
      <c r="U896" s="669"/>
      <c r="V896" s="150"/>
      <c r="W896" s="150"/>
      <c r="X896" s="150"/>
      <c r="Y896" s="150"/>
      <c r="Z896" s="150"/>
      <c r="AA896" s="150"/>
      <c r="AB896" s="150"/>
      <c r="AC896" s="150"/>
      <c r="AD896" s="150"/>
      <c r="AE896" s="150"/>
    </row>
    <row r="897" spans="1:31" ht="15.75" customHeight="1" x14ac:dyDescent="0.25">
      <c r="A897" s="669"/>
      <c r="B897" s="669"/>
      <c r="C897" s="669"/>
      <c r="D897" s="669"/>
      <c r="E897" s="669"/>
      <c r="F897" s="669"/>
      <c r="G897" s="669"/>
      <c r="H897" s="669"/>
      <c r="I897" s="669"/>
      <c r="J897" s="669"/>
      <c r="K897" s="669"/>
      <c r="L897" s="669"/>
      <c r="M897" s="669"/>
      <c r="N897" s="669"/>
      <c r="O897" s="669"/>
      <c r="P897" s="150"/>
      <c r="Q897" s="150"/>
      <c r="R897" s="150"/>
      <c r="S897" s="669"/>
      <c r="T897" s="669"/>
      <c r="U897" s="669"/>
      <c r="V897" s="150"/>
      <c r="W897" s="150"/>
      <c r="X897" s="150"/>
      <c r="Y897" s="150"/>
      <c r="Z897" s="150"/>
      <c r="AA897" s="150"/>
      <c r="AB897" s="150"/>
      <c r="AC897" s="150"/>
      <c r="AD897" s="150"/>
      <c r="AE897" s="150"/>
    </row>
    <row r="898" spans="1:31" ht="15.75" customHeight="1" x14ac:dyDescent="0.25">
      <c r="A898" s="669"/>
      <c r="B898" s="669"/>
      <c r="C898" s="669"/>
      <c r="D898" s="669"/>
      <c r="E898" s="669"/>
      <c r="F898" s="669"/>
      <c r="G898" s="669"/>
      <c r="H898" s="669"/>
      <c r="I898" s="669"/>
      <c r="J898" s="669"/>
      <c r="K898" s="669"/>
      <c r="L898" s="669"/>
      <c r="M898" s="669"/>
      <c r="N898" s="669"/>
      <c r="O898" s="669"/>
      <c r="P898" s="150"/>
      <c r="Q898" s="150"/>
      <c r="R898" s="150"/>
      <c r="S898" s="669"/>
      <c r="T898" s="669"/>
      <c r="U898" s="669"/>
      <c r="V898" s="150"/>
      <c r="W898" s="150"/>
      <c r="X898" s="150"/>
      <c r="Y898" s="150"/>
      <c r="Z898" s="150"/>
      <c r="AA898" s="150"/>
      <c r="AB898" s="150"/>
      <c r="AC898" s="150"/>
      <c r="AD898" s="150"/>
      <c r="AE898" s="150"/>
    </row>
    <row r="899" spans="1:31" ht="15.75" customHeight="1" x14ac:dyDescent="0.25">
      <c r="A899" s="669"/>
      <c r="B899" s="669"/>
      <c r="C899" s="669"/>
      <c r="D899" s="669"/>
      <c r="E899" s="669"/>
      <c r="F899" s="669"/>
      <c r="G899" s="669"/>
      <c r="H899" s="669"/>
      <c r="I899" s="669"/>
      <c r="J899" s="669"/>
      <c r="K899" s="669"/>
      <c r="L899" s="669"/>
      <c r="M899" s="669"/>
      <c r="N899" s="669"/>
      <c r="O899" s="669"/>
      <c r="P899" s="150"/>
      <c r="Q899" s="150"/>
      <c r="R899" s="150"/>
      <c r="S899" s="669"/>
      <c r="T899" s="669"/>
      <c r="U899" s="669"/>
      <c r="V899" s="150"/>
      <c r="W899" s="150"/>
      <c r="X899" s="150"/>
      <c r="Y899" s="150"/>
      <c r="Z899" s="150"/>
      <c r="AA899" s="150"/>
      <c r="AB899" s="150"/>
      <c r="AC899" s="150"/>
      <c r="AD899" s="150"/>
      <c r="AE899" s="150"/>
    </row>
    <row r="900" spans="1:31" ht="15.75" customHeight="1" x14ac:dyDescent="0.25">
      <c r="A900" s="669"/>
      <c r="B900" s="669"/>
      <c r="C900" s="669"/>
      <c r="D900" s="669"/>
      <c r="E900" s="669"/>
      <c r="F900" s="669"/>
      <c r="G900" s="669"/>
      <c r="H900" s="669"/>
      <c r="I900" s="669"/>
      <c r="J900" s="669"/>
      <c r="K900" s="669"/>
      <c r="L900" s="669"/>
      <c r="M900" s="669"/>
      <c r="N900" s="669"/>
      <c r="O900" s="669"/>
      <c r="P900" s="150"/>
      <c r="Q900" s="150"/>
      <c r="R900" s="150"/>
      <c r="S900" s="669"/>
      <c r="T900" s="669"/>
      <c r="U900" s="669"/>
      <c r="V900" s="150"/>
      <c r="W900" s="150"/>
      <c r="X900" s="150"/>
      <c r="Y900" s="150"/>
      <c r="Z900" s="150"/>
      <c r="AA900" s="150"/>
      <c r="AB900" s="150"/>
      <c r="AC900" s="150"/>
      <c r="AD900" s="150"/>
      <c r="AE900" s="150"/>
    </row>
    <row r="901" spans="1:31" ht="15.75" customHeight="1" x14ac:dyDescent="0.25">
      <c r="A901" s="669"/>
      <c r="B901" s="669"/>
      <c r="C901" s="669"/>
      <c r="D901" s="669"/>
      <c r="E901" s="669"/>
      <c r="F901" s="669"/>
      <c r="G901" s="669"/>
      <c r="H901" s="669"/>
      <c r="I901" s="669"/>
      <c r="J901" s="669"/>
      <c r="K901" s="669"/>
      <c r="L901" s="669"/>
      <c r="M901" s="669"/>
      <c r="N901" s="669"/>
      <c r="O901" s="669"/>
      <c r="P901" s="150"/>
      <c r="Q901" s="150"/>
      <c r="R901" s="150"/>
      <c r="S901" s="669"/>
      <c r="T901" s="669"/>
      <c r="U901" s="669"/>
      <c r="V901" s="150"/>
      <c r="W901" s="150"/>
      <c r="X901" s="150"/>
      <c r="Y901" s="150"/>
      <c r="Z901" s="150"/>
      <c r="AA901" s="150"/>
      <c r="AB901" s="150"/>
      <c r="AC901" s="150"/>
      <c r="AD901" s="150"/>
      <c r="AE901" s="150"/>
    </row>
    <row r="902" spans="1:31" ht="15.75" customHeight="1" x14ac:dyDescent="0.25">
      <c r="A902" s="669"/>
      <c r="B902" s="669"/>
      <c r="C902" s="669"/>
      <c r="D902" s="669"/>
      <c r="E902" s="669"/>
      <c r="F902" s="669"/>
      <c r="G902" s="669"/>
      <c r="H902" s="669"/>
      <c r="I902" s="669"/>
      <c r="J902" s="669"/>
      <c r="K902" s="669"/>
      <c r="L902" s="669"/>
      <c r="M902" s="669"/>
      <c r="N902" s="669"/>
      <c r="O902" s="669"/>
      <c r="P902" s="150"/>
      <c r="Q902" s="150"/>
      <c r="R902" s="150"/>
      <c r="S902" s="669"/>
      <c r="T902" s="669"/>
      <c r="U902" s="669"/>
      <c r="V902" s="150"/>
      <c r="W902" s="150"/>
      <c r="X902" s="150"/>
      <c r="Y902" s="150"/>
      <c r="Z902" s="150"/>
      <c r="AA902" s="150"/>
      <c r="AB902" s="150"/>
      <c r="AC902" s="150"/>
      <c r="AD902" s="150"/>
      <c r="AE902" s="150"/>
    </row>
    <row r="903" spans="1:31" ht="15.75" customHeight="1" x14ac:dyDescent="0.25">
      <c r="A903" s="669"/>
      <c r="B903" s="669"/>
      <c r="C903" s="669"/>
      <c r="D903" s="669"/>
      <c r="E903" s="669"/>
      <c r="F903" s="669"/>
      <c r="G903" s="669"/>
      <c r="H903" s="669"/>
      <c r="I903" s="669"/>
      <c r="J903" s="669"/>
      <c r="K903" s="669"/>
      <c r="L903" s="669"/>
      <c r="M903" s="669"/>
      <c r="N903" s="669"/>
      <c r="O903" s="669"/>
      <c r="P903" s="150"/>
      <c r="Q903" s="150"/>
      <c r="R903" s="150"/>
      <c r="S903" s="669"/>
      <c r="T903" s="669"/>
      <c r="U903" s="669"/>
      <c r="V903" s="150"/>
      <c r="W903" s="150"/>
      <c r="X903" s="150"/>
      <c r="Y903" s="150"/>
      <c r="Z903" s="150"/>
      <c r="AA903" s="150"/>
      <c r="AB903" s="150"/>
      <c r="AC903" s="150"/>
      <c r="AD903" s="150"/>
      <c r="AE903" s="150"/>
    </row>
    <row r="904" spans="1:31" ht="15.75" customHeight="1" x14ac:dyDescent="0.25">
      <c r="A904" s="669"/>
      <c r="B904" s="669"/>
      <c r="C904" s="669"/>
      <c r="D904" s="669"/>
      <c r="E904" s="669"/>
      <c r="F904" s="669"/>
      <c r="G904" s="669"/>
      <c r="H904" s="669"/>
      <c r="I904" s="669"/>
      <c r="J904" s="669"/>
      <c r="K904" s="669"/>
      <c r="L904" s="669"/>
      <c r="M904" s="669"/>
      <c r="N904" s="669"/>
      <c r="O904" s="669"/>
      <c r="P904" s="150"/>
      <c r="Q904" s="150"/>
      <c r="R904" s="150"/>
      <c r="S904" s="669"/>
      <c r="T904" s="669"/>
      <c r="U904" s="669"/>
      <c r="V904" s="150"/>
      <c r="W904" s="150"/>
      <c r="X904" s="150"/>
      <c r="Y904" s="150"/>
      <c r="Z904" s="150"/>
      <c r="AA904" s="150"/>
      <c r="AB904" s="150"/>
      <c r="AC904" s="150"/>
      <c r="AD904" s="150"/>
      <c r="AE904" s="150"/>
    </row>
    <row r="905" spans="1:31" ht="15.75" customHeight="1" x14ac:dyDescent="0.25">
      <c r="A905" s="669"/>
      <c r="B905" s="669"/>
      <c r="C905" s="669"/>
      <c r="D905" s="669"/>
      <c r="E905" s="669"/>
      <c r="F905" s="669"/>
      <c r="G905" s="669"/>
      <c r="H905" s="669"/>
      <c r="I905" s="669"/>
      <c r="J905" s="669"/>
      <c r="K905" s="669"/>
      <c r="L905" s="669"/>
      <c r="M905" s="669"/>
      <c r="N905" s="669"/>
      <c r="O905" s="669"/>
      <c r="P905" s="150"/>
      <c r="Q905" s="150"/>
      <c r="R905" s="150"/>
      <c r="S905" s="669"/>
      <c r="T905" s="669"/>
      <c r="U905" s="669"/>
      <c r="V905" s="150"/>
      <c r="W905" s="150"/>
      <c r="X905" s="150"/>
      <c r="Y905" s="150"/>
      <c r="Z905" s="150"/>
      <c r="AA905" s="150"/>
      <c r="AB905" s="150"/>
      <c r="AC905" s="150"/>
      <c r="AD905" s="150"/>
      <c r="AE905" s="150"/>
    </row>
    <row r="906" spans="1:31" ht="15.75" customHeight="1" x14ac:dyDescent="0.25">
      <c r="A906" s="669"/>
      <c r="B906" s="669"/>
      <c r="C906" s="669"/>
      <c r="D906" s="669"/>
      <c r="E906" s="669"/>
      <c r="F906" s="669"/>
      <c r="G906" s="669"/>
      <c r="H906" s="669"/>
      <c r="I906" s="669"/>
      <c r="J906" s="669"/>
      <c r="K906" s="669"/>
      <c r="L906" s="669"/>
      <c r="M906" s="669"/>
      <c r="N906" s="669"/>
      <c r="O906" s="669"/>
      <c r="P906" s="150"/>
      <c r="Q906" s="150"/>
      <c r="R906" s="150"/>
      <c r="S906" s="669"/>
      <c r="T906" s="669"/>
      <c r="U906" s="669"/>
      <c r="V906" s="150"/>
      <c r="W906" s="150"/>
      <c r="X906" s="150"/>
      <c r="Y906" s="150"/>
      <c r="Z906" s="150"/>
      <c r="AA906" s="150"/>
      <c r="AB906" s="150"/>
      <c r="AC906" s="150"/>
      <c r="AD906" s="150"/>
      <c r="AE906" s="150"/>
    </row>
    <row r="907" spans="1:31" ht="15.75" customHeight="1" x14ac:dyDescent="0.25">
      <c r="A907" s="669"/>
      <c r="B907" s="669"/>
      <c r="C907" s="669"/>
      <c r="D907" s="669"/>
      <c r="E907" s="669"/>
      <c r="F907" s="669"/>
      <c r="G907" s="669"/>
      <c r="H907" s="669"/>
      <c r="I907" s="669"/>
      <c r="J907" s="669"/>
      <c r="K907" s="669"/>
      <c r="L907" s="669"/>
      <c r="M907" s="669"/>
      <c r="N907" s="669"/>
      <c r="O907" s="669"/>
      <c r="P907" s="150"/>
      <c r="Q907" s="150"/>
      <c r="R907" s="150"/>
      <c r="S907" s="669"/>
      <c r="T907" s="669"/>
      <c r="U907" s="669"/>
      <c r="V907" s="150"/>
      <c r="W907" s="150"/>
      <c r="X907" s="150"/>
      <c r="Y907" s="150"/>
      <c r="Z907" s="150"/>
      <c r="AA907" s="150"/>
      <c r="AB907" s="150"/>
      <c r="AC907" s="150"/>
      <c r="AD907" s="150"/>
      <c r="AE907" s="150"/>
    </row>
    <row r="908" spans="1:31" ht="15.75" customHeight="1" x14ac:dyDescent="0.25">
      <c r="A908" s="669"/>
      <c r="B908" s="669"/>
      <c r="C908" s="669"/>
      <c r="D908" s="669"/>
      <c r="E908" s="669"/>
      <c r="F908" s="669"/>
      <c r="G908" s="669"/>
      <c r="H908" s="669"/>
      <c r="I908" s="669"/>
      <c r="J908" s="669"/>
      <c r="K908" s="669"/>
      <c r="L908" s="669"/>
      <c r="M908" s="669"/>
      <c r="N908" s="669"/>
      <c r="O908" s="669"/>
      <c r="P908" s="150"/>
      <c r="Q908" s="150"/>
      <c r="R908" s="150"/>
      <c r="S908" s="669"/>
      <c r="T908" s="669"/>
      <c r="U908" s="669"/>
      <c r="V908" s="150"/>
      <c r="W908" s="150"/>
      <c r="X908" s="150"/>
      <c r="Y908" s="150"/>
      <c r="Z908" s="150"/>
      <c r="AA908" s="150"/>
      <c r="AB908" s="150"/>
      <c r="AC908" s="150"/>
      <c r="AD908" s="150"/>
      <c r="AE908" s="150"/>
    </row>
    <row r="909" spans="1:31" ht="15.75" customHeight="1" x14ac:dyDescent="0.25">
      <c r="A909" s="669"/>
      <c r="B909" s="669"/>
      <c r="C909" s="669"/>
      <c r="D909" s="669"/>
      <c r="E909" s="669"/>
      <c r="F909" s="669"/>
      <c r="G909" s="669"/>
      <c r="H909" s="669"/>
      <c r="I909" s="669"/>
      <c r="J909" s="669"/>
      <c r="K909" s="669"/>
      <c r="L909" s="669"/>
      <c r="M909" s="669"/>
      <c r="N909" s="669"/>
      <c r="O909" s="669"/>
      <c r="P909" s="150"/>
      <c r="Q909" s="150"/>
      <c r="R909" s="150"/>
      <c r="S909" s="669"/>
      <c r="T909" s="669"/>
      <c r="U909" s="669"/>
      <c r="V909" s="150"/>
      <c r="W909" s="150"/>
      <c r="X909" s="150"/>
      <c r="Y909" s="150"/>
      <c r="Z909" s="150"/>
      <c r="AA909" s="150"/>
      <c r="AB909" s="150"/>
      <c r="AC909" s="150"/>
      <c r="AD909" s="150"/>
      <c r="AE909" s="150"/>
    </row>
    <row r="910" spans="1:31" ht="15.75" customHeight="1" x14ac:dyDescent="0.25">
      <c r="A910" s="669"/>
      <c r="B910" s="669"/>
      <c r="C910" s="669"/>
      <c r="D910" s="669"/>
      <c r="E910" s="669"/>
      <c r="F910" s="669"/>
      <c r="G910" s="669"/>
      <c r="H910" s="669"/>
      <c r="I910" s="669"/>
      <c r="J910" s="669"/>
      <c r="K910" s="669"/>
      <c r="L910" s="669"/>
      <c r="M910" s="669"/>
      <c r="N910" s="669"/>
      <c r="O910" s="669"/>
      <c r="P910" s="150"/>
      <c r="Q910" s="150"/>
      <c r="R910" s="150"/>
      <c r="S910" s="669"/>
      <c r="T910" s="669"/>
      <c r="U910" s="669"/>
      <c r="V910" s="150"/>
      <c r="W910" s="150"/>
      <c r="X910" s="150"/>
      <c r="Y910" s="150"/>
      <c r="Z910" s="150"/>
      <c r="AA910" s="150"/>
      <c r="AB910" s="150"/>
      <c r="AC910" s="150"/>
      <c r="AD910" s="150"/>
      <c r="AE910" s="150"/>
    </row>
    <row r="911" spans="1:31" ht="15.75" customHeight="1" x14ac:dyDescent="0.25">
      <c r="A911" s="669"/>
      <c r="B911" s="669"/>
      <c r="C911" s="669"/>
      <c r="D911" s="669"/>
      <c r="E911" s="669"/>
      <c r="F911" s="669"/>
      <c r="G911" s="669"/>
      <c r="H911" s="669"/>
      <c r="I911" s="669"/>
      <c r="J911" s="669"/>
      <c r="K911" s="669"/>
      <c r="L911" s="669"/>
      <c r="M911" s="669"/>
      <c r="N911" s="669"/>
      <c r="O911" s="669"/>
      <c r="P911" s="150"/>
      <c r="Q911" s="150"/>
      <c r="R911" s="150"/>
      <c r="S911" s="669"/>
      <c r="T911" s="669"/>
      <c r="U911" s="669"/>
      <c r="V911" s="150"/>
      <c r="W911" s="150"/>
      <c r="X911" s="150"/>
      <c r="Y911" s="150"/>
      <c r="Z911" s="150"/>
      <c r="AA911" s="150"/>
      <c r="AB911" s="150"/>
      <c r="AC911" s="150"/>
      <c r="AD911" s="150"/>
      <c r="AE911" s="150"/>
    </row>
    <row r="912" spans="1:31" ht="15.75" customHeight="1" x14ac:dyDescent="0.25">
      <c r="A912" s="669"/>
      <c r="B912" s="669"/>
      <c r="C912" s="669"/>
      <c r="D912" s="669"/>
      <c r="E912" s="669"/>
      <c r="F912" s="669"/>
      <c r="G912" s="669"/>
      <c r="H912" s="669"/>
      <c r="I912" s="669"/>
      <c r="J912" s="669"/>
      <c r="K912" s="669"/>
      <c r="L912" s="669"/>
      <c r="M912" s="669"/>
      <c r="N912" s="669"/>
      <c r="O912" s="669"/>
      <c r="P912" s="150"/>
      <c r="Q912" s="150"/>
      <c r="R912" s="150"/>
      <c r="S912" s="669"/>
      <c r="T912" s="669"/>
      <c r="U912" s="669"/>
      <c r="V912" s="150"/>
      <c r="W912" s="150"/>
      <c r="X912" s="150"/>
      <c r="Y912" s="150"/>
      <c r="Z912" s="150"/>
      <c r="AA912" s="150"/>
      <c r="AB912" s="150"/>
      <c r="AC912" s="150"/>
      <c r="AD912" s="150"/>
      <c r="AE912" s="150"/>
    </row>
    <row r="913" spans="1:31" ht="15.75" customHeight="1" x14ac:dyDescent="0.25">
      <c r="A913" s="669"/>
      <c r="B913" s="669"/>
      <c r="C913" s="669"/>
      <c r="D913" s="669"/>
      <c r="E913" s="669"/>
      <c r="F913" s="669"/>
      <c r="G913" s="669"/>
      <c r="H913" s="669"/>
      <c r="I913" s="669"/>
      <c r="J913" s="669"/>
      <c r="K913" s="669"/>
      <c r="L913" s="669"/>
      <c r="M913" s="669"/>
      <c r="N913" s="669"/>
      <c r="O913" s="669"/>
      <c r="P913" s="150"/>
      <c r="Q913" s="150"/>
      <c r="R913" s="150"/>
      <c r="S913" s="669"/>
      <c r="T913" s="669"/>
      <c r="U913" s="669"/>
      <c r="V913" s="150"/>
      <c r="W913" s="150"/>
      <c r="X913" s="150"/>
      <c r="Y913" s="150"/>
      <c r="Z913" s="150"/>
      <c r="AA913" s="150"/>
      <c r="AB913" s="150"/>
      <c r="AC913" s="150"/>
      <c r="AD913" s="150"/>
      <c r="AE913" s="150"/>
    </row>
    <row r="914" spans="1:31" ht="15.75" customHeight="1" x14ac:dyDescent="0.25">
      <c r="A914" s="669"/>
      <c r="B914" s="669"/>
      <c r="C914" s="669"/>
      <c r="D914" s="669"/>
      <c r="E914" s="669"/>
      <c r="F914" s="669"/>
      <c r="G914" s="669"/>
      <c r="H914" s="669"/>
      <c r="I914" s="669"/>
      <c r="J914" s="669"/>
      <c r="K914" s="669"/>
      <c r="L914" s="669"/>
      <c r="M914" s="669"/>
      <c r="N914" s="669"/>
      <c r="O914" s="669"/>
      <c r="P914" s="150"/>
      <c r="Q914" s="150"/>
      <c r="R914" s="150"/>
      <c r="S914" s="669"/>
      <c r="T914" s="669"/>
      <c r="U914" s="669"/>
      <c r="V914" s="150"/>
      <c r="W914" s="150"/>
      <c r="X914" s="150"/>
      <c r="Y914" s="150"/>
      <c r="Z914" s="150"/>
      <c r="AA914" s="150"/>
      <c r="AB914" s="150"/>
      <c r="AC914" s="150"/>
      <c r="AD914" s="150"/>
      <c r="AE914" s="150"/>
    </row>
    <row r="915" spans="1:31" ht="15.75" customHeight="1" x14ac:dyDescent="0.25">
      <c r="A915" s="669"/>
      <c r="B915" s="669"/>
      <c r="C915" s="669"/>
      <c r="D915" s="669"/>
      <c r="E915" s="669"/>
      <c r="F915" s="669"/>
      <c r="G915" s="669"/>
      <c r="H915" s="669"/>
      <c r="I915" s="669"/>
      <c r="J915" s="669"/>
      <c r="K915" s="669"/>
      <c r="L915" s="669"/>
      <c r="M915" s="669"/>
      <c r="N915" s="669"/>
      <c r="O915" s="669"/>
      <c r="P915" s="150"/>
      <c r="Q915" s="150"/>
      <c r="R915" s="150"/>
      <c r="S915" s="669"/>
      <c r="T915" s="669"/>
      <c r="U915" s="669"/>
      <c r="V915" s="150"/>
      <c r="W915" s="150"/>
      <c r="X915" s="150"/>
      <c r="Y915" s="150"/>
      <c r="Z915" s="150"/>
      <c r="AA915" s="150"/>
      <c r="AB915" s="150"/>
      <c r="AC915" s="150"/>
      <c r="AD915" s="150"/>
      <c r="AE915" s="150"/>
    </row>
    <row r="916" spans="1:31" ht="15.75" customHeight="1" x14ac:dyDescent="0.25">
      <c r="A916" s="669"/>
      <c r="B916" s="669"/>
      <c r="C916" s="669"/>
      <c r="D916" s="669"/>
      <c r="E916" s="669"/>
      <c r="F916" s="669"/>
      <c r="G916" s="669"/>
      <c r="H916" s="669"/>
      <c r="I916" s="669"/>
      <c r="J916" s="669"/>
      <c r="K916" s="669"/>
      <c r="L916" s="669"/>
      <c r="M916" s="669"/>
      <c r="N916" s="669"/>
      <c r="O916" s="669"/>
      <c r="P916" s="150"/>
      <c r="Q916" s="150"/>
      <c r="R916" s="150"/>
      <c r="S916" s="669"/>
      <c r="T916" s="669"/>
      <c r="U916" s="669"/>
      <c r="V916" s="150"/>
      <c r="W916" s="150"/>
      <c r="X916" s="150"/>
      <c r="Y916" s="150"/>
      <c r="Z916" s="150"/>
      <c r="AA916" s="150"/>
      <c r="AB916" s="150"/>
      <c r="AC916" s="150"/>
      <c r="AD916" s="150"/>
      <c r="AE916" s="150"/>
    </row>
    <row r="917" spans="1:31" ht="15.75" customHeight="1" x14ac:dyDescent="0.25">
      <c r="A917" s="669"/>
      <c r="B917" s="669"/>
      <c r="C917" s="669"/>
      <c r="D917" s="669"/>
      <c r="E917" s="669"/>
      <c r="F917" s="669"/>
      <c r="G917" s="669"/>
      <c r="H917" s="669"/>
      <c r="I917" s="669"/>
      <c r="J917" s="669"/>
      <c r="K917" s="669"/>
      <c r="L917" s="669"/>
      <c r="M917" s="669"/>
      <c r="N917" s="669"/>
      <c r="O917" s="669"/>
      <c r="P917" s="150"/>
      <c r="Q917" s="150"/>
      <c r="R917" s="150"/>
      <c r="S917" s="669"/>
      <c r="T917" s="669"/>
      <c r="U917" s="669"/>
      <c r="V917" s="150"/>
      <c r="W917" s="150"/>
      <c r="X917" s="150"/>
      <c r="Y917" s="150"/>
      <c r="Z917" s="150"/>
      <c r="AA917" s="150"/>
      <c r="AB917" s="150"/>
      <c r="AC917" s="150"/>
      <c r="AD917" s="150"/>
      <c r="AE917" s="150"/>
    </row>
    <row r="918" spans="1:31" ht="15.75" customHeight="1" x14ac:dyDescent="0.25">
      <c r="A918" s="669"/>
      <c r="B918" s="669"/>
      <c r="C918" s="669"/>
      <c r="D918" s="669"/>
      <c r="E918" s="669"/>
      <c r="F918" s="669"/>
      <c r="G918" s="669"/>
      <c r="H918" s="669"/>
      <c r="I918" s="669"/>
      <c r="J918" s="669"/>
      <c r="K918" s="669"/>
      <c r="L918" s="669"/>
      <c r="M918" s="669"/>
      <c r="N918" s="669"/>
      <c r="O918" s="669"/>
      <c r="P918" s="150"/>
      <c r="Q918" s="150"/>
      <c r="R918" s="150"/>
      <c r="S918" s="669"/>
      <c r="T918" s="669"/>
      <c r="U918" s="669"/>
      <c r="V918" s="150"/>
      <c r="W918" s="150"/>
      <c r="X918" s="150"/>
      <c r="Y918" s="150"/>
      <c r="Z918" s="150"/>
      <c r="AA918" s="150"/>
      <c r="AB918" s="150"/>
      <c r="AC918" s="150"/>
      <c r="AD918" s="150"/>
      <c r="AE918" s="150"/>
    </row>
    <row r="919" spans="1:31" ht="15.75" customHeight="1" x14ac:dyDescent="0.25">
      <c r="A919" s="669"/>
      <c r="B919" s="669"/>
      <c r="C919" s="669"/>
      <c r="D919" s="669"/>
      <c r="E919" s="669"/>
      <c r="F919" s="669"/>
      <c r="G919" s="669"/>
      <c r="H919" s="669"/>
      <c r="I919" s="669"/>
      <c r="J919" s="669"/>
      <c r="K919" s="669"/>
      <c r="L919" s="669"/>
      <c r="M919" s="669"/>
      <c r="N919" s="669"/>
      <c r="O919" s="669"/>
      <c r="P919" s="150"/>
      <c r="Q919" s="150"/>
      <c r="R919" s="150"/>
      <c r="S919" s="669"/>
      <c r="T919" s="669"/>
      <c r="U919" s="669"/>
      <c r="V919" s="150"/>
      <c r="W919" s="150"/>
      <c r="X919" s="150"/>
      <c r="Y919" s="150"/>
      <c r="Z919" s="150"/>
      <c r="AA919" s="150"/>
      <c r="AB919" s="150"/>
      <c r="AC919" s="150"/>
      <c r="AD919" s="150"/>
      <c r="AE919" s="150"/>
    </row>
    <row r="920" spans="1:31" ht="15.75" customHeight="1" x14ac:dyDescent="0.25">
      <c r="A920" s="669"/>
      <c r="B920" s="669"/>
      <c r="C920" s="669"/>
      <c r="D920" s="669"/>
      <c r="E920" s="669"/>
      <c r="F920" s="669"/>
      <c r="G920" s="669"/>
      <c r="H920" s="669"/>
      <c r="I920" s="669"/>
      <c r="J920" s="669"/>
      <c r="K920" s="669"/>
      <c r="L920" s="669"/>
      <c r="M920" s="669"/>
      <c r="N920" s="669"/>
      <c r="O920" s="669"/>
      <c r="P920" s="150"/>
      <c r="Q920" s="150"/>
      <c r="R920" s="150"/>
      <c r="S920" s="669"/>
      <c r="T920" s="669"/>
      <c r="U920" s="669"/>
      <c r="V920" s="150"/>
      <c r="W920" s="150"/>
      <c r="X920" s="150"/>
      <c r="Y920" s="150"/>
      <c r="Z920" s="150"/>
      <c r="AA920" s="150"/>
      <c r="AB920" s="150"/>
      <c r="AC920" s="150"/>
      <c r="AD920" s="150"/>
      <c r="AE920" s="150"/>
    </row>
    <row r="921" spans="1:31" ht="15.75" customHeight="1" x14ac:dyDescent="0.25">
      <c r="A921" s="669"/>
      <c r="B921" s="669"/>
      <c r="C921" s="669"/>
      <c r="D921" s="669"/>
      <c r="E921" s="669"/>
      <c r="F921" s="669"/>
      <c r="G921" s="669"/>
      <c r="H921" s="669"/>
      <c r="I921" s="669"/>
      <c r="J921" s="669"/>
      <c r="K921" s="669"/>
      <c r="L921" s="669"/>
      <c r="M921" s="669"/>
      <c r="N921" s="669"/>
      <c r="O921" s="669"/>
      <c r="P921" s="150"/>
      <c r="Q921" s="150"/>
      <c r="R921" s="150"/>
      <c r="S921" s="669"/>
      <c r="T921" s="669"/>
      <c r="U921" s="669"/>
      <c r="V921" s="150"/>
      <c r="W921" s="150"/>
      <c r="X921" s="150"/>
      <c r="Y921" s="150"/>
      <c r="Z921" s="150"/>
      <c r="AA921" s="150"/>
      <c r="AB921" s="150"/>
      <c r="AC921" s="150"/>
      <c r="AD921" s="150"/>
      <c r="AE921" s="150"/>
    </row>
    <row r="922" spans="1:31" ht="15.75" customHeight="1" x14ac:dyDescent="0.25">
      <c r="A922" s="669"/>
      <c r="B922" s="669"/>
      <c r="C922" s="669"/>
      <c r="D922" s="669"/>
      <c r="E922" s="669"/>
      <c r="F922" s="669"/>
      <c r="G922" s="669"/>
      <c r="H922" s="669"/>
      <c r="I922" s="669"/>
      <c r="J922" s="669"/>
      <c r="K922" s="669"/>
      <c r="L922" s="669"/>
      <c r="M922" s="669"/>
      <c r="N922" s="669"/>
      <c r="O922" s="669"/>
      <c r="P922" s="150"/>
      <c r="Q922" s="150"/>
      <c r="R922" s="150"/>
      <c r="S922" s="669"/>
      <c r="T922" s="669"/>
      <c r="U922" s="669"/>
      <c r="V922" s="150"/>
      <c r="W922" s="150"/>
      <c r="X922" s="150"/>
      <c r="Y922" s="150"/>
      <c r="Z922" s="150"/>
      <c r="AA922" s="150"/>
      <c r="AB922" s="150"/>
      <c r="AC922" s="150"/>
      <c r="AD922" s="150"/>
      <c r="AE922" s="150"/>
    </row>
    <row r="923" spans="1:31" ht="15.75" customHeight="1" x14ac:dyDescent="0.25">
      <c r="A923" s="669"/>
      <c r="B923" s="669"/>
      <c r="C923" s="669"/>
      <c r="D923" s="669"/>
      <c r="E923" s="669"/>
      <c r="F923" s="669"/>
      <c r="G923" s="669"/>
      <c r="H923" s="669"/>
      <c r="I923" s="669"/>
      <c r="J923" s="669"/>
      <c r="K923" s="669"/>
      <c r="L923" s="669"/>
      <c r="M923" s="669"/>
      <c r="N923" s="669"/>
      <c r="O923" s="669"/>
      <c r="P923" s="150"/>
      <c r="Q923" s="150"/>
      <c r="R923" s="150"/>
      <c r="S923" s="669"/>
      <c r="T923" s="669"/>
      <c r="U923" s="669"/>
      <c r="V923" s="150"/>
      <c r="W923" s="150"/>
      <c r="X923" s="150"/>
      <c r="Y923" s="150"/>
      <c r="Z923" s="150"/>
      <c r="AA923" s="150"/>
      <c r="AB923" s="150"/>
      <c r="AC923" s="150"/>
      <c r="AD923" s="150"/>
      <c r="AE923" s="150"/>
    </row>
    <row r="924" spans="1:31" ht="15.75" customHeight="1" x14ac:dyDescent="0.25">
      <c r="A924" s="669"/>
      <c r="B924" s="669"/>
      <c r="C924" s="669"/>
      <c r="D924" s="669"/>
      <c r="E924" s="669"/>
      <c r="F924" s="669"/>
      <c r="G924" s="669"/>
      <c r="H924" s="669"/>
      <c r="I924" s="669"/>
      <c r="J924" s="669"/>
      <c r="K924" s="669"/>
      <c r="L924" s="669"/>
      <c r="M924" s="669"/>
      <c r="N924" s="669"/>
      <c r="O924" s="669"/>
      <c r="P924" s="150"/>
      <c r="Q924" s="150"/>
      <c r="R924" s="150"/>
      <c r="S924" s="669"/>
      <c r="T924" s="669"/>
      <c r="U924" s="669"/>
      <c r="V924" s="150"/>
      <c r="W924" s="150"/>
      <c r="X924" s="150"/>
      <c r="Y924" s="150"/>
      <c r="Z924" s="150"/>
      <c r="AA924" s="150"/>
      <c r="AB924" s="150"/>
      <c r="AC924" s="150"/>
      <c r="AD924" s="150"/>
      <c r="AE924" s="150"/>
    </row>
    <row r="925" spans="1:31" ht="15.75" customHeight="1" x14ac:dyDescent="0.25">
      <c r="A925" s="669"/>
      <c r="B925" s="669"/>
      <c r="C925" s="669"/>
      <c r="D925" s="669"/>
      <c r="E925" s="669"/>
      <c r="F925" s="669"/>
      <c r="G925" s="669"/>
      <c r="H925" s="669"/>
      <c r="I925" s="669"/>
      <c r="J925" s="669"/>
      <c r="K925" s="669"/>
      <c r="L925" s="669"/>
      <c r="M925" s="669"/>
      <c r="N925" s="669"/>
      <c r="O925" s="669"/>
      <c r="P925" s="150"/>
      <c r="Q925" s="150"/>
      <c r="R925" s="150"/>
      <c r="S925" s="669"/>
      <c r="T925" s="669"/>
      <c r="U925" s="669"/>
      <c r="V925" s="150"/>
      <c r="W925" s="150"/>
      <c r="X925" s="150"/>
      <c r="Y925" s="150"/>
      <c r="Z925" s="150"/>
      <c r="AA925" s="150"/>
      <c r="AB925" s="150"/>
      <c r="AC925" s="150"/>
      <c r="AD925" s="150"/>
      <c r="AE925" s="150"/>
    </row>
    <row r="926" spans="1:31" ht="15.75" customHeight="1" x14ac:dyDescent="0.25">
      <c r="A926" s="669"/>
      <c r="B926" s="669"/>
      <c r="C926" s="669"/>
      <c r="D926" s="669"/>
      <c r="E926" s="669"/>
      <c r="F926" s="669"/>
      <c r="G926" s="669"/>
      <c r="H926" s="669"/>
      <c r="I926" s="669"/>
      <c r="J926" s="669"/>
      <c r="K926" s="669"/>
      <c r="L926" s="669"/>
      <c r="M926" s="669"/>
      <c r="N926" s="669"/>
      <c r="O926" s="669"/>
      <c r="P926" s="150"/>
      <c r="Q926" s="150"/>
      <c r="R926" s="150"/>
      <c r="S926" s="669"/>
      <c r="T926" s="669"/>
      <c r="U926" s="669"/>
      <c r="V926" s="150"/>
      <c r="W926" s="150"/>
      <c r="X926" s="150"/>
      <c r="Y926" s="150"/>
      <c r="Z926" s="150"/>
      <c r="AA926" s="150"/>
      <c r="AB926" s="150"/>
      <c r="AC926" s="150"/>
      <c r="AD926" s="150"/>
      <c r="AE926" s="150"/>
    </row>
    <row r="927" spans="1:31" ht="15.75" customHeight="1" x14ac:dyDescent="0.25">
      <c r="A927" s="669"/>
      <c r="B927" s="669"/>
      <c r="C927" s="669"/>
      <c r="D927" s="669"/>
      <c r="E927" s="669"/>
      <c r="F927" s="669"/>
      <c r="G927" s="669"/>
      <c r="H927" s="669"/>
      <c r="I927" s="669"/>
      <c r="J927" s="669"/>
      <c r="K927" s="669"/>
      <c r="L927" s="669"/>
      <c r="M927" s="669"/>
      <c r="N927" s="669"/>
      <c r="O927" s="669"/>
      <c r="P927" s="150"/>
      <c r="Q927" s="150"/>
      <c r="R927" s="150"/>
      <c r="S927" s="669"/>
      <c r="T927" s="669"/>
      <c r="U927" s="669"/>
      <c r="V927" s="150"/>
      <c r="W927" s="150"/>
      <c r="X927" s="150"/>
      <c r="Y927" s="150"/>
      <c r="Z927" s="150"/>
      <c r="AA927" s="150"/>
      <c r="AB927" s="150"/>
      <c r="AC927" s="150"/>
      <c r="AD927" s="150"/>
      <c r="AE927" s="150"/>
    </row>
    <row r="928" spans="1:31" ht="15.75" customHeight="1" x14ac:dyDescent="0.25">
      <c r="A928" s="669"/>
      <c r="B928" s="669"/>
      <c r="C928" s="669"/>
      <c r="D928" s="669"/>
      <c r="E928" s="669"/>
      <c r="F928" s="669"/>
      <c r="G928" s="669"/>
      <c r="H928" s="669"/>
      <c r="I928" s="669"/>
      <c r="J928" s="669"/>
      <c r="K928" s="669"/>
      <c r="L928" s="669"/>
      <c r="M928" s="669"/>
      <c r="N928" s="669"/>
      <c r="O928" s="669"/>
      <c r="P928" s="150"/>
      <c r="Q928" s="150"/>
      <c r="R928" s="150"/>
      <c r="S928" s="669"/>
      <c r="T928" s="669"/>
      <c r="U928" s="669"/>
      <c r="V928" s="150"/>
      <c r="W928" s="150"/>
      <c r="X928" s="150"/>
      <c r="Y928" s="150"/>
      <c r="Z928" s="150"/>
      <c r="AA928" s="150"/>
      <c r="AB928" s="150"/>
      <c r="AC928" s="150"/>
      <c r="AD928" s="150"/>
      <c r="AE928" s="150"/>
    </row>
    <row r="929" spans="1:31" ht="15.75" customHeight="1" x14ac:dyDescent="0.25">
      <c r="A929" s="669"/>
      <c r="B929" s="669"/>
      <c r="C929" s="669"/>
      <c r="D929" s="669"/>
      <c r="E929" s="669"/>
      <c r="F929" s="669"/>
      <c r="G929" s="669"/>
      <c r="H929" s="669"/>
      <c r="I929" s="669"/>
      <c r="J929" s="669"/>
      <c r="K929" s="669"/>
      <c r="L929" s="669"/>
      <c r="M929" s="669"/>
      <c r="N929" s="669"/>
      <c r="O929" s="669"/>
      <c r="P929" s="150"/>
      <c r="Q929" s="150"/>
      <c r="R929" s="150"/>
      <c r="S929" s="669"/>
      <c r="T929" s="669"/>
      <c r="U929" s="669"/>
      <c r="V929" s="150"/>
      <c r="W929" s="150"/>
      <c r="X929" s="150"/>
      <c r="Y929" s="150"/>
      <c r="Z929" s="150"/>
      <c r="AA929" s="150"/>
      <c r="AB929" s="150"/>
      <c r="AC929" s="150"/>
      <c r="AD929" s="150"/>
      <c r="AE929" s="150"/>
    </row>
    <row r="930" spans="1:31" ht="15.75" customHeight="1" x14ac:dyDescent="0.25">
      <c r="A930" s="669"/>
      <c r="B930" s="669"/>
      <c r="C930" s="669"/>
      <c r="D930" s="669"/>
      <c r="E930" s="669"/>
      <c r="F930" s="669"/>
      <c r="G930" s="669"/>
      <c r="H930" s="669"/>
      <c r="I930" s="669"/>
      <c r="J930" s="669"/>
      <c r="K930" s="669"/>
      <c r="L930" s="669"/>
      <c r="M930" s="669"/>
      <c r="N930" s="669"/>
      <c r="O930" s="669"/>
      <c r="P930" s="150"/>
      <c r="Q930" s="150"/>
      <c r="R930" s="150"/>
      <c r="S930" s="669"/>
      <c r="T930" s="669"/>
      <c r="U930" s="669"/>
      <c r="V930" s="150"/>
      <c r="W930" s="150"/>
      <c r="X930" s="150"/>
      <c r="Y930" s="150"/>
      <c r="Z930" s="150"/>
      <c r="AA930" s="150"/>
      <c r="AB930" s="150"/>
      <c r="AC930" s="150"/>
      <c r="AD930" s="150"/>
      <c r="AE930" s="150"/>
    </row>
    <row r="931" spans="1:31" ht="15.75" customHeight="1" x14ac:dyDescent="0.25">
      <c r="A931" s="669"/>
      <c r="B931" s="669"/>
      <c r="C931" s="669"/>
      <c r="D931" s="669"/>
      <c r="E931" s="669"/>
      <c r="F931" s="669"/>
      <c r="G931" s="669"/>
      <c r="H931" s="669"/>
      <c r="I931" s="669"/>
      <c r="J931" s="669"/>
      <c r="K931" s="669"/>
      <c r="L931" s="669"/>
      <c r="M931" s="669"/>
      <c r="N931" s="669"/>
      <c r="O931" s="669"/>
      <c r="P931" s="150"/>
      <c r="Q931" s="150"/>
      <c r="R931" s="150"/>
      <c r="S931" s="669"/>
      <c r="T931" s="669"/>
      <c r="U931" s="669"/>
      <c r="V931" s="150"/>
      <c r="W931" s="150"/>
      <c r="X931" s="150"/>
      <c r="Y931" s="150"/>
      <c r="Z931" s="150"/>
      <c r="AA931" s="150"/>
      <c r="AB931" s="150"/>
      <c r="AC931" s="150"/>
      <c r="AD931" s="150"/>
      <c r="AE931" s="150"/>
    </row>
    <row r="932" spans="1:31" ht="15.75" customHeight="1" x14ac:dyDescent="0.25">
      <c r="A932" s="669"/>
      <c r="B932" s="669"/>
      <c r="C932" s="669"/>
      <c r="D932" s="669"/>
      <c r="E932" s="669"/>
      <c r="F932" s="669"/>
      <c r="G932" s="669"/>
      <c r="H932" s="669"/>
      <c r="I932" s="669"/>
      <c r="J932" s="669"/>
      <c r="K932" s="669"/>
      <c r="L932" s="669"/>
      <c r="M932" s="669"/>
      <c r="N932" s="669"/>
      <c r="O932" s="669"/>
      <c r="P932" s="150"/>
      <c r="Q932" s="150"/>
      <c r="R932" s="150"/>
      <c r="S932" s="669"/>
      <c r="T932" s="669"/>
      <c r="U932" s="669"/>
      <c r="V932" s="150"/>
      <c r="W932" s="150"/>
      <c r="X932" s="150"/>
      <c r="Y932" s="150"/>
      <c r="Z932" s="150"/>
      <c r="AA932" s="150"/>
      <c r="AB932" s="150"/>
      <c r="AC932" s="150"/>
      <c r="AD932" s="150"/>
      <c r="AE932" s="150"/>
    </row>
    <row r="933" spans="1:31" ht="15.75" customHeight="1" x14ac:dyDescent="0.25">
      <c r="A933" s="669"/>
      <c r="B933" s="669"/>
      <c r="C933" s="669"/>
      <c r="D933" s="669"/>
      <c r="E933" s="669"/>
      <c r="F933" s="669"/>
      <c r="G933" s="669"/>
      <c r="H933" s="669"/>
      <c r="I933" s="669"/>
      <c r="J933" s="669"/>
      <c r="K933" s="669"/>
      <c r="L933" s="669"/>
      <c r="M933" s="669"/>
      <c r="N933" s="669"/>
      <c r="O933" s="669"/>
      <c r="P933" s="150"/>
      <c r="Q933" s="150"/>
      <c r="R933" s="150"/>
      <c r="S933" s="669"/>
      <c r="T933" s="669"/>
      <c r="U933" s="669"/>
      <c r="V933" s="150"/>
      <c r="W933" s="150"/>
      <c r="X933" s="150"/>
      <c r="Y933" s="150"/>
      <c r="Z933" s="150"/>
      <c r="AA933" s="150"/>
      <c r="AB933" s="150"/>
      <c r="AC933" s="150"/>
      <c r="AD933" s="150"/>
      <c r="AE933" s="150"/>
    </row>
    <row r="934" spans="1:31" ht="15.75" customHeight="1" x14ac:dyDescent="0.25">
      <c r="A934" s="669"/>
      <c r="B934" s="669"/>
      <c r="C934" s="669"/>
      <c r="D934" s="669"/>
      <c r="E934" s="669"/>
      <c r="F934" s="669"/>
      <c r="G934" s="669"/>
      <c r="H934" s="669"/>
      <c r="I934" s="669"/>
      <c r="J934" s="669"/>
      <c r="K934" s="669"/>
      <c r="L934" s="669"/>
      <c r="M934" s="669"/>
      <c r="N934" s="669"/>
      <c r="O934" s="669"/>
      <c r="P934" s="150"/>
      <c r="Q934" s="150"/>
      <c r="R934" s="150"/>
      <c r="S934" s="669"/>
      <c r="T934" s="669"/>
      <c r="U934" s="669"/>
      <c r="V934" s="150"/>
      <c r="W934" s="150"/>
      <c r="X934" s="150"/>
      <c r="Y934" s="150"/>
      <c r="Z934" s="150"/>
      <c r="AA934" s="150"/>
      <c r="AB934" s="150"/>
      <c r="AC934" s="150"/>
      <c r="AD934" s="150"/>
      <c r="AE934" s="150"/>
    </row>
    <row r="935" spans="1:31" ht="15.75" customHeight="1" x14ac:dyDescent="0.25">
      <c r="A935" s="669"/>
      <c r="B935" s="669"/>
      <c r="C935" s="669"/>
      <c r="D935" s="669"/>
      <c r="E935" s="669"/>
      <c r="F935" s="669"/>
      <c r="G935" s="669"/>
      <c r="H935" s="669"/>
      <c r="I935" s="669"/>
      <c r="J935" s="669"/>
      <c r="K935" s="669"/>
      <c r="L935" s="669"/>
      <c r="M935" s="669"/>
      <c r="N935" s="669"/>
      <c r="O935" s="669"/>
      <c r="P935" s="150"/>
      <c r="Q935" s="150"/>
      <c r="R935" s="150"/>
      <c r="S935" s="669"/>
      <c r="T935" s="669"/>
      <c r="U935" s="669"/>
      <c r="V935" s="150"/>
      <c r="W935" s="150"/>
      <c r="X935" s="150"/>
      <c r="Y935" s="150"/>
      <c r="Z935" s="150"/>
      <c r="AA935" s="150"/>
      <c r="AB935" s="150"/>
      <c r="AC935" s="150"/>
      <c r="AD935" s="150"/>
      <c r="AE935" s="150"/>
    </row>
    <row r="936" spans="1:31" ht="15.75" customHeight="1" x14ac:dyDescent="0.25">
      <c r="A936" s="669"/>
      <c r="B936" s="669"/>
      <c r="C936" s="669"/>
      <c r="D936" s="669"/>
      <c r="E936" s="669"/>
      <c r="F936" s="669"/>
      <c r="G936" s="669"/>
      <c r="H936" s="669"/>
      <c r="I936" s="669"/>
      <c r="J936" s="669"/>
      <c r="K936" s="669"/>
      <c r="L936" s="669"/>
      <c r="M936" s="669"/>
      <c r="N936" s="669"/>
      <c r="O936" s="669"/>
      <c r="P936" s="150"/>
      <c r="Q936" s="150"/>
      <c r="R936" s="150"/>
      <c r="S936" s="669"/>
      <c r="T936" s="669"/>
      <c r="U936" s="669"/>
      <c r="V936" s="150"/>
      <c r="W936" s="150"/>
      <c r="X936" s="150"/>
      <c r="Y936" s="150"/>
      <c r="Z936" s="150"/>
      <c r="AA936" s="150"/>
      <c r="AB936" s="150"/>
      <c r="AC936" s="150"/>
      <c r="AD936" s="150"/>
      <c r="AE936" s="150"/>
    </row>
    <row r="937" spans="1:31" ht="15.75" customHeight="1" x14ac:dyDescent="0.25">
      <c r="A937" s="669"/>
      <c r="B937" s="669"/>
      <c r="C937" s="669"/>
      <c r="D937" s="669"/>
      <c r="E937" s="669"/>
      <c r="F937" s="669"/>
      <c r="G937" s="669"/>
      <c r="H937" s="669"/>
      <c r="I937" s="669"/>
      <c r="J937" s="669"/>
      <c r="K937" s="669"/>
      <c r="L937" s="669"/>
      <c r="M937" s="669"/>
      <c r="N937" s="669"/>
      <c r="O937" s="669"/>
      <c r="P937" s="150"/>
      <c r="Q937" s="150"/>
      <c r="R937" s="150"/>
      <c r="S937" s="669"/>
      <c r="T937" s="669"/>
      <c r="U937" s="669"/>
      <c r="V937" s="150"/>
      <c r="W937" s="150"/>
      <c r="X937" s="150"/>
      <c r="Y937" s="150"/>
      <c r="Z937" s="150"/>
      <c r="AA937" s="150"/>
      <c r="AB937" s="150"/>
      <c r="AC937" s="150"/>
      <c r="AD937" s="150"/>
      <c r="AE937" s="150"/>
    </row>
    <row r="938" spans="1:31" ht="15.75" customHeight="1" x14ac:dyDescent="0.25">
      <c r="A938" s="669"/>
      <c r="B938" s="669"/>
      <c r="C938" s="669"/>
      <c r="D938" s="669"/>
      <c r="E938" s="669"/>
      <c r="F938" s="669"/>
      <c r="G938" s="669"/>
      <c r="H938" s="669"/>
      <c r="I938" s="669"/>
      <c r="J938" s="669"/>
      <c r="K938" s="669"/>
      <c r="L938" s="669"/>
      <c r="M938" s="669"/>
      <c r="N938" s="669"/>
      <c r="O938" s="669"/>
      <c r="P938" s="150"/>
      <c r="Q938" s="150"/>
      <c r="R938" s="150"/>
      <c r="S938" s="669"/>
      <c r="T938" s="669"/>
      <c r="U938" s="669"/>
      <c r="V938" s="150"/>
      <c r="W938" s="150"/>
      <c r="X938" s="150"/>
      <c r="Y938" s="150"/>
      <c r="Z938" s="150"/>
      <c r="AA938" s="150"/>
      <c r="AB938" s="150"/>
      <c r="AC938" s="150"/>
      <c r="AD938" s="150"/>
      <c r="AE938" s="150"/>
    </row>
    <row r="939" spans="1:31" ht="15.75" customHeight="1" x14ac:dyDescent="0.25">
      <c r="A939" s="669"/>
      <c r="B939" s="669"/>
      <c r="C939" s="669"/>
      <c r="D939" s="669"/>
      <c r="E939" s="669"/>
      <c r="F939" s="669"/>
      <c r="G939" s="669"/>
      <c r="H939" s="669"/>
      <c r="I939" s="669"/>
      <c r="J939" s="669"/>
      <c r="K939" s="669"/>
      <c r="L939" s="669"/>
      <c r="M939" s="669"/>
      <c r="N939" s="669"/>
      <c r="O939" s="669"/>
      <c r="P939" s="150"/>
      <c r="Q939" s="150"/>
      <c r="R939" s="150"/>
      <c r="S939" s="669"/>
      <c r="T939" s="669"/>
      <c r="U939" s="669"/>
      <c r="V939" s="150"/>
      <c r="W939" s="150"/>
      <c r="X939" s="150"/>
      <c r="Y939" s="150"/>
      <c r="Z939" s="150"/>
      <c r="AA939" s="150"/>
      <c r="AB939" s="150"/>
      <c r="AC939" s="150"/>
      <c r="AD939" s="150"/>
      <c r="AE939" s="150"/>
    </row>
    <row r="940" spans="1:31" ht="15.75" customHeight="1" x14ac:dyDescent="0.25">
      <c r="A940" s="669"/>
      <c r="B940" s="669"/>
      <c r="C940" s="669"/>
      <c r="D940" s="669"/>
      <c r="E940" s="669"/>
      <c r="F940" s="669"/>
      <c r="G940" s="669"/>
      <c r="H940" s="669"/>
      <c r="I940" s="669"/>
      <c r="J940" s="669"/>
      <c r="K940" s="669"/>
      <c r="L940" s="669"/>
      <c r="M940" s="669"/>
      <c r="N940" s="669"/>
      <c r="O940" s="669"/>
      <c r="P940" s="150"/>
      <c r="Q940" s="150"/>
      <c r="R940" s="150"/>
      <c r="S940" s="669"/>
      <c r="T940" s="669"/>
      <c r="U940" s="669"/>
      <c r="V940" s="150"/>
      <c r="W940" s="150"/>
      <c r="X940" s="150"/>
      <c r="Y940" s="150"/>
      <c r="Z940" s="150"/>
      <c r="AA940" s="150"/>
      <c r="AB940" s="150"/>
      <c r="AC940" s="150"/>
      <c r="AD940" s="150"/>
      <c r="AE940" s="150"/>
    </row>
  </sheetData>
  <mergeCells count="18">
    <mergeCell ref="C4:E11"/>
    <mergeCell ref="F4:Q11"/>
    <mergeCell ref="C23:S24"/>
    <mergeCell ref="E46:Q46"/>
    <mergeCell ref="D26:G26"/>
    <mergeCell ref="D33:G33"/>
    <mergeCell ref="D38:G38"/>
    <mergeCell ref="D41:G41"/>
    <mergeCell ref="D36:G36"/>
    <mergeCell ref="D42:G42"/>
    <mergeCell ref="D43:G43"/>
    <mergeCell ref="D27:G27"/>
    <mergeCell ref="D28:G28"/>
    <mergeCell ref="D30:G30"/>
    <mergeCell ref="D31:G31"/>
    <mergeCell ref="D32:G32"/>
    <mergeCell ref="D39:G39"/>
    <mergeCell ref="D29:G29"/>
  </mergeCells>
  <hyperlinks>
    <hyperlink ref="E46" r:id="rId1" xr:uid="{89E37BF0-D6A1-4E99-9D9F-627DA54FA60D}"/>
  </hyperlinks>
  <pageMargins left="0.511811024" right="0.511811024" top="0.78740157499999996" bottom="0.78740157499999996" header="0.31496062000000002" footer="0.31496062000000002"/>
  <ignoredErrors>
    <ignoredError sqref="J31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B76A1B-F578-49F2-ABC0-F0FE664BB79B}">
          <x14:formula1>
            <xm:f>'2 - Cadastro de Itens'!$AG$16:$AG$25</xm:f>
          </x14:formula1>
          <xm:sqref>D31:G35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E446C-9AAA-4E18-92C5-FB8E47BF8AE9}">
  <sheetPr codeName="Planilha23"/>
  <dimension ref="B2:L91"/>
  <sheetViews>
    <sheetView showGridLines="0" topLeftCell="A13" zoomScale="85" zoomScaleNormal="85" workbookViewId="0">
      <selection activeCell="L38" sqref="L38"/>
    </sheetView>
  </sheetViews>
  <sheetFormatPr defaultColWidth="9" defaultRowHeight="14.4" outlineLevelRow="1" x14ac:dyDescent="0.25"/>
  <cols>
    <col min="1" max="1" width="4.109375" customWidth="1"/>
    <col min="2" max="2" width="4.44140625" customWidth="1"/>
    <col min="3" max="3" width="32.21875" bestFit="1" customWidth="1"/>
    <col min="4" max="4" width="28" customWidth="1"/>
    <col min="5" max="8" width="23.21875" customWidth="1"/>
    <col min="9" max="9" width="17.6640625" bestFit="1" customWidth="1"/>
    <col min="10" max="10" width="32.21875" customWidth="1"/>
    <col min="11" max="11" width="4" customWidth="1"/>
  </cols>
  <sheetData>
    <row r="2" spans="2:11" x14ac:dyDescent="0.25">
      <c r="B2" s="1"/>
      <c r="C2" s="12"/>
      <c r="D2" s="2"/>
      <c r="E2" s="2"/>
      <c r="F2" s="2"/>
      <c r="G2" s="4"/>
      <c r="H2" s="4"/>
      <c r="I2" s="4"/>
      <c r="J2" s="2"/>
      <c r="K2" s="9"/>
    </row>
    <row r="3" spans="2:11" ht="10.199999999999999" customHeight="1" outlineLevel="1" x14ac:dyDescent="0.25">
      <c r="B3" s="3"/>
      <c r="C3" s="1467" t="e" vm="6">
        <v>#VALUE!</v>
      </c>
      <c r="D3" s="1468"/>
      <c r="E3" s="1304" t="s">
        <v>0</v>
      </c>
      <c r="F3" s="1305"/>
      <c r="G3" s="1305"/>
      <c r="H3" s="1305"/>
      <c r="I3" s="1306"/>
      <c r="J3" s="779" t="s">
        <v>1</v>
      </c>
      <c r="K3" s="115"/>
    </row>
    <row r="4" spans="2:11" ht="16.2" customHeight="1" outlineLevel="1" x14ac:dyDescent="0.25">
      <c r="B4" s="3"/>
      <c r="C4" s="1469"/>
      <c r="D4" s="1470"/>
      <c r="E4" s="1307"/>
      <c r="F4" s="1308"/>
      <c r="G4" s="1308"/>
      <c r="H4" s="1308"/>
      <c r="I4" s="1309"/>
      <c r="J4" s="780" t="s">
        <v>2</v>
      </c>
      <c r="K4" s="115"/>
    </row>
    <row r="5" spans="2:11" ht="10.199999999999999" customHeight="1" outlineLevel="1" x14ac:dyDescent="0.25">
      <c r="B5" s="3"/>
      <c r="C5" s="1469"/>
      <c r="D5" s="1470"/>
      <c r="E5" s="1307"/>
      <c r="F5" s="1308"/>
      <c r="G5" s="1308"/>
      <c r="H5" s="1308"/>
      <c r="I5" s="1309"/>
      <c r="J5" s="781" t="s">
        <v>3</v>
      </c>
      <c r="K5" s="115"/>
    </row>
    <row r="6" spans="2:11" ht="15" customHeight="1" outlineLevel="1" x14ac:dyDescent="0.25">
      <c r="B6" s="3"/>
      <c r="C6" s="1469"/>
      <c r="D6" s="1470"/>
      <c r="E6" s="1307"/>
      <c r="F6" s="1308"/>
      <c r="G6" s="1308"/>
      <c r="H6" s="1308"/>
      <c r="I6" s="1309"/>
      <c r="J6" s="782" t="s">
        <v>4</v>
      </c>
      <c r="K6" s="115"/>
    </row>
    <row r="7" spans="2:11" ht="11.4" customHeight="1" outlineLevel="1" x14ac:dyDescent="0.25">
      <c r="B7" s="3"/>
      <c r="C7" s="1469"/>
      <c r="D7" s="1470"/>
      <c r="E7" s="1307"/>
      <c r="F7" s="1308"/>
      <c r="G7" s="1308"/>
      <c r="H7" s="1308"/>
      <c r="I7" s="1309"/>
      <c r="J7" s="783" t="s">
        <v>5</v>
      </c>
      <c r="K7" s="115"/>
    </row>
    <row r="8" spans="2:11" ht="14.4" customHeight="1" outlineLevel="1" x14ac:dyDescent="0.25">
      <c r="B8" s="3"/>
      <c r="C8" s="1469"/>
      <c r="D8" s="1470"/>
      <c r="E8" s="1307"/>
      <c r="F8" s="1308"/>
      <c r="G8" s="1308"/>
      <c r="H8" s="1308"/>
      <c r="I8" s="1309"/>
      <c r="J8" s="784">
        <v>45890</v>
      </c>
      <c r="K8" s="115"/>
    </row>
    <row r="9" spans="2:11" ht="12" customHeight="1" outlineLevel="1" x14ac:dyDescent="0.25">
      <c r="B9" s="3"/>
      <c r="C9" s="1469"/>
      <c r="D9" s="1470"/>
      <c r="E9" s="1307"/>
      <c r="F9" s="1308"/>
      <c r="G9" s="1308"/>
      <c r="H9" s="1308"/>
      <c r="I9" s="1309"/>
      <c r="J9" s="783" t="s">
        <v>6</v>
      </c>
      <c r="K9" s="115"/>
    </row>
    <row r="10" spans="2:11" ht="14.4" customHeight="1" outlineLevel="1" x14ac:dyDescent="0.25">
      <c r="B10" s="3"/>
      <c r="C10" s="1471"/>
      <c r="D10" s="1472"/>
      <c r="E10" s="1310"/>
      <c r="F10" s="1311"/>
      <c r="G10" s="1311"/>
      <c r="H10" s="1311"/>
      <c r="I10" s="1312"/>
      <c r="J10" s="142" t="s">
        <v>859</v>
      </c>
      <c r="K10" s="115"/>
    </row>
    <row r="11" spans="2:11" ht="14.4" customHeight="1" outlineLevel="1" x14ac:dyDescent="0.25">
      <c r="B11" s="3"/>
      <c r="C11" s="5"/>
      <c r="D11" s="5"/>
      <c r="E11" s="112"/>
      <c r="F11" s="112"/>
      <c r="G11" s="112"/>
      <c r="H11" s="112"/>
      <c r="I11" s="112"/>
      <c r="J11" s="112"/>
      <c r="K11" s="115"/>
    </row>
    <row r="12" spans="2:11" ht="14.4" customHeight="1" outlineLevel="1" x14ac:dyDescent="0.25">
      <c r="B12" s="3"/>
      <c r="C12" s="1313" t="s">
        <v>216</v>
      </c>
      <c r="D12" s="1314"/>
      <c r="E12" s="1314"/>
      <c r="F12" s="1314"/>
      <c r="G12" s="1314"/>
      <c r="H12" s="1314"/>
      <c r="I12" s="1314"/>
      <c r="J12" s="1396"/>
      <c r="K12" s="115"/>
    </row>
    <row r="13" spans="2:11" ht="14.4" customHeight="1" outlineLevel="1" x14ac:dyDescent="0.25">
      <c r="B13" s="3"/>
      <c r="C13" s="1315"/>
      <c r="D13" s="1316"/>
      <c r="E13" s="1316"/>
      <c r="F13" s="1316"/>
      <c r="G13" s="1316"/>
      <c r="H13" s="1316"/>
      <c r="I13" s="1316"/>
      <c r="J13" s="1397"/>
      <c r="K13" s="115"/>
    </row>
    <row r="14" spans="2:11" ht="14.4" customHeight="1" outlineLevel="1" x14ac:dyDescent="0.25">
      <c r="B14" s="3"/>
      <c r="C14" s="216"/>
      <c r="D14" s="216"/>
      <c r="E14" s="216"/>
      <c r="F14" s="216"/>
      <c r="H14" s="216"/>
      <c r="I14" s="216"/>
      <c r="J14" s="216"/>
      <c r="K14" s="115"/>
    </row>
    <row r="15" spans="2:11" ht="14.4" customHeight="1" outlineLevel="1" x14ac:dyDescent="0.25">
      <c r="B15" s="3"/>
      <c r="C15" s="1531" t="s">
        <v>93</v>
      </c>
      <c r="D15" s="1532">
        <f>'3 - Cadastro'!D15</f>
        <v>45782</v>
      </c>
      <c r="E15" s="523"/>
      <c r="F15" s="1564"/>
      <c r="G15" s="1564"/>
      <c r="H15" s="523"/>
      <c r="I15" s="523"/>
      <c r="K15" s="10"/>
    </row>
    <row r="16" spans="2:11" s="118" customFormat="1" ht="18.600000000000001" customHeight="1" outlineLevel="1" x14ac:dyDescent="0.25">
      <c r="B16" s="126"/>
      <c r="C16" s="1531"/>
      <c r="D16" s="1533"/>
      <c r="E16" s="523"/>
      <c r="F16" s="523"/>
      <c r="G16" s="523"/>
      <c r="H16" s="523"/>
      <c r="I16" s="523"/>
      <c r="K16" s="144"/>
    </row>
    <row r="17" spans="2:11" x14ac:dyDescent="0.25">
      <c r="B17" s="3"/>
      <c r="K17" s="10"/>
    </row>
    <row r="18" spans="2:11" ht="22.8" customHeight="1" x14ac:dyDescent="0.25">
      <c r="B18" s="3"/>
      <c r="C18" s="1328" t="s">
        <v>217</v>
      </c>
      <c r="D18" s="1329"/>
      <c r="E18" s="1329"/>
      <c r="F18" s="1329"/>
      <c r="G18" s="1329"/>
      <c r="H18" s="1329"/>
      <c r="I18" s="1329"/>
      <c r="J18" s="1341"/>
      <c r="K18" s="10"/>
    </row>
    <row r="19" spans="2:11" ht="14.4" customHeight="1" x14ac:dyDescent="0.25">
      <c r="B19" s="3"/>
      <c r="C19" s="1525" t="s">
        <v>218</v>
      </c>
      <c r="D19" s="1526"/>
      <c r="E19" s="525" t="str">
        <f>'7 - Safra'!E19</f>
        <v>23/24</v>
      </c>
      <c r="F19" s="266" t="str">
        <f t="shared" ref="F19" si="0">TEXT(MOD(VALUE(LEFT(E19,2))+1,100),"00") &amp; "/" &amp; TEXT(MOD(VALUE(RIGHT(E19,2))+1,100),"00")</f>
        <v>24/25</v>
      </c>
      <c r="G19" s="266" t="str">
        <f t="shared" ref="G19" si="1">TEXT(MOD(VALUE(LEFT(F19,2))+1,100),"00") &amp; "/" &amp; TEXT(MOD(VALUE(RIGHT(F19,2))+1,100),"00")</f>
        <v>25/26</v>
      </c>
      <c r="H19" s="266" t="str">
        <f t="shared" ref="H19" si="2">TEXT(MOD(VALUE(LEFT(G19,2))+1,100),"00") &amp; "/" &amp; TEXT(MOD(VALUE(RIGHT(G19,2))+1,100),"00")</f>
        <v>26/27</v>
      </c>
      <c r="I19" s="266" t="str">
        <f t="shared" ref="I19" si="3">TEXT(MOD(VALUE(LEFT(H19,2))+1,100),"00") &amp; "/" &amp; TEXT(MOD(VALUE(RIGHT(H19,2))+1,100),"00")</f>
        <v>27/28</v>
      </c>
      <c r="J19" s="1521" t="s">
        <v>143</v>
      </c>
      <c r="K19" s="10"/>
    </row>
    <row r="20" spans="2:11" ht="18.600000000000001" customHeight="1" x14ac:dyDescent="0.25">
      <c r="B20" s="3"/>
      <c r="C20" s="1527"/>
      <c r="D20" s="1528"/>
      <c r="E20" s="218" t="s">
        <v>219</v>
      </c>
      <c r="F20" s="218" t="s">
        <v>219</v>
      </c>
      <c r="G20" s="218" t="s">
        <v>219</v>
      </c>
      <c r="H20" s="218" t="s">
        <v>219</v>
      </c>
      <c r="I20" s="218" t="s">
        <v>219</v>
      </c>
      <c r="J20" s="1555"/>
      <c r="K20" s="10"/>
    </row>
    <row r="21" spans="2:11" ht="18.600000000000001" customHeight="1" x14ac:dyDescent="0.25">
      <c r="B21" s="3"/>
      <c r="C21" s="1513" t="s">
        <v>17</v>
      </c>
      <c r="D21" s="1514"/>
      <c r="E21" s="775">
        <f>'7 - Safra'!E21</f>
        <v>4</v>
      </c>
      <c r="F21" s="775">
        <f>'7 - Safra'!F21</f>
        <v>0</v>
      </c>
      <c r="G21" s="775">
        <f>'7 - Safra'!G21</f>
        <v>33000</v>
      </c>
      <c r="H21" s="775">
        <f>'7 - Safra'!H21</f>
        <v>0</v>
      </c>
      <c r="I21" s="775">
        <f>'7 - Safra'!I21</f>
        <v>0</v>
      </c>
      <c r="J21" s="1536"/>
      <c r="K21" s="10"/>
    </row>
    <row r="22" spans="2:11" ht="18.600000000000001" customHeight="1" x14ac:dyDescent="0.25">
      <c r="B22" s="3"/>
      <c r="C22" s="1515" t="s">
        <v>742</v>
      </c>
      <c r="D22" s="1516"/>
      <c r="E22" s="775">
        <f>'7 - Safra'!E22</f>
        <v>4</v>
      </c>
      <c r="F22" s="775">
        <f>'7 - Safra'!F22</f>
        <v>0</v>
      </c>
      <c r="G22" s="775">
        <f>'7 - Safra'!G22</f>
        <v>600</v>
      </c>
      <c r="H22" s="775">
        <f>'7 - Safra'!H22</f>
        <v>0</v>
      </c>
      <c r="I22" s="775">
        <f>'7 - Safra'!I22</f>
        <v>0</v>
      </c>
      <c r="J22" s="1537"/>
      <c r="K22" s="10"/>
    </row>
    <row r="23" spans="2:11" ht="18.600000000000001" customHeight="1" x14ac:dyDescent="0.25">
      <c r="B23" s="3"/>
      <c r="C23" s="1515" t="s">
        <v>743</v>
      </c>
      <c r="D23" s="1516"/>
      <c r="E23" s="775">
        <f>'7 - Safra'!E23</f>
        <v>4</v>
      </c>
      <c r="F23" s="775">
        <f>'7 - Safra'!F23</f>
        <v>0</v>
      </c>
      <c r="G23" s="775">
        <f>'7 - Safra'!G23</f>
        <v>22000</v>
      </c>
      <c r="H23" s="775">
        <f>'7 - Safra'!H23</f>
        <v>0</v>
      </c>
      <c r="I23" s="775">
        <f>'7 - Safra'!I23</f>
        <v>0</v>
      </c>
      <c r="J23" s="1537"/>
      <c r="K23" s="10"/>
    </row>
    <row r="24" spans="2:11" ht="18.600000000000001" customHeight="1" x14ac:dyDescent="0.25">
      <c r="B24" s="3"/>
      <c r="C24" s="1515" t="s">
        <v>222</v>
      </c>
      <c r="D24" s="1516"/>
      <c r="E24" s="775">
        <f>'7 - Safra'!E24</f>
        <v>-4</v>
      </c>
      <c r="F24" s="775">
        <f>'7 - Safra'!F24</f>
        <v>0</v>
      </c>
      <c r="G24" s="775">
        <f>'7 - Safra'!G24</f>
        <v>10400</v>
      </c>
      <c r="H24" s="775">
        <f>'7 - Safra'!H24</f>
        <v>0</v>
      </c>
      <c r="I24" s="775">
        <f>'7 - Safra'!I24</f>
        <v>0</v>
      </c>
      <c r="J24" s="1537"/>
      <c r="K24" s="10"/>
    </row>
    <row r="25" spans="2:11" ht="18.600000000000001" customHeight="1" x14ac:dyDescent="0.25">
      <c r="B25" s="3"/>
      <c r="C25" s="1529" t="s">
        <v>223</v>
      </c>
      <c r="D25" s="1530"/>
      <c r="E25" s="1100">
        <f>'7 - Safra'!E25</f>
        <v>-1</v>
      </c>
      <c r="F25" s="1100" t="str">
        <f>'7 - Safra'!F25</f>
        <v/>
      </c>
      <c r="G25" s="1100">
        <f>'7 - Safra'!G25</f>
        <v>0.31515151515151513</v>
      </c>
      <c r="H25" s="1100" t="str">
        <f>'7 - Safra'!H25</f>
        <v/>
      </c>
      <c r="I25" s="1100" t="str">
        <f>'7 - Safra'!I25</f>
        <v/>
      </c>
      <c r="J25" s="1537"/>
      <c r="K25" s="10"/>
    </row>
    <row r="26" spans="2:11" ht="18.600000000000001" hidden="1" customHeight="1" x14ac:dyDescent="0.25">
      <c r="B26" s="3"/>
      <c r="C26" s="1534" t="s">
        <v>223</v>
      </c>
      <c r="D26" s="1535"/>
      <c r="E26" s="775">
        <f>'7 - Safra'!E26</f>
        <v>-0.25</v>
      </c>
      <c r="F26" s="775" t="str">
        <f>'7 - Safra'!F26</f>
        <v/>
      </c>
      <c r="G26" s="775">
        <f>'7 - Safra'!G26</f>
        <v>9.5500459136822766E-6</v>
      </c>
      <c r="H26" s="775" t="str">
        <f>'7 - Safra'!H26</f>
        <v/>
      </c>
      <c r="I26" s="775" t="str">
        <f>'7 - Safra'!I26</f>
        <v/>
      </c>
      <c r="J26" s="1537"/>
      <c r="K26" s="10"/>
    </row>
    <row r="27" spans="2:11" ht="18.600000000000001" customHeight="1" x14ac:dyDescent="0.25">
      <c r="B27" s="3"/>
      <c r="C27" s="1513" t="s">
        <v>871</v>
      </c>
      <c r="D27" s="1514"/>
      <c r="E27" s="775">
        <f>'7 - Safra'!E27</f>
        <v>700</v>
      </c>
      <c r="F27" s="775">
        <f>'7 - Safra'!F27</f>
        <v>700</v>
      </c>
      <c r="G27" s="775">
        <f>'7 - Safra'!G27</f>
        <v>700</v>
      </c>
      <c r="H27" s="775">
        <f>'7 - Safra'!H27</f>
        <v>700</v>
      </c>
      <c r="I27" s="775">
        <f>'7 - Safra'!I27</f>
        <v>700</v>
      </c>
      <c r="J27" s="1537"/>
      <c r="K27" s="10"/>
    </row>
    <row r="28" spans="2:11" ht="18.600000000000001" customHeight="1" x14ac:dyDescent="0.25">
      <c r="B28" s="3"/>
      <c r="C28" s="1515" t="s">
        <v>222</v>
      </c>
      <c r="D28" s="1516"/>
      <c r="E28" s="775">
        <f>'7 - Safra'!E28</f>
        <v>-704</v>
      </c>
      <c r="F28" s="775">
        <f>'7 - Safra'!F28</f>
        <v>-700</v>
      </c>
      <c r="G28" s="775">
        <f>'7 - Safra'!G28</f>
        <v>9700</v>
      </c>
      <c r="H28" s="775">
        <f>'7 - Safra'!H28</f>
        <v>-700</v>
      </c>
      <c r="I28" s="775">
        <f>'7 - Safra'!I28</f>
        <v>-700</v>
      </c>
      <c r="J28" s="1537"/>
      <c r="K28" s="10"/>
    </row>
    <row r="29" spans="2:11" ht="18.600000000000001" customHeight="1" x14ac:dyDescent="0.25">
      <c r="B29" s="3"/>
      <c r="C29" s="1519" t="s">
        <v>223</v>
      </c>
      <c r="D29" s="1520"/>
      <c r="E29" s="1100">
        <f>'7 - Safra'!E29</f>
        <v>-176</v>
      </c>
      <c r="F29" s="1100" t="str">
        <f>'7 - Safra'!F29</f>
        <v/>
      </c>
      <c r="G29" s="1100">
        <f>'7 - Safra'!G29</f>
        <v>0.29393939393939394</v>
      </c>
      <c r="H29" s="1100" t="str">
        <f>'7 - Safra'!H29</f>
        <v/>
      </c>
      <c r="I29" s="1100" t="str">
        <f>'7 - Safra'!I29</f>
        <v/>
      </c>
      <c r="J29" s="1538"/>
      <c r="K29" s="10"/>
    </row>
    <row r="30" spans="2:11" x14ac:dyDescent="0.25">
      <c r="B30" s="3"/>
      <c r="K30" s="10"/>
    </row>
    <row r="31" spans="2:11" ht="22.8" customHeight="1" x14ac:dyDescent="0.25">
      <c r="B31" s="3"/>
      <c r="C31" s="1328" t="s">
        <v>217</v>
      </c>
      <c r="D31" s="1329"/>
      <c r="E31" s="1329"/>
      <c r="F31" s="1329"/>
      <c r="G31" s="1329"/>
      <c r="H31" s="1329"/>
      <c r="I31" s="1329"/>
      <c r="J31" s="1341"/>
      <c r="K31" s="10"/>
    </row>
    <row r="32" spans="2:11" ht="15.6" x14ac:dyDescent="0.25">
      <c r="B32" s="3"/>
      <c r="C32" s="1525" t="s">
        <v>218</v>
      </c>
      <c r="D32" s="1526"/>
      <c r="E32" s="525" t="str">
        <f>E19</f>
        <v>23/24</v>
      </c>
      <c r="F32" s="525" t="str">
        <f>F19</f>
        <v>24/25</v>
      </c>
      <c r="G32" s="525" t="str">
        <f>G19</f>
        <v>25/26</v>
      </c>
      <c r="H32" s="525" t="str">
        <f>H19</f>
        <v>26/27</v>
      </c>
      <c r="I32" s="526" t="str">
        <f>I19</f>
        <v>27/28</v>
      </c>
      <c r="J32" s="1521" t="s">
        <v>143</v>
      </c>
      <c r="K32" s="10"/>
    </row>
    <row r="33" spans="2:12" ht="15.6" x14ac:dyDescent="0.25">
      <c r="B33" s="3"/>
      <c r="C33" s="1527"/>
      <c r="D33" s="1528"/>
      <c r="E33" s="218" t="s">
        <v>219</v>
      </c>
      <c r="F33" s="218" t="s">
        <v>219</v>
      </c>
      <c r="G33" s="218" t="s">
        <v>219</v>
      </c>
      <c r="H33" s="218" t="s">
        <v>219</v>
      </c>
      <c r="I33" s="218" t="s">
        <v>219</v>
      </c>
      <c r="J33" s="1555"/>
      <c r="K33" s="10"/>
    </row>
    <row r="34" spans="2:12" ht="22.2" customHeight="1" x14ac:dyDescent="0.25">
      <c r="B34" s="3"/>
      <c r="C34" s="1563" t="str">
        <f>'7 - Safra'!D52</f>
        <v>Área Plantada</v>
      </c>
      <c r="D34" s="1563"/>
      <c r="E34" s="793">
        <f>SUMIF('7 - Safra'!$D$52:$D$797,$C$34,'7 - Safra'!E52:E797)</f>
        <v>6</v>
      </c>
      <c r="F34" s="793">
        <f>F35+F36</f>
        <v>0</v>
      </c>
      <c r="G34" s="793">
        <f>G35+G36</f>
        <v>30</v>
      </c>
      <c r="H34" s="793">
        <f>H35+H36</f>
        <v>0</v>
      </c>
      <c r="I34" s="793">
        <f>I35+I36</f>
        <v>0</v>
      </c>
      <c r="J34" s="1536"/>
      <c r="K34" s="10"/>
    </row>
    <row r="35" spans="2:12" ht="22.2" customHeight="1" x14ac:dyDescent="0.25">
      <c r="B35" s="3"/>
      <c r="C35" s="1563" t="str">
        <f>'7 - Safra'!D53</f>
        <v>Área Própria</v>
      </c>
      <c r="D35" s="1563"/>
      <c r="E35" s="793">
        <f>SUMIF('7 - Safra'!$D$52:$D$797,$C$35,'7 - Safra'!E52:E797)</f>
        <v>3</v>
      </c>
      <c r="F35" s="793">
        <f>SUMIF('7 - Safra'!$D$52:$D$797,$C$35,'7 - Safra'!F52:F797)</f>
        <v>0</v>
      </c>
      <c r="G35" s="793">
        <f>SUMIF('7 - Safra'!$D$52:$D$797,$C$35,'7 - Safra'!G52:G797)</f>
        <v>20</v>
      </c>
      <c r="H35" s="793">
        <f>SUMIF('7 - Safra'!$D$52:$D$797,$C$35,'7 - Safra'!H52:H797)</f>
        <v>0</v>
      </c>
      <c r="I35" s="793">
        <f>SUMIF('7 - Safra'!$D$52:$D$797,$C$35,'7 - Safra'!I52:I797)</f>
        <v>0</v>
      </c>
      <c r="J35" s="1537"/>
      <c r="K35" s="10"/>
    </row>
    <row r="36" spans="2:12" ht="22.2" customHeight="1" x14ac:dyDescent="0.25">
      <c r="B36" s="3"/>
      <c r="C36" s="1563" t="str">
        <f>'7 - Safra'!D54</f>
        <v>Área Arrendada</v>
      </c>
      <c r="D36" s="1563"/>
      <c r="E36" s="793">
        <f>SUMIF('7 - Safra'!$D$52:$D$797,$C$36,'7 - Safra'!E52:E797)</f>
        <v>3</v>
      </c>
      <c r="F36" s="793">
        <f>SUMIF('7 - Safra'!$D$52:$D$797,$C$36,'7 - Safra'!F52:F797)</f>
        <v>0</v>
      </c>
      <c r="G36" s="793">
        <f>SUMIF('7 - Safra'!$D$52:$D$797,$C$36,'7 - Safra'!G52:G797)</f>
        <v>10</v>
      </c>
      <c r="H36" s="793">
        <f>SUMIF('7 - Safra'!$D$52:$D$797,$C$36,'7 - Safra'!H52:H797)</f>
        <v>0</v>
      </c>
      <c r="I36" s="793">
        <f>SUMIF('7 - Safra'!$D$52:$D$797,$C$36,'7 - Safra'!I52:I797)</f>
        <v>0</v>
      </c>
      <c r="J36" s="1538"/>
      <c r="K36" s="10"/>
    </row>
    <row r="37" spans="2:12" x14ac:dyDescent="0.25">
      <c r="B37" s="3"/>
      <c r="K37" s="10"/>
    </row>
    <row r="38" spans="2:12" ht="22.8" customHeight="1" x14ac:dyDescent="0.3">
      <c r="B38" s="3"/>
      <c r="C38" s="1556" t="s">
        <v>872</v>
      </c>
      <c r="D38" s="1556"/>
      <c r="E38" s="1556"/>
      <c r="F38" s="1556"/>
      <c r="G38" s="1556"/>
      <c r="H38" s="1556"/>
      <c r="I38" s="1556"/>
      <c r="J38" s="1556"/>
      <c r="K38" s="10"/>
      <c r="L38" s="1101"/>
    </row>
    <row r="39" spans="2:12" ht="28.8" customHeight="1" x14ac:dyDescent="0.3">
      <c r="B39" s="3"/>
      <c r="C39" s="891" t="s">
        <v>19</v>
      </c>
      <c r="D39" s="1557" t="s">
        <v>226</v>
      </c>
      <c r="E39" s="1558"/>
      <c r="F39" s="1558"/>
      <c r="G39" s="1558"/>
      <c r="H39" s="1558"/>
      <c r="I39" s="1559" t="s">
        <v>143</v>
      </c>
      <c r="J39" s="1560"/>
      <c r="K39" s="10"/>
      <c r="L39" s="901"/>
    </row>
    <row r="40" spans="2:12" ht="28.8" customHeight="1" x14ac:dyDescent="0.25">
      <c r="B40" s="3"/>
      <c r="C40" s="892" t="s">
        <v>763</v>
      </c>
      <c r="D40" s="893" t="str">
        <f>'7 - Safra'!E50</f>
        <v>23/24</v>
      </c>
      <c r="E40" s="893" t="str">
        <f>'7 - Safra'!F50</f>
        <v>24/25</v>
      </c>
      <c r="F40" s="893" t="str">
        <f>'7 - Safra'!G50</f>
        <v>25/26</v>
      </c>
      <c r="G40" s="893" t="str">
        <f>'7 - Safra'!H50</f>
        <v>26/27</v>
      </c>
      <c r="H40" s="893" t="str">
        <f>'7 - Safra'!I50</f>
        <v>27/28</v>
      </c>
      <c r="I40" s="1559"/>
      <c r="J40" s="1560"/>
      <c r="K40" s="10"/>
    </row>
    <row r="41" spans="2:12" ht="28.8" customHeight="1" x14ac:dyDescent="0.25">
      <c r="B41" s="3"/>
      <c r="C41" s="894" t="s">
        <v>908</v>
      </c>
      <c r="D41" s="895">
        <f ca="1">IFERROR(VLOOKUP(TRIM(C41),OFFSET('7 - Safra'!$D$1,MATCH(TRIM($C$39), '7 - Safra'!$E:$E, 0),0,23,2),2,0),"")</f>
        <v>2</v>
      </c>
      <c r="E41" s="895">
        <f ca="1">IFERROR(VLOOKUP(TRIM(C41),OFFSET('7 - Safra'!$D$1,MATCH(TRIM($C$39), '7 - Safra'!$E:$E, 0),0,23,3),3,0),"")</f>
        <v>0</v>
      </c>
      <c r="F41" s="895">
        <f ca="1">IFERROR(VLOOKUP(TRIM(C41),OFFSET('7 - Safra'!$D$1,MATCH(TRIM($C$39), '7 - Safra'!$E:$E, 0),0,23,4),4,0),"")</f>
        <v>30</v>
      </c>
      <c r="G41" s="895">
        <f ca="1">IFERROR(VLOOKUP(TRIM(C41),OFFSET('7 - Safra'!$D$1,MATCH(TRIM($C$39), '7 - Safra'!$E:$E, 0),0,23,5),5,0),"")</f>
        <v>0</v>
      </c>
      <c r="H41" s="895">
        <f ca="1">IFERROR(VLOOKUP(TRIM(C41),OFFSET('7 - Safra'!$D$1,MATCH(TRIM($C$39), '7 - Safra'!$E:$E, 0),0,23,6),6,0),"")</f>
        <v>0</v>
      </c>
      <c r="I41" s="1561"/>
      <c r="J41" s="1562"/>
      <c r="K41" s="10"/>
    </row>
    <row r="42" spans="2:12" ht="28.8" customHeight="1" x14ac:dyDescent="0.25">
      <c r="B42" s="3"/>
      <c r="C42" s="896" t="s">
        <v>918</v>
      </c>
      <c r="D42" s="897">
        <f ca="1">IFERROR(VLOOKUP(TRIM(C42),OFFSET('7 - Safra'!$D$1,MATCH(TRIM($C$39), '7 - Safra'!$E:$E, 0),0,23,2),2,0),"")</f>
        <v>1</v>
      </c>
      <c r="E42" s="897">
        <f ca="1">IFERROR(VLOOKUP(TRIM(C42),OFFSET('7 - Safra'!$D$1,MATCH(TRIM($C$39), '7 - Safra'!$E:$E, 0),0,23,3),3,0),"")</f>
        <v>0</v>
      </c>
      <c r="F42" s="897">
        <f ca="1">IFERROR(VLOOKUP(TRIM(C42),OFFSET('7 - Safra'!$D$1,MATCH(TRIM($C$39), '7 - Safra'!$E:$E, 0),0,23,4),4,0),"")</f>
        <v>20</v>
      </c>
      <c r="G42" s="897">
        <f ca="1">IFERROR(VLOOKUP(TRIM(C42),OFFSET('7 - Safra'!$D$1,MATCH(TRIM($C$39), '7 - Safra'!$E:$E, 0),0,23,5),5,0),"")</f>
        <v>0</v>
      </c>
      <c r="H42" s="897">
        <f ca="1">IFERROR(VLOOKUP(TRIM(C42),OFFSET('7 - Safra'!$D$1,MATCH(TRIM($C$39), '7 - Safra'!$E:$E, 0),0,23,6),6,0),"")</f>
        <v>0</v>
      </c>
      <c r="I42" s="1562"/>
      <c r="J42" s="1562"/>
      <c r="K42" s="10"/>
    </row>
    <row r="43" spans="2:12" ht="28.8" customHeight="1" x14ac:dyDescent="0.25">
      <c r="B43" s="3"/>
      <c r="C43" s="896" t="s">
        <v>919</v>
      </c>
      <c r="D43" s="897">
        <f ca="1">IFERROR(VLOOKUP(TRIM(C43),OFFSET('7 - Safra'!$D$1,MATCH(TRIM($C$39), '7 - Safra'!$E:$E, 0),0,23,2),2,0),"")</f>
        <v>1</v>
      </c>
      <c r="E43" s="897">
        <f ca="1">IFERROR(VLOOKUP(TRIM(C43),OFFSET('7 - Safra'!$D$1,MATCH(TRIM($C$39), '7 - Safra'!$E:$E, 0),0,23,3),3,0),"")</f>
        <v>0</v>
      </c>
      <c r="F43" s="897">
        <f ca="1">IFERROR(VLOOKUP(TRIM(C43),OFFSET('7 - Safra'!$D$1,MATCH(TRIM($C$39), '7 - Safra'!$E:$E, 0),0,23,4),4,0),"")</f>
        <v>10</v>
      </c>
      <c r="G43" s="897">
        <f ca="1">IFERROR(VLOOKUP(TRIM(C43),OFFSET('7 - Safra'!$D$1,MATCH(TRIM($C$39), '7 - Safra'!$E:$E, 0),0,23,5),5,0),"")</f>
        <v>0</v>
      </c>
      <c r="H43" s="897">
        <f ca="1">IFERROR(VLOOKUP(TRIM(C43),OFFSET('7 - Safra'!$D$1,MATCH(TRIM($C$39), '7 - Safra'!$E:$E, 0),0,23,6),6,0),"")</f>
        <v>0</v>
      </c>
      <c r="I43" s="1562"/>
      <c r="J43" s="1562"/>
      <c r="K43" s="10"/>
    </row>
    <row r="44" spans="2:12" ht="28.8" customHeight="1" x14ac:dyDescent="0.25">
      <c r="B44" s="3"/>
      <c r="C44" s="896" t="s">
        <v>910</v>
      </c>
      <c r="D44" s="897">
        <f ca="1">IFERROR(VLOOKUP(TRIM(C44),OFFSET('7 - Safra'!$D$1,MATCH(TRIM($C$39), '7 - Safra'!$E:$E, 0),0,23,2),2,0),"")</f>
        <v>1</v>
      </c>
      <c r="E44" s="897">
        <f ca="1">IFERROR(VLOOKUP(TRIM(C44),OFFSET('7 - Safra'!$D$1,MATCH(TRIM($C$39), '7 - Safra'!$E:$E, 0),0,23,3),3,0),"")</f>
        <v>0</v>
      </c>
      <c r="F44" s="897">
        <f ca="1">IFERROR(VLOOKUP(TRIM(C44),OFFSET('7 - Safra'!$D$1,MATCH(TRIM($C$39), '7 - Safra'!$E:$E, 0),0,23,4),4,0),"")</f>
        <v>10</v>
      </c>
      <c r="G44" s="897">
        <f ca="1">IFERROR(VLOOKUP(TRIM(C44),OFFSET('7 - Safra'!$D$1,MATCH(TRIM($C$39), '7 - Safra'!$E:$E, 0),0,23,5),5,0),"")</f>
        <v>0</v>
      </c>
      <c r="H44" s="897">
        <f ca="1">IFERROR(VLOOKUP(TRIM(C44),OFFSET('7 - Safra'!$D$1,MATCH(TRIM($C$39), '7 - Safra'!$E:$E, 0),0,23,6),6,0),"")</f>
        <v>0</v>
      </c>
      <c r="I44" s="1562"/>
      <c r="J44" s="1562"/>
      <c r="K44" s="10"/>
    </row>
    <row r="45" spans="2:12" ht="28.8" customHeight="1" x14ac:dyDescent="0.25">
      <c r="B45" s="3"/>
      <c r="C45" s="894" t="s">
        <v>912</v>
      </c>
      <c r="D45" s="895">
        <f ca="1">IFERROR(VLOOKUP(TRIM(C45),OFFSET('7 - Safra'!$D$1,MATCH(TRIM($C$39), '7 - Safra'!$E:$E, 0),0,23,2),2,0),"")</f>
        <v>2</v>
      </c>
      <c r="E45" s="895">
        <f ca="1">IFERROR(VLOOKUP(TRIM(C45),OFFSET('7 - Safra'!$D$1,MATCH(TRIM($C$39), '7 - Safra'!$E:$E, 0),0,23,3),3,0),"")</f>
        <v>0</v>
      </c>
      <c r="F45" s="895">
        <f ca="1">IFERROR(VLOOKUP(TRIM(C45),OFFSET('7 - Safra'!$D$1,MATCH(TRIM($C$39), '7 - Safra'!$E:$E, 0),0,23,4),4,0),"")</f>
        <v>300</v>
      </c>
      <c r="G45" s="895">
        <f ca="1">IFERROR(VLOOKUP(TRIM(C45),OFFSET('7 - Safra'!$D$1,MATCH(TRIM($C$39), '7 - Safra'!$E:$E, 0),0,23,5),5,0),"")</f>
        <v>0</v>
      </c>
      <c r="H45" s="895">
        <f ca="1">IFERROR(VLOOKUP(TRIM(C45),OFFSET('7 - Safra'!$D$1,MATCH(TRIM($C$39), '7 - Safra'!$E:$E, 0),0,23,6),6,0),"")</f>
        <v>0</v>
      </c>
      <c r="I45" s="1562"/>
      <c r="J45" s="1562"/>
      <c r="K45" s="10"/>
    </row>
    <row r="46" spans="2:12" ht="28.8" customHeight="1" x14ac:dyDescent="0.25">
      <c r="B46" s="3"/>
      <c r="C46" s="896" t="s">
        <v>914</v>
      </c>
      <c r="D46" s="897">
        <f ca="1">IFERROR(VLOOKUP(TRIM(C46),OFFSET('7 - Safra'!$D$1,MATCH(TRIM($C$39), '7 - Safra'!$E:$E, 0),0,23,2),2,0),"")</f>
        <v>2</v>
      </c>
      <c r="E46" s="897">
        <f ca="1">IFERROR(VLOOKUP(TRIM(C46),OFFSET('7 - Safra'!$D$1,MATCH(TRIM($C$39), '7 - Safra'!$E:$E, 0),0,23,3),3,0),"")</f>
        <v>0</v>
      </c>
      <c r="F46" s="897">
        <f ca="1">IFERROR(VLOOKUP(TRIM(C46),OFFSET('7 - Safra'!$D$1,MATCH(TRIM($C$39), '7 - Safra'!$E:$E, 0),0,23,4),4,0),"")</f>
        <v>110</v>
      </c>
      <c r="G46" s="897">
        <f ca="1">IFERROR(VLOOKUP(TRIM(C46),OFFSET('7 - Safra'!$D$1,MATCH(TRIM($C$39), '7 - Safra'!$E:$E, 0),0,23,5),5,0),"")</f>
        <v>0</v>
      </c>
      <c r="H46" s="897">
        <f ca="1">IFERROR(VLOOKUP(TRIM(C46),OFFSET('7 - Safra'!$D$1,MATCH(TRIM($C$39), '7 - Safra'!$E:$E, 0),0,23,6),6,0),"")</f>
        <v>0</v>
      </c>
      <c r="I46" s="1562"/>
      <c r="J46" s="1562"/>
      <c r="K46" s="10"/>
    </row>
    <row r="47" spans="2:12" ht="28.8" customHeight="1" x14ac:dyDescent="0.25">
      <c r="B47" s="3"/>
      <c r="C47" s="896" t="s">
        <v>915</v>
      </c>
      <c r="D47" s="897" t="str">
        <f ca="1">IFERROR(VLOOKUP(TRIM(C47),OFFSET('7 - Safra'!$D$1,MATCH(TRIM($C$39), '7 - Safra'!$E:$E, 0),0,23,2),2,0),"")</f>
        <v/>
      </c>
      <c r="E47" s="897" t="str">
        <f ca="1">IFERROR(VLOOKUP(TRIM(C47),OFFSET('7 - Safra'!$D$1,MATCH(TRIM($C$39), '7 - Safra'!$E:$E, 0),0,23,3),3,0),"")</f>
        <v/>
      </c>
      <c r="F47" s="897" t="str">
        <f ca="1">IFERROR(VLOOKUP(TRIM(C47),OFFSET('7 - Safra'!$D$1,MATCH(TRIM($C$39), '7 - Safra'!$E:$E, 0),0,23,4),4,0),"")</f>
        <v/>
      </c>
      <c r="G47" s="897" t="str">
        <f ca="1">IFERROR(VLOOKUP(TRIM(C47),OFFSET('7 - Safra'!$D$1,MATCH(TRIM($C$39), '7 - Safra'!$E:$E, 0),0,23,5),5,0),"")</f>
        <v/>
      </c>
      <c r="H47" s="897" t="str">
        <f ca="1">IFERROR(VLOOKUP(TRIM(C47),OFFSET('7 - Safra'!$D$1,MATCH(TRIM($C$39), '7 - Safra'!$E:$E, 0),0,23,6),6,0),"")</f>
        <v/>
      </c>
      <c r="I47" s="1562"/>
      <c r="J47" s="1562"/>
      <c r="K47" s="10"/>
    </row>
    <row r="48" spans="2:12" ht="28.8" customHeight="1" x14ac:dyDescent="0.25">
      <c r="B48" s="3"/>
      <c r="C48" s="894" t="s">
        <v>56</v>
      </c>
      <c r="D48" s="895">
        <f ca="1">IFERROR(VLOOKUP(TRIM(C48),OFFSET('7 - Safra'!$D$1,MATCH(TRIM($C$39), '7 - Safra'!$E:$E, 0),0,23,2),2,0),"")</f>
        <v>4</v>
      </c>
      <c r="E48" s="895">
        <f ca="1">IFERROR(VLOOKUP(TRIM(C48),OFFSET('7 - Safra'!$D$1,MATCH(TRIM($C$39), '7 - Safra'!$E:$E, 0),0,23,3),3,0),"")</f>
        <v>0</v>
      </c>
      <c r="F48" s="895">
        <f ca="1">IFERROR(VLOOKUP(TRIM(C48),OFFSET('7 - Safra'!$D$1,MATCH(TRIM($C$39), '7 - Safra'!$E:$E, 0),0,23,4),4,0),"")</f>
        <v>33000</v>
      </c>
      <c r="G48" s="895">
        <f ca="1">IFERROR(VLOOKUP(TRIM(C48),OFFSET('7 - Safra'!$D$1,MATCH(TRIM($C$39), '7 - Safra'!$E:$E, 0),0,23,5),5,0),"")</f>
        <v>0</v>
      </c>
      <c r="H48" s="895">
        <f ca="1">IFERROR(VLOOKUP(TRIM(C48),OFFSET('7 - Safra'!$D$1,MATCH(TRIM($C$39), '7 - Safra'!$E:$E, 0),0,23,6),6,0),"")</f>
        <v>0</v>
      </c>
      <c r="I48" s="1562"/>
      <c r="J48" s="1562"/>
      <c r="K48" s="10"/>
    </row>
    <row r="49" spans="2:11" ht="28.8" customHeight="1" x14ac:dyDescent="0.25">
      <c r="B49" s="3"/>
      <c r="C49" s="896" t="s">
        <v>1002</v>
      </c>
      <c r="D49" s="897">
        <f ca="1">IFERROR(VLOOKUP(TRIM(C49),OFFSET('7 - Safra'!$D$1,MATCH(TRIM($C$39), '7 - Safra'!$E:$E, 0),0,23,2),2,0),"")</f>
        <v>2</v>
      </c>
      <c r="E49" s="897">
        <f ca="1">IFERROR(VLOOKUP(TRIM(C49),OFFSET('7 - Safra'!$D$1,MATCH(TRIM($C$39), '7 - Safra'!$E:$E, 0),0,23,3),3,0),"")</f>
        <v>0</v>
      </c>
      <c r="F49" s="897">
        <f ca="1">IFERROR(VLOOKUP(TRIM(C49),OFFSET('7 - Safra'!$D$1,MATCH(TRIM($C$39), '7 - Safra'!$E:$E, 0),0,23,4),4,0),"")</f>
        <v>20</v>
      </c>
      <c r="G49" s="897">
        <f ca="1">IFERROR(VLOOKUP(TRIM(C49),OFFSET('7 - Safra'!$D$1,MATCH(TRIM($C$39), '7 - Safra'!$E:$E, 0),0,23,5),5,0),"")</f>
        <v>0</v>
      </c>
      <c r="H49" s="897">
        <f ca="1">IFERROR(VLOOKUP(TRIM(C49),OFFSET('7 - Safra'!$D$1,MATCH(TRIM($C$39), '7 - Safra'!$E:$E, 0),0,23,6),6,0),"")</f>
        <v>0</v>
      </c>
      <c r="I49" s="1562"/>
      <c r="J49" s="1562"/>
      <c r="K49" s="10"/>
    </row>
    <row r="50" spans="2:11" ht="28.8" customHeight="1" x14ac:dyDescent="0.25">
      <c r="B50" s="3"/>
      <c r="C50" s="896" t="s">
        <v>997</v>
      </c>
      <c r="D50" s="897">
        <f ca="1">IFERROR(VLOOKUP(TRIM(C50),OFFSET('7 - Safra'!$D$1,MATCH(TRIM($C$39), '7 - Safra'!$E:$E, 0),0,23,2),2,0),"")</f>
        <v>2</v>
      </c>
      <c r="E50" s="897">
        <f ca="1">IFERROR(VLOOKUP(TRIM(C50),OFFSET('7 - Safra'!$D$1,MATCH(TRIM($C$39), '7 - Safra'!$E:$E, 0),0,23,3),3,0),"")</f>
        <v>0</v>
      </c>
      <c r="F50" s="897">
        <f ca="1">IFERROR(VLOOKUP(TRIM(C50),OFFSET('7 - Safra'!$D$1,MATCH(TRIM($C$39), '7 - Safra'!$E:$E, 0),0,23,4),4,0),"")</f>
        <v>20</v>
      </c>
      <c r="G50" s="897">
        <f ca="1">IFERROR(VLOOKUP(TRIM(C50),OFFSET('7 - Safra'!$D$1,MATCH(TRIM($C$39), '7 - Safra'!$E:$E, 0),0,23,5),5,0),"")</f>
        <v>0</v>
      </c>
      <c r="H50" s="897">
        <f ca="1">IFERROR(VLOOKUP(TRIM(C50),OFFSET('7 - Safra'!$D$1,MATCH(TRIM($C$39), '7 - Safra'!$E:$E, 0),0,23,6),6,0),"")</f>
        <v>0</v>
      </c>
      <c r="I50" s="1562"/>
      <c r="J50" s="1562"/>
      <c r="K50" s="10"/>
    </row>
    <row r="51" spans="2:11" ht="28.8" customHeight="1" x14ac:dyDescent="0.25">
      <c r="B51" s="3"/>
      <c r="C51" s="896" t="s">
        <v>902</v>
      </c>
      <c r="D51" s="897">
        <f ca="1">VLOOKUP($C$39,'7.1 - Rateio de Custos'!$D$18:$M$24,10,FALSE)</f>
        <v>40900</v>
      </c>
      <c r="E51" s="897">
        <f ca="1">VLOOKUP($C$39,'7.1 - Rateio de Custos'!$D$18:$M$24,10,FALSE)</f>
        <v>40900</v>
      </c>
      <c r="F51" s="897">
        <f ca="1">VLOOKUP($C$39,'7.1 - Rateio de Custos'!$D$18:$M$24,10,FALSE)</f>
        <v>40900</v>
      </c>
      <c r="G51" s="897">
        <f ca="1">VLOOKUP($C$39,'7.1 - Rateio de Custos'!$D$18:$M$24,10,FALSE)</f>
        <v>40900</v>
      </c>
      <c r="H51" s="897">
        <f ca="1">VLOOKUP($C$39,'7.1 - Rateio de Custos'!$D$18:$M$24,10,FALSE)</f>
        <v>40900</v>
      </c>
      <c r="I51" s="1562"/>
      <c r="J51" s="1562"/>
      <c r="K51" s="10"/>
    </row>
    <row r="52" spans="2:11" ht="28.8" customHeight="1" x14ac:dyDescent="0.25">
      <c r="B52" s="3"/>
      <c r="C52" s="898" t="s">
        <v>916</v>
      </c>
      <c r="D52" s="899">
        <f ca="1">IFERROR(VLOOKUP(TRIM(C52),OFFSET('7 - Safra'!$D$1,MATCH(TRIM($C$39), '7 - Safra'!$E:$E, 0),0,23,2),2,0),"")</f>
        <v>-4</v>
      </c>
      <c r="E52" s="899">
        <f ca="1">IFERROR(VLOOKUP(TRIM(C52),OFFSET('7 - Safra'!$D$1,MATCH(TRIM($C$39), '7 - Safra'!$E:$E, 0),0,23,3),3,0),"")</f>
        <v>0</v>
      </c>
      <c r="F52" s="899">
        <f ca="1">IFERROR(VLOOKUP(TRIM(C52),OFFSET('7 - Safra'!$D$1,MATCH(TRIM($C$39), '7 - Safra'!$E:$E, 0),0,23,4),4,0),"")</f>
        <v>10400</v>
      </c>
      <c r="G52" s="899">
        <f ca="1">IFERROR(VLOOKUP(TRIM(C52),OFFSET('7 - Safra'!$D$1,MATCH(TRIM($C$39), '7 - Safra'!$E:$E, 0),0,23,5),5,0),"")</f>
        <v>0</v>
      </c>
      <c r="H52" s="899">
        <f ca="1">IFERROR(VLOOKUP(TRIM(C52),OFFSET('7 - Safra'!$D$1,MATCH(TRIM($C$39), '7 - Safra'!$E:$E, 0),0,23,6),6,0),"")</f>
        <v>0</v>
      </c>
      <c r="I52" s="1562"/>
      <c r="J52" s="1562"/>
      <c r="K52" s="10"/>
    </row>
    <row r="53" spans="2:11" ht="28.8" customHeight="1" x14ac:dyDescent="0.25">
      <c r="B53" s="3"/>
      <c r="C53" s="900" t="s">
        <v>917</v>
      </c>
      <c r="D53" s="903">
        <f ca="1">IFERROR(VLOOKUP(TRIM(C53),OFFSET('7 - Safra'!$D$1,MATCH(TRIM($C$39), '7 - Safra'!$E:$E, 0),0,23,2),2,0),"")</f>
        <v>-1</v>
      </c>
      <c r="E53" s="903">
        <f ca="1">IFERROR(VLOOKUP(TRIM(C53),OFFSET('7 - Safra'!$D$1,MATCH(TRIM($C$39), '7 - Safra'!$E:$E, 0),0,23,3),3,0),"")</f>
        <v>0</v>
      </c>
      <c r="F53" s="903">
        <f ca="1">IFERROR(VLOOKUP(TRIM(C53),OFFSET('7 - Safra'!$D$1,MATCH(TRIM($C$39), '7 - Safra'!$E:$E, 0),0,23,4),4,0),"")</f>
        <v>0.31515151515151513</v>
      </c>
      <c r="G53" s="903">
        <f ca="1">IFERROR(VLOOKUP(TRIM(C53),OFFSET('7 - Safra'!$D$1,MATCH(TRIM($C$39), '7 - Safra'!$E:$E, 0),0,23,5),5,0),"")</f>
        <v>0</v>
      </c>
      <c r="H53" s="903">
        <f ca="1">IFERROR(VLOOKUP(TRIM(C53),OFFSET('7 - Safra'!$D$1,MATCH(TRIM($C$39), '7 - Safra'!$E:$E, 0),0,23,6),6,0),"")</f>
        <v>0</v>
      </c>
      <c r="I53" s="1562"/>
      <c r="J53" s="1562"/>
      <c r="K53" s="10"/>
    </row>
    <row r="54" spans="2:11" x14ac:dyDescent="0.25">
      <c r="B54" s="3"/>
      <c r="K54" s="10"/>
    </row>
    <row r="55" spans="2:11" x14ac:dyDescent="0.25">
      <c r="B55" s="3"/>
      <c r="K55" s="10"/>
    </row>
    <row r="56" spans="2:11" x14ac:dyDescent="0.25">
      <c r="B56" s="3"/>
      <c r="K56" s="10"/>
    </row>
    <row r="57" spans="2:11" x14ac:dyDescent="0.25">
      <c r="B57" s="3"/>
      <c r="K57" s="10"/>
    </row>
    <row r="58" spans="2:11" x14ac:dyDescent="0.25">
      <c r="B58" s="3"/>
      <c r="K58" s="10"/>
    </row>
    <row r="59" spans="2:11" x14ac:dyDescent="0.25">
      <c r="B59" s="3"/>
      <c r="K59" s="10"/>
    </row>
    <row r="60" spans="2:11" x14ac:dyDescent="0.25">
      <c r="B60" s="3"/>
      <c r="K60" s="10"/>
    </row>
    <row r="61" spans="2:11" x14ac:dyDescent="0.25">
      <c r="B61" s="3"/>
      <c r="K61" s="10"/>
    </row>
    <row r="62" spans="2:11" x14ac:dyDescent="0.25">
      <c r="B62" s="3"/>
      <c r="K62" s="10"/>
    </row>
    <row r="63" spans="2:11" x14ac:dyDescent="0.25">
      <c r="B63" s="3"/>
      <c r="K63" s="10"/>
    </row>
    <row r="64" spans="2:11" x14ac:dyDescent="0.25">
      <c r="B64" s="3"/>
      <c r="K64" s="10"/>
    </row>
    <row r="65" spans="2:11" x14ac:dyDescent="0.25">
      <c r="B65" s="3"/>
      <c r="K65" s="10"/>
    </row>
    <row r="66" spans="2:11" x14ac:dyDescent="0.25">
      <c r="B66" s="3"/>
      <c r="K66" s="10"/>
    </row>
    <row r="67" spans="2:11" x14ac:dyDescent="0.25">
      <c r="B67" s="3"/>
      <c r="K67" s="10"/>
    </row>
    <row r="68" spans="2:11" x14ac:dyDescent="0.25">
      <c r="B68" s="3"/>
      <c r="K68" s="10"/>
    </row>
    <row r="69" spans="2:11" x14ac:dyDescent="0.25">
      <c r="B69" s="3"/>
      <c r="K69" s="10"/>
    </row>
    <row r="70" spans="2:11" x14ac:dyDescent="0.25">
      <c r="B70" s="3"/>
      <c r="K70" s="10"/>
    </row>
    <row r="71" spans="2:11" x14ac:dyDescent="0.25">
      <c r="B71" s="3"/>
      <c r="K71" s="10"/>
    </row>
    <row r="72" spans="2:11" x14ac:dyDescent="0.25">
      <c r="B72" s="3"/>
      <c r="K72" s="10"/>
    </row>
    <row r="73" spans="2:11" x14ac:dyDescent="0.25">
      <c r="B73" s="3"/>
      <c r="K73" s="10"/>
    </row>
    <row r="74" spans="2:11" x14ac:dyDescent="0.25">
      <c r="B74" s="3"/>
      <c r="K74" s="10"/>
    </row>
    <row r="75" spans="2:11" x14ac:dyDescent="0.25">
      <c r="B75" s="3"/>
      <c r="K75" s="10"/>
    </row>
    <row r="76" spans="2:11" x14ac:dyDescent="0.25">
      <c r="B76" s="3"/>
      <c r="K76" s="10"/>
    </row>
    <row r="77" spans="2:11" x14ac:dyDescent="0.25">
      <c r="B77" s="3"/>
      <c r="K77" s="10"/>
    </row>
    <row r="78" spans="2:11" x14ac:dyDescent="0.25">
      <c r="B78" s="3"/>
      <c r="K78" s="10"/>
    </row>
    <row r="79" spans="2:11" x14ac:dyDescent="0.25">
      <c r="B79" s="3"/>
      <c r="K79" s="10"/>
    </row>
    <row r="80" spans="2:11" x14ac:dyDescent="0.25">
      <c r="B80" s="3"/>
      <c r="K80" s="10"/>
    </row>
    <row r="81" spans="2:11" x14ac:dyDescent="0.25">
      <c r="B81" s="3"/>
      <c r="K81" s="10"/>
    </row>
    <row r="82" spans="2:11" x14ac:dyDescent="0.25">
      <c r="B82" s="3"/>
      <c r="K82" s="10"/>
    </row>
    <row r="83" spans="2:11" x14ac:dyDescent="0.25">
      <c r="B83" s="3"/>
      <c r="K83" s="10"/>
    </row>
    <row r="84" spans="2:11" x14ac:dyDescent="0.25">
      <c r="B84" s="3"/>
      <c r="K84" s="10"/>
    </row>
    <row r="85" spans="2:11" x14ac:dyDescent="0.25">
      <c r="B85" s="3"/>
      <c r="K85" s="10"/>
    </row>
    <row r="86" spans="2:11" x14ac:dyDescent="0.25">
      <c r="B86" s="3"/>
      <c r="K86" s="10"/>
    </row>
    <row r="87" spans="2:11" x14ac:dyDescent="0.25">
      <c r="B87" s="3"/>
      <c r="C87" s="222"/>
      <c r="D87" s="222"/>
      <c r="E87" s="22"/>
      <c r="F87" s="22"/>
      <c r="G87" s="22"/>
      <c r="H87" s="22"/>
      <c r="I87" s="22"/>
      <c r="J87" s="5"/>
      <c r="K87" s="10"/>
    </row>
    <row r="88" spans="2:11" collapsed="1" x14ac:dyDescent="0.25">
      <c r="B88" s="3"/>
      <c r="C88" s="1303" t="s">
        <v>35</v>
      </c>
      <c r="D88" s="1303"/>
      <c r="E88" s="1303"/>
      <c r="F88" s="1303"/>
      <c r="G88" s="1303"/>
      <c r="H88" s="1303"/>
      <c r="I88" s="1303"/>
      <c r="J88" s="1303"/>
      <c r="K88" s="10"/>
    </row>
    <row r="89" spans="2:11" ht="14.4" customHeight="1" x14ac:dyDescent="0.25">
      <c r="B89" s="3"/>
      <c r="C89" s="1303"/>
      <c r="D89" s="1303"/>
      <c r="E89" s="1303"/>
      <c r="F89" s="1303"/>
      <c r="G89" s="1303"/>
      <c r="H89" s="1303"/>
      <c r="I89" s="1303"/>
      <c r="J89" s="1303"/>
      <c r="K89" s="10"/>
    </row>
    <row r="90" spans="2:11" x14ac:dyDescent="0.25">
      <c r="B90" s="3"/>
      <c r="C90" s="1303"/>
      <c r="D90" s="1303"/>
      <c r="E90" s="1303"/>
      <c r="F90" s="1303"/>
      <c r="G90" s="1303"/>
      <c r="H90" s="1303"/>
      <c r="I90" s="1303"/>
      <c r="J90" s="1303"/>
      <c r="K90" s="10"/>
    </row>
    <row r="91" spans="2:11" x14ac:dyDescent="0.25">
      <c r="B91" s="7"/>
      <c r="C91" s="8"/>
      <c r="D91" s="8"/>
      <c r="E91" s="8"/>
      <c r="F91" s="8"/>
      <c r="G91" s="8"/>
      <c r="H91" s="8"/>
      <c r="I91" s="8"/>
      <c r="J91" s="8"/>
      <c r="K91" s="11"/>
    </row>
  </sheetData>
  <mergeCells count="31">
    <mergeCell ref="C18:J18"/>
    <mergeCell ref="C3:D10"/>
    <mergeCell ref="E3:I10"/>
    <mergeCell ref="C12:J13"/>
    <mergeCell ref="C15:C16"/>
    <mergeCell ref="D15:D16"/>
    <mergeCell ref="F15:G15"/>
    <mergeCell ref="C28:D28"/>
    <mergeCell ref="C29:D29"/>
    <mergeCell ref="C19:D20"/>
    <mergeCell ref="C21:D21"/>
    <mergeCell ref="C22:D22"/>
    <mergeCell ref="C23:D23"/>
    <mergeCell ref="C24:D24"/>
    <mergeCell ref="C25:D25"/>
    <mergeCell ref="J32:J33"/>
    <mergeCell ref="J19:J20"/>
    <mergeCell ref="J34:J36"/>
    <mergeCell ref="J21:J29"/>
    <mergeCell ref="C88:J90"/>
    <mergeCell ref="C31:J31"/>
    <mergeCell ref="C32:D33"/>
    <mergeCell ref="C38:J38"/>
    <mergeCell ref="D39:H39"/>
    <mergeCell ref="I39:J40"/>
    <mergeCell ref="I41:J53"/>
    <mergeCell ref="C34:D34"/>
    <mergeCell ref="C35:D35"/>
    <mergeCell ref="C36:D36"/>
    <mergeCell ref="C26:D26"/>
    <mergeCell ref="C27:D27"/>
  </mergeCells>
  <phoneticPr fontId="48" type="noConversion"/>
  <conditionalFormatting sqref="E20:I20">
    <cfRule type="cellIs" dxfId="236" priority="29" operator="lessThan">
      <formula>0</formula>
    </cfRule>
  </conditionalFormatting>
  <conditionalFormatting sqref="C12">
    <cfRule type="cellIs" dxfId="235" priority="28" operator="lessThan">
      <formula>0</formula>
    </cfRule>
  </conditionalFormatting>
  <conditionalFormatting sqref="E33:I33">
    <cfRule type="cellIs" dxfId="234" priority="1" operator="lessThan">
      <formula>0</formula>
    </cfRule>
  </conditionalFormatting>
  <hyperlinks>
    <hyperlink ref="C88" r:id="rId1" xr:uid="{C9B5D6DC-1CB1-4CC0-9DFD-A72358789F72}"/>
  </hyperlinks>
  <pageMargins left="0.511811024" right="0.511811024" top="0.78740157499999996" bottom="0.78740157499999996" header="0.31496062000000002" footer="0.31496062000000002"/>
  <ignoredErrors>
    <ignoredError sqref="D51:H51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B0A546-A1A3-428D-9B9F-408D32BE40F4}">
          <x14:formula1>
            <xm:f>'2 - Cadastro de Itens'!$D$16:$D$79</xm:f>
          </x14:formula1>
          <xm:sqref>C39</xm:sqref>
        </x14:dataValidation>
        <x14:dataValidation type="list" allowBlank="1" showInputMessage="1" showErrorMessage="1" xr:uid="{1601BEDD-E4F8-4165-B273-17EBC8D49A68}">
          <x14:formula1>
            <xm:f>'2 - Cadastro de Itens'!$BI$16:$BI$79</xm:f>
          </x14:formula1>
          <xm:sqref>C41:C53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B1:CN111"/>
  <sheetViews>
    <sheetView showGridLines="0" zoomScale="85" zoomScaleNormal="85" workbookViewId="0">
      <selection activeCell="AB29" sqref="AB29"/>
    </sheetView>
  </sheetViews>
  <sheetFormatPr defaultColWidth="9" defaultRowHeight="14.4" outlineLevelCol="1" x14ac:dyDescent="0.25"/>
  <cols>
    <col min="1" max="1" width="4.6640625" customWidth="1"/>
    <col min="2" max="2" width="5" style="118" customWidth="1"/>
    <col min="3" max="3" width="25.88671875" style="22" customWidth="1"/>
    <col min="4" max="4" width="22" style="22" customWidth="1"/>
    <col min="5" max="5" width="13.6640625" style="22" customWidth="1"/>
    <col min="6" max="6" width="31.21875" style="22" bestFit="1" customWidth="1"/>
    <col min="7" max="7" width="36.6640625" style="22" customWidth="1"/>
    <col min="8" max="8" width="35.109375" style="22" customWidth="1"/>
    <col min="9" max="9" width="25.44140625" style="22" customWidth="1"/>
    <col min="10" max="10" width="25.44140625" style="22" customWidth="1" outlineLevel="1"/>
    <col min="11" max="11" width="19.109375" style="22" customWidth="1" outlineLevel="1"/>
    <col min="12" max="12" width="24.5546875" style="22" customWidth="1" outlineLevel="1"/>
    <col min="13" max="13" width="20.21875" style="22" customWidth="1" outlineLevel="1"/>
    <col min="14" max="14" width="18.88671875" style="22" customWidth="1" outlineLevel="1"/>
    <col min="15" max="17" width="23.6640625" style="22" customWidth="1" outlineLevel="1"/>
    <col min="18" max="22" width="24" style="22" customWidth="1" outlineLevel="1"/>
    <col min="23" max="25" width="29.5546875" style="22" customWidth="1"/>
    <col min="26" max="29" width="29.5546875" style="22" customWidth="1" outlineLevel="1"/>
    <col min="30" max="30" width="18.33203125" style="22" customWidth="1" outlineLevel="1"/>
    <col min="31" max="31" width="56.33203125" style="22" bestFit="1" customWidth="1"/>
    <col min="33" max="34" width="29.77734375" customWidth="1"/>
    <col min="35" max="35" width="16" customWidth="1"/>
    <col min="36" max="36" width="14.44140625" customWidth="1"/>
    <col min="37" max="39" width="24.44140625" customWidth="1"/>
    <col min="40" max="40" width="36.88671875" bestFit="1" customWidth="1"/>
    <col min="42" max="43" width="23.21875" customWidth="1"/>
    <col min="44" max="44" width="16.88671875" customWidth="1"/>
    <col min="45" max="45" width="19.77734375" bestFit="1" customWidth="1"/>
    <col min="46" max="47" width="16.77734375" customWidth="1"/>
    <col min="48" max="48" width="27.77734375" customWidth="1"/>
    <col min="49" max="50" width="24.33203125" customWidth="1"/>
    <col min="51" max="51" width="20.5546875" bestFit="1" customWidth="1"/>
    <col min="53" max="54" width="29.77734375" customWidth="1"/>
    <col min="55" max="55" width="16" customWidth="1"/>
    <col min="56" max="56" width="14.44140625" customWidth="1"/>
    <col min="57" max="60" width="24.44140625" customWidth="1"/>
    <col min="61" max="61" width="20.33203125" customWidth="1"/>
    <col min="63" max="63" width="28.88671875" style="5" bestFit="1" customWidth="1"/>
    <col min="64" max="64" width="28.88671875" style="5" customWidth="1"/>
    <col min="65" max="65" width="22.21875" style="5" bestFit="1" customWidth="1"/>
    <col min="66" max="66" width="17.88671875" style="5" customWidth="1"/>
    <col min="67" max="67" width="24.5546875" style="5" customWidth="1"/>
    <col min="69" max="69" width="15.6640625" customWidth="1"/>
    <col min="70" max="71" width="32.21875" customWidth="1"/>
    <col min="72" max="72" width="14.21875" customWidth="1"/>
    <col min="73" max="73" width="6.5546875" customWidth="1"/>
    <col min="74" max="74" width="62" customWidth="1"/>
    <col min="75" max="76" width="17.21875" customWidth="1"/>
    <col min="77" max="77" width="21.77734375" customWidth="1"/>
    <col min="78" max="79" width="19.33203125" customWidth="1"/>
    <col min="80" max="80" width="20.6640625" customWidth="1"/>
    <col min="82" max="83" width="37.88671875" style="5" customWidth="1"/>
    <col min="84" max="84" width="70.109375" style="5" bestFit="1" customWidth="1"/>
    <col min="85" max="86" width="37.88671875" style="5" customWidth="1"/>
    <col min="87" max="87" width="15.33203125" style="5" customWidth="1"/>
    <col min="88" max="88" width="25.109375" style="5" customWidth="1"/>
    <col min="89" max="89" width="13.88671875" style="118" customWidth="1"/>
    <col min="91" max="91" width="129" customWidth="1"/>
    <col min="92" max="92" width="5.21875" customWidth="1"/>
  </cols>
  <sheetData>
    <row r="1" spans="2:92" ht="18.600000000000001" customHeight="1" x14ac:dyDescent="0.25"/>
    <row r="2" spans="2:92" ht="16.8" customHeight="1" x14ac:dyDescent="0.25">
      <c r="B2" s="1"/>
      <c r="C2" s="1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4"/>
      <c r="P2" s="4"/>
      <c r="Q2" s="4"/>
      <c r="R2" s="4"/>
      <c r="S2" s="4"/>
      <c r="T2" s="4"/>
      <c r="U2" s="4"/>
      <c r="V2" s="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4"/>
      <c r="BL2" s="4"/>
      <c r="BM2" s="4"/>
      <c r="BN2" s="4"/>
      <c r="BO2" s="4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4"/>
      <c r="CE2" s="4"/>
      <c r="CF2" s="4"/>
      <c r="CG2" s="4"/>
      <c r="CH2" s="4"/>
      <c r="CI2" s="4"/>
      <c r="CJ2" s="4"/>
      <c r="CK2" s="250"/>
      <c r="CL2" s="2"/>
      <c r="CM2" s="2"/>
      <c r="CN2" s="9"/>
    </row>
    <row r="3" spans="2:92" ht="13.95" customHeight="1" x14ac:dyDescent="0.25">
      <c r="B3" s="3"/>
      <c r="C3" s="1576" t="e" vm="7">
        <v>#VALUE!</v>
      </c>
      <c r="D3" s="1577"/>
      <c r="E3" s="1578"/>
      <c r="F3" s="1304" t="s">
        <v>0</v>
      </c>
      <c r="G3" s="1305"/>
      <c r="H3" s="1305"/>
      <c r="I3" s="1305"/>
      <c r="J3" s="1305"/>
      <c r="K3" s="1305"/>
      <c r="L3" s="1305"/>
      <c r="M3" s="1305"/>
      <c r="N3" s="1305"/>
      <c r="O3" s="1305"/>
      <c r="P3" s="1305"/>
      <c r="Q3" s="1305"/>
      <c r="R3" s="1305"/>
      <c r="S3" s="1305"/>
      <c r="T3" s="1305"/>
      <c r="U3" s="1305"/>
      <c r="V3" s="1305"/>
      <c r="W3" s="1305"/>
      <c r="X3" s="1305"/>
      <c r="Y3" s="1305"/>
      <c r="Z3" s="1305"/>
      <c r="AA3" s="1305"/>
      <c r="AB3" s="1305"/>
      <c r="AC3" s="1305"/>
      <c r="AD3" s="1305"/>
      <c r="AE3" s="1305"/>
      <c r="AF3" s="1305"/>
      <c r="AG3" s="1305"/>
      <c r="AH3" s="1305"/>
      <c r="AI3" s="1305"/>
      <c r="AJ3" s="1305"/>
      <c r="AK3" s="1305"/>
      <c r="AL3" s="1305"/>
      <c r="AM3" s="1305"/>
      <c r="AN3" s="1305"/>
      <c r="AO3" s="1305"/>
      <c r="AP3" s="1305"/>
      <c r="AQ3" s="1305"/>
      <c r="AR3" s="1305"/>
      <c r="AS3" s="1305"/>
      <c r="AT3" s="1305"/>
      <c r="AU3" s="1305"/>
      <c r="AV3" s="1305"/>
      <c r="AW3" s="1305"/>
      <c r="AX3" s="1305"/>
      <c r="AY3" s="1305"/>
      <c r="AZ3" s="1305"/>
      <c r="BA3" s="1305"/>
      <c r="BB3" s="1305"/>
      <c r="BC3" s="1305"/>
      <c r="BD3" s="1305"/>
      <c r="BE3" s="1305"/>
      <c r="BF3" s="1305"/>
      <c r="BG3" s="1305"/>
      <c r="BH3" s="1305"/>
      <c r="BI3" s="1305"/>
      <c r="BJ3" s="1305"/>
      <c r="BK3" s="1305"/>
      <c r="BL3" s="1305"/>
      <c r="BM3" s="1305"/>
      <c r="BN3" s="1305"/>
      <c r="BO3" s="1305"/>
      <c r="BP3" s="1305"/>
      <c r="BQ3" s="1305"/>
      <c r="BR3" s="1305"/>
      <c r="BS3" s="1305"/>
      <c r="BT3" s="1305"/>
      <c r="BU3" s="1305"/>
      <c r="BV3" s="1305"/>
      <c r="BW3" s="1305"/>
      <c r="BX3" s="1305"/>
      <c r="BY3" s="1305"/>
      <c r="BZ3" s="1305"/>
      <c r="CA3" s="1305"/>
      <c r="CB3" s="1305"/>
      <c r="CC3" s="1305"/>
      <c r="CD3" s="1305"/>
      <c r="CE3" s="1305"/>
      <c r="CF3" s="1305"/>
      <c r="CG3" s="1305"/>
      <c r="CH3" s="1305"/>
      <c r="CI3" s="1305"/>
      <c r="CJ3" s="1305"/>
      <c r="CK3" s="1305"/>
      <c r="CL3" s="1305"/>
      <c r="CM3" s="1305"/>
      <c r="CN3" s="115"/>
    </row>
    <row r="4" spans="2:92" ht="19.8" customHeight="1" x14ac:dyDescent="0.25">
      <c r="B4" s="3"/>
      <c r="C4" s="1579"/>
      <c r="D4" s="1456"/>
      <c r="E4" s="1580"/>
      <c r="F4" s="1307"/>
      <c r="G4" s="1308"/>
      <c r="H4" s="1308"/>
      <c r="I4" s="1308"/>
      <c r="J4" s="1308"/>
      <c r="K4" s="1308"/>
      <c r="L4" s="1308"/>
      <c r="M4" s="1308"/>
      <c r="N4" s="1308"/>
      <c r="O4" s="1308"/>
      <c r="P4" s="1308"/>
      <c r="Q4" s="1308"/>
      <c r="R4" s="1308"/>
      <c r="S4" s="1308"/>
      <c r="T4" s="1308"/>
      <c r="U4" s="1308"/>
      <c r="V4" s="1308"/>
      <c r="W4" s="1308"/>
      <c r="X4" s="1308"/>
      <c r="Y4" s="1308"/>
      <c r="Z4" s="1308"/>
      <c r="AA4" s="1308"/>
      <c r="AB4" s="1308"/>
      <c r="AC4" s="1308"/>
      <c r="AD4" s="1308"/>
      <c r="AE4" s="1308"/>
      <c r="AF4" s="1308"/>
      <c r="AG4" s="1308"/>
      <c r="AH4" s="1308"/>
      <c r="AI4" s="1308"/>
      <c r="AJ4" s="1308"/>
      <c r="AK4" s="1308"/>
      <c r="AL4" s="1308"/>
      <c r="AM4" s="1308"/>
      <c r="AN4" s="1308"/>
      <c r="AO4" s="1308"/>
      <c r="AP4" s="1308"/>
      <c r="AQ4" s="1308"/>
      <c r="AR4" s="1308"/>
      <c r="AS4" s="1308"/>
      <c r="AT4" s="1308"/>
      <c r="AU4" s="1308"/>
      <c r="AV4" s="1308"/>
      <c r="AW4" s="1308"/>
      <c r="AX4" s="1308"/>
      <c r="AY4" s="1308"/>
      <c r="AZ4" s="1308"/>
      <c r="BA4" s="1308"/>
      <c r="BB4" s="1308"/>
      <c r="BC4" s="1308"/>
      <c r="BD4" s="1308"/>
      <c r="BE4" s="1308"/>
      <c r="BF4" s="1308"/>
      <c r="BG4" s="1308"/>
      <c r="BH4" s="1308"/>
      <c r="BI4" s="1308"/>
      <c r="BJ4" s="1308"/>
      <c r="BK4" s="1308"/>
      <c r="BL4" s="1308"/>
      <c r="BM4" s="1308"/>
      <c r="BN4" s="1308"/>
      <c r="BO4" s="1308"/>
      <c r="BP4" s="1308"/>
      <c r="BQ4" s="1308"/>
      <c r="BR4" s="1308"/>
      <c r="BS4" s="1308"/>
      <c r="BT4" s="1308"/>
      <c r="BU4" s="1308"/>
      <c r="BV4" s="1308"/>
      <c r="BW4" s="1308"/>
      <c r="BX4" s="1308"/>
      <c r="BY4" s="1308"/>
      <c r="BZ4" s="1308"/>
      <c r="CA4" s="1308"/>
      <c r="CB4" s="1308"/>
      <c r="CC4" s="1308"/>
      <c r="CD4" s="1308"/>
      <c r="CE4" s="1308"/>
      <c r="CF4" s="1308"/>
      <c r="CG4" s="1308"/>
      <c r="CH4" s="1308"/>
      <c r="CI4" s="1308"/>
      <c r="CJ4" s="1308"/>
      <c r="CK4" s="1308"/>
      <c r="CL4" s="1308"/>
      <c r="CM4" s="1308"/>
      <c r="CN4" s="115"/>
    </row>
    <row r="5" spans="2:92" ht="13.95" customHeight="1" x14ac:dyDescent="0.25">
      <c r="B5" s="3"/>
      <c r="C5" s="1579"/>
      <c r="D5" s="1456"/>
      <c r="E5" s="1580"/>
      <c r="F5" s="1307"/>
      <c r="G5" s="1308"/>
      <c r="H5" s="1308"/>
      <c r="I5" s="1308"/>
      <c r="J5" s="1308"/>
      <c r="K5" s="1308"/>
      <c r="L5" s="1308"/>
      <c r="M5" s="1308"/>
      <c r="N5" s="1308"/>
      <c r="O5" s="1308"/>
      <c r="P5" s="1308"/>
      <c r="Q5" s="1308"/>
      <c r="R5" s="1308"/>
      <c r="S5" s="1308"/>
      <c r="T5" s="1308"/>
      <c r="U5" s="1308"/>
      <c r="V5" s="1308"/>
      <c r="W5" s="1308"/>
      <c r="X5" s="1308"/>
      <c r="Y5" s="1308"/>
      <c r="Z5" s="1308"/>
      <c r="AA5" s="1308"/>
      <c r="AB5" s="1308"/>
      <c r="AC5" s="1308"/>
      <c r="AD5" s="1308"/>
      <c r="AE5" s="1308"/>
      <c r="AF5" s="1308"/>
      <c r="AG5" s="1308"/>
      <c r="AH5" s="1308"/>
      <c r="AI5" s="1308"/>
      <c r="AJ5" s="1308"/>
      <c r="AK5" s="1308"/>
      <c r="AL5" s="1308"/>
      <c r="AM5" s="1308"/>
      <c r="AN5" s="1308"/>
      <c r="AO5" s="1308"/>
      <c r="AP5" s="1308"/>
      <c r="AQ5" s="1308"/>
      <c r="AR5" s="1308"/>
      <c r="AS5" s="1308"/>
      <c r="AT5" s="1308"/>
      <c r="AU5" s="1308"/>
      <c r="AV5" s="1308"/>
      <c r="AW5" s="1308"/>
      <c r="AX5" s="1308"/>
      <c r="AY5" s="1308"/>
      <c r="AZ5" s="1308"/>
      <c r="BA5" s="1308"/>
      <c r="BB5" s="1308"/>
      <c r="BC5" s="1308"/>
      <c r="BD5" s="1308"/>
      <c r="BE5" s="1308"/>
      <c r="BF5" s="1308"/>
      <c r="BG5" s="1308"/>
      <c r="BH5" s="1308"/>
      <c r="BI5" s="1308"/>
      <c r="BJ5" s="1308"/>
      <c r="BK5" s="1308"/>
      <c r="BL5" s="1308"/>
      <c r="BM5" s="1308"/>
      <c r="BN5" s="1308"/>
      <c r="BO5" s="1308"/>
      <c r="BP5" s="1308"/>
      <c r="BQ5" s="1308"/>
      <c r="BR5" s="1308"/>
      <c r="BS5" s="1308"/>
      <c r="BT5" s="1308"/>
      <c r="BU5" s="1308"/>
      <c r="BV5" s="1308"/>
      <c r="BW5" s="1308"/>
      <c r="BX5" s="1308"/>
      <c r="BY5" s="1308"/>
      <c r="BZ5" s="1308"/>
      <c r="CA5" s="1308"/>
      <c r="CB5" s="1308"/>
      <c r="CC5" s="1308"/>
      <c r="CD5" s="1308"/>
      <c r="CE5" s="1308"/>
      <c r="CF5" s="1308"/>
      <c r="CG5" s="1308"/>
      <c r="CH5" s="1308"/>
      <c r="CI5" s="1308"/>
      <c r="CJ5" s="1308"/>
      <c r="CK5" s="1308"/>
      <c r="CL5" s="1308"/>
      <c r="CM5" s="1308"/>
      <c r="CN5" s="115"/>
    </row>
    <row r="6" spans="2:92" ht="16.8" customHeight="1" x14ac:dyDescent="0.25">
      <c r="B6" s="3"/>
      <c r="C6" s="1579"/>
      <c r="D6" s="1456"/>
      <c r="E6" s="1580"/>
      <c r="F6" s="1307"/>
      <c r="G6" s="1308"/>
      <c r="H6" s="1308"/>
      <c r="I6" s="1308"/>
      <c r="J6" s="1308"/>
      <c r="K6" s="1308"/>
      <c r="L6" s="1308"/>
      <c r="M6" s="1308"/>
      <c r="N6" s="1308"/>
      <c r="O6" s="1308"/>
      <c r="P6" s="1308"/>
      <c r="Q6" s="1308"/>
      <c r="R6" s="1308"/>
      <c r="S6" s="1308"/>
      <c r="T6" s="1308"/>
      <c r="U6" s="1308"/>
      <c r="V6" s="1308"/>
      <c r="W6" s="1308"/>
      <c r="X6" s="1308"/>
      <c r="Y6" s="1308"/>
      <c r="Z6" s="1308"/>
      <c r="AA6" s="1308"/>
      <c r="AB6" s="1308"/>
      <c r="AC6" s="1308"/>
      <c r="AD6" s="1308"/>
      <c r="AE6" s="1308"/>
      <c r="AF6" s="1308"/>
      <c r="AG6" s="1308"/>
      <c r="AH6" s="1308"/>
      <c r="AI6" s="1308"/>
      <c r="AJ6" s="1308"/>
      <c r="AK6" s="1308"/>
      <c r="AL6" s="1308"/>
      <c r="AM6" s="1308"/>
      <c r="AN6" s="1308"/>
      <c r="AO6" s="1308"/>
      <c r="AP6" s="1308"/>
      <c r="AQ6" s="1308"/>
      <c r="AR6" s="1308"/>
      <c r="AS6" s="1308"/>
      <c r="AT6" s="1308"/>
      <c r="AU6" s="1308"/>
      <c r="AV6" s="1308"/>
      <c r="AW6" s="1308"/>
      <c r="AX6" s="1308"/>
      <c r="AY6" s="1308"/>
      <c r="AZ6" s="1308"/>
      <c r="BA6" s="1308"/>
      <c r="BB6" s="1308"/>
      <c r="BC6" s="1308"/>
      <c r="BD6" s="1308"/>
      <c r="BE6" s="1308"/>
      <c r="BF6" s="1308"/>
      <c r="BG6" s="1308"/>
      <c r="BH6" s="1308"/>
      <c r="BI6" s="1308"/>
      <c r="BJ6" s="1308"/>
      <c r="BK6" s="1308"/>
      <c r="BL6" s="1308"/>
      <c r="BM6" s="1308"/>
      <c r="BN6" s="1308"/>
      <c r="BO6" s="1308"/>
      <c r="BP6" s="1308"/>
      <c r="BQ6" s="1308"/>
      <c r="BR6" s="1308"/>
      <c r="BS6" s="1308"/>
      <c r="BT6" s="1308"/>
      <c r="BU6" s="1308"/>
      <c r="BV6" s="1308"/>
      <c r="BW6" s="1308"/>
      <c r="BX6" s="1308"/>
      <c r="BY6" s="1308"/>
      <c r="BZ6" s="1308"/>
      <c r="CA6" s="1308"/>
      <c r="CB6" s="1308"/>
      <c r="CC6" s="1308"/>
      <c r="CD6" s="1308"/>
      <c r="CE6" s="1308"/>
      <c r="CF6" s="1308"/>
      <c r="CG6" s="1308"/>
      <c r="CH6" s="1308"/>
      <c r="CI6" s="1308"/>
      <c r="CJ6" s="1308"/>
      <c r="CK6" s="1308"/>
      <c r="CL6" s="1308"/>
      <c r="CM6" s="1308"/>
      <c r="CN6" s="115"/>
    </row>
    <row r="7" spans="2:92" ht="13.95" customHeight="1" x14ac:dyDescent="0.25">
      <c r="B7" s="3"/>
      <c r="C7" s="1579"/>
      <c r="D7" s="1456"/>
      <c r="E7" s="1580"/>
      <c r="F7" s="1307"/>
      <c r="G7" s="1308"/>
      <c r="H7" s="1308"/>
      <c r="I7" s="1308"/>
      <c r="J7" s="1308"/>
      <c r="K7" s="1308"/>
      <c r="L7" s="1308"/>
      <c r="M7" s="1308"/>
      <c r="N7" s="1308"/>
      <c r="O7" s="1308"/>
      <c r="P7" s="1308"/>
      <c r="Q7" s="1308"/>
      <c r="R7" s="1308"/>
      <c r="S7" s="1308"/>
      <c r="T7" s="1308"/>
      <c r="U7" s="1308"/>
      <c r="V7" s="1308"/>
      <c r="W7" s="1308"/>
      <c r="X7" s="1308"/>
      <c r="Y7" s="1308"/>
      <c r="Z7" s="1308"/>
      <c r="AA7" s="1308"/>
      <c r="AB7" s="1308"/>
      <c r="AC7" s="1308"/>
      <c r="AD7" s="1308"/>
      <c r="AE7" s="1308"/>
      <c r="AF7" s="1308"/>
      <c r="AG7" s="1308"/>
      <c r="AH7" s="1308"/>
      <c r="AI7" s="1308"/>
      <c r="AJ7" s="1308"/>
      <c r="AK7" s="1308"/>
      <c r="AL7" s="1308"/>
      <c r="AM7" s="1308"/>
      <c r="AN7" s="1308"/>
      <c r="AO7" s="1308"/>
      <c r="AP7" s="1308"/>
      <c r="AQ7" s="1308"/>
      <c r="AR7" s="1308"/>
      <c r="AS7" s="1308"/>
      <c r="AT7" s="1308"/>
      <c r="AU7" s="1308"/>
      <c r="AV7" s="1308"/>
      <c r="AW7" s="1308"/>
      <c r="AX7" s="1308"/>
      <c r="AY7" s="1308"/>
      <c r="AZ7" s="1308"/>
      <c r="BA7" s="1308"/>
      <c r="BB7" s="1308"/>
      <c r="BC7" s="1308"/>
      <c r="BD7" s="1308"/>
      <c r="BE7" s="1308"/>
      <c r="BF7" s="1308"/>
      <c r="BG7" s="1308"/>
      <c r="BH7" s="1308"/>
      <c r="BI7" s="1308"/>
      <c r="BJ7" s="1308"/>
      <c r="BK7" s="1308"/>
      <c r="BL7" s="1308"/>
      <c r="BM7" s="1308"/>
      <c r="BN7" s="1308"/>
      <c r="BO7" s="1308"/>
      <c r="BP7" s="1308"/>
      <c r="BQ7" s="1308"/>
      <c r="BR7" s="1308"/>
      <c r="BS7" s="1308"/>
      <c r="BT7" s="1308"/>
      <c r="BU7" s="1308"/>
      <c r="BV7" s="1308"/>
      <c r="BW7" s="1308"/>
      <c r="BX7" s="1308"/>
      <c r="BY7" s="1308"/>
      <c r="BZ7" s="1308"/>
      <c r="CA7" s="1308"/>
      <c r="CB7" s="1308"/>
      <c r="CC7" s="1308"/>
      <c r="CD7" s="1308"/>
      <c r="CE7" s="1308"/>
      <c r="CF7" s="1308"/>
      <c r="CG7" s="1308"/>
      <c r="CH7" s="1308"/>
      <c r="CI7" s="1308"/>
      <c r="CJ7" s="1308"/>
      <c r="CK7" s="1308"/>
      <c r="CL7" s="1308"/>
      <c r="CM7" s="1308"/>
      <c r="CN7" s="115"/>
    </row>
    <row r="8" spans="2:92" ht="16.8" customHeight="1" x14ac:dyDescent="0.25">
      <c r="B8" s="3"/>
      <c r="C8" s="1579"/>
      <c r="D8" s="1456"/>
      <c r="E8" s="1580"/>
      <c r="F8" s="1307"/>
      <c r="G8" s="1308"/>
      <c r="H8" s="1308"/>
      <c r="I8" s="1308"/>
      <c r="J8" s="1308"/>
      <c r="K8" s="1308"/>
      <c r="L8" s="1308"/>
      <c r="M8" s="1308"/>
      <c r="N8" s="1308"/>
      <c r="O8" s="1308"/>
      <c r="P8" s="1308"/>
      <c r="Q8" s="1308"/>
      <c r="R8" s="1308"/>
      <c r="S8" s="1308"/>
      <c r="T8" s="1308"/>
      <c r="U8" s="1308"/>
      <c r="V8" s="1308"/>
      <c r="W8" s="1308"/>
      <c r="X8" s="1308"/>
      <c r="Y8" s="1308"/>
      <c r="Z8" s="1308"/>
      <c r="AA8" s="1308"/>
      <c r="AB8" s="1308"/>
      <c r="AC8" s="1308"/>
      <c r="AD8" s="1308"/>
      <c r="AE8" s="1308"/>
      <c r="AF8" s="1308"/>
      <c r="AG8" s="1308"/>
      <c r="AH8" s="1308"/>
      <c r="AI8" s="1308"/>
      <c r="AJ8" s="1308"/>
      <c r="AK8" s="1308"/>
      <c r="AL8" s="1308"/>
      <c r="AM8" s="1308"/>
      <c r="AN8" s="1308"/>
      <c r="AO8" s="1308"/>
      <c r="AP8" s="1308"/>
      <c r="AQ8" s="1308"/>
      <c r="AR8" s="1308"/>
      <c r="AS8" s="1308"/>
      <c r="AT8" s="1308"/>
      <c r="AU8" s="1308"/>
      <c r="AV8" s="1308"/>
      <c r="AW8" s="1308"/>
      <c r="AX8" s="1308"/>
      <c r="AY8" s="1308"/>
      <c r="AZ8" s="1308"/>
      <c r="BA8" s="1308"/>
      <c r="BB8" s="1308"/>
      <c r="BC8" s="1308"/>
      <c r="BD8" s="1308"/>
      <c r="BE8" s="1308"/>
      <c r="BF8" s="1308"/>
      <c r="BG8" s="1308"/>
      <c r="BH8" s="1308"/>
      <c r="BI8" s="1308"/>
      <c r="BJ8" s="1308"/>
      <c r="BK8" s="1308"/>
      <c r="BL8" s="1308"/>
      <c r="BM8" s="1308"/>
      <c r="BN8" s="1308"/>
      <c r="BO8" s="1308"/>
      <c r="BP8" s="1308"/>
      <c r="BQ8" s="1308"/>
      <c r="BR8" s="1308"/>
      <c r="BS8" s="1308"/>
      <c r="BT8" s="1308"/>
      <c r="BU8" s="1308"/>
      <c r="BV8" s="1308"/>
      <c r="BW8" s="1308"/>
      <c r="BX8" s="1308"/>
      <c r="BY8" s="1308"/>
      <c r="BZ8" s="1308"/>
      <c r="CA8" s="1308"/>
      <c r="CB8" s="1308"/>
      <c r="CC8" s="1308"/>
      <c r="CD8" s="1308"/>
      <c r="CE8" s="1308"/>
      <c r="CF8" s="1308"/>
      <c r="CG8" s="1308"/>
      <c r="CH8" s="1308"/>
      <c r="CI8" s="1308"/>
      <c r="CJ8" s="1308"/>
      <c r="CK8" s="1308"/>
      <c r="CL8" s="1308"/>
      <c r="CM8" s="1308"/>
      <c r="CN8" s="115"/>
    </row>
    <row r="9" spans="2:92" ht="13.95" customHeight="1" x14ac:dyDescent="0.25">
      <c r="B9" s="3"/>
      <c r="C9" s="1579"/>
      <c r="D9" s="1456"/>
      <c r="E9" s="1580"/>
      <c r="F9" s="1307"/>
      <c r="G9" s="1308"/>
      <c r="H9" s="1308"/>
      <c r="I9" s="1308"/>
      <c r="J9" s="1308"/>
      <c r="K9" s="1308"/>
      <c r="L9" s="1308"/>
      <c r="M9" s="1308"/>
      <c r="N9" s="1308"/>
      <c r="O9" s="1308"/>
      <c r="P9" s="1308"/>
      <c r="Q9" s="1308"/>
      <c r="R9" s="1308"/>
      <c r="S9" s="1308"/>
      <c r="T9" s="1308"/>
      <c r="U9" s="1308"/>
      <c r="V9" s="1308"/>
      <c r="W9" s="1308"/>
      <c r="X9" s="1308"/>
      <c r="Y9" s="1308"/>
      <c r="Z9" s="1308"/>
      <c r="AA9" s="1308"/>
      <c r="AB9" s="1308"/>
      <c r="AC9" s="1308"/>
      <c r="AD9" s="1308"/>
      <c r="AE9" s="1308"/>
      <c r="AF9" s="1308"/>
      <c r="AG9" s="1308"/>
      <c r="AH9" s="1308"/>
      <c r="AI9" s="1308"/>
      <c r="AJ9" s="1308"/>
      <c r="AK9" s="1308"/>
      <c r="AL9" s="1308"/>
      <c r="AM9" s="1308"/>
      <c r="AN9" s="1308"/>
      <c r="AO9" s="1308"/>
      <c r="AP9" s="1308"/>
      <c r="AQ9" s="1308"/>
      <c r="AR9" s="1308"/>
      <c r="AS9" s="1308"/>
      <c r="AT9" s="1308"/>
      <c r="AU9" s="1308"/>
      <c r="AV9" s="1308"/>
      <c r="AW9" s="1308"/>
      <c r="AX9" s="1308"/>
      <c r="AY9" s="1308"/>
      <c r="AZ9" s="1308"/>
      <c r="BA9" s="1308"/>
      <c r="BB9" s="1308"/>
      <c r="BC9" s="1308"/>
      <c r="BD9" s="1308"/>
      <c r="BE9" s="1308"/>
      <c r="BF9" s="1308"/>
      <c r="BG9" s="1308"/>
      <c r="BH9" s="1308"/>
      <c r="BI9" s="1308"/>
      <c r="BJ9" s="1308"/>
      <c r="BK9" s="1308"/>
      <c r="BL9" s="1308"/>
      <c r="BM9" s="1308"/>
      <c r="BN9" s="1308"/>
      <c r="BO9" s="1308"/>
      <c r="BP9" s="1308"/>
      <c r="BQ9" s="1308"/>
      <c r="BR9" s="1308"/>
      <c r="BS9" s="1308"/>
      <c r="BT9" s="1308"/>
      <c r="BU9" s="1308"/>
      <c r="BV9" s="1308"/>
      <c r="BW9" s="1308"/>
      <c r="BX9" s="1308"/>
      <c r="BY9" s="1308"/>
      <c r="BZ9" s="1308"/>
      <c r="CA9" s="1308"/>
      <c r="CB9" s="1308"/>
      <c r="CC9" s="1308"/>
      <c r="CD9" s="1308"/>
      <c r="CE9" s="1308"/>
      <c r="CF9" s="1308"/>
      <c r="CG9" s="1308"/>
      <c r="CH9" s="1308"/>
      <c r="CI9" s="1308"/>
      <c r="CJ9" s="1308"/>
      <c r="CK9" s="1308"/>
      <c r="CL9" s="1308"/>
      <c r="CM9" s="1308"/>
      <c r="CN9" s="115"/>
    </row>
    <row r="10" spans="2:92" ht="21.6" customHeight="1" x14ac:dyDescent="0.25">
      <c r="B10" s="3"/>
      <c r="C10" s="1581"/>
      <c r="D10" s="1582"/>
      <c r="E10" s="1583"/>
      <c r="F10" s="1310"/>
      <c r="G10" s="1311"/>
      <c r="H10" s="1311"/>
      <c r="I10" s="1311"/>
      <c r="J10" s="1311"/>
      <c r="K10" s="1311"/>
      <c r="L10" s="1311"/>
      <c r="M10" s="1311"/>
      <c r="N10" s="1311"/>
      <c r="O10" s="1311"/>
      <c r="P10" s="1311"/>
      <c r="Q10" s="1311"/>
      <c r="R10" s="1311"/>
      <c r="S10" s="1311"/>
      <c r="T10" s="1311"/>
      <c r="U10" s="1311"/>
      <c r="V10" s="1311"/>
      <c r="W10" s="1311"/>
      <c r="X10" s="1311"/>
      <c r="Y10" s="1311"/>
      <c r="Z10" s="1311"/>
      <c r="AA10" s="1311"/>
      <c r="AB10" s="1311"/>
      <c r="AC10" s="1311"/>
      <c r="AD10" s="1311"/>
      <c r="AE10" s="1311"/>
      <c r="AF10" s="1311"/>
      <c r="AG10" s="1311"/>
      <c r="AH10" s="1311"/>
      <c r="AI10" s="1311"/>
      <c r="AJ10" s="1311"/>
      <c r="AK10" s="1311"/>
      <c r="AL10" s="1311"/>
      <c r="AM10" s="1311"/>
      <c r="AN10" s="1311"/>
      <c r="AO10" s="1311"/>
      <c r="AP10" s="1311"/>
      <c r="AQ10" s="1311"/>
      <c r="AR10" s="1311"/>
      <c r="AS10" s="1311"/>
      <c r="AT10" s="1311"/>
      <c r="AU10" s="1311"/>
      <c r="AV10" s="1311"/>
      <c r="AW10" s="1311"/>
      <c r="AX10" s="1311"/>
      <c r="AY10" s="1311"/>
      <c r="AZ10" s="1311"/>
      <c r="BA10" s="1311"/>
      <c r="BB10" s="1311"/>
      <c r="BC10" s="1311"/>
      <c r="BD10" s="1311"/>
      <c r="BE10" s="1311"/>
      <c r="BF10" s="1311"/>
      <c r="BG10" s="1311"/>
      <c r="BH10" s="1311"/>
      <c r="BI10" s="1311"/>
      <c r="BJ10" s="1311"/>
      <c r="BK10" s="1311"/>
      <c r="BL10" s="1311"/>
      <c r="BM10" s="1311"/>
      <c r="BN10" s="1311"/>
      <c r="BO10" s="1311"/>
      <c r="BP10" s="1311"/>
      <c r="BQ10" s="1311"/>
      <c r="BR10" s="1311"/>
      <c r="BS10" s="1311"/>
      <c r="BT10" s="1311"/>
      <c r="BU10" s="1311"/>
      <c r="BV10" s="1311"/>
      <c r="BW10" s="1311"/>
      <c r="BX10" s="1311"/>
      <c r="BY10" s="1311"/>
      <c r="BZ10" s="1311"/>
      <c r="CA10" s="1311"/>
      <c r="CB10" s="1311"/>
      <c r="CC10" s="1311"/>
      <c r="CD10" s="1311"/>
      <c r="CE10" s="1311"/>
      <c r="CF10" s="1311"/>
      <c r="CG10" s="1311"/>
      <c r="CH10" s="1311"/>
      <c r="CI10" s="1311"/>
      <c r="CJ10" s="1311"/>
      <c r="CK10" s="1311"/>
      <c r="CL10" s="1311"/>
      <c r="CM10" s="1311"/>
      <c r="CN10" s="115"/>
    </row>
    <row r="11" spans="2:92" x14ac:dyDescent="0.25">
      <c r="B11" s="126"/>
      <c r="CN11" s="10"/>
    </row>
    <row r="12" spans="2:92" ht="14.4" customHeight="1" x14ac:dyDescent="0.25">
      <c r="B12" s="126"/>
      <c r="C12" s="1313" t="s">
        <v>135</v>
      </c>
      <c r="D12" s="1314"/>
      <c r="E12" s="1314"/>
      <c r="F12" s="1314"/>
      <c r="G12" s="1314"/>
      <c r="H12" s="1314"/>
      <c r="I12" s="1314"/>
      <c r="J12" s="1314"/>
      <c r="K12" s="1314"/>
      <c r="L12" s="1314"/>
      <c r="M12" s="1314"/>
      <c r="N12" s="1314"/>
      <c r="O12" s="1314"/>
      <c r="P12" s="1314"/>
      <c r="Q12" s="1314"/>
      <c r="R12" s="1314"/>
      <c r="S12" s="1314"/>
      <c r="T12" s="1314"/>
      <c r="U12" s="1314"/>
      <c r="V12" s="1314"/>
      <c r="W12" s="1314"/>
      <c r="X12" s="1314"/>
      <c r="Y12" s="1314"/>
      <c r="Z12" s="1314"/>
      <c r="AA12" s="1314"/>
      <c r="AB12" s="1314"/>
      <c r="AC12" s="1314"/>
      <c r="AD12" s="1314"/>
      <c r="AE12" s="1314"/>
      <c r="AF12" s="1314"/>
      <c r="AG12" s="1314"/>
      <c r="AH12" s="1314"/>
      <c r="AI12" s="1314"/>
      <c r="AJ12" s="1314"/>
      <c r="AK12" s="1314"/>
      <c r="AL12" s="1314"/>
      <c r="AM12" s="1314"/>
      <c r="AN12" s="1314"/>
      <c r="AO12" s="1314"/>
      <c r="AP12" s="1314"/>
      <c r="AQ12" s="1314"/>
      <c r="AR12" s="1314"/>
      <c r="AS12" s="1314"/>
      <c r="AT12" s="1314"/>
      <c r="AU12" s="1314"/>
      <c r="AV12" s="1314"/>
      <c r="AW12" s="1314"/>
      <c r="AX12" s="1314"/>
      <c r="AY12" s="1314"/>
      <c r="AZ12" s="1314"/>
      <c r="BA12" s="1314"/>
      <c r="BB12" s="1314"/>
      <c r="BC12" s="1314"/>
      <c r="BD12" s="1314"/>
      <c r="BE12" s="1314"/>
      <c r="BF12" s="1314"/>
      <c r="BG12" s="1314"/>
      <c r="BH12" s="1314"/>
      <c r="BI12" s="1314"/>
      <c r="BJ12" s="1314"/>
      <c r="BK12" s="1314"/>
      <c r="BL12" s="1314"/>
      <c r="BM12" s="1314"/>
      <c r="BN12" s="1314"/>
      <c r="BO12" s="1314"/>
      <c r="BP12" s="1314"/>
      <c r="BQ12" s="1314"/>
      <c r="BR12" s="1314"/>
      <c r="BS12" s="1314"/>
      <c r="BT12" s="1314"/>
      <c r="BU12" s="1314"/>
      <c r="BV12" s="1314"/>
      <c r="BW12" s="1314"/>
      <c r="BX12" s="1314"/>
      <c r="BY12" s="1314"/>
      <c r="BZ12" s="1314"/>
      <c r="CA12" s="1314"/>
      <c r="CB12" s="1314"/>
      <c r="CC12" s="1314"/>
      <c r="CD12" s="1314"/>
      <c r="CE12" s="1314"/>
      <c r="CF12" s="1314"/>
      <c r="CG12" s="1314"/>
      <c r="CH12" s="1314"/>
      <c r="CI12" s="1314"/>
      <c r="CJ12" s="1314"/>
      <c r="CK12" s="1314"/>
      <c r="CL12" s="1314"/>
      <c r="CM12" s="1314"/>
      <c r="CN12" s="10"/>
    </row>
    <row r="13" spans="2:92" ht="14.4" customHeight="1" x14ac:dyDescent="0.25">
      <c r="B13" s="126"/>
      <c r="C13" s="1315"/>
      <c r="D13" s="1316"/>
      <c r="E13" s="1316"/>
      <c r="F13" s="1316"/>
      <c r="G13" s="1316"/>
      <c r="H13" s="1316"/>
      <c r="I13" s="1316"/>
      <c r="J13" s="1316"/>
      <c r="K13" s="1316"/>
      <c r="L13" s="1316"/>
      <c r="M13" s="1316"/>
      <c r="N13" s="1316"/>
      <c r="O13" s="1316"/>
      <c r="P13" s="1316"/>
      <c r="Q13" s="1316"/>
      <c r="R13" s="1316"/>
      <c r="S13" s="1316"/>
      <c r="T13" s="1316"/>
      <c r="U13" s="1316"/>
      <c r="V13" s="1316"/>
      <c r="W13" s="1316"/>
      <c r="X13" s="1316"/>
      <c r="Y13" s="1316"/>
      <c r="Z13" s="1316"/>
      <c r="AA13" s="1316"/>
      <c r="AB13" s="1316"/>
      <c r="AC13" s="1316"/>
      <c r="AD13" s="1316"/>
      <c r="AE13" s="1316"/>
      <c r="AF13" s="1316"/>
      <c r="AG13" s="1316"/>
      <c r="AH13" s="1316"/>
      <c r="AI13" s="1316"/>
      <c r="AJ13" s="1316"/>
      <c r="AK13" s="1316"/>
      <c r="AL13" s="1316"/>
      <c r="AM13" s="1316"/>
      <c r="AN13" s="1316"/>
      <c r="AO13" s="1316"/>
      <c r="AP13" s="1316"/>
      <c r="AQ13" s="1316"/>
      <c r="AR13" s="1316"/>
      <c r="AS13" s="1316"/>
      <c r="AT13" s="1316"/>
      <c r="AU13" s="1316"/>
      <c r="AV13" s="1316"/>
      <c r="AW13" s="1316"/>
      <c r="AX13" s="1316"/>
      <c r="AY13" s="1316"/>
      <c r="AZ13" s="1316"/>
      <c r="BA13" s="1316"/>
      <c r="BB13" s="1316"/>
      <c r="BC13" s="1316"/>
      <c r="BD13" s="1316"/>
      <c r="BE13" s="1316"/>
      <c r="BF13" s="1316"/>
      <c r="BG13" s="1316"/>
      <c r="BH13" s="1316"/>
      <c r="BI13" s="1316"/>
      <c r="BJ13" s="1316"/>
      <c r="BK13" s="1316"/>
      <c r="BL13" s="1316"/>
      <c r="BM13" s="1316"/>
      <c r="BN13" s="1316"/>
      <c r="BO13" s="1316"/>
      <c r="BP13" s="1316"/>
      <c r="BQ13" s="1316"/>
      <c r="BR13" s="1316"/>
      <c r="BS13" s="1316"/>
      <c r="BT13" s="1316"/>
      <c r="BU13" s="1316"/>
      <c r="BV13" s="1316"/>
      <c r="BW13" s="1316"/>
      <c r="BX13" s="1316"/>
      <c r="BY13" s="1316"/>
      <c r="BZ13" s="1316"/>
      <c r="CA13" s="1316"/>
      <c r="CB13" s="1316"/>
      <c r="CC13" s="1316"/>
      <c r="CD13" s="1316"/>
      <c r="CE13" s="1316"/>
      <c r="CF13" s="1316"/>
      <c r="CG13" s="1316"/>
      <c r="CH13" s="1316"/>
      <c r="CI13" s="1316"/>
      <c r="CJ13" s="1316"/>
      <c r="CK13" s="1316"/>
      <c r="CL13" s="1316"/>
      <c r="CM13" s="1316"/>
      <c r="CN13" s="10"/>
    </row>
    <row r="14" spans="2:92" ht="15" thickBot="1" x14ac:dyDescent="0.3">
      <c r="B14" s="126"/>
      <c r="CN14" s="10"/>
    </row>
    <row r="15" spans="2:92" ht="24.6" customHeight="1" x14ac:dyDescent="0.25">
      <c r="B15" s="126"/>
      <c r="C15" s="1460" t="s">
        <v>93</v>
      </c>
      <c r="D15" s="1460"/>
      <c r="F15" s="1584" t="s">
        <v>426</v>
      </c>
      <c r="G15" s="1585"/>
      <c r="H15" s="1584" t="s">
        <v>427</v>
      </c>
      <c r="I15" s="1586"/>
      <c r="J15" s="1585"/>
      <c r="AO15" s="17"/>
      <c r="AZ15" s="17"/>
      <c r="BA15" s="17"/>
      <c r="BB15" s="17"/>
      <c r="BC15" s="17"/>
      <c r="BD15" s="17"/>
      <c r="BE15" s="17"/>
      <c r="BF15" s="17"/>
      <c r="CN15" s="10"/>
    </row>
    <row r="16" spans="2:92" ht="24.6" customHeight="1" x14ac:dyDescent="0.25">
      <c r="B16" s="126"/>
      <c r="C16" s="1575">
        <f>'3 - Cadastro'!D15</f>
        <v>45782</v>
      </c>
      <c r="D16" s="1575"/>
      <c r="F16" s="733" t="s">
        <v>127</v>
      </c>
      <c r="G16" s="734" t="s">
        <v>136</v>
      </c>
      <c r="H16" s="746" t="s">
        <v>127</v>
      </c>
      <c r="I16" s="26" t="s">
        <v>136</v>
      </c>
      <c r="J16" s="747" t="s">
        <v>438</v>
      </c>
      <c r="AO16" s="17"/>
      <c r="AZ16" s="17"/>
      <c r="BA16" s="17"/>
      <c r="BB16" s="17"/>
      <c r="BC16" s="17"/>
      <c r="BD16" s="17"/>
      <c r="BE16" s="17"/>
      <c r="BF16" s="17"/>
      <c r="CN16" s="10"/>
    </row>
    <row r="17" spans="2:92" ht="36" customHeight="1" x14ac:dyDescent="0.3">
      <c r="B17" s="126"/>
      <c r="C17" s="529"/>
      <c r="D17" s="529"/>
      <c r="F17" s="735" t="s">
        <v>137</v>
      </c>
      <c r="G17" s="736">
        <f>W29</f>
        <v>0</v>
      </c>
      <c r="H17" s="735" t="s">
        <v>541</v>
      </c>
      <c r="I17" s="643">
        <f>AL29</f>
        <v>0</v>
      </c>
      <c r="J17" s="748" t="s">
        <v>543</v>
      </c>
      <c r="AO17" s="17"/>
      <c r="AZ17" s="17"/>
      <c r="BA17" s="366"/>
      <c r="BB17" s="366"/>
      <c r="BC17" s="366"/>
      <c r="BD17" s="366"/>
      <c r="BE17" s="366"/>
      <c r="BF17" s="366"/>
      <c r="CN17" s="10"/>
    </row>
    <row r="18" spans="2:92" ht="29.4" customHeight="1" x14ac:dyDescent="0.3">
      <c r="B18" s="126"/>
      <c r="F18" s="737" t="s">
        <v>542</v>
      </c>
      <c r="G18" s="738">
        <v>0</v>
      </c>
      <c r="H18" s="749" t="s">
        <v>868</v>
      </c>
      <c r="I18" s="644">
        <f>BM29</f>
        <v>0</v>
      </c>
      <c r="J18" s="741" t="s">
        <v>544</v>
      </c>
      <c r="AO18" s="17"/>
      <c r="AZ18" s="17"/>
      <c r="BA18" s="366"/>
      <c r="BB18" s="366"/>
      <c r="BC18" s="17"/>
      <c r="BD18" s="17"/>
      <c r="BE18" s="17"/>
      <c r="BF18" s="17"/>
      <c r="CN18" s="10"/>
    </row>
    <row r="19" spans="2:92" ht="28.2" customHeight="1" x14ac:dyDescent="0.3">
      <c r="B19" s="126"/>
      <c r="C19" s="1330"/>
      <c r="D19" s="1330"/>
      <c r="F19" s="737" t="s">
        <v>139</v>
      </c>
      <c r="G19" s="739">
        <f>CJ29</f>
        <v>0</v>
      </c>
      <c r="H19" s="749"/>
      <c r="I19" s="644"/>
      <c r="J19" s="741"/>
      <c r="AO19" s="17"/>
      <c r="AZ19" s="17"/>
      <c r="BA19" s="366"/>
      <c r="BB19" s="366"/>
      <c r="BC19" s="17"/>
      <c r="BD19" s="17"/>
      <c r="BE19" s="17"/>
      <c r="BF19" s="17"/>
      <c r="CN19" s="10"/>
    </row>
    <row r="20" spans="2:92" ht="28.8" customHeight="1" x14ac:dyDescent="0.3">
      <c r="B20" s="126"/>
      <c r="C20" s="1571"/>
      <c r="D20" s="1317"/>
      <c r="F20" s="737" t="s">
        <v>138</v>
      </c>
      <c r="G20" s="739">
        <f>BZ29</f>
        <v>0</v>
      </c>
      <c r="H20" s="749"/>
      <c r="I20" s="644"/>
      <c r="J20" s="741"/>
      <c r="AO20" s="17"/>
      <c r="AZ20" s="17"/>
      <c r="BA20" s="366"/>
      <c r="BB20" s="366"/>
      <c r="BC20" s="17"/>
      <c r="BD20" s="17"/>
      <c r="BE20" s="17"/>
      <c r="BF20" s="17"/>
      <c r="CN20" s="10"/>
    </row>
    <row r="21" spans="2:92" ht="30" customHeight="1" x14ac:dyDescent="0.25">
      <c r="B21" s="126"/>
      <c r="C21" s="1317"/>
      <c r="D21" s="1317"/>
      <c r="F21" s="737"/>
      <c r="G21" s="739"/>
      <c r="H21" s="749"/>
      <c r="I21" s="644"/>
      <c r="J21" s="741"/>
      <c r="AO21" s="17"/>
      <c r="AZ21" s="17"/>
      <c r="BA21" s="17"/>
      <c r="BB21" s="17"/>
      <c r="BC21" s="17"/>
      <c r="BD21" s="17"/>
      <c r="BE21" s="17"/>
      <c r="BF21" s="17"/>
      <c r="CN21" s="10"/>
    </row>
    <row r="22" spans="2:92" ht="28.8" customHeight="1" x14ac:dyDescent="0.25">
      <c r="B22" s="126"/>
      <c r="F22" s="740"/>
      <c r="G22" s="741"/>
      <c r="H22" s="740"/>
      <c r="I22" s="164"/>
      <c r="J22" s="741"/>
      <c r="AO22" s="17"/>
      <c r="AZ22" s="17"/>
      <c r="BA22" s="17"/>
      <c r="BB22" s="17"/>
      <c r="BC22" s="17"/>
      <c r="BD22" s="17"/>
      <c r="BE22" s="17"/>
      <c r="BF22" s="17"/>
      <c r="CN22" s="10"/>
    </row>
    <row r="23" spans="2:92" ht="24.6" customHeight="1" x14ac:dyDescent="0.3">
      <c r="B23" s="126"/>
      <c r="F23" s="742"/>
      <c r="G23" s="743"/>
      <c r="H23" s="742"/>
      <c r="I23" s="179"/>
      <c r="J23" s="743"/>
      <c r="BL23" s="645"/>
      <c r="BS23" s="646"/>
      <c r="BX23" s="646"/>
      <c r="CG23" s="645"/>
      <c r="CN23" s="10"/>
    </row>
    <row r="24" spans="2:92" ht="19.8" customHeight="1" thickBot="1" x14ac:dyDescent="0.3">
      <c r="B24" s="126"/>
      <c r="F24" s="744" t="s">
        <v>140</v>
      </c>
      <c r="G24" s="745">
        <f>SUM(G17:G21)</f>
        <v>0</v>
      </c>
      <c r="H24" s="744" t="s">
        <v>140</v>
      </c>
      <c r="I24" s="750">
        <f>SUM(I17:I21)</f>
        <v>0</v>
      </c>
      <c r="J24" s="745"/>
      <c r="CN24" s="10"/>
    </row>
    <row r="25" spans="2:92" x14ac:dyDescent="0.25">
      <c r="B25" s="126"/>
      <c r="CN25" s="10"/>
    </row>
    <row r="26" spans="2:92" s="313" customFormat="1" ht="27" customHeight="1" x14ac:dyDescent="0.25">
      <c r="B26" s="311"/>
      <c r="C26" s="1567" t="s">
        <v>141</v>
      </c>
      <c r="D26" s="1568"/>
      <c r="E26" s="1568"/>
      <c r="F26" s="1568"/>
      <c r="G26" s="1568"/>
      <c r="H26" s="1568"/>
      <c r="I26" s="1568"/>
      <c r="J26" s="1568"/>
      <c r="K26" s="1568"/>
      <c r="L26" s="1568"/>
      <c r="M26" s="1568"/>
      <c r="N26" s="1568"/>
      <c r="O26" s="1568"/>
      <c r="P26" s="1568"/>
      <c r="Q26" s="1568"/>
      <c r="R26" s="1568"/>
      <c r="S26" s="1568"/>
      <c r="T26" s="1568"/>
      <c r="U26" s="1568"/>
      <c r="V26" s="1568"/>
      <c r="W26" s="1568"/>
      <c r="X26" s="1568"/>
      <c r="Y26" s="1568"/>
      <c r="Z26" s="1568"/>
      <c r="AA26" s="1568"/>
      <c r="AB26" s="1568"/>
      <c r="AC26" s="1568"/>
      <c r="AD26" s="1568"/>
      <c r="AE26" s="1568"/>
      <c r="AG26" s="1567" t="s">
        <v>645</v>
      </c>
      <c r="AH26" s="1568"/>
      <c r="AI26" s="1568"/>
      <c r="AJ26" s="1568"/>
      <c r="AK26" s="1568"/>
      <c r="AL26" s="1568"/>
      <c r="AM26" s="1568"/>
      <c r="AN26" s="1568"/>
      <c r="AP26" s="1567" t="s">
        <v>649</v>
      </c>
      <c r="AQ26" s="1568"/>
      <c r="AR26" s="1568"/>
      <c r="AS26" s="1568"/>
      <c r="AT26" s="1568"/>
      <c r="AU26" s="1568"/>
      <c r="AV26" s="1568"/>
      <c r="AW26" s="1568"/>
      <c r="AX26" s="1568"/>
      <c r="AY26" s="1573"/>
      <c r="BA26" s="1567" t="s">
        <v>646</v>
      </c>
      <c r="BB26" s="1568"/>
      <c r="BC26" s="1568"/>
      <c r="BD26" s="1568"/>
      <c r="BE26" s="1568"/>
      <c r="BF26" s="1568"/>
      <c r="BG26" s="1568"/>
      <c r="BH26" s="1568"/>
      <c r="BI26" s="1568"/>
      <c r="BK26" s="1567" t="s">
        <v>433</v>
      </c>
      <c r="BL26" s="1568"/>
      <c r="BM26" s="1568"/>
      <c r="BN26" s="1568"/>
      <c r="BO26" s="1568"/>
      <c r="BQ26" s="1567" t="s">
        <v>647</v>
      </c>
      <c r="BR26" s="1568"/>
      <c r="BS26" s="1568"/>
      <c r="BT26" s="1573"/>
      <c r="BU26" s="316"/>
      <c r="BV26" s="1567" t="s">
        <v>648</v>
      </c>
      <c r="BW26" s="1568"/>
      <c r="BX26" s="1568"/>
      <c r="BY26" s="1568"/>
      <c r="BZ26" s="1568"/>
      <c r="CA26" s="1568"/>
      <c r="CB26" s="1568"/>
      <c r="CD26" s="1567" t="s">
        <v>142</v>
      </c>
      <c r="CE26" s="1568"/>
      <c r="CF26" s="1568"/>
      <c r="CG26" s="1568"/>
      <c r="CH26" s="1568"/>
      <c r="CI26" s="1568"/>
      <c r="CJ26" s="1568"/>
      <c r="CK26" s="1568"/>
      <c r="CM26" s="1590" t="s">
        <v>143</v>
      </c>
      <c r="CN26" s="315"/>
    </row>
    <row r="27" spans="2:92" s="313" customFormat="1" ht="27" customHeight="1" x14ac:dyDescent="0.25">
      <c r="B27" s="311"/>
      <c r="C27" s="1569"/>
      <c r="D27" s="1570"/>
      <c r="E27" s="1570"/>
      <c r="F27" s="1570"/>
      <c r="G27" s="1570"/>
      <c r="H27" s="1570"/>
      <c r="I27" s="1570"/>
      <c r="J27" s="1570"/>
      <c r="K27" s="1570"/>
      <c r="L27" s="1570"/>
      <c r="M27" s="1570"/>
      <c r="N27" s="1570"/>
      <c r="O27" s="1570"/>
      <c r="P27" s="1570"/>
      <c r="Q27" s="1570"/>
      <c r="R27" s="1570"/>
      <c r="S27" s="1570"/>
      <c r="T27" s="1570"/>
      <c r="U27" s="1570"/>
      <c r="V27" s="1570"/>
      <c r="W27" s="1570"/>
      <c r="X27" s="1570"/>
      <c r="Y27" s="1570"/>
      <c r="Z27" s="1570"/>
      <c r="AA27" s="1570"/>
      <c r="AB27" s="1570"/>
      <c r="AC27" s="1570"/>
      <c r="AD27" s="1570"/>
      <c r="AE27" s="1570"/>
      <c r="AG27" s="1569"/>
      <c r="AH27" s="1570"/>
      <c r="AI27" s="1570"/>
      <c r="AJ27" s="1570"/>
      <c r="AK27" s="1570"/>
      <c r="AL27" s="1570"/>
      <c r="AM27" s="1570"/>
      <c r="AN27" s="1570"/>
      <c r="AP27" s="1569"/>
      <c r="AQ27" s="1570"/>
      <c r="AR27" s="1570"/>
      <c r="AS27" s="1570"/>
      <c r="AT27" s="1570"/>
      <c r="AU27" s="1570"/>
      <c r="AV27" s="1570"/>
      <c r="AW27" s="1570"/>
      <c r="AX27" s="1570"/>
      <c r="AY27" s="1574"/>
      <c r="BA27" s="1569"/>
      <c r="BB27" s="1570"/>
      <c r="BC27" s="1570"/>
      <c r="BD27" s="1570"/>
      <c r="BE27" s="1570"/>
      <c r="BF27" s="1570"/>
      <c r="BG27" s="1570"/>
      <c r="BH27" s="1570"/>
      <c r="BI27" s="1570"/>
      <c r="BK27" s="1569"/>
      <c r="BL27" s="1570"/>
      <c r="BM27" s="1570"/>
      <c r="BN27" s="1570"/>
      <c r="BO27" s="1570"/>
      <c r="BQ27" s="1569"/>
      <c r="BR27" s="1570"/>
      <c r="BS27" s="1570"/>
      <c r="BT27" s="1574"/>
      <c r="BU27" s="316"/>
      <c r="BV27" s="1569"/>
      <c r="BW27" s="1570"/>
      <c r="BX27" s="1570"/>
      <c r="BY27" s="1570"/>
      <c r="BZ27" s="1570"/>
      <c r="CA27" s="1570"/>
      <c r="CB27" s="1570"/>
      <c r="CD27" s="1569"/>
      <c r="CE27" s="1570"/>
      <c r="CF27" s="1570"/>
      <c r="CG27" s="1570"/>
      <c r="CH27" s="1570"/>
      <c r="CI27" s="1570"/>
      <c r="CJ27" s="1570"/>
      <c r="CK27" s="1570"/>
      <c r="CM27" s="1591"/>
      <c r="CN27" s="315"/>
    </row>
    <row r="28" spans="2:92" s="313" customFormat="1" ht="27.6" x14ac:dyDescent="0.25">
      <c r="B28" s="311"/>
      <c r="C28" s="310" t="s">
        <v>144</v>
      </c>
      <c r="D28" s="310" t="s">
        <v>145</v>
      </c>
      <c r="E28" s="310" t="s">
        <v>146</v>
      </c>
      <c r="F28" s="310" t="s">
        <v>147</v>
      </c>
      <c r="G28" s="310" t="s">
        <v>148</v>
      </c>
      <c r="H28" s="310" t="s">
        <v>802</v>
      </c>
      <c r="I28" s="310" t="s">
        <v>801</v>
      </c>
      <c r="J28" s="310" t="s">
        <v>149</v>
      </c>
      <c r="K28" s="310" t="s">
        <v>150</v>
      </c>
      <c r="L28" s="310" t="s">
        <v>151</v>
      </c>
      <c r="M28" s="310" t="s">
        <v>152</v>
      </c>
      <c r="N28" s="310" t="s">
        <v>803</v>
      </c>
      <c r="O28" s="310" t="s">
        <v>804</v>
      </c>
      <c r="P28" s="310" t="s">
        <v>158</v>
      </c>
      <c r="Q28" s="310" t="s">
        <v>817</v>
      </c>
      <c r="R28" s="310" t="s">
        <v>816</v>
      </c>
      <c r="S28" s="310" t="s">
        <v>767</v>
      </c>
      <c r="T28" s="310" t="s">
        <v>148</v>
      </c>
      <c r="U28" s="310" t="s">
        <v>153</v>
      </c>
      <c r="V28" s="310" t="s">
        <v>807</v>
      </c>
      <c r="W28" s="310" t="s">
        <v>154</v>
      </c>
      <c r="X28" s="310" t="s">
        <v>806</v>
      </c>
      <c r="Y28" s="310" t="s">
        <v>805</v>
      </c>
      <c r="Z28" s="310" t="s">
        <v>549</v>
      </c>
      <c r="AA28" s="310" t="s">
        <v>550</v>
      </c>
      <c r="AB28" s="310" t="s">
        <v>1011</v>
      </c>
      <c r="AC28" s="310" t="s">
        <v>551</v>
      </c>
      <c r="AD28" s="310" t="s">
        <v>808</v>
      </c>
      <c r="AE28" s="312" t="s">
        <v>155</v>
      </c>
      <c r="AG28" s="310" t="s">
        <v>156</v>
      </c>
      <c r="AH28" s="310" t="s">
        <v>148</v>
      </c>
      <c r="AI28" s="310" t="s">
        <v>157</v>
      </c>
      <c r="AJ28" s="310" t="s">
        <v>158</v>
      </c>
      <c r="AK28" s="310" t="s">
        <v>159</v>
      </c>
      <c r="AL28" s="310" t="s">
        <v>809</v>
      </c>
      <c r="AM28" s="310" t="s">
        <v>810</v>
      </c>
      <c r="AN28" s="310" t="s">
        <v>155</v>
      </c>
      <c r="AP28" s="310" t="s">
        <v>429</v>
      </c>
      <c r="AQ28" s="310" t="s">
        <v>818</v>
      </c>
      <c r="AR28" s="310" t="s">
        <v>430</v>
      </c>
      <c r="AS28" s="310" t="s">
        <v>148</v>
      </c>
      <c r="AT28" s="310" t="s">
        <v>157</v>
      </c>
      <c r="AU28" s="310" t="s">
        <v>116</v>
      </c>
      <c r="AV28" s="310" t="s">
        <v>160</v>
      </c>
      <c r="AW28" s="310" t="s">
        <v>823</v>
      </c>
      <c r="AX28" s="310" t="s">
        <v>810</v>
      </c>
      <c r="AY28" s="310" t="s">
        <v>136</v>
      </c>
      <c r="BA28" s="310" t="s">
        <v>156</v>
      </c>
      <c r="BB28" s="310" t="s">
        <v>765</v>
      </c>
      <c r="BC28" s="310" t="s">
        <v>157</v>
      </c>
      <c r="BD28" s="310" t="s">
        <v>158</v>
      </c>
      <c r="BE28" s="310" t="s">
        <v>159</v>
      </c>
      <c r="BF28" s="310" t="s">
        <v>158</v>
      </c>
      <c r="BG28" s="310" t="s">
        <v>811</v>
      </c>
      <c r="BH28" s="310" t="s">
        <v>809</v>
      </c>
      <c r="BI28" s="310" t="s">
        <v>155</v>
      </c>
      <c r="BK28" s="310" t="s">
        <v>161</v>
      </c>
      <c r="BL28" s="310" t="s">
        <v>810</v>
      </c>
      <c r="BM28" s="310" t="s">
        <v>162</v>
      </c>
      <c r="BN28" s="310" t="s">
        <v>431</v>
      </c>
      <c r="BO28" s="310" t="s">
        <v>432</v>
      </c>
      <c r="BQ28" s="310" t="s">
        <v>163</v>
      </c>
      <c r="BR28" s="310" t="s">
        <v>164</v>
      </c>
      <c r="BS28" s="310" t="s">
        <v>812</v>
      </c>
      <c r="BT28" s="310" t="s">
        <v>127</v>
      </c>
      <c r="BU28" s="314"/>
      <c r="BV28" s="310" t="s">
        <v>165</v>
      </c>
      <c r="BW28" s="310" t="s">
        <v>548</v>
      </c>
      <c r="BX28" s="310" t="s">
        <v>813</v>
      </c>
      <c r="BY28" s="310" t="s">
        <v>166</v>
      </c>
      <c r="BZ28" s="310" t="s">
        <v>162</v>
      </c>
      <c r="CA28" s="310" t="s">
        <v>814</v>
      </c>
      <c r="CB28" s="310" t="s">
        <v>126</v>
      </c>
      <c r="CD28" s="310" t="s">
        <v>165</v>
      </c>
      <c r="CE28" s="310" t="s">
        <v>167</v>
      </c>
      <c r="CF28" s="310" t="s">
        <v>168</v>
      </c>
      <c r="CG28" s="310" t="s">
        <v>169</v>
      </c>
      <c r="CH28" s="310" t="s">
        <v>46</v>
      </c>
      <c r="CI28" s="310" t="s">
        <v>166</v>
      </c>
      <c r="CJ28" s="310" t="s">
        <v>154</v>
      </c>
      <c r="CK28" s="310" t="s">
        <v>170</v>
      </c>
      <c r="CM28" s="1591"/>
      <c r="CN28" s="315"/>
    </row>
    <row r="29" spans="2:92" ht="18" customHeight="1" x14ac:dyDescent="0.25">
      <c r="B29" s="129"/>
      <c r="C29" s="1565"/>
      <c r="D29" s="1566"/>
      <c r="E29" s="1566"/>
      <c r="F29" s="1566"/>
      <c r="G29" s="1566"/>
      <c r="H29" s="266">
        <f t="shared" ref="H29:O29" si="0">SUM(H30:H96)</f>
        <v>0</v>
      </c>
      <c r="I29" s="266">
        <f t="shared" si="0"/>
        <v>0</v>
      </c>
      <c r="J29" s="266">
        <f t="shared" si="0"/>
        <v>0</v>
      </c>
      <c r="K29" s="266">
        <f t="shared" si="0"/>
        <v>0</v>
      </c>
      <c r="L29" s="266">
        <f t="shared" si="0"/>
        <v>0</v>
      </c>
      <c r="M29" s="266">
        <f t="shared" si="0"/>
        <v>0</v>
      </c>
      <c r="N29" s="266">
        <f t="shared" si="0"/>
        <v>0</v>
      </c>
      <c r="O29" s="266">
        <f t="shared" si="0"/>
        <v>80</v>
      </c>
      <c r="P29" s="266"/>
      <c r="Q29" s="266"/>
      <c r="R29" s="266"/>
      <c r="S29" s="266"/>
      <c r="T29" s="266"/>
      <c r="U29" s="234">
        <f>SUM(U30:U96)</f>
        <v>0</v>
      </c>
      <c r="V29" s="234"/>
      <c r="W29" s="234">
        <f>SUM(W30:W96)</f>
        <v>0</v>
      </c>
      <c r="X29" s="234"/>
      <c r="Y29" s="234">
        <f>SUM(Y30:Y96)</f>
        <v>0</v>
      </c>
      <c r="Z29" s="466"/>
      <c r="AA29" s="466"/>
      <c r="AB29" s="466"/>
      <c r="AC29" s="466"/>
      <c r="AD29" s="466"/>
      <c r="AE29" s="573"/>
      <c r="AG29" s="1565"/>
      <c r="AH29" s="1566"/>
      <c r="AI29" s="1566"/>
      <c r="AJ29" s="1572"/>
      <c r="AK29" s="244">
        <f>SUM(AK30:AK9232)</f>
        <v>0</v>
      </c>
      <c r="AL29" s="467">
        <f>SUM(AL30:AL9232)</f>
        <v>0</v>
      </c>
      <c r="AM29" s="467"/>
      <c r="AN29" s="244"/>
      <c r="AP29" s="1565"/>
      <c r="AQ29" s="1566"/>
      <c r="AR29" s="1566"/>
      <c r="AS29" s="1566"/>
      <c r="AT29" s="1566"/>
      <c r="AU29" s="1566"/>
      <c r="AV29" s="1566"/>
      <c r="AW29" s="1572"/>
      <c r="AX29" s="467"/>
      <c r="AY29" s="247">
        <f>SUM(AY30:AY96)</f>
        <v>0</v>
      </c>
      <c r="BA29" s="1565"/>
      <c r="BB29" s="1566"/>
      <c r="BC29" s="1566"/>
      <c r="BD29" s="1572"/>
      <c r="BE29" s="244">
        <f>SUM(BE30:BE9232)</f>
        <v>0</v>
      </c>
      <c r="BF29" s="244"/>
      <c r="BG29" s="244"/>
      <c r="BH29" s="244">
        <f>SUM(BH30:BH9232)</f>
        <v>0</v>
      </c>
      <c r="BI29" s="244"/>
      <c r="BK29" s="204"/>
      <c r="BL29" s="467"/>
      <c r="BM29" s="247">
        <f>SUM(BM30:BM96)</f>
        <v>0</v>
      </c>
      <c r="BN29" s="247"/>
      <c r="BO29" s="204"/>
      <c r="BQ29" s="204"/>
      <c r="BR29" s="204"/>
      <c r="BS29" s="204"/>
      <c r="BT29" s="204"/>
      <c r="BU29" s="21"/>
      <c r="BV29" s="1565"/>
      <c r="BW29" s="1566"/>
      <c r="BX29" s="1566"/>
      <c r="BY29" s="1572"/>
      <c r="BZ29" s="247">
        <f>SUM(BZ30:BZ96)</f>
        <v>0</v>
      </c>
      <c r="CA29" s="247"/>
      <c r="CB29" s="204"/>
      <c r="CD29" s="1587"/>
      <c r="CE29" s="1588"/>
      <c r="CF29" s="1588"/>
      <c r="CG29" s="1588"/>
      <c r="CH29" s="1588"/>
      <c r="CI29" s="1589"/>
      <c r="CJ29" s="239">
        <f>SUM(CJ30:CJ96)</f>
        <v>0</v>
      </c>
      <c r="CK29" s="244"/>
      <c r="CM29" s="1592"/>
      <c r="CN29" s="10"/>
    </row>
    <row r="30" spans="2:92" ht="20.399999999999999" customHeight="1" x14ac:dyDescent="0.25">
      <c r="B30" s="129"/>
      <c r="C30" s="1115"/>
      <c r="D30" s="1118"/>
      <c r="E30" s="1119"/>
      <c r="F30" s="1119"/>
      <c r="G30" s="1119"/>
      <c r="H30" s="1119"/>
      <c r="I30" s="1119"/>
      <c r="J30" s="1119"/>
      <c r="K30" s="1119"/>
      <c r="L30" s="1119"/>
      <c r="M30" s="1119"/>
      <c r="N30" s="1119"/>
      <c r="O30" s="1119">
        <v>80</v>
      </c>
      <c r="P30" s="1119" t="s">
        <v>58</v>
      </c>
      <c r="Q30" s="1107">
        <v>10</v>
      </c>
      <c r="R30" s="230">
        <f>Q30*O30</f>
        <v>800</v>
      </c>
      <c r="S30" s="1115"/>
      <c r="T30" s="1107"/>
      <c r="U30" s="640">
        <f>IF(R30="","",R30*(VLOOKUP((_xlfn.CONCAT(S30,T30)),'2 - Cadastro de Itens'!$J$16:$M$79,4,0)))</f>
        <v>0</v>
      </c>
      <c r="V30" s="237"/>
      <c r="W30" s="196">
        <f>V30*H30</f>
        <v>0</v>
      </c>
      <c r="X30" s="161"/>
      <c r="Y30" s="196">
        <f>X30*H30</f>
        <v>0</v>
      </c>
      <c r="Z30" s="1105"/>
      <c r="AA30" s="1106"/>
      <c r="AB30" s="1106"/>
      <c r="AC30" s="1106"/>
      <c r="AD30" s="1106"/>
      <c r="AE30" s="1107"/>
      <c r="AG30" s="160"/>
      <c r="AH30" s="160"/>
      <c r="AI30" s="160"/>
      <c r="AJ30" s="160"/>
      <c r="AK30" s="160"/>
      <c r="AL30" s="639" t="str">
        <f>IF(AK30="","",AK30*(VLOOKUP((_xlfn.CONCAT(AG30,AH30)),'2 - Cadastro de Itens'!$J$16:$M$79,4,0)))</f>
        <v/>
      </c>
      <c r="AM30" s="317"/>
      <c r="AN30" s="507" t="s">
        <v>764</v>
      </c>
      <c r="AP30" s="160"/>
      <c r="AQ30" s="160"/>
      <c r="AR30" s="160"/>
      <c r="AS30" s="160"/>
      <c r="AT30" s="160"/>
      <c r="AU30" s="160"/>
      <c r="AV30" s="160"/>
      <c r="AW30" s="161"/>
      <c r="AX30" s="317"/>
      <c r="AY30" s="267">
        <f>AW30*AV30</f>
        <v>0</v>
      </c>
      <c r="BA30" s="160"/>
      <c r="BB30" s="160"/>
      <c r="BC30" s="160"/>
      <c r="BD30" s="160"/>
      <c r="BE30" s="160"/>
      <c r="BF30" s="160"/>
      <c r="BG30" s="160"/>
      <c r="BH30" s="160"/>
      <c r="BI30" s="160"/>
      <c r="BK30" s="160"/>
      <c r="BL30" s="317"/>
      <c r="BM30" s="161"/>
      <c r="BN30" s="335"/>
      <c r="BO30" s="160"/>
      <c r="BQ30" s="269"/>
      <c r="BR30" s="269"/>
      <c r="BS30" s="269"/>
      <c r="BT30" s="269"/>
      <c r="BV30" s="318"/>
      <c r="BW30" s="271"/>
      <c r="BX30" s="271"/>
      <c r="BY30" s="271"/>
      <c r="BZ30" s="272"/>
      <c r="CA30" s="272"/>
      <c r="CB30" s="271"/>
      <c r="CD30" s="160"/>
      <c r="CE30" s="160"/>
      <c r="CF30" s="160"/>
      <c r="CG30" s="160"/>
      <c r="CH30" s="160"/>
      <c r="CI30" s="160"/>
      <c r="CJ30" s="161"/>
      <c r="CK30" s="160"/>
      <c r="CM30" s="160"/>
      <c r="CN30" s="10"/>
    </row>
    <row r="31" spans="2:92" ht="22.8" customHeight="1" x14ac:dyDescent="0.25">
      <c r="B31" s="129"/>
      <c r="C31" s="1116"/>
      <c r="D31" s="1120"/>
      <c r="E31" s="1121"/>
      <c r="F31" s="1121"/>
      <c r="G31" s="1121"/>
      <c r="H31" s="1121"/>
      <c r="I31" s="1121"/>
      <c r="J31" s="1121"/>
      <c r="K31" s="1121"/>
      <c r="L31" s="1121"/>
      <c r="M31" s="1121"/>
      <c r="N31" s="1121"/>
      <c r="O31" s="1121"/>
      <c r="P31" s="1121"/>
      <c r="Q31" s="1111"/>
      <c r="R31" s="232">
        <f t="shared" ref="R31:R94" si="1">Q31*O31</f>
        <v>0</v>
      </c>
      <c r="S31" s="1116"/>
      <c r="T31" s="1111"/>
      <c r="U31" s="268">
        <f>IF(R31="","",R31*(VLOOKUP((_xlfn.CONCAT(S31,T31)),'2 - Cadastro de Itens'!$J$16:$M$79,4,0)))</f>
        <v>0</v>
      </c>
      <c r="V31" s="169"/>
      <c r="W31" s="197">
        <f>V31*H31</f>
        <v>0</v>
      </c>
      <c r="X31" s="165"/>
      <c r="Y31" s="197">
        <f>X31*H31</f>
        <v>0</v>
      </c>
      <c r="Z31" s="1108"/>
      <c r="AA31" s="1109"/>
      <c r="AB31" s="1109"/>
      <c r="AC31" s="1109"/>
      <c r="AD31" s="1109"/>
      <c r="AE31" s="1110"/>
      <c r="AG31" s="164"/>
      <c r="AH31" s="164"/>
      <c r="AI31" s="164"/>
      <c r="AJ31" s="164"/>
      <c r="AK31" s="164"/>
      <c r="AL31" s="641" t="str">
        <f>IF(AK31="","",AK31*(VLOOKUP((_xlfn.CONCAT(AG31,AH31)),'2 - Cadastro de Itens'!$J$16:$M$79,4,0)))</f>
        <v/>
      </c>
      <c r="AM31" s="164"/>
      <c r="AN31" s="164"/>
      <c r="AP31" s="164"/>
      <c r="AQ31" s="164"/>
      <c r="AR31" s="164"/>
      <c r="AS31" s="164"/>
      <c r="AT31" s="164"/>
      <c r="AU31" s="164"/>
      <c r="AV31" s="164"/>
      <c r="AW31" s="165"/>
      <c r="AX31" s="164"/>
      <c r="AY31" s="268">
        <f t="shared" ref="AY31:AY61" si="2">AW31*AV31</f>
        <v>0</v>
      </c>
      <c r="BA31" s="164"/>
      <c r="BB31" s="164"/>
      <c r="BC31" s="164"/>
      <c r="BD31" s="164"/>
      <c r="BE31" s="164"/>
      <c r="BF31" s="164"/>
      <c r="BG31" s="164"/>
      <c r="BH31" s="164"/>
      <c r="BI31" s="164"/>
      <c r="BK31" s="164"/>
      <c r="BL31" s="164"/>
      <c r="BM31" s="165"/>
      <c r="BN31" s="336"/>
      <c r="BO31" s="164"/>
      <c r="BQ31" s="270"/>
      <c r="BR31" s="270"/>
      <c r="BS31" s="270"/>
      <c r="BT31" s="270"/>
      <c r="BV31" s="319"/>
      <c r="BW31" s="49"/>
      <c r="BX31" s="49"/>
      <c r="BY31" s="49"/>
      <c r="BZ31" s="273"/>
      <c r="CA31" s="273"/>
      <c r="CB31" s="49"/>
      <c r="CD31" s="164"/>
      <c r="CE31" s="164"/>
      <c r="CF31" s="164"/>
      <c r="CG31" s="164"/>
      <c r="CH31" s="164"/>
      <c r="CI31" s="164"/>
      <c r="CJ31" s="165"/>
      <c r="CK31" s="164"/>
      <c r="CM31" s="164"/>
      <c r="CN31" s="10"/>
    </row>
    <row r="32" spans="2:92" ht="19.95" customHeight="1" x14ac:dyDescent="0.25">
      <c r="B32" s="126"/>
      <c r="C32" s="1116"/>
      <c r="D32" s="1121"/>
      <c r="E32" s="1121"/>
      <c r="F32" s="1121"/>
      <c r="G32" s="1121"/>
      <c r="H32" s="1121"/>
      <c r="I32" s="1121"/>
      <c r="J32" s="1121"/>
      <c r="K32" s="1121"/>
      <c r="L32" s="1121"/>
      <c r="M32" s="1121"/>
      <c r="N32" s="1121"/>
      <c r="O32" s="1121"/>
      <c r="P32" s="1121"/>
      <c r="Q32" s="1111"/>
      <c r="R32" s="232">
        <f t="shared" si="1"/>
        <v>0</v>
      </c>
      <c r="S32" s="1116"/>
      <c r="T32" s="1111"/>
      <c r="U32" s="268">
        <f>IF(R32="","",R32*(VLOOKUP((_xlfn.CONCAT(S32,T32)),'2 - Cadastro de Itens'!$J$16:$M$79,4,0)))</f>
        <v>0</v>
      </c>
      <c r="V32" s="169"/>
      <c r="W32" s="197">
        <f t="shared" ref="W32:W95" si="3">V32*H32</f>
        <v>0</v>
      </c>
      <c r="X32" s="165"/>
      <c r="Y32" s="197">
        <f t="shared" ref="Y32:Y95" si="4">X32*H32</f>
        <v>0</v>
      </c>
      <c r="Z32" s="1108"/>
      <c r="AA32" s="1109"/>
      <c r="AB32" s="1109"/>
      <c r="AC32" s="1109"/>
      <c r="AD32" s="1109"/>
      <c r="AE32" s="1111"/>
      <c r="AG32" s="164"/>
      <c r="AH32" s="164"/>
      <c r="AI32" s="164"/>
      <c r="AJ32" s="164"/>
      <c r="AK32" s="164"/>
      <c r="AL32" s="641" t="str">
        <f>IF(AK32="","",AK32*(VLOOKUP((_xlfn.CONCAT(AG32,AH32)),'2 - Cadastro de Itens'!$J$16:$M$79,4,0)))</f>
        <v/>
      </c>
      <c r="AM32" s="164"/>
      <c r="AN32" s="164"/>
      <c r="AP32" s="164"/>
      <c r="AQ32" s="164"/>
      <c r="AR32" s="164"/>
      <c r="AS32" s="164"/>
      <c r="AT32" s="164"/>
      <c r="AU32" s="164"/>
      <c r="AV32" s="164"/>
      <c r="AW32" s="165"/>
      <c r="AX32" s="164"/>
      <c r="AY32" s="268">
        <f t="shared" si="2"/>
        <v>0</v>
      </c>
      <c r="BA32" s="164"/>
      <c r="BB32" s="164"/>
      <c r="BC32" s="164"/>
      <c r="BD32" s="164"/>
      <c r="BE32" s="164"/>
      <c r="BF32" s="164"/>
      <c r="BG32" s="164"/>
      <c r="BH32" s="164"/>
      <c r="BI32" s="164"/>
      <c r="BK32" s="164"/>
      <c r="BL32" s="164"/>
      <c r="BM32" s="165"/>
      <c r="BN32" s="336"/>
      <c r="BO32" s="164"/>
      <c r="BQ32" s="270"/>
      <c r="BR32" s="270"/>
      <c r="BS32" s="270"/>
      <c r="BT32" s="270"/>
      <c r="BV32" s="319"/>
      <c r="BW32" s="49"/>
      <c r="BX32" s="49"/>
      <c r="BY32" s="49"/>
      <c r="BZ32" s="273"/>
      <c r="CA32" s="273"/>
      <c r="CB32" s="49"/>
      <c r="CD32" s="164"/>
      <c r="CE32" s="164"/>
      <c r="CF32" s="164"/>
      <c r="CG32" s="164"/>
      <c r="CH32" s="164"/>
      <c r="CI32" s="164"/>
      <c r="CJ32" s="165"/>
      <c r="CK32" s="164"/>
      <c r="CM32" s="164"/>
      <c r="CN32" s="10"/>
    </row>
    <row r="33" spans="2:92" ht="19.95" customHeight="1" x14ac:dyDescent="0.25">
      <c r="B33" s="126"/>
      <c r="C33" s="1116"/>
      <c r="D33" s="1120"/>
      <c r="E33" s="1121"/>
      <c r="F33" s="1121"/>
      <c r="G33" s="1121"/>
      <c r="H33" s="1121"/>
      <c r="I33" s="1121"/>
      <c r="J33" s="1121"/>
      <c r="K33" s="1121"/>
      <c r="L33" s="1121"/>
      <c r="M33" s="1121"/>
      <c r="N33" s="1121"/>
      <c r="O33" s="1121"/>
      <c r="P33" s="1121"/>
      <c r="Q33" s="1111"/>
      <c r="R33" s="232">
        <f t="shared" si="1"/>
        <v>0</v>
      </c>
      <c r="S33" s="1116"/>
      <c r="T33" s="1111"/>
      <c r="U33" s="268">
        <f>IF(R33="","",R33*(VLOOKUP((_xlfn.CONCAT(S33,T33)),'2 - Cadastro de Itens'!$J$16:$M$79,4,0)))</f>
        <v>0</v>
      </c>
      <c r="V33" s="169"/>
      <c r="W33" s="197">
        <f t="shared" si="3"/>
        <v>0</v>
      </c>
      <c r="X33" s="165"/>
      <c r="Y33" s="197">
        <f t="shared" si="4"/>
        <v>0</v>
      </c>
      <c r="Z33" s="1108"/>
      <c r="AA33" s="1109"/>
      <c r="AB33" s="1109"/>
      <c r="AC33" s="1109"/>
      <c r="AD33" s="1109"/>
      <c r="AE33" s="1111"/>
      <c r="AG33" s="164"/>
      <c r="AH33" s="164"/>
      <c r="AI33" s="164"/>
      <c r="AJ33" s="164"/>
      <c r="AK33" s="164"/>
      <c r="AL33" s="641" t="str">
        <f>IF(AK33="","",AK33*(VLOOKUP((_xlfn.CONCAT(AG33,AH33)),'2 - Cadastro de Itens'!$J$16:$M$79,4,0)))</f>
        <v/>
      </c>
      <c r="AM33" s="164"/>
      <c r="AN33" s="164"/>
      <c r="AP33" s="164"/>
      <c r="AQ33" s="164"/>
      <c r="AR33" s="164"/>
      <c r="AS33" s="164"/>
      <c r="AT33" s="164"/>
      <c r="AU33" s="164"/>
      <c r="AV33" s="164"/>
      <c r="AW33" s="165"/>
      <c r="AX33" s="164"/>
      <c r="AY33" s="268">
        <f t="shared" si="2"/>
        <v>0</v>
      </c>
      <c r="BA33" s="164"/>
      <c r="BB33" s="164"/>
      <c r="BC33" s="164"/>
      <c r="BD33" s="164"/>
      <c r="BE33" s="164"/>
      <c r="BF33" s="164"/>
      <c r="BG33" s="164"/>
      <c r="BH33" s="164"/>
      <c r="BI33" s="164"/>
      <c r="BK33" s="164"/>
      <c r="BL33" s="164"/>
      <c r="BM33" s="165"/>
      <c r="BN33" s="336"/>
      <c r="BO33" s="164"/>
      <c r="BQ33" s="270"/>
      <c r="BR33" s="270"/>
      <c r="BS33" s="270"/>
      <c r="BT33" s="270"/>
      <c r="BV33" s="319"/>
      <c r="BW33" s="49"/>
      <c r="BX33" s="49"/>
      <c r="BY33" s="49"/>
      <c r="BZ33" s="273"/>
      <c r="CA33" s="273"/>
      <c r="CB33" s="49"/>
      <c r="CD33" s="164"/>
      <c r="CE33" s="164"/>
      <c r="CF33" s="164"/>
      <c r="CG33" s="164"/>
      <c r="CH33" s="164"/>
      <c r="CI33" s="164"/>
      <c r="CJ33" s="165"/>
      <c r="CK33" s="164"/>
      <c r="CM33" s="164"/>
      <c r="CN33" s="10"/>
    </row>
    <row r="34" spans="2:92" ht="19.95" customHeight="1" x14ac:dyDescent="0.25">
      <c r="B34" s="126"/>
      <c r="C34" s="1116"/>
      <c r="D34" s="1121"/>
      <c r="E34" s="1121"/>
      <c r="F34" s="1121"/>
      <c r="G34" s="1121"/>
      <c r="H34" s="1121"/>
      <c r="I34" s="1121"/>
      <c r="J34" s="1121"/>
      <c r="K34" s="1121"/>
      <c r="L34" s="1121"/>
      <c r="M34" s="1121"/>
      <c r="N34" s="1121"/>
      <c r="O34" s="1121"/>
      <c r="P34" s="1121"/>
      <c r="Q34" s="1111"/>
      <c r="R34" s="232">
        <f t="shared" si="1"/>
        <v>0</v>
      </c>
      <c r="S34" s="1116"/>
      <c r="T34" s="1111"/>
      <c r="U34" s="268">
        <f>IF(R34="","",R34*(VLOOKUP((_xlfn.CONCAT(S34,T34)),'2 - Cadastro de Itens'!$J$16:$M$79,4,0)))</f>
        <v>0</v>
      </c>
      <c r="V34" s="169"/>
      <c r="W34" s="197">
        <f t="shared" si="3"/>
        <v>0</v>
      </c>
      <c r="X34" s="165"/>
      <c r="Y34" s="197">
        <f t="shared" si="4"/>
        <v>0</v>
      </c>
      <c r="Z34" s="1108"/>
      <c r="AA34" s="1109"/>
      <c r="AB34" s="1109"/>
      <c r="AC34" s="1109"/>
      <c r="AD34" s="1109"/>
      <c r="AE34" s="1111"/>
      <c r="AG34" s="164"/>
      <c r="AH34" s="164"/>
      <c r="AI34" s="164"/>
      <c r="AJ34" s="164"/>
      <c r="AK34" s="164"/>
      <c r="AL34" s="641" t="str">
        <f>IF(AK34="","",AK34*(VLOOKUP((_xlfn.CONCAT(AG34,AH34)),'2 - Cadastro de Itens'!$J$16:$M$79,4,0)))</f>
        <v/>
      </c>
      <c r="AM34" s="164"/>
      <c r="AN34" s="164"/>
      <c r="AP34" s="164"/>
      <c r="AQ34" s="164"/>
      <c r="AR34" s="164"/>
      <c r="AS34" s="164"/>
      <c r="AT34" s="164"/>
      <c r="AU34" s="164"/>
      <c r="AV34" s="164"/>
      <c r="AW34" s="165"/>
      <c r="AX34" s="164"/>
      <c r="AY34" s="268">
        <f t="shared" si="2"/>
        <v>0</v>
      </c>
      <c r="BA34" s="164"/>
      <c r="BB34" s="164"/>
      <c r="BC34" s="164"/>
      <c r="BD34" s="164"/>
      <c r="BE34" s="164"/>
      <c r="BF34" s="164"/>
      <c r="BG34" s="164"/>
      <c r="BH34" s="164"/>
      <c r="BI34" s="164"/>
      <c r="BK34" s="164"/>
      <c r="BL34" s="164"/>
      <c r="BM34" s="165"/>
      <c r="BN34" s="336"/>
      <c r="BO34" s="164"/>
      <c r="BQ34" s="270"/>
      <c r="BR34" s="270"/>
      <c r="BS34" s="270"/>
      <c r="BT34" s="270"/>
      <c r="BV34" s="319"/>
      <c r="BW34" s="49"/>
      <c r="BX34" s="49"/>
      <c r="BY34" s="49"/>
      <c r="BZ34" s="273"/>
      <c r="CA34" s="273"/>
      <c r="CB34" s="49"/>
      <c r="CD34" s="164"/>
      <c r="CE34" s="164"/>
      <c r="CF34" s="164"/>
      <c r="CG34" s="164"/>
      <c r="CH34" s="164"/>
      <c r="CI34" s="164"/>
      <c r="CJ34" s="165"/>
      <c r="CK34" s="164"/>
      <c r="CM34" s="164"/>
      <c r="CN34" s="10"/>
    </row>
    <row r="35" spans="2:92" ht="19.95" customHeight="1" x14ac:dyDescent="0.25">
      <c r="B35" s="126"/>
      <c r="C35" s="1116"/>
      <c r="D35" s="1120"/>
      <c r="E35" s="1121"/>
      <c r="F35" s="1121"/>
      <c r="G35" s="1121"/>
      <c r="H35" s="1121"/>
      <c r="I35" s="1121"/>
      <c r="J35" s="1121"/>
      <c r="K35" s="1121"/>
      <c r="L35" s="1121"/>
      <c r="M35" s="1121"/>
      <c r="N35" s="1121"/>
      <c r="O35" s="1121"/>
      <c r="P35" s="1121"/>
      <c r="Q35" s="1111"/>
      <c r="R35" s="232">
        <f t="shared" si="1"/>
        <v>0</v>
      </c>
      <c r="S35" s="1116"/>
      <c r="T35" s="1111"/>
      <c r="U35" s="268">
        <f>IF(R35="","",R35*(VLOOKUP((_xlfn.CONCAT(S35,T35)),'2 - Cadastro de Itens'!$J$16:$M$79,4,0)))</f>
        <v>0</v>
      </c>
      <c r="V35" s="169"/>
      <c r="W35" s="197">
        <f t="shared" si="3"/>
        <v>0</v>
      </c>
      <c r="X35" s="165"/>
      <c r="Y35" s="197">
        <f t="shared" si="4"/>
        <v>0</v>
      </c>
      <c r="Z35" s="1108"/>
      <c r="AA35" s="1109"/>
      <c r="AB35" s="1109"/>
      <c r="AC35" s="1109"/>
      <c r="AD35" s="1109"/>
      <c r="AE35" s="1111"/>
      <c r="AG35" s="164"/>
      <c r="AH35" s="164"/>
      <c r="AI35" s="164"/>
      <c r="AJ35" s="164"/>
      <c r="AK35" s="164"/>
      <c r="AL35" s="641" t="str">
        <f>IF(AK35="","",AK35*(VLOOKUP((_xlfn.CONCAT(AG35,AH35)),'2 - Cadastro de Itens'!$J$16:$M$79,4,0)))</f>
        <v/>
      </c>
      <c r="AM35" s="164"/>
      <c r="AN35" s="164"/>
      <c r="AP35" s="164"/>
      <c r="AQ35" s="164"/>
      <c r="AR35" s="164"/>
      <c r="AS35" s="164"/>
      <c r="AT35" s="164"/>
      <c r="AU35" s="164"/>
      <c r="AV35" s="164"/>
      <c r="AW35" s="165"/>
      <c r="AX35" s="164"/>
      <c r="AY35" s="268">
        <f t="shared" si="2"/>
        <v>0</v>
      </c>
      <c r="BA35" s="164"/>
      <c r="BB35" s="164"/>
      <c r="BC35" s="164"/>
      <c r="BD35" s="164"/>
      <c r="BE35" s="164"/>
      <c r="BF35" s="164"/>
      <c r="BG35" s="164"/>
      <c r="BH35" s="164"/>
      <c r="BI35" s="164"/>
      <c r="BK35" s="164"/>
      <c r="BL35" s="164"/>
      <c r="BM35" s="165"/>
      <c r="BN35" s="336"/>
      <c r="BO35" s="164"/>
      <c r="BQ35" s="270"/>
      <c r="BR35" s="270"/>
      <c r="BS35" s="270"/>
      <c r="BT35" s="270"/>
      <c r="BV35" s="319"/>
      <c r="BW35" s="49"/>
      <c r="BX35" s="49"/>
      <c r="BY35" s="49"/>
      <c r="BZ35" s="273"/>
      <c r="CA35" s="273"/>
      <c r="CB35" s="49"/>
      <c r="CD35" s="164"/>
      <c r="CE35" s="164"/>
      <c r="CF35" s="164"/>
      <c r="CG35" s="164"/>
      <c r="CH35" s="164"/>
      <c r="CI35" s="164"/>
      <c r="CJ35" s="165"/>
      <c r="CK35" s="164"/>
      <c r="CM35" s="164"/>
      <c r="CN35" s="10"/>
    </row>
    <row r="36" spans="2:92" ht="19.95" customHeight="1" x14ac:dyDescent="0.25">
      <c r="B36" s="126"/>
      <c r="C36" s="1116"/>
      <c r="D36" s="1121"/>
      <c r="E36" s="1121"/>
      <c r="F36" s="1121"/>
      <c r="G36" s="1121"/>
      <c r="H36" s="1121"/>
      <c r="I36" s="1121"/>
      <c r="J36" s="1121"/>
      <c r="K36" s="1121"/>
      <c r="L36" s="1121"/>
      <c r="M36" s="1121"/>
      <c r="N36" s="1121"/>
      <c r="O36" s="1121"/>
      <c r="P36" s="1121"/>
      <c r="Q36" s="1111"/>
      <c r="R36" s="232">
        <f t="shared" si="1"/>
        <v>0</v>
      </c>
      <c r="S36" s="1116"/>
      <c r="T36" s="1111"/>
      <c r="U36" s="268">
        <f>IF(R36="","",R36*(VLOOKUP((_xlfn.CONCAT(S36,T36)),'2 - Cadastro de Itens'!$J$16:$M$79,4,0)))</f>
        <v>0</v>
      </c>
      <c r="V36" s="169"/>
      <c r="W36" s="197">
        <f t="shared" si="3"/>
        <v>0</v>
      </c>
      <c r="X36" s="165"/>
      <c r="Y36" s="197">
        <f t="shared" si="4"/>
        <v>0</v>
      </c>
      <c r="Z36" s="1108"/>
      <c r="AA36" s="1109"/>
      <c r="AB36" s="1109"/>
      <c r="AC36" s="1109"/>
      <c r="AD36" s="1109"/>
      <c r="AE36" s="1111"/>
      <c r="AG36" s="164"/>
      <c r="AH36" s="164"/>
      <c r="AI36" s="164"/>
      <c r="AJ36" s="164"/>
      <c r="AK36" s="164"/>
      <c r="AL36" s="641" t="str">
        <f>IF(AK36="","",AK36*(VLOOKUP((_xlfn.CONCAT(AG36,AH36)),'2 - Cadastro de Itens'!$J$16:$M$79,4,0)))</f>
        <v/>
      </c>
      <c r="AM36" s="164"/>
      <c r="AN36" s="164"/>
      <c r="AP36" s="164"/>
      <c r="AQ36" s="164"/>
      <c r="AR36" s="164"/>
      <c r="AS36" s="164"/>
      <c r="AT36" s="164"/>
      <c r="AU36" s="164"/>
      <c r="AV36" s="164"/>
      <c r="AW36" s="165"/>
      <c r="AX36" s="164"/>
      <c r="AY36" s="268">
        <f t="shared" si="2"/>
        <v>0</v>
      </c>
      <c r="BA36" s="164"/>
      <c r="BB36" s="164"/>
      <c r="BC36" s="164"/>
      <c r="BD36" s="164"/>
      <c r="BE36" s="164"/>
      <c r="BF36" s="164"/>
      <c r="BG36" s="164"/>
      <c r="BH36" s="164"/>
      <c r="BI36" s="164"/>
      <c r="BK36" s="164"/>
      <c r="BL36" s="164"/>
      <c r="BM36" s="165"/>
      <c r="BN36" s="336"/>
      <c r="BO36" s="164"/>
      <c r="BQ36" s="270"/>
      <c r="BR36" s="270"/>
      <c r="BS36" s="270"/>
      <c r="BT36" s="270"/>
      <c r="BV36" s="319"/>
      <c r="BW36" s="49"/>
      <c r="BX36" s="49"/>
      <c r="BY36" s="49"/>
      <c r="BZ36" s="273"/>
      <c r="CA36" s="273"/>
      <c r="CB36" s="49"/>
      <c r="CD36" s="164"/>
      <c r="CE36" s="164"/>
      <c r="CF36" s="164"/>
      <c r="CG36" s="164"/>
      <c r="CH36" s="164"/>
      <c r="CI36" s="164"/>
      <c r="CJ36" s="165"/>
      <c r="CK36" s="164"/>
      <c r="CM36" s="164"/>
      <c r="CN36" s="10"/>
    </row>
    <row r="37" spans="2:92" ht="19.95" customHeight="1" x14ac:dyDescent="0.25">
      <c r="B37" s="126"/>
      <c r="C37" s="1116"/>
      <c r="D37" s="1120"/>
      <c r="E37" s="1121"/>
      <c r="F37" s="1121"/>
      <c r="G37" s="1121"/>
      <c r="H37" s="1121"/>
      <c r="I37" s="1121"/>
      <c r="J37" s="1121"/>
      <c r="K37" s="1121"/>
      <c r="L37" s="1121"/>
      <c r="M37" s="1121"/>
      <c r="N37" s="1121"/>
      <c r="O37" s="1121"/>
      <c r="P37" s="1121"/>
      <c r="Q37" s="1111"/>
      <c r="R37" s="232">
        <f t="shared" si="1"/>
        <v>0</v>
      </c>
      <c r="S37" s="1116"/>
      <c r="T37" s="1111"/>
      <c r="U37" s="268">
        <f>IF(R37="","",R37*(VLOOKUP((_xlfn.CONCAT(S37,T37)),'2 - Cadastro de Itens'!$J$16:$M$79,4,0)))</f>
        <v>0</v>
      </c>
      <c r="V37" s="169"/>
      <c r="W37" s="197">
        <f t="shared" si="3"/>
        <v>0</v>
      </c>
      <c r="X37" s="165"/>
      <c r="Y37" s="197">
        <f t="shared" si="4"/>
        <v>0</v>
      </c>
      <c r="Z37" s="1108"/>
      <c r="AA37" s="1109"/>
      <c r="AB37" s="1109"/>
      <c r="AC37" s="1109"/>
      <c r="AD37" s="1109"/>
      <c r="AE37" s="1111"/>
      <c r="AG37" s="164"/>
      <c r="AH37" s="164"/>
      <c r="AI37" s="164"/>
      <c r="AJ37" s="164"/>
      <c r="AK37" s="164"/>
      <c r="AL37" s="641" t="str">
        <f>IF(AK37="","",AK37*(VLOOKUP((_xlfn.CONCAT(AG37,AH37)),'2 - Cadastro de Itens'!$J$16:$M$79,4,0)))</f>
        <v/>
      </c>
      <c r="AM37" s="164"/>
      <c r="AN37" s="164"/>
      <c r="AP37" s="164"/>
      <c r="AQ37" s="164"/>
      <c r="AR37" s="164"/>
      <c r="AS37" s="164"/>
      <c r="AT37" s="164"/>
      <c r="AU37" s="164"/>
      <c r="AV37" s="164"/>
      <c r="AW37" s="165"/>
      <c r="AX37" s="164"/>
      <c r="AY37" s="268">
        <f t="shared" si="2"/>
        <v>0</v>
      </c>
      <c r="BA37" s="164"/>
      <c r="BB37" s="164"/>
      <c r="BC37" s="164"/>
      <c r="BD37" s="164"/>
      <c r="BE37" s="164"/>
      <c r="BF37" s="164"/>
      <c r="BG37" s="164"/>
      <c r="BH37" s="164"/>
      <c r="BI37" s="164"/>
      <c r="BK37" s="164"/>
      <c r="BL37" s="164"/>
      <c r="BM37" s="165"/>
      <c r="BN37" s="336"/>
      <c r="BO37" s="164"/>
      <c r="BQ37" s="270"/>
      <c r="BR37" s="270"/>
      <c r="BS37" s="270"/>
      <c r="BT37" s="270"/>
      <c r="BV37" s="319"/>
      <c r="BW37" s="49"/>
      <c r="BX37" s="49"/>
      <c r="BY37" s="49"/>
      <c r="BZ37" s="273"/>
      <c r="CA37" s="273"/>
      <c r="CB37" s="49"/>
      <c r="CD37" s="164"/>
      <c r="CE37" s="164"/>
      <c r="CF37" s="164"/>
      <c r="CG37" s="164"/>
      <c r="CH37" s="164"/>
      <c r="CI37" s="164"/>
      <c r="CJ37" s="165"/>
      <c r="CK37" s="164"/>
      <c r="CM37" s="164"/>
      <c r="CN37" s="10"/>
    </row>
    <row r="38" spans="2:92" ht="19.95" customHeight="1" x14ac:dyDescent="0.25">
      <c r="B38" s="126"/>
      <c r="C38" s="1116"/>
      <c r="D38" s="1121"/>
      <c r="E38" s="1121"/>
      <c r="F38" s="1121"/>
      <c r="G38" s="1121"/>
      <c r="H38" s="1121"/>
      <c r="I38" s="1121"/>
      <c r="J38" s="1121"/>
      <c r="K38" s="1121"/>
      <c r="L38" s="1121"/>
      <c r="M38" s="1121"/>
      <c r="N38" s="1121"/>
      <c r="O38" s="1121"/>
      <c r="P38" s="1121"/>
      <c r="Q38" s="1111"/>
      <c r="R38" s="232">
        <f t="shared" si="1"/>
        <v>0</v>
      </c>
      <c r="S38" s="1116"/>
      <c r="T38" s="1111"/>
      <c r="U38" s="268">
        <f>IF(R38="","",R38*(VLOOKUP((_xlfn.CONCAT(S38,T38)),'2 - Cadastro de Itens'!$J$16:$M$79,4,0)))</f>
        <v>0</v>
      </c>
      <c r="V38" s="169"/>
      <c r="W38" s="197">
        <f t="shared" si="3"/>
        <v>0</v>
      </c>
      <c r="X38" s="165"/>
      <c r="Y38" s="197">
        <f t="shared" si="4"/>
        <v>0</v>
      </c>
      <c r="Z38" s="1108"/>
      <c r="AA38" s="1109"/>
      <c r="AB38" s="1109"/>
      <c r="AC38" s="1109"/>
      <c r="AD38" s="1109"/>
      <c r="AE38" s="1111"/>
      <c r="AG38" s="164"/>
      <c r="AH38" s="164"/>
      <c r="AI38" s="164"/>
      <c r="AJ38" s="164"/>
      <c r="AK38" s="164"/>
      <c r="AL38" s="641" t="str">
        <f>IF(AK38="","",AK38*(VLOOKUP((_xlfn.CONCAT(AG38,AH38)),'2 - Cadastro de Itens'!$J$16:$M$79,4,0)))</f>
        <v/>
      </c>
      <c r="AM38" s="164"/>
      <c r="AN38" s="164"/>
      <c r="AP38" s="164"/>
      <c r="AQ38" s="164"/>
      <c r="AR38" s="164"/>
      <c r="AS38" s="164"/>
      <c r="AT38" s="164"/>
      <c r="AU38" s="164"/>
      <c r="AV38" s="164"/>
      <c r="AW38" s="165"/>
      <c r="AX38" s="164"/>
      <c r="AY38" s="268">
        <f t="shared" si="2"/>
        <v>0</v>
      </c>
      <c r="BA38" s="164"/>
      <c r="BB38" s="164"/>
      <c r="BC38" s="164"/>
      <c r="BD38" s="164"/>
      <c r="BE38" s="164"/>
      <c r="BF38" s="164"/>
      <c r="BG38" s="164"/>
      <c r="BH38" s="164"/>
      <c r="BI38" s="164"/>
      <c r="BK38" s="164"/>
      <c r="BL38" s="164"/>
      <c r="BM38" s="165"/>
      <c r="BN38" s="336"/>
      <c r="BO38" s="164"/>
      <c r="BQ38" s="270"/>
      <c r="BR38" s="270"/>
      <c r="BS38" s="270"/>
      <c r="BT38" s="270"/>
      <c r="BV38" s="319"/>
      <c r="BW38" s="49"/>
      <c r="BX38" s="49"/>
      <c r="BY38" s="49"/>
      <c r="BZ38" s="273"/>
      <c r="CA38" s="273"/>
      <c r="CB38" s="49"/>
      <c r="CD38" s="164"/>
      <c r="CE38" s="164"/>
      <c r="CF38" s="164"/>
      <c r="CG38" s="164"/>
      <c r="CH38" s="164"/>
      <c r="CI38" s="164"/>
      <c r="CJ38" s="165"/>
      <c r="CK38" s="164"/>
      <c r="CM38" s="164"/>
      <c r="CN38" s="10"/>
    </row>
    <row r="39" spans="2:92" ht="19.95" customHeight="1" x14ac:dyDescent="0.25">
      <c r="B39" s="126"/>
      <c r="C39" s="1116"/>
      <c r="D39" s="1120"/>
      <c r="E39" s="1121"/>
      <c r="F39" s="1121"/>
      <c r="G39" s="1121"/>
      <c r="H39" s="1121"/>
      <c r="I39" s="1121"/>
      <c r="J39" s="1121"/>
      <c r="K39" s="1121"/>
      <c r="L39" s="1121"/>
      <c r="M39" s="1121"/>
      <c r="N39" s="1121"/>
      <c r="O39" s="1121"/>
      <c r="P39" s="1121"/>
      <c r="Q39" s="1111"/>
      <c r="R39" s="232">
        <f t="shared" si="1"/>
        <v>0</v>
      </c>
      <c r="S39" s="1116"/>
      <c r="T39" s="1111"/>
      <c r="U39" s="268">
        <f>IF(R39="","",R39*(VLOOKUP((_xlfn.CONCAT(S39,T39)),'2 - Cadastro de Itens'!$J$16:$M$79,4,0)))</f>
        <v>0</v>
      </c>
      <c r="V39" s="169"/>
      <c r="W39" s="197">
        <f t="shared" si="3"/>
        <v>0</v>
      </c>
      <c r="X39" s="165"/>
      <c r="Y39" s="197">
        <f t="shared" si="4"/>
        <v>0</v>
      </c>
      <c r="Z39" s="1108"/>
      <c r="AA39" s="1109"/>
      <c r="AB39" s="1109"/>
      <c r="AC39" s="1109"/>
      <c r="AD39" s="1109"/>
      <c r="AE39" s="1111"/>
      <c r="AG39" s="164"/>
      <c r="AH39" s="164"/>
      <c r="AI39" s="164"/>
      <c r="AJ39" s="164"/>
      <c r="AK39" s="164"/>
      <c r="AL39" s="641" t="str">
        <f>IF(AK39="","",AK39*(VLOOKUP((_xlfn.CONCAT(AG39,AH39)),'2 - Cadastro de Itens'!$J$16:$M$79,4,0)))</f>
        <v/>
      </c>
      <c r="AM39" s="164"/>
      <c r="AN39" s="164"/>
      <c r="AP39" s="164"/>
      <c r="AQ39" s="164"/>
      <c r="AR39" s="164"/>
      <c r="AS39" s="164"/>
      <c r="AT39" s="164"/>
      <c r="AU39" s="164"/>
      <c r="AV39" s="164"/>
      <c r="AW39" s="165"/>
      <c r="AX39" s="164"/>
      <c r="AY39" s="268">
        <f t="shared" si="2"/>
        <v>0</v>
      </c>
      <c r="BA39" s="164"/>
      <c r="BB39" s="164"/>
      <c r="BC39" s="164"/>
      <c r="BD39" s="164"/>
      <c r="BE39" s="164"/>
      <c r="BF39" s="164"/>
      <c r="BG39" s="164"/>
      <c r="BH39" s="164"/>
      <c r="BI39" s="164"/>
      <c r="BK39" s="164"/>
      <c r="BL39" s="164"/>
      <c r="BM39" s="165"/>
      <c r="BN39" s="336"/>
      <c r="BO39" s="164"/>
      <c r="BQ39" s="270"/>
      <c r="BR39" s="270"/>
      <c r="BS39" s="270"/>
      <c r="BT39" s="270"/>
      <c r="BV39" s="319"/>
      <c r="BW39" s="49"/>
      <c r="BX39" s="49"/>
      <c r="BY39" s="49"/>
      <c r="BZ39" s="273"/>
      <c r="CA39" s="273"/>
      <c r="CB39" s="49"/>
      <c r="CD39" s="164"/>
      <c r="CE39" s="164"/>
      <c r="CF39" s="164"/>
      <c r="CG39" s="164"/>
      <c r="CH39" s="164"/>
      <c r="CI39" s="164"/>
      <c r="CJ39" s="165"/>
      <c r="CK39" s="164"/>
      <c r="CM39" s="164"/>
      <c r="CN39" s="10"/>
    </row>
    <row r="40" spans="2:92" ht="19.95" customHeight="1" x14ac:dyDescent="0.25">
      <c r="B40" s="126"/>
      <c r="C40" s="1116"/>
      <c r="D40" s="1121"/>
      <c r="E40" s="1121"/>
      <c r="F40" s="1121"/>
      <c r="G40" s="1121"/>
      <c r="H40" s="1121"/>
      <c r="I40" s="1121"/>
      <c r="J40" s="1121"/>
      <c r="K40" s="1121"/>
      <c r="L40" s="1121"/>
      <c r="M40" s="1121"/>
      <c r="N40" s="1121"/>
      <c r="O40" s="1121"/>
      <c r="P40" s="1121"/>
      <c r="Q40" s="1111"/>
      <c r="R40" s="232">
        <f t="shared" si="1"/>
        <v>0</v>
      </c>
      <c r="S40" s="1116"/>
      <c r="T40" s="1111"/>
      <c r="U40" s="268">
        <f>IF(R40="","",R40*(VLOOKUP((_xlfn.CONCAT(S40,T40)),'2 - Cadastro de Itens'!$J$16:$M$79,4,0)))</f>
        <v>0</v>
      </c>
      <c r="V40" s="169"/>
      <c r="W40" s="197">
        <f t="shared" si="3"/>
        <v>0</v>
      </c>
      <c r="X40" s="165"/>
      <c r="Y40" s="197">
        <f t="shared" si="4"/>
        <v>0</v>
      </c>
      <c r="Z40" s="1108"/>
      <c r="AA40" s="1109"/>
      <c r="AB40" s="1109"/>
      <c r="AC40" s="1109"/>
      <c r="AD40" s="1109"/>
      <c r="AE40" s="1111"/>
      <c r="AG40" s="164"/>
      <c r="AH40" s="164"/>
      <c r="AI40" s="164"/>
      <c r="AJ40" s="164"/>
      <c r="AK40" s="164"/>
      <c r="AL40" s="641" t="str">
        <f>IF(AK40="","",AK40*(VLOOKUP((_xlfn.CONCAT(AG40,AH40)),'2 - Cadastro de Itens'!$J$16:$M$79,4,0)))</f>
        <v/>
      </c>
      <c r="AM40" s="164"/>
      <c r="AN40" s="164"/>
      <c r="AP40" s="164"/>
      <c r="AQ40" s="164"/>
      <c r="AR40" s="164"/>
      <c r="AS40" s="164"/>
      <c r="AT40" s="164"/>
      <c r="AU40" s="164"/>
      <c r="AV40" s="164"/>
      <c r="AW40" s="165"/>
      <c r="AX40" s="164"/>
      <c r="AY40" s="268">
        <f t="shared" si="2"/>
        <v>0</v>
      </c>
      <c r="BA40" s="164"/>
      <c r="BB40" s="164"/>
      <c r="BC40" s="164"/>
      <c r="BD40" s="164"/>
      <c r="BE40" s="164"/>
      <c r="BF40" s="164"/>
      <c r="BG40" s="164"/>
      <c r="BH40" s="164"/>
      <c r="BI40" s="164"/>
      <c r="BK40" s="245"/>
      <c r="BL40" s="164"/>
      <c r="BM40" s="246"/>
      <c r="BN40" s="337"/>
      <c r="BO40" s="245"/>
      <c r="BQ40" s="270"/>
      <c r="BR40" s="270"/>
      <c r="BS40" s="270"/>
      <c r="BT40" s="270"/>
      <c r="BV40" s="49"/>
      <c r="BW40" s="49"/>
      <c r="BX40" s="49"/>
      <c r="BY40" s="49"/>
      <c r="BZ40" s="273"/>
      <c r="CA40" s="273"/>
      <c r="CB40" s="49"/>
      <c r="CD40" s="164"/>
      <c r="CE40" s="164"/>
      <c r="CF40" s="164"/>
      <c r="CG40" s="164"/>
      <c r="CH40" s="164"/>
      <c r="CI40" s="164"/>
      <c r="CJ40" s="165"/>
      <c r="CK40" s="164"/>
      <c r="CM40" s="164"/>
      <c r="CN40" s="10"/>
    </row>
    <row r="41" spans="2:92" ht="19.95" customHeight="1" x14ac:dyDescent="0.25">
      <c r="B41" s="126"/>
      <c r="C41" s="1116"/>
      <c r="D41" s="1120"/>
      <c r="E41" s="1121"/>
      <c r="F41" s="1121"/>
      <c r="G41" s="1121"/>
      <c r="H41" s="1121"/>
      <c r="I41" s="1121"/>
      <c r="J41" s="1121"/>
      <c r="K41" s="1121"/>
      <c r="L41" s="1121"/>
      <c r="M41" s="1121"/>
      <c r="N41" s="1121"/>
      <c r="O41" s="1121"/>
      <c r="P41" s="1121"/>
      <c r="Q41" s="1111"/>
      <c r="R41" s="232">
        <f t="shared" si="1"/>
        <v>0</v>
      </c>
      <c r="S41" s="1116"/>
      <c r="T41" s="1111"/>
      <c r="U41" s="268">
        <f>IF(R41="","",R41*(VLOOKUP((_xlfn.CONCAT(S41,T41)),'2 - Cadastro de Itens'!$J$16:$M$79,4,0)))</f>
        <v>0</v>
      </c>
      <c r="V41" s="169"/>
      <c r="W41" s="197">
        <f t="shared" si="3"/>
        <v>0</v>
      </c>
      <c r="X41" s="165"/>
      <c r="Y41" s="197">
        <f t="shared" si="4"/>
        <v>0</v>
      </c>
      <c r="Z41" s="1108"/>
      <c r="AA41" s="1109"/>
      <c r="AB41" s="1109"/>
      <c r="AC41" s="1109"/>
      <c r="AD41" s="1109"/>
      <c r="AE41" s="1111"/>
      <c r="AG41" s="164"/>
      <c r="AH41" s="164"/>
      <c r="AI41" s="164"/>
      <c r="AJ41" s="164"/>
      <c r="AK41" s="164"/>
      <c r="AL41" s="641" t="str">
        <f>IF(AK41="","",AK41*(VLOOKUP((_xlfn.CONCAT(AG41,AH41)),'2 - Cadastro de Itens'!$J$16:$M$79,4,0)))</f>
        <v/>
      </c>
      <c r="AM41" s="164"/>
      <c r="AN41" s="164"/>
      <c r="AP41" s="164"/>
      <c r="AQ41" s="164"/>
      <c r="AR41" s="164"/>
      <c r="AS41" s="164"/>
      <c r="AT41" s="164"/>
      <c r="AU41" s="164"/>
      <c r="AV41" s="164"/>
      <c r="AW41" s="165"/>
      <c r="AX41" s="164"/>
      <c r="AY41" s="268">
        <f t="shared" si="2"/>
        <v>0</v>
      </c>
      <c r="BA41" s="164"/>
      <c r="BB41" s="164"/>
      <c r="BC41" s="164"/>
      <c r="BD41" s="164"/>
      <c r="BE41" s="164"/>
      <c r="BF41" s="164"/>
      <c r="BG41" s="164"/>
      <c r="BH41" s="164"/>
      <c r="BI41" s="164"/>
      <c r="BK41" s="245"/>
      <c r="BL41" s="164"/>
      <c r="BM41" s="246"/>
      <c r="BN41" s="337"/>
      <c r="BO41" s="245"/>
      <c r="BQ41" s="270"/>
      <c r="BR41" s="270"/>
      <c r="BS41" s="270"/>
      <c r="BT41" s="270"/>
      <c r="BV41" s="49"/>
      <c r="BW41" s="49"/>
      <c r="BX41" s="49"/>
      <c r="BY41" s="49"/>
      <c r="BZ41" s="273"/>
      <c r="CA41" s="273"/>
      <c r="CB41" s="49"/>
      <c r="CD41" s="164"/>
      <c r="CE41" s="164"/>
      <c r="CF41" s="164"/>
      <c r="CG41" s="164"/>
      <c r="CH41" s="164"/>
      <c r="CI41" s="164"/>
      <c r="CJ41" s="165"/>
      <c r="CK41" s="164"/>
      <c r="CM41" s="164"/>
      <c r="CN41" s="10"/>
    </row>
    <row r="42" spans="2:92" ht="19.95" customHeight="1" x14ac:dyDescent="0.25">
      <c r="B42" s="126"/>
      <c r="C42" s="1116"/>
      <c r="D42" s="1121"/>
      <c r="E42" s="1121"/>
      <c r="F42" s="1121"/>
      <c r="G42" s="1121"/>
      <c r="H42" s="1121"/>
      <c r="I42" s="1121"/>
      <c r="J42" s="1121"/>
      <c r="K42" s="1121"/>
      <c r="L42" s="1121"/>
      <c r="M42" s="1121"/>
      <c r="N42" s="1121"/>
      <c r="O42" s="1121"/>
      <c r="P42" s="1121"/>
      <c r="Q42" s="1111"/>
      <c r="R42" s="232">
        <f t="shared" si="1"/>
        <v>0</v>
      </c>
      <c r="S42" s="1116"/>
      <c r="T42" s="1111"/>
      <c r="U42" s="268">
        <f>IF(R42="","",R42*(VLOOKUP((_xlfn.CONCAT(S42,T42)),'2 - Cadastro de Itens'!$J$16:$M$79,4,0)))</f>
        <v>0</v>
      </c>
      <c r="V42" s="169"/>
      <c r="W42" s="197">
        <f t="shared" si="3"/>
        <v>0</v>
      </c>
      <c r="X42" s="165"/>
      <c r="Y42" s="197">
        <f t="shared" si="4"/>
        <v>0</v>
      </c>
      <c r="Z42" s="1108"/>
      <c r="AA42" s="1109"/>
      <c r="AB42" s="1109"/>
      <c r="AC42" s="1109"/>
      <c r="AD42" s="1109"/>
      <c r="AE42" s="1111"/>
      <c r="AG42" s="164"/>
      <c r="AH42" s="164"/>
      <c r="AI42" s="164"/>
      <c r="AJ42" s="164"/>
      <c r="AK42" s="164"/>
      <c r="AL42" s="641" t="str">
        <f>IF(AK42="","",AK42*(VLOOKUP((_xlfn.CONCAT(AG42,AH42)),'2 - Cadastro de Itens'!$J$16:$M$79,4,0)))</f>
        <v/>
      </c>
      <c r="AM42" s="164"/>
      <c r="AN42" s="164"/>
      <c r="AP42" s="164"/>
      <c r="AQ42" s="164"/>
      <c r="AR42" s="164"/>
      <c r="AS42" s="164"/>
      <c r="AT42" s="164"/>
      <c r="AU42" s="164"/>
      <c r="AV42" s="164"/>
      <c r="AW42" s="165"/>
      <c r="AX42" s="164"/>
      <c r="AY42" s="268">
        <f t="shared" si="2"/>
        <v>0</v>
      </c>
      <c r="BA42" s="164"/>
      <c r="BB42" s="164"/>
      <c r="BC42" s="164"/>
      <c r="BD42" s="164"/>
      <c r="BE42" s="164"/>
      <c r="BF42" s="164"/>
      <c r="BG42" s="164"/>
      <c r="BH42" s="164"/>
      <c r="BI42" s="164"/>
      <c r="BK42" s="245"/>
      <c r="BL42" s="164"/>
      <c r="BM42" s="246"/>
      <c r="BN42" s="337"/>
      <c r="BO42" s="245"/>
      <c r="BQ42" s="270"/>
      <c r="BR42" s="270"/>
      <c r="BS42" s="270"/>
      <c r="BT42" s="270"/>
      <c r="BV42" s="49"/>
      <c r="BW42" s="49"/>
      <c r="BX42" s="49"/>
      <c r="BY42" s="49"/>
      <c r="BZ42" s="273"/>
      <c r="CA42" s="273"/>
      <c r="CB42" s="49"/>
      <c r="CD42" s="164"/>
      <c r="CE42" s="245"/>
      <c r="CF42" s="245"/>
      <c r="CG42" s="245"/>
      <c r="CH42" s="245"/>
      <c r="CI42" s="245"/>
      <c r="CJ42" s="246"/>
      <c r="CK42" s="164"/>
      <c r="CM42" s="245"/>
      <c r="CN42" s="10"/>
    </row>
    <row r="43" spans="2:92" ht="19.95" customHeight="1" x14ac:dyDescent="0.25">
      <c r="B43" s="126"/>
      <c r="C43" s="1116"/>
      <c r="D43" s="1120"/>
      <c r="E43" s="1121"/>
      <c r="F43" s="1121"/>
      <c r="G43" s="1121"/>
      <c r="H43" s="1121"/>
      <c r="I43" s="1121"/>
      <c r="J43" s="1121"/>
      <c r="K43" s="1121"/>
      <c r="L43" s="1121"/>
      <c r="M43" s="1121"/>
      <c r="N43" s="1121"/>
      <c r="O43" s="1121"/>
      <c r="P43" s="1121"/>
      <c r="Q43" s="1111"/>
      <c r="R43" s="232">
        <f t="shared" si="1"/>
        <v>0</v>
      </c>
      <c r="S43" s="1116"/>
      <c r="T43" s="1111"/>
      <c r="U43" s="268">
        <f>IF(R43="","",R43*(VLOOKUP((_xlfn.CONCAT(S43,T43)),'2 - Cadastro de Itens'!$J$16:$M$79,4,0)))</f>
        <v>0</v>
      </c>
      <c r="V43" s="169"/>
      <c r="W43" s="197">
        <f t="shared" si="3"/>
        <v>0</v>
      </c>
      <c r="X43" s="165"/>
      <c r="Y43" s="197">
        <f t="shared" si="4"/>
        <v>0</v>
      </c>
      <c r="Z43" s="1108"/>
      <c r="AA43" s="1109"/>
      <c r="AB43" s="1109"/>
      <c r="AC43" s="1109"/>
      <c r="AD43" s="1109"/>
      <c r="AE43" s="1111"/>
      <c r="AG43" s="164"/>
      <c r="AH43" s="164"/>
      <c r="AI43" s="164"/>
      <c r="AJ43" s="164"/>
      <c r="AK43" s="164"/>
      <c r="AL43" s="641" t="str">
        <f>IF(AK43="","",AK43*(VLOOKUP((_xlfn.CONCAT(AG43,AH43)),'2 - Cadastro de Itens'!$J$16:$M$79,4,0)))</f>
        <v/>
      </c>
      <c r="AM43" s="164"/>
      <c r="AN43" s="164"/>
      <c r="AP43" s="164"/>
      <c r="AQ43" s="164"/>
      <c r="AR43" s="164"/>
      <c r="AS43" s="164"/>
      <c r="AT43" s="164"/>
      <c r="AU43" s="164"/>
      <c r="AV43" s="164"/>
      <c r="AW43" s="165"/>
      <c r="AX43" s="164"/>
      <c r="AY43" s="268">
        <f t="shared" si="2"/>
        <v>0</v>
      </c>
      <c r="BA43" s="164"/>
      <c r="BB43" s="164"/>
      <c r="BC43" s="164"/>
      <c r="BD43" s="164"/>
      <c r="BE43" s="164"/>
      <c r="BF43" s="164"/>
      <c r="BG43" s="164"/>
      <c r="BH43" s="164"/>
      <c r="BI43" s="164"/>
      <c r="BK43" s="245"/>
      <c r="BL43" s="164"/>
      <c r="BM43" s="246"/>
      <c r="BN43" s="337"/>
      <c r="BO43" s="245"/>
      <c r="BQ43" s="270"/>
      <c r="BR43" s="270"/>
      <c r="BS43" s="270"/>
      <c r="BT43" s="270"/>
      <c r="BV43" s="49"/>
      <c r="BW43" s="49"/>
      <c r="BX43" s="49"/>
      <c r="BY43" s="49"/>
      <c r="BZ43" s="273"/>
      <c r="CA43" s="273"/>
      <c r="CB43" s="49"/>
      <c r="CD43" s="164"/>
      <c r="CE43" s="245"/>
      <c r="CF43" s="245"/>
      <c r="CG43" s="245"/>
      <c r="CH43" s="245"/>
      <c r="CI43" s="245"/>
      <c r="CJ43" s="246"/>
      <c r="CK43" s="164"/>
      <c r="CM43" s="245"/>
      <c r="CN43" s="10"/>
    </row>
    <row r="44" spans="2:92" ht="19.95" customHeight="1" x14ac:dyDescent="0.25">
      <c r="B44" s="126"/>
      <c r="C44" s="1116"/>
      <c r="D44" s="1121"/>
      <c r="E44" s="1121"/>
      <c r="F44" s="1121"/>
      <c r="G44" s="1121"/>
      <c r="H44" s="1121"/>
      <c r="I44" s="1121"/>
      <c r="J44" s="1121"/>
      <c r="K44" s="1121"/>
      <c r="L44" s="1121"/>
      <c r="M44" s="1121"/>
      <c r="N44" s="1121"/>
      <c r="O44" s="1121"/>
      <c r="P44" s="1121"/>
      <c r="Q44" s="1111"/>
      <c r="R44" s="232">
        <f t="shared" si="1"/>
        <v>0</v>
      </c>
      <c r="S44" s="1116"/>
      <c r="T44" s="1111"/>
      <c r="U44" s="268">
        <f>IF(R44="","",R44*(VLOOKUP((_xlfn.CONCAT(S44,T44)),'2 - Cadastro de Itens'!$J$16:$M$79,4,0)))</f>
        <v>0</v>
      </c>
      <c r="V44" s="169"/>
      <c r="W44" s="197">
        <f t="shared" si="3"/>
        <v>0</v>
      </c>
      <c r="X44" s="165"/>
      <c r="Y44" s="197">
        <f t="shared" si="4"/>
        <v>0</v>
      </c>
      <c r="Z44" s="1108"/>
      <c r="AA44" s="1109"/>
      <c r="AB44" s="1109"/>
      <c r="AC44" s="1109"/>
      <c r="AD44" s="1109"/>
      <c r="AE44" s="1111"/>
      <c r="AG44" s="164"/>
      <c r="AH44" s="164"/>
      <c r="AI44" s="164"/>
      <c r="AJ44" s="164"/>
      <c r="AK44" s="164"/>
      <c r="AL44" s="641" t="str">
        <f>IF(AK44="","",AK44*(VLOOKUP((_xlfn.CONCAT(AG44,AH44)),'2 - Cadastro de Itens'!$J$16:$M$79,4,0)))</f>
        <v/>
      </c>
      <c r="AM44" s="164"/>
      <c r="AN44" s="164"/>
      <c r="AP44" s="164"/>
      <c r="AQ44" s="164"/>
      <c r="AR44" s="164"/>
      <c r="AS44" s="164"/>
      <c r="AT44" s="164"/>
      <c r="AU44" s="164"/>
      <c r="AV44" s="164"/>
      <c r="AW44" s="165"/>
      <c r="AX44" s="164"/>
      <c r="AY44" s="268">
        <f t="shared" si="2"/>
        <v>0</v>
      </c>
      <c r="BA44" s="164"/>
      <c r="BB44" s="164"/>
      <c r="BC44" s="164"/>
      <c r="BD44" s="164"/>
      <c r="BE44" s="164"/>
      <c r="BF44" s="164"/>
      <c r="BG44" s="164"/>
      <c r="BH44" s="164"/>
      <c r="BI44" s="164"/>
      <c r="BK44" s="245"/>
      <c r="BL44" s="164"/>
      <c r="BM44" s="246"/>
      <c r="BN44" s="337"/>
      <c r="BO44" s="245"/>
      <c r="BQ44" s="270"/>
      <c r="BR44" s="270"/>
      <c r="BS44" s="270"/>
      <c r="BT44" s="270"/>
      <c r="BV44" s="49"/>
      <c r="BW44" s="49"/>
      <c r="BX44" s="49"/>
      <c r="BY44" s="49"/>
      <c r="BZ44" s="273"/>
      <c r="CA44" s="273"/>
      <c r="CB44" s="49"/>
      <c r="CD44" s="164"/>
      <c r="CE44" s="245"/>
      <c r="CF44" s="245"/>
      <c r="CG44" s="245"/>
      <c r="CH44" s="245"/>
      <c r="CI44" s="245"/>
      <c r="CJ44" s="246"/>
      <c r="CK44" s="164"/>
      <c r="CM44" s="245"/>
      <c r="CN44" s="10"/>
    </row>
    <row r="45" spans="2:92" ht="19.95" customHeight="1" x14ac:dyDescent="0.25">
      <c r="B45" s="126"/>
      <c r="C45" s="1116"/>
      <c r="D45" s="1120"/>
      <c r="E45" s="1121"/>
      <c r="F45" s="1121"/>
      <c r="G45" s="1121"/>
      <c r="H45" s="1121"/>
      <c r="I45" s="1121"/>
      <c r="J45" s="1121"/>
      <c r="K45" s="1121"/>
      <c r="L45" s="1121"/>
      <c r="M45" s="1121"/>
      <c r="N45" s="1121"/>
      <c r="O45" s="1121"/>
      <c r="P45" s="1121"/>
      <c r="Q45" s="1111"/>
      <c r="R45" s="232">
        <f t="shared" si="1"/>
        <v>0</v>
      </c>
      <c r="S45" s="1116"/>
      <c r="T45" s="1111"/>
      <c r="U45" s="268">
        <f>IF(R45="","",R45*(VLOOKUP((_xlfn.CONCAT(S45,T45)),'2 - Cadastro de Itens'!$J$16:$M$79,4,0)))</f>
        <v>0</v>
      </c>
      <c r="V45" s="169"/>
      <c r="W45" s="197">
        <f t="shared" si="3"/>
        <v>0</v>
      </c>
      <c r="X45" s="165"/>
      <c r="Y45" s="197">
        <f t="shared" si="4"/>
        <v>0</v>
      </c>
      <c r="Z45" s="1108"/>
      <c r="AA45" s="1109"/>
      <c r="AB45" s="1109"/>
      <c r="AC45" s="1109"/>
      <c r="AD45" s="1109"/>
      <c r="AE45" s="1111"/>
      <c r="AG45" s="164"/>
      <c r="AH45" s="164"/>
      <c r="AI45" s="164"/>
      <c r="AJ45" s="164"/>
      <c r="AK45" s="164"/>
      <c r="AL45" s="641" t="str">
        <f>IF(AK45="","",AK45*(VLOOKUP((_xlfn.CONCAT(AG45,AH45)),'2 - Cadastro de Itens'!$J$16:$M$79,4,0)))</f>
        <v/>
      </c>
      <c r="AM45" s="164"/>
      <c r="AN45" s="164"/>
      <c r="AP45" s="164"/>
      <c r="AQ45" s="164"/>
      <c r="AR45" s="164"/>
      <c r="AS45" s="164"/>
      <c r="AT45" s="164"/>
      <c r="AU45" s="164"/>
      <c r="AV45" s="164"/>
      <c r="AW45" s="165"/>
      <c r="AX45" s="164"/>
      <c r="AY45" s="268">
        <f t="shared" si="2"/>
        <v>0</v>
      </c>
      <c r="BA45" s="164"/>
      <c r="BB45" s="164"/>
      <c r="BC45" s="164"/>
      <c r="BD45" s="164"/>
      <c r="BE45" s="164"/>
      <c r="BF45" s="164"/>
      <c r="BG45" s="164"/>
      <c r="BH45" s="164"/>
      <c r="BI45" s="164"/>
      <c r="BK45" s="245"/>
      <c r="BL45" s="164"/>
      <c r="BM45" s="246"/>
      <c r="BN45" s="337"/>
      <c r="BO45" s="245"/>
      <c r="BQ45" s="270"/>
      <c r="BR45" s="270"/>
      <c r="BS45" s="270"/>
      <c r="BT45" s="270"/>
      <c r="BV45" s="49"/>
      <c r="BW45" s="49"/>
      <c r="BX45" s="49"/>
      <c r="BY45" s="49"/>
      <c r="BZ45" s="273"/>
      <c r="CA45" s="273"/>
      <c r="CB45" s="49"/>
      <c r="CD45" s="164"/>
      <c r="CE45" s="245"/>
      <c r="CF45" s="245"/>
      <c r="CG45" s="245"/>
      <c r="CH45" s="245"/>
      <c r="CI45" s="245"/>
      <c r="CJ45" s="246"/>
      <c r="CK45" s="164"/>
      <c r="CM45" s="245"/>
      <c r="CN45" s="10"/>
    </row>
    <row r="46" spans="2:92" ht="19.95" customHeight="1" x14ac:dyDescent="0.25">
      <c r="B46" s="126"/>
      <c r="C46" s="1116"/>
      <c r="D46" s="1121"/>
      <c r="E46" s="1121"/>
      <c r="F46" s="1121"/>
      <c r="G46" s="1121"/>
      <c r="H46" s="1121"/>
      <c r="I46" s="1121"/>
      <c r="J46" s="1121"/>
      <c r="K46" s="1121"/>
      <c r="L46" s="1121"/>
      <c r="M46" s="1121"/>
      <c r="N46" s="1121"/>
      <c r="O46" s="1121"/>
      <c r="P46" s="1121"/>
      <c r="Q46" s="1111"/>
      <c r="R46" s="232">
        <f t="shared" si="1"/>
        <v>0</v>
      </c>
      <c r="S46" s="1116"/>
      <c r="T46" s="1111"/>
      <c r="U46" s="268">
        <f>IF(R46="","",R46*(VLOOKUP((_xlfn.CONCAT(S46,T46)),'2 - Cadastro de Itens'!$J$16:$M$79,4,0)))</f>
        <v>0</v>
      </c>
      <c r="V46" s="169"/>
      <c r="W46" s="197">
        <f t="shared" si="3"/>
        <v>0</v>
      </c>
      <c r="X46" s="165"/>
      <c r="Y46" s="197">
        <f t="shared" si="4"/>
        <v>0</v>
      </c>
      <c r="Z46" s="1108"/>
      <c r="AA46" s="1109"/>
      <c r="AB46" s="1109"/>
      <c r="AC46" s="1109"/>
      <c r="AD46" s="1109"/>
      <c r="AE46" s="1111"/>
      <c r="AG46" s="164"/>
      <c r="AH46" s="164"/>
      <c r="AI46" s="164"/>
      <c r="AJ46" s="164"/>
      <c r="AK46" s="164"/>
      <c r="AL46" s="641" t="str">
        <f>IF(AK46="","",AK46*(VLOOKUP((_xlfn.CONCAT(AG46,AH46)),'2 - Cadastro de Itens'!$J$16:$M$79,4,0)))</f>
        <v/>
      </c>
      <c r="AM46" s="164"/>
      <c r="AN46" s="164"/>
      <c r="AP46" s="164"/>
      <c r="AQ46" s="164"/>
      <c r="AR46" s="164"/>
      <c r="AS46" s="164"/>
      <c r="AT46" s="164"/>
      <c r="AU46" s="164"/>
      <c r="AV46" s="164"/>
      <c r="AW46" s="165"/>
      <c r="AX46" s="164"/>
      <c r="AY46" s="268">
        <f t="shared" si="2"/>
        <v>0</v>
      </c>
      <c r="BA46" s="164"/>
      <c r="BB46" s="164"/>
      <c r="BC46" s="164"/>
      <c r="BD46" s="164"/>
      <c r="BE46" s="164"/>
      <c r="BF46" s="164"/>
      <c r="BG46" s="164"/>
      <c r="BH46" s="164"/>
      <c r="BI46" s="164"/>
      <c r="BK46" s="245"/>
      <c r="BL46" s="164"/>
      <c r="BM46" s="246"/>
      <c r="BN46" s="337"/>
      <c r="BO46" s="245"/>
      <c r="BQ46" s="270"/>
      <c r="BR46" s="270"/>
      <c r="BS46" s="270"/>
      <c r="BT46" s="270"/>
      <c r="BV46" s="49"/>
      <c r="BW46" s="49"/>
      <c r="BX46" s="49"/>
      <c r="BY46" s="49"/>
      <c r="BZ46" s="273"/>
      <c r="CA46" s="273"/>
      <c r="CB46" s="49"/>
      <c r="CD46" s="164"/>
      <c r="CE46" s="245"/>
      <c r="CF46" s="245"/>
      <c r="CG46" s="245"/>
      <c r="CH46" s="245"/>
      <c r="CI46" s="245"/>
      <c r="CJ46" s="246"/>
      <c r="CK46" s="164"/>
      <c r="CM46" s="245"/>
      <c r="CN46" s="10"/>
    </row>
    <row r="47" spans="2:92" ht="19.95" customHeight="1" x14ac:dyDescent="0.25">
      <c r="B47" s="126"/>
      <c r="C47" s="1116"/>
      <c r="D47" s="1120"/>
      <c r="E47" s="1121"/>
      <c r="F47" s="1121"/>
      <c r="G47" s="1121"/>
      <c r="H47" s="1121"/>
      <c r="I47" s="1121"/>
      <c r="J47" s="1121"/>
      <c r="K47" s="1121"/>
      <c r="L47" s="1121"/>
      <c r="M47" s="1121"/>
      <c r="N47" s="1121"/>
      <c r="O47" s="1121"/>
      <c r="P47" s="1121"/>
      <c r="Q47" s="1111"/>
      <c r="R47" s="232">
        <f t="shared" si="1"/>
        <v>0</v>
      </c>
      <c r="S47" s="1116"/>
      <c r="T47" s="1111"/>
      <c r="U47" s="268">
        <f>IF(R47="","",R47*(VLOOKUP((_xlfn.CONCAT(S47,T47)),'2 - Cadastro de Itens'!$J$16:$M$79,4,0)))</f>
        <v>0</v>
      </c>
      <c r="V47" s="169"/>
      <c r="W47" s="197">
        <f t="shared" si="3"/>
        <v>0</v>
      </c>
      <c r="X47" s="165"/>
      <c r="Y47" s="197">
        <f t="shared" si="4"/>
        <v>0</v>
      </c>
      <c r="Z47" s="1108"/>
      <c r="AA47" s="1109"/>
      <c r="AB47" s="1109"/>
      <c r="AC47" s="1109"/>
      <c r="AD47" s="1109"/>
      <c r="AE47" s="1111"/>
      <c r="AG47" s="164"/>
      <c r="AH47" s="164"/>
      <c r="AI47" s="164"/>
      <c r="AJ47" s="164"/>
      <c r="AK47" s="164"/>
      <c r="AL47" s="641" t="str">
        <f>IF(AK47="","",AK47*(VLOOKUP((_xlfn.CONCAT(AG47,AH47)),'2 - Cadastro de Itens'!$J$16:$M$79,4,0)))</f>
        <v/>
      </c>
      <c r="AM47" s="164"/>
      <c r="AN47" s="164"/>
      <c r="AP47" s="164"/>
      <c r="AQ47" s="164"/>
      <c r="AR47" s="164"/>
      <c r="AS47" s="164"/>
      <c r="AT47" s="164"/>
      <c r="AU47" s="164"/>
      <c r="AV47" s="164"/>
      <c r="AW47" s="165"/>
      <c r="AX47" s="164"/>
      <c r="AY47" s="268">
        <f t="shared" si="2"/>
        <v>0</v>
      </c>
      <c r="BA47" s="164"/>
      <c r="BB47" s="164"/>
      <c r="BC47" s="164"/>
      <c r="BD47" s="164"/>
      <c r="BE47" s="164"/>
      <c r="BF47" s="164"/>
      <c r="BG47" s="164"/>
      <c r="BH47" s="164"/>
      <c r="BI47" s="164"/>
      <c r="BK47" s="245"/>
      <c r="BL47" s="164"/>
      <c r="BM47" s="246"/>
      <c r="BN47" s="337"/>
      <c r="BO47" s="245"/>
      <c r="BQ47" s="270"/>
      <c r="BR47" s="270"/>
      <c r="BS47" s="270"/>
      <c r="BT47" s="270"/>
      <c r="BV47" s="49"/>
      <c r="BW47" s="49"/>
      <c r="BX47" s="49"/>
      <c r="BY47" s="49"/>
      <c r="BZ47" s="273"/>
      <c r="CA47" s="273"/>
      <c r="CB47" s="49"/>
      <c r="CD47" s="164"/>
      <c r="CE47" s="245"/>
      <c r="CF47" s="245"/>
      <c r="CG47" s="245"/>
      <c r="CH47" s="245"/>
      <c r="CI47" s="245"/>
      <c r="CJ47" s="246"/>
      <c r="CK47" s="164"/>
      <c r="CM47" s="245"/>
      <c r="CN47" s="10"/>
    </row>
    <row r="48" spans="2:92" ht="19.95" customHeight="1" x14ac:dyDescent="0.25">
      <c r="B48" s="126"/>
      <c r="C48" s="1116"/>
      <c r="D48" s="1121"/>
      <c r="E48" s="1121"/>
      <c r="F48" s="1121"/>
      <c r="G48" s="1121"/>
      <c r="H48" s="1121"/>
      <c r="I48" s="1121"/>
      <c r="J48" s="1121"/>
      <c r="K48" s="1121"/>
      <c r="L48" s="1121"/>
      <c r="M48" s="1121"/>
      <c r="N48" s="1121"/>
      <c r="O48" s="1121"/>
      <c r="P48" s="1121"/>
      <c r="Q48" s="1111"/>
      <c r="R48" s="232">
        <f t="shared" si="1"/>
        <v>0</v>
      </c>
      <c r="S48" s="1116"/>
      <c r="T48" s="1111"/>
      <c r="U48" s="268">
        <f>IF(R48="","",R48*(VLOOKUP((_xlfn.CONCAT(S48,T48)),'2 - Cadastro de Itens'!$J$16:$M$79,4,0)))</f>
        <v>0</v>
      </c>
      <c r="V48" s="169"/>
      <c r="W48" s="197">
        <f t="shared" si="3"/>
        <v>0</v>
      </c>
      <c r="X48" s="165"/>
      <c r="Y48" s="197">
        <f t="shared" si="4"/>
        <v>0</v>
      </c>
      <c r="Z48" s="1108"/>
      <c r="AA48" s="1109"/>
      <c r="AB48" s="1109"/>
      <c r="AC48" s="1109"/>
      <c r="AD48" s="1109"/>
      <c r="AE48" s="1111"/>
      <c r="AG48" s="164"/>
      <c r="AH48" s="164"/>
      <c r="AI48" s="164"/>
      <c r="AJ48" s="164"/>
      <c r="AK48" s="164"/>
      <c r="AL48" s="641" t="str">
        <f>IF(AK48="","",AK48*(VLOOKUP((_xlfn.CONCAT(AG48,AH48)),'2 - Cadastro de Itens'!$J$16:$M$79,4,0)))</f>
        <v/>
      </c>
      <c r="AM48" s="164"/>
      <c r="AN48" s="164"/>
      <c r="AP48" s="164"/>
      <c r="AQ48" s="164"/>
      <c r="AR48" s="164"/>
      <c r="AS48" s="164"/>
      <c r="AT48" s="164"/>
      <c r="AU48" s="164"/>
      <c r="AV48" s="164"/>
      <c r="AW48" s="165"/>
      <c r="AX48" s="164"/>
      <c r="AY48" s="268">
        <f t="shared" si="2"/>
        <v>0</v>
      </c>
      <c r="BA48" s="164"/>
      <c r="BB48" s="164"/>
      <c r="BC48" s="164"/>
      <c r="BD48" s="164"/>
      <c r="BE48" s="164"/>
      <c r="BF48" s="164"/>
      <c r="BG48" s="164"/>
      <c r="BH48" s="164"/>
      <c r="BI48" s="164"/>
      <c r="BK48" s="245"/>
      <c r="BL48" s="164"/>
      <c r="BM48" s="246"/>
      <c r="BN48" s="337"/>
      <c r="BO48" s="245"/>
      <c r="BQ48" s="270"/>
      <c r="BR48" s="270"/>
      <c r="BS48" s="270"/>
      <c r="BT48" s="270"/>
      <c r="BV48" s="49"/>
      <c r="BW48" s="49"/>
      <c r="BX48" s="49"/>
      <c r="BY48" s="49"/>
      <c r="BZ48" s="273"/>
      <c r="CA48" s="273"/>
      <c r="CB48" s="49"/>
      <c r="CD48" s="164"/>
      <c r="CE48" s="245"/>
      <c r="CF48" s="245"/>
      <c r="CG48" s="245"/>
      <c r="CH48" s="245"/>
      <c r="CI48" s="245"/>
      <c r="CJ48" s="246"/>
      <c r="CK48" s="164"/>
      <c r="CM48" s="245"/>
      <c r="CN48" s="10"/>
    </row>
    <row r="49" spans="2:92" ht="19.95" customHeight="1" x14ac:dyDescent="0.25">
      <c r="B49" s="126"/>
      <c r="C49" s="1116"/>
      <c r="D49" s="1120"/>
      <c r="E49" s="1121"/>
      <c r="F49" s="1121"/>
      <c r="G49" s="1121"/>
      <c r="H49" s="1121"/>
      <c r="I49" s="1121"/>
      <c r="J49" s="1121"/>
      <c r="K49" s="1121"/>
      <c r="L49" s="1121"/>
      <c r="M49" s="1121"/>
      <c r="N49" s="1121"/>
      <c r="O49" s="1121"/>
      <c r="P49" s="1121"/>
      <c r="Q49" s="1111"/>
      <c r="R49" s="232">
        <f t="shared" si="1"/>
        <v>0</v>
      </c>
      <c r="S49" s="1116"/>
      <c r="T49" s="1111"/>
      <c r="U49" s="268">
        <f>IF(R49="","",R49*(VLOOKUP((_xlfn.CONCAT(S49,T49)),'2 - Cadastro de Itens'!$J$16:$M$79,4,0)))</f>
        <v>0</v>
      </c>
      <c r="V49" s="169"/>
      <c r="W49" s="197">
        <f t="shared" si="3"/>
        <v>0</v>
      </c>
      <c r="X49" s="165"/>
      <c r="Y49" s="197">
        <f t="shared" si="4"/>
        <v>0</v>
      </c>
      <c r="Z49" s="1108"/>
      <c r="AA49" s="1109"/>
      <c r="AB49" s="1109"/>
      <c r="AC49" s="1109"/>
      <c r="AD49" s="1109"/>
      <c r="AE49" s="1111"/>
      <c r="AG49" s="164"/>
      <c r="AH49" s="164"/>
      <c r="AI49" s="164"/>
      <c r="AJ49" s="164"/>
      <c r="AK49" s="164"/>
      <c r="AL49" s="641" t="str">
        <f>IF(AK49="","",AK49*(VLOOKUP((_xlfn.CONCAT(AG49,AH49)),'2 - Cadastro de Itens'!$J$16:$M$79,4,0)))</f>
        <v/>
      </c>
      <c r="AM49" s="164"/>
      <c r="AN49" s="164"/>
      <c r="AP49" s="164"/>
      <c r="AQ49" s="164"/>
      <c r="AR49" s="164"/>
      <c r="AS49" s="164"/>
      <c r="AT49" s="164"/>
      <c r="AU49" s="164"/>
      <c r="AV49" s="164"/>
      <c r="AW49" s="165"/>
      <c r="AX49" s="164"/>
      <c r="AY49" s="268">
        <f t="shared" si="2"/>
        <v>0</v>
      </c>
      <c r="BA49" s="164"/>
      <c r="BB49" s="164"/>
      <c r="BC49" s="164"/>
      <c r="BD49" s="164"/>
      <c r="BE49" s="164"/>
      <c r="BF49" s="164"/>
      <c r="BG49" s="164"/>
      <c r="BH49" s="164"/>
      <c r="BI49" s="164"/>
      <c r="BK49" s="245"/>
      <c r="BL49" s="164"/>
      <c r="BM49" s="246"/>
      <c r="BN49" s="337"/>
      <c r="BO49" s="245"/>
      <c r="BQ49" s="270"/>
      <c r="BR49" s="270"/>
      <c r="BS49" s="270"/>
      <c r="BT49" s="270"/>
      <c r="BV49" s="49"/>
      <c r="BW49" s="49"/>
      <c r="BX49" s="49"/>
      <c r="BY49" s="49"/>
      <c r="BZ49" s="273"/>
      <c r="CA49" s="273"/>
      <c r="CB49" s="49"/>
      <c r="CD49" s="164"/>
      <c r="CE49" s="245"/>
      <c r="CF49" s="245"/>
      <c r="CG49" s="245"/>
      <c r="CH49" s="245"/>
      <c r="CI49" s="245"/>
      <c r="CJ49" s="246"/>
      <c r="CK49" s="164"/>
      <c r="CM49" s="245"/>
      <c r="CN49" s="10"/>
    </row>
    <row r="50" spans="2:92" ht="19.95" customHeight="1" x14ac:dyDescent="0.25">
      <c r="B50" s="126"/>
      <c r="C50" s="1116"/>
      <c r="D50" s="1121"/>
      <c r="E50" s="1121"/>
      <c r="F50" s="1121"/>
      <c r="G50" s="1121"/>
      <c r="H50" s="1121"/>
      <c r="I50" s="1121"/>
      <c r="J50" s="1121"/>
      <c r="K50" s="1121"/>
      <c r="L50" s="1121"/>
      <c r="M50" s="1121"/>
      <c r="N50" s="1121"/>
      <c r="O50" s="1121"/>
      <c r="P50" s="1121"/>
      <c r="Q50" s="1111"/>
      <c r="R50" s="232">
        <f t="shared" si="1"/>
        <v>0</v>
      </c>
      <c r="S50" s="1116"/>
      <c r="T50" s="1111"/>
      <c r="U50" s="268">
        <f>IF(R50="","",R50*(VLOOKUP((_xlfn.CONCAT(S50,T50)),'2 - Cadastro de Itens'!$J$16:$M$79,4,0)))</f>
        <v>0</v>
      </c>
      <c r="V50" s="169"/>
      <c r="W50" s="197">
        <f t="shared" si="3"/>
        <v>0</v>
      </c>
      <c r="X50" s="165"/>
      <c r="Y50" s="197">
        <f t="shared" si="4"/>
        <v>0</v>
      </c>
      <c r="Z50" s="1108"/>
      <c r="AA50" s="1109"/>
      <c r="AB50" s="1109"/>
      <c r="AC50" s="1109"/>
      <c r="AD50" s="1109"/>
      <c r="AE50" s="1111"/>
      <c r="AG50" s="164"/>
      <c r="AH50" s="164"/>
      <c r="AI50" s="164"/>
      <c r="AJ50" s="164"/>
      <c r="AK50" s="164"/>
      <c r="AL50" s="641" t="str">
        <f>IF(AK50="","",AK50*(VLOOKUP((_xlfn.CONCAT(AG50,AH50)),'2 - Cadastro de Itens'!$J$16:$M$79,4,0)))</f>
        <v/>
      </c>
      <c r="AM50" s="164"/>
      <c r="AN50" s="164"/>
      <c r="AP50" s="164"/>
      <c r="AQ50" s="164"/>
      <c r="AR50" s="164"/>
      <c r="AS50" s="164"/>
      <c r="AT50" s="164"/>
      <c r="AU50" s="164"/>
      <c r="AV50" s="164"/>
      <c r="AW50" s="165"/>
      <c r="AX50" s="164"/>
      <c r="AY50" s="268">
        <f t="shared" si="2"/>
        <v>0</v>
      </c>
      <c r="BA50" s="164"/>
      <c r="BB50" s="164"/>
      <c r="BC50" s="164"/>
      <c r="BD50" s="164"/>
      <c r="BE50" s="164"/>
      <c r="BF50" s="164"/>
      <c r="BG50" s="164"/>
      <c r="BH50" s="164"/>
      <c r="BI50" s="164"/>
      <c r="BK50" s="245"/>
      <c r="BL50" s="164"/>
      <c r="BM50" s="246"/>
      <c r="BN50" s="337"/>
      <c r="BO50" s="245"/>
      <c r="BQ50" s="270"/>
      <c r="BR50" s="270"/>
      <c r="BS50" s="270"/>
      <c r="BT50" s="270"/>
      <c r="BV50" s="49"/>
      <c r="BW50" s="49"/>
      <c r="BX50" s="49"/>
      <c r="BY50" s="49"/>
      <c r="BZ50" s="273"/>
      <c r="CA50" s="273"/>
      <c r="CB50" s="49"/>
      <c r="CD50" s="164"/>
      <c r="CE50" s="245"/>
      <c r="CF50" s="245"/>
      <c r="CG50" s="245"/>
      <c r="CH50" s="245"/>
      <c r="CI50" s="245"/>
      <c r="CJ50" s="246"/>
      <c r="CK50" s="164"/>
      <c r="CM50" s="245"/>
      <c r="CN50" s="10"/>
    </row>
    <row r="51" spans="2:92" ht="19.95" customHeight="1" x14ac:dyDescent="0.25">
      <c r="B51" s="126"/>
      <c r="C51" s="1116"/>
      <c r="D51" s="1120"/>
      <c r="E51" s="1121"/>
      <c r="F51" s="1121"/>
      <c r="G51" s="1121"/>
      <c r="H51" s="1121"/>
      <c r="I51" s="1121"/>
      <c r="J51" s="1121"/>
      <c r="K51" s="1121"/>
      <c r="L51" s="1121"/>
      <c r="M51" s="1121"/>
      <c r="N51" s="1121"/>
      <c r="O51" s="1121"/>
      <c r="P51" s="1121"/>
      <c r="Q51" s="1111"/>
      <c r="R51" s="232">
        <f t="shared" si="1"/>
        <v>0</v>
      </c>
      <c r="S51" s="1116"/>
      <c r="T51" s="1111"/>
      <c r="U51" s="268">
        <f>IF(R51="","",R51*(VLOOKUP((_xlfn.CONCAT(S51,T51)),'2 - Cadastro de Itens'!$J$16:$M$79,4,0)))</f>
        <v>0</v>
      </c>
      <c r="V51" s="169"/>
      <c r="W51" s="197">
        <f t="shared" si="3"/>
        <v>0</v>
      </c>
      <c r="X51" s="165"/>
      <c r="Y51" s="197">
        <f t="shared" si="4"/>
        <v>0</v>
      </c>
      <c r="Z51" s="1108"/>
      <c r="AA51" s="1109"/>
      <c r="AB51" s="1109"/>
      <c r="AC51" s="1109"/>
      <c r="AD51" s="1109"/>
      <c r="AE51" s="1111"/>
      <c r="AG51" s="164"/>
      <c r="AH51" s="164"/>
      <c r="AI51" s="164"/>
      <c r="AJ51" s="164"/>
      <c r="AK51" s="164"/>
      <c r="AL51" s="641" t="str">
        <f>IF(AK51="","",AK51*(VLOOKUP((_xlfn.CONCAT(AG51,AH51)),'2 - Cadastro de Itens'!$J$16:$M$79,4,0)))</f>
        <v/>
      </c>
      <c r="AM51" s="164"/>
      <c r="AN51" s="164"/>
      <c r="AP51" s="164"/>
      <c r="AQ51" s="164"/>
      <c r="AR51" s="164"/>
      <c r="AS51" s="164"/>
      <c r="AT51" s="164"/>
      <c r="AU51" s="164"/>
      <c r="AV51" s="164"/>
      <c r="AW51" s="165"/>
      <c r="AX51" s="164"/>
      <c r="AY51" s="268">
        <f t="shared" si="2"/>
        <v>0</v>
      </c>
      <c r="BA51" s="164"/>
      <c r="BB51" s="164"/>
      <c r="BC51" s="164"/>
      <c r="BD51" s="164"/>
      <c r="BE51" s="164"/>
      <c r="BF51" s="164"/>
      <c r="BG51" s="164"/>
      <c r="BH51" s="164"/>
      <c r="BI51" s="164"/>
      <c r="BK51" s="245"/>
      <c r="BL51" s="164"/>
      <c r="BM51" s="246"/>
      <c r="BN51" s="337"/>
      <c r="BO51" s="245"/>
      <c r="BQ51" s="270"/>
      <c r="BR51" s="270"/>
      <c r="BS51" s="270"/>
      <c r="BT51" s="270"/>
      <c r="BV51" s="49"/>
      <c r="BW51" s="49"/>
      <c r="BX51" s="49"/>
      <c r="BY51" s="49"/>
      <c r="BZ51" s="273"/>
      <c r="CA51" s="273"/>
      <c r="CB51" s="49"/>
      <c r="CD51" s="164"/>
      <c r="CE51" s="245"/>
      <c r="CF51" s="245"/>
      <c r="CG51" s="245"/>
      <c r="CH51" s="245"/>
      <c r="CI51" s="245"/>
      <c r="CJ51" s="246"/>
      <c r="CK51" s="164"/>
      <c r="CM51" s="245"/>
      <c r="CN51" s="10"/>
    </row>
    <row r="52" spans="2:92" ht="19.95" customHeight="1" x14ac:dyDescent="0.25">
      <c r="B52" s="126"/>
      <c r="C52" s="1116"/>
      <c r="D52" s="1121"/>
      <c r="E52" s="1121"/>
      <c r="F52" s="1121"/>
      <c r="G52" s="1121"/>
      <c r="H52" s="1121"/>
      <c r="I52" s="1121"/>
      <c r="J52" s="1121"/>
      <c r="K52" s="1121"/>
      <c r="L52" s="1121"/>
      <c r="M52" s="1121"/>
      <c r="N52" s="1121"/>
      <c r="O52" s="1121"/>
      <c r="P52" s="1121"/>
      <c r="Q52" s="1111"/>
      <c r="R52" s="232">
        <f t="shared" si="1"/>
        <v>0</v>
      </c>
      <c r="S52" s="1116"/>
      <c r="T52" s="1111"/>
      <c r="U52" s="268">
        <f>IF(R52="","",R52*(VLOOKUP((_xlfn.CONCAT(S52,T52)),'2 - Cadastro de Itens'!$J$16:$M$79,4,0)))</f>
        <v>0</v>
      </c>
      <c r="V52" s="169"/>
      <c r="W52" s="197">
        <f t="shared" si="3"/>
        <v>0</v>
      </c>
      <c r="X52" s="165"/>
      <c r="Y52" s="197">
        <f t="shared" si="4"/>
        <v>0</v>
      </c>
      <c r="Z52" s="1108"/>
      <c r="AA52" s="1109"/>
      <c r="AB52" s="1109"/>
      <c r="AC52" s="1109"/>
      <c r="AD52" s="1109"/>
      <c r="AE52" s="1111"/>
      <c r="AG52" s="164"/>
      <c r="AH52" s="164"/>
      <c r="AI52" s="164"/>
      <c r="AJ52" s="164"/>
      <c r="AK52" s="164"/>
      <c r="AL52" s="641" t="str">
        <f>IF(AK52="","",AK52*(VLOOKUP((_xlfn.CONCAT(AG52,AH52)),'2 - Cadastro de Itens'!$J$16:$M$79,4,0)))</f>
        <v/>
      </c>
      <c r="AM52" s="164"/>
      <c r="AN52" s="164"/>
      <c r="AP52" s="164"/>
      <c r="AQ52" s="164"/>
      <c r="AR52" s="164"/>
      <c r="AS52" s="164"/>
      <c r="AT52" s="164"/>
      <c r="AU52" s="164"/>
      <c r="AV52" s="164"/>
      <c r="AW52" s="165"/>
      <c r="AX52" s="164"/>
      <c r="AY52" s="268">
        <f t="shared" si="2"/>
        <v>0</v>
      </c>
      <c r="BA52" s="164"/>
      <c r="BB52" s="164"/>
      <c r="BC52" s="164"/>
      <c r="BD52" s="164"/>
      <c r="BE52" s="164"/>
      <c r="BF52" s="164"/>
      <c r="BG52" s="164"/>
      <c r="BH52" s="164"/>
      <c r="BI52" s="164"/>
      <c r="BK52" s="245"/>
      <c r="BL52" s="164"/>
      <c r="BM52" s="246"/>
      <c r="BN52" s="337"/>
      <c r="BO52" s="245"/>
      <c r="BQ52" s="270"/>
      <c r="BR52" s="270"/>
      <c r="BS52" s="270"/>
      <c r="BT52" s="270"/>
      <c r="BV52" s="49"/>
      <c r="BW52" s="49"/>
      <c r="BX52" s="49"/>
      <c r="BY52" s="49"/>
      <c r="BZ52" s="273"/>
      <c r="CA52" s="273"/>
      <c r="CB52" s="49"/>
      <c r="CD52" s="164"/>
      <c r="CE52" s="245"/>
      <c r="CF52" s="245"/>
      <c r="CG52" s="245"/>
      <c r="CH52" s="245"/>
      <c r="CI52" s="245"/>
      <c r="CJ52" s="246"/>
      <c r="CK52" s="164"/>
      <c r="CM52" s="245"/>
      <c r="CN52" s="10"/>
    </row>
    <row r="53" spans="2:92" ht="19.95" customHeight="1" x14ac:dyDescent="0.25">
      <c r="B53" s="126"/>
      <c r="C53" s="1116"/>
      <c r="D53" s="1120"/>
      <c r="E53" s="1121"/>
      <c r="F53" s="1121"/>
      <c r="G53" s="1121"/>
      <c r="H53" s="1121"/>
      <c r="I53" s="1121"/>
      <c r="J53" s="1121"/>
      <c r="K53" s="1121"/>
      <c r="L53" s="1121"/>
      <c r="M53" s="1121"/>
      <c r="N53" s="1121"/>
      <c r="O53" s="1121"/>
      <c r="P53" s="1121"/>
      <c r="Q53" s="1111"/>
      <c r="R53" s="232">
        <f t="shared" si="1"/>
        <v>0</v>
      </c>
      <c r="S53" s="1116"/>
      <c r="T53" s="1111"/>
      <c r="U53" s="268">
        <f>IF(R53="","",R53*(VLOOKUP((_xlfn.CONCAT(S53,T53)),'2 - Cadastro de Itens'!$J$16:$M$79,4,0)))</f>
        <v>0</v>
      </c>
      <c r="V53" s="169"/>
      <c r="W53" s="197">
        <f t="shared" si="3"/>
        <v>0</v>
      </c>
      <c r="X53" s="165"/>
      <c r="Y53" s="197">
        <f t="shared" si="4"/>
        <v>0</v>
      </c>
      <c r="Z53" s="1108"/>
      <c r="AA53" s="1109"/>
      <c r="AB53" s="1109"/>
      <c r="AC53" s="1109"/>
      <c r="AD53" s="1109"/>
      <c r="AE53" s="1111"/>
      <c r="AG53" s="164"/>
      <c r="AH53" s="164"/>
      <c r="AI53" s="164"/>
      <c r="AJ53" s="164"/>
      <c r="AK53" s="164"/>
      <c r="AL53" s="641" t="str">
        <f>IF(AK53="","",AK53*(VLOOKUP((_xlfn.CONCAT(AG53,AH53)),'2 - Cadastro de Itens'!$J$16:$M$79,4,0)))</f>
        <v/>
      </c>
      <c r="AM53" s="164"/>
      <c r="AN53" s="164"/>
      <c r="AP53" s="164"/>
      <c r="AQ53" s="164"/>
      <c r="AR53" s="164"/>
      <c r="AS53" s="164"/>
      <c r="AT53" s="164"/>
      <c r="AU53" s="164"/>
      <c r="AV53" s="164"/>
      <c r="AW53" s="165"/>
      <c r="AX53" s="164"/>
      <c r="AY53" s="268">
        <f t="shared" si="2"/>
        <v>0</v>
      </c>
      <c r="BA53" s="164"/>
      <c r="BB53" s="164"/>
      <c r="BC53" s="164"/>
      <c r="BD53" s="164"/>
      <c r="BE53" s="164"/>
      <c r="BF53" s="164"/>
      <c r="BG53" s="164"/>
      <c r="BH53" s="164"/>
      <c r="BI53" s="164"/>
      <c r="BK53" s="245"/>
      <c r="BL53" s="164"/>
      <c r="BM53" s="246"/>
      <c r="BN53" s="337"/>
      <c r="BO53" s="245"/>
      <c r="BQ53" s="270"/>
      <c r="BR53" s="270"/>
      <c r="BS53" s="270"/>
      <c r="BT53" s="270"/>
      <c r="BV53" s="49"/>
      <c r="BW53" s="49"/>
      <c r="BX53" s="49"/>
      <c r="BY53" s="49"/>
      <c r="BZ53" s="273"/>
      <c r="CA53" s="273"/>
      <c r="CB53" s="49"/>
      <c r="CD53" s="164"/>
      <c r="CE53" s="245"/>
      <c r="CF53" s="245"/>
      <c r="CG53" s="245"/>
      <c r="CH53" s="245"/>
      <c r="CI53" s="245"/>
      <c r="CJ53" s="246"/>
      <c r="CK53" s="164"/>
      <c r="CM53" s="245"/>
      <c r="CN53" s="10"/>
    </row>
    <row r="54" spans="2:92" ht="19.95" customHeight="1" x14ac:dyDescent="0.25">
      <c r="B54" s="126"/>
      <c r="C54" s="1116"/>
      <c r="D54" s="1121"/>
      <c r="E54" s="1121"/>
      <c r="F54" s="1121"/>
      <c r="G54" s="1121"/>
      <c r="H54" s="1121"/>
      <c r="I54" s="1121"/>
      <c r="J54" s="1121"/>
      <c r="K54" s="1121"/>
      <c r="L54" s="1121"/>
      <c r="M54" s="1121"/>
      <c r="N54" s="1121"/>
      <c r="O54" s="1121"/>
      <c r="P54" s="1121"/>
      <c r="Q54" s="1111"/>
      <c r="R54" s="232">
        <f t="shared" si="1"/>
        <v>0</v>
      </c>
      <c r="S54" s="1116"/>
      <c r="T54" s="1111"/>
      <c r="U54" s="268">
        <f>IF(R54="","",R54*(VLOOKUP((_xlfn.CONCAT(S54,T54)),'2 - Cadastro de Itens'!$J$16:$M$79,4,0)))</f>
        <v>0</v>
      </c>
      <c r="V54" s="169"/>
      <c r="W54" s="197">
        <f t="shared" si="3"/>
        <v>0</v>
      </c>
      <c r="X54" s="165"/>
      <c r="Y54" s="197">
        <f t="shared" si="4"/>
        <v>0</v>
      </c>
      <c r="Z54" s="1108"/>
      <c r="AA54" s="1109"/>
      <c r="AB54" s="1109"/>
      <c r="AC54" s="1109"/>
      <c r="AD54" s="1109"/>
      <c r="AE54" s="1111"/>
      <c r="AG54" s="164"/>
      <c r="AH54" s="164"/>
      <c r="AI54" s="164"/>
      <c r="AJ54" s="164"/>
      <c r="AK54" s="164"/>
      <c r="AL54" s="641" t="str">
        <f>IF(AK54="","",AK54*(VLOOKUP((_xlfn.CONCAT(AG54,AH54)),'2 - Cadastro de Itens'!$J$16:$M$79,4,0)))</f>
        <v/>
      </c>
      <c r="AM54" s="164"/>
      <c r="AN54" s="164"/>
      <c r="AP54" s="164"/>
      <c r="AQ54" s="164"/>
      <c r="AR54" s="164"/>
      <c r="AS54" s="164"/>
      <c r="AT54" s="164"/>
      <c r="AU54" s="164"/>
      <c r="AV54" s="164"/>
      <c r="AW54" s="165"/>
      <c r="AX54" s="164"/>
      <c r="AY54" s="268">
        <f t="shared" si="2"/>
        <v>0</v>
      </c>
      <c r="BA54" s="164"/>
      <c r="BB54" s="164"/>
      <c r="BC54" s="164"/>
      <c r="BD54" s="164"/>
      <c r="BE54" s="164"/>
      <c r="BF54" s="164"/>
      <c r="BG54" s="164"/>
      <c r="BH54" s="164"/>
      <c r="BI54" s="164"/>
      <c r="BK54" s="245"/>
      <c r="BL54" s="164"/>
      <c r="BM54" s="246"/>
      <c r="BN54" s="337"/>
      <c r="BO54" s="245"/>
      <c r="BQ54" s="270"/>
      <c r="BR54" s="270"/>
      <c r="BS54" s="270"/>
      <c r="BT54" s="270"/>
      <c r="BV54" s="49"/>
      <c r="BW54" s="49"/>
      <c r="BX54" s="49"/>
      <c r="BY54" s="49"/>
      <c r="BZ54" s="273"/>
      <c r="CA54" s="273"/>
      <c r="CB54" s="49"/>
      <c r="CD54" s="164"/>
      <c r="CE54" s="245"/>
      <c r="CF54" s="245"/>
      <c r="CG54" s="245"/>
      <c r="CH54" s="245"/>
      <c r="CI54" s="245"/>
      <c r="CJ54" s="246"/>
      <c r="CK54" s="164"/>
      <c r="CM54" s="245"/>
      <c r="CN54" s="10"/>
    </row>
    <row r="55" spans="2:92" ht="19.95" customHeight="1" x14ac:dyDescent="0.25">
      <c r="B55" s="126"/>
      <c r="C55" s="1116"/>
      <c r="D55" s="1120"/>
      <c r="E55" s="1121"/>
      <c r="F55" s="1121"/>
      <c r="G55" s="1121"/>
      <c r="H55" s="1121"/>
      <c r="I55" s="1121"/>
      <c r="J55" s="1121"/>
      <c r="K55" s="1121"/>
      <c r="L55" s="1121"/>
      <c r="M55" s="1121"/>
      <c r="N55" s="1121"/>
      <c r="O55" s="1121"/>
      <c r="P55" s="1121"/>
      <c r="Q55" s="1111"/>
      <c r="R55" s="232">
        <f t="shared" si="1"/>
        <v>0</v>
      </c>
      <c r="S55" s="1116"/>
      <c r="T55" s="1111"/>
      <c r="U55" s="268">
        <f>IF(R55="","",R55*(VLOOKUP((_xlfn.CONCAT(S55,T55)),'2 - Cadastro de Itens'!$J$16:$M$79,4,0)))</f>
        <v>0</v>
      </c>
      <c r="V55" s="169"/>
      <c r="W55" s="197">
        <f t="shared" si="3"/>
        <v>0</v>
      </c>
      <c r="X55" s="165"/>
      <c r="Y55" s="197">
        <f t="shared" si="4"/>
        <v>0</v>
      </c>
      <c r="Z55" s="1108"/>
      <c r="AA55" s="1109"/>
      <c r="AB55" s="1109"/>
      <c r="AC55" s="1109"/>
      <c r="AD55" s="1109"/>
      <c r="AE55" s="1111"/>
      <c r="AG55" s="164"/>
      <c r="AH55" s="164"/>
      <c r="AI55" s="164"/>
      <c r="AJ55" s="164"/>
      <c r="AK55" s="164"/>
      <c r="AL55" s="641" t="str">
        <f>IF(AK55="","",AK55*(VLOOKUP((_xlfn.CONCAT(AG55,AH55)),'2 - Cadastro de Itens'!$J$16:$M$79,4,0)))</f>
        <v/>
      </c>
      <c r="AM55" s="164"/>
      <c r="AN55" s="164"/>
      <c r="AP55" s="164"/>
      <c r="AQ55" s="164"/>
      <c r="AR55" s="164"/>
      <c r="AS55" s="164"/>
      <c r="AT55" s="164"/>
      <c r="AU55" s="164"/>
      <c r="AV55" s="164"/>
      <c r="AW55" s="165"/>
      <c r="AX55" s="164"/>
      <c r="AY55" s="268">
        <f t="shared" si="2"/>
        <v>0</v>
      </c>
      <c r="BA55" s="164"/>
      <c r="BB55" s="164"/>
      <c r="BC55" s="164"/>
      <c r="BD55" s="164"/>
      <c r="BE55" s="164"/>
      <c r="BF55" s="164"/>
      <c r="BG55" s="164"/>
      <c r="BH55" s="164"/>
      <c r="BI55" s="164"/>
      <c r="BK55" s="245"/>
      <c r="BL55" s="164"/>
      <c r="BM55" s="246"/>
      <c r="BN55" s="337"/>
      <c r="BO55" s="245"/>
      <c r="BQ55" s="270"/>
      <c r="BR55" s="270"/>
      <c r="BS55" s="270"/>
      <c r="BT55" s="270"/>
      <c r="BV55" s="49"/>
      <c r="BW55" s="49"/>
      <c r="BX55" s="49"/>
      <c r="BY55" s="49"/>
      <c r="BZ55" s="273"/>
      <c r="CA55" s="273"/>
      <c r="CB55" s="49"/>
      <c r="CD55" s="164"/>
      <c r="CE55" s="245"/>
      <c r="CF55" s="245"/>
      <c r="CG55" s="245"/>
      <c r="CH55" s="245"/>
      <c r="CI55" s="245"/>
      <c r="CJ55" s="246"/>
      <c r="CK55" s="164"/>
      <c r="CM55" s="245"/>
      <c r="CN55" s="10"/>
    </row>
    <row r="56" spans="2:92" ht="19.95" customHeight="1" x14ac:dyDescent="0.25">
      <c r="B56" s="126"/>
      <c r="C56" s="1116"/>
      <c r="D56" s="1121"/>
      <c r="E56" s="1121"/>
      <c r="F56" s="1121"/>
      <c r="G56" s="1121"/>
      <c r="H56" s="1121"/>
      <c r="I56" s="1121"/>
      <c r="J56" s="1121"/>
      <c r="K56" s="1121"/>
      <c r="L56" s="1121"/>
      <c r="M56" s="1121"/>
      <c r="N56" s="1121"/>
      <c r="O56" s="1121"/>
      <c r="P56" s="1121"/>
      <c r="Q56" s="1111"/>
      <c r="R56" s="232">
        <f t="shared" si="1"/>
        <v>0</v>
      </c>
      <c r="S56" s="1116"/>
      <c r="T56" s="1111"/>
      <c r="U56" s="268">
        <f>IF(R56="","",R56*(VLOOKUP((_xlfn.CONCAT(S56,T56)),'2 - Cadastro de Itens'!$J$16:$M$79,4,0)))</f>
        <v>0</v>
      </c>
      <c r="V56" s="169"/>
      <c r="W56" s="197">
        <f t="shared" si="3"/>
        <v>0</v>
      </c>
      <c r="X56" s="165"/>
      <c r="Y56" s="197">
        <f t="shared" si="4"/>
        <v>0</v>
      </c>
      <c r="Z56" s="1108"/>
      <c r="AA56" s="1109"/>
      <c r="AB56" s="1109"/>
      <c r="AC56" s="1109"/>
      <c r="AD56" s="1109"/>
      <c r="AE56" s="1111"/>
      <c r="AG56" s="164"/>
      <c r="AH56" s="164"/>
      <c r="AI56" s="164"/>
      <c r="AJ56" s="164"/>
      <c r="AK56" s="164"/>
      <c r="AL56" s="641" t="str">
        <f>IF(AK56="","",AK56*(VLOOKUP((_xlfn.CONCAT(AG56,AH56)),'2 - Cadastro de Itens'!$J$16:$M$79,4,0)))</f>
        <v/>
      </c>
      <c r="AM56" s="164"/>
      <c r="AN56" s="164"/>
      <c r="AP56" s="164"/>
      <c r="AQ56" s="164"/>
      <c r="AR56" s="164"/>
      <c r="AS56" s="164"/>
      <c r="AT56" s="164"/>
      <c r="AU56" s="164"/>
      <c r="AV56" s="164"/>
      <c r="AW56" s="165"/>
      <c r="AX56" s="164"/>
      <c r="AY56" s="268">
        <f t="shared" si="2"/>
        <v>0</v>
      </c>
      <c r="BA56" s="164"/>
      <c r="BB56" s="164"/>
      <c r="BC56" s="164"/>
      <c r="BD56" s="164"/>
      <c r="BE56" s="164"/>
      <c r="BF56" s="164"/>
      <c r="BG56" s="164"/>
      <c r="BH56" s="164"/>
      <c r="BI56" s="164"/>
      <c r="BK56" s="245"/>
      <c r="BL56" s="164"/>
      <c r="BM56" s="246"/>
      <c r="BN56" s="337"/>
      <c r="BO56" s="245"/>
      <c r="BQ56" s="270"/>
      <c r="BR56" s="270"/>
      <c r="BS56" s="270"/>
      <c r="BT56" s="270"/>
      <c r="BV56" s="49"/>
      <c r="BW56" s="49"/>
      <c r="BX56" s="49"/>
      <c r="BY56" s="49"/>
      <c r="BZ56" s="273"/>
      <c r="CA56" s="273"/>
      <c r="CB56" s="49"/>
      <c r="CD56" s="164"/>
      <c r="CE56" s="245"/>
      <c r="CF56" s="245"/>
      <c r="CG56" s="245"/>
      <c r="CH56" s="245"/>
      <c r="CI56" s="245"/>
      <c r="CJ56" s="246"/>
      <c r="CK56" s="164"/>
      <c r="CM56" s="245"/>
      <c r="CN56" s="10"/>
    </row>
    <row r="57" spans="2:92" ht="18" customHeight="1" x14ac:dyDescent="0.25">
      <c r="B57" s="126"/>
      <c r="C57" s="1116"/>
      <c r="D57" s="1120"/>
      <c r="E57" s="1121"/>
      <c r="F57" s="1121"/>
      <c r="G57" s="1121"/>
      <c r="H57" s="1121"/>
      <c r="I57" s="1121"/>
      <c r="J57" s="1121"/>
      <c r="K57" s="1121"/>
      <c r="L57" s="1121"/>
      <c r="M57" s="1121"/>
      <c r="N57" s="1121"/>
      <c r="O57" s="1121"/>
      <c r="P57" s="1121"/>
      <c r="Q57" s="1111"/>
      <c r="R57" s="232">
        <f t="shared" si="1"/>
        <v>0</v>
      </c>
      <c r="S57" s="1116"/>
      <c r="T57" s="1111"/>
      <c r="U57" s="268">
        <f>IF(R57="","",R57*(VLOOKUP((_xlfn.CONCAT(S57,T57)),'2 - Cadastro de Itens'!$J$16:$M$79,4,0)))</f>
        <v>0</v>
      </c>
      <c r="V57" s="169"/>
      <c r="W57" s="197">
        <f t="shared" si="3"/>
        <v>0</v>
      </c>
      <c r="X57" s="165"/>
      <c r="Y57" s="197">
        <f t="shared" si="4"/>
        <v>0</v>
      </c>
      <c r="Z57" s="1108"/>
      <c r="AA57" s="1109"/>
      <c r="AB57" s="1109"/>
      <c r="AC57" s="1109"/>
      <c r="AD57" s="1109"/>
      <c r="AE57" s="1111"/>
      <c r="AG57" s="164"/>
      <c r="AH57" s="164"/>
      <c r="AI57" s="164"/>
      <c r="AJ57" s="164"/>
      <c r="AK57" s="164"/>
      <c r="AL57" s="641" t="str">
        <f>IF(AK57="","",AK57*(VLOOKUP((_xlfn.CONCAT(AG57,AH57)),'2 - Cadastro de Itens'!$J$16:$M$79,4,0)))</f>
        <v/>
      </c>
      <c r="AM57" s="164"/>
      <c r="AN57" s="164"/>
      <c r="AP57" s="164"/>
      <c r="AQ57" s="164"/>
      <c r="AR57" s="164"/>
      <c r="AS57" s="164"/>
      <c r="AT57" s="164"/>
      <c r="AU57" s="164"/>
      <c r="AV57" s="164"/>
      <c r="AW57" s="165"/>
      <c r="AX57" s="164"/>
      <c r="AY57" s="268">
        <f t="shared" si="2"/>
        <v>0</v>
      </c>
      <c r="BA57" s="164"/>
      <c r="BB57" s="164"/>
      <c r="BC57" s="164"/>
      <c r="BD57" s="164"/>
      <c r="BE57" s="164"/>
      <c r="BF57" s="164"/>
      <c r="BG57" s="164"/>
      <c r="BH57" s="164"/>
      <c r="BI57" s="164"/>
      <c r="BK57" s="245"/>
      <c r="BL57" s="164"/>
      <c r="BM57" s="246"/>
      <c r="BN57" s="337"/>
      <c r="BO57" s="245"/>
      <c r="BQ57" s="270"/>
      <c r="BR57" s="270"/>
      <c r="BS57" s="270"/>
      <c r="BT57" s="270"/>
      <c r="BV57" s="49"/>
      <c r="BW57" s="49"/>
      <c r="BX57" s="49"/>
      <c r="BY57" s="49"/>
      <c r="BZ57" s="273"/>
      <c r="CA57" s="273"/>
      <c r="CB57" s="49"/>
      <c r="CD57" s="164"/>
      <c r="CE57" s="245"/>
      <c r="CF57" s="245"/>
      <c r="CG57" s="245"/>
      <c r="CH57" s="245"/>
      <c r="CI57" s="245"/>
      <c r="CJ57" s="246"/>
      <c r="CK57" s="164"/>
      <c r="CM57" s="245"/>
      <c r="CN57" s="10"/>
    </row>
    <row r="58" spans="2:92" ht="18" customHeight="1" x14ac:dyDescent="0.25">
      <c r="B58" s="126"/>
      <c r="C58" s="1116"/>
      <c r="D58" s="1121"/>
      <c r="E58" s="1121"/>
      <c r="F58" s="1121"/>
      <c r="G58" s="1121"/>
      <c r="H58" s="1121"/>
      <c r="I58" s="1121"/>
      <c r="J58" s="1121"/>
      <c r="K58" s="1121"/>
      <c r="L58" s="1121"/>
      <c r="M58" s="1121"/>
      <c r="N58" s="1121"/>
      <c r="O58" s="1121"/>
      <c r="P58" s="1121"/>
      <c r="Q58" s="1111"/>
      <c r="R58" s="232">
        <f t="shared" si="1"/>
        <v>0</v>
      </c>
      <c r="S58" s="1116"/>
      <c r="T58" s="1111"/>
      <c r="U58" s="268">
        <f>IF(R58="","",R58*(VLOOKUP((_xlfn.CONCAT(S58,T58)),'2 - Cadastro de Itens'!$J$16:$M$79,4,0)))</f>
        <v>0</v>
      </c>
      <c r="V58" s="169"/>
      <c r="W58" s="197">
        <f t="shared" si="3"/>
        <v>0</v>
      </c>
      <c r="X58" s="165"/>
      <c r="Y58" s="197">
        <f t="shared" si="4"/>
        <v>0</v>
      </c>
      <c r="Z58" s="1108"/>
      <c r="AA58" s="1109"/>
      <c r="AB58" s="1109"/>
      <c r="AC58" s="1109"/>
      <c r="AD58" s="1109"/>
      <c r="AE58" s="1111"/>
      <c r="AG58" s="164"/>
      <c r="AH58" s="164"/>
      <c r="AI58" s="164"/>
      <c r="AJ58" s="164"/>
      <c r="AK58" s="164"/>
      <c r="AL58" s="641" t="str">
        <f>IF(AK58="","",AK58*(VLOOKUP((_xlfn.CONCAT(AG58,AH58)),'2 - Cadastro de Itens'!$J$16:$M$79,4,0)))</f>
        <v/>
      </c>
      <c r="AM58" s="164"/>
      <c r="AN58" s="164"/>
      <c r="AP58" s="164"/>
      <c r="AQ58" s="164"/>
      <c r="AR58" s="164"/>
      <c r="AS58" s="164"/>
      <c r="AT58" s="164"/>
      <c r="AU58" s="164"/>
      <c r="AV58" s="164"/>
      <c r="AW58" s="165"/>
      <c r="AX58" s="164"/>
      <c r="AY58" s="268">
        <f t="shared" si="2"/>
        <v>0</v>
      </c>
      <c r="BA58" s="164"/>
      <c r="BB58" s="164"/>
      <c r="BC58" s="164"/>
      <c r="BD58" s="164"/>
      <c r="BE58" s="164"/>
      <c r="BF58" s="164"/>
      <c r="BG58" s="164"/>
      <c r="BH58" s="164"/>
      <c r="BI58" s="164"/>
      <c r="BK58" s="245"/>
      <c r="BL58" s="164"/>
      <c r="BM58" s="246"/>
      <c r="BN58" s="337"/>
      <c r="BO58" s="245"/>
      <c r="BQ58" s="270"/>
      <c r="BR58" s="270"/>
      <c r="BS58" s="270"/>
      <c r="BT58" s="270"/>
      <c r="BV58" s="49"/>
      <c r="BW58" s="49"/>
      <c r="BX58" s="49"/>
      <c r="BY58" s="49"/>
      <c r="BZ58" s="273"/>
      <c r="CA58" s="273"/>
      <c r="CB58" s="49"/>
      <c r="CD58" s="164"/>
      <c r="CE58" s="245"/>
      <c r="CF58" s="245"/>
      <c r="CG58" s="245"/>
      <c r="CH58" s="245"/>
      <c r="CI58" s="245"/>
      <c r="CJ58" s="246"/>
      <c r="CK58" s="164"/>
      <c r="CM58" s="245"/>
      <c r="CN58" s="10"/>
    </row>
    <row r="59" spans="2:92" ht="18" customHeight="1" x14ac:dyDescent="0.25">
      <c r="B59" s="126"/>
      <c r="C59" s="1116"/>
      <c r="D59" s="1120"/>
      <c r="E59" s="1121"/>
      <c r="F59" s="1121"/>
      <c r="G59" s="1121"/>
      <c r="H59" s="1121"/>
      <c r="I59" s="1121"/>
      <c r="J59" s="1121"/>
      <c r="K59" s="1121"/>
      <c r="L59" s="1121"/>
      <c r="M59" s="1121"/>
      <c r="N59" s="1121"/>
      <c r="O59" s="1121"/>
      <c r="P59" s="1121"/>
      <c r="Q59" s="1111"/>
      <c r="R59" s="232">
        <f t="shared" si="1"/>
        <v>0</v>
      </c>
      <c r="S59" s="1116"/>
      <c r="T59" s="1111"/>
      <c r="U59" s="268">
        <f>IF(R59="","",R59*(VLOOKUP((_xlfn.CONCAT(S59,T59)),'2 - Cadastro de Itens'!$J$16:$M$79,4,0)))</f>
        <v>0</v>
      </c>
      <c r="V59" s="169"/>
      <c r="W59" s="197">
        <f t="shared" si="3"/>
        <v>0</v>
      </c>
      <c r="X59" s="165"/>
      <c r="Y59" s="197">
        <f t="shared" si="4"/>
        <v>0</v>
      </c>
      <c r="Z59" s="1108"/>
      <c r="AA59" s="1109"/>
      <c r="AB59" s="1109"/>
      <c r="AC59" s="1109"/>
      <c r="AD59" s="1109"/>
      <c r="AE59" s="1111"/>
      <c r="AG59" s="164"/>
      <c r="AH59" s="164"/>
      <c r="AI59" s="164"/>
      <c r="AJ59" s="164"/>
      <c r="AK59" s="164"/>
      <c r="AL59" s="641" t="str">
        <f>IF(AK59="","",AK59*(VLOOKUP((_xlfn.CONCAT(AG59,AH59)),'2 - Cadastro de Itens'!$J$16:$M$79,4,0)))</f>
        <v/>
      </c>
      <c r="AM59" s="164"/>
      <c r="AN59" s="164"/>
      <c r="AO59" s="242"/>
      <c r="AP59" s="164"/>
      <c r="AQ59" s="164"/>
      <c r="AR59" s="164"/>
      <c r="AS59" s="164"/>
      <c r="AT59" s="164"/>
      <c r="AU59" s="164"/>
      <c r="AV59" s="164"/>
      <c r="AW59" s="165"/>
      <c r="AX59" s="164"/>
      <c r="AY59" s="268">
        <f t="shared" si="2"/>
        <v>0</v>
      </c>
      <c r="AZ59" s="242"/>
      <c r="BA59" s="164"/>
      <c r="BB59" s="164"/>
      <c r="BC59" s="164"/>
      <c r="BD59" s="164"/>
      <c r="BE59" s="164"/>
      <c r="BF59" s="164"/>
      <c r="BG59" s="164"/>
      <c r="BH59" s="164"/>
      <c r="BI59" s="164"/>
      <c r="BJ59" s="242"/>
      <c r="BK59" s="245"/>
      <c r="BL59" s="164"/>
      <c r="BM59" s="246"/>
      <c r="BN59" s="337"/>
      <c r="BO59" s="245"/>
      <c r="BP59" s="242"/>
      <c r="BQ59" s="270"/>
      <c r="BR59" s="270"/>
      <c r="BS59" s="270"/>
      <c r="BT59" s="270"/>
      <c r="BV59" s="49"/>
      <c r="BW59" s="49"/>
      <c r="BX59" s="49"/>
      <c r="BY59" s="49"/>
      <c r="BZ59" s="273"/>
      <c r="CA59" s="273"/>
      <c r="CB59" s="49"/>
      <c r="CD59" s="164"/>
      <c r="CE59" s="245"/>
      <c r="CF59" s="245"/>
      <c r="CG59" s="245"/>
      <c r="CH59" s="245"/>
      <c r="CI59" s="245"/>
      <c r="CJ59" s="246"/>
      <c r="CK59" s="164"/>
      <c r="CM59" s="245"/>
      <c r="CN59" s="10"/>
    </row>
    <row r="60" spans="2:92" ht="18" customHeight="1" x14ac:dyDescent="0.25">
      <c r="B60" s="126"/>
      <c r="C60" s="1116"/>
      <c r="D60" s="1121"/>
      <c r="E60" s="1121"/>
      <c r="F60" s="1121"/>
      <c r="G60" s="1121"/>
      <c r="H60" s="1121"/>
      <c r="I60" s="1121"/>
      <c r="J60" s="1121"/>
      <c r="K60" s="1121"/>
      <c r="L60" s="1121"/>
      <c r="M60" s="1121"/>
      <c r="N60" s="1121"/>
      <c r="O60" s="1121"/>
      <c r="P60" s="1121"/>
      <c r="Q60" s="1111"/>
      <c r="R60" s="232">
        <f t="shared" si="1"/>
        <v>0</v>
      </c>
      <c r="S60" s="1116"/>
      <c r="T60" s="1111"/>
      <c r="U60" s="268">
        <f>IF(R60="","",R60*(VLOOKUP((_xlfn.CONCAT(S60,T60)),'2 - Cadastro de Itens'!$J$16:$M$79,4,0)))</f>
        <v>0</v>
      </c>
      <c r="V60" s="169"/>
      <c r="W60" s="197">
        <f t="shared" si="3"/>
        <v>0</v>
      </c>
      <c r="X60" s="165"/>
      <c r="Y60" s="197">
        <f t="shared" si="4"/>
        <v>0</v>
      </c>
      <c r="Z60" s="1108"/>
      <c r="AA60" s="1109"/>
      <c r="AB60" s="1109"/>
      <c r="AC60" s="1109"/>
      <c r="AD60" s="1109"/>
      <c r="AE60" s="1111"/>
      <c r="AG60" s="164"/>
      <c r="AH60" s="164"/>
      <c r="AI60" s="164"/>
      <c r="AJ60" s="164"/>
      <c r="AK60" s="164"/>
      <c r="AL60" s="641" t="str">
        <f>IF(AK60="","",AK60*(VLOOKUP((_xlfn.CONCAT(AG60,AH60)),'2 - Cadastro de Itens'!$J$16:$M$79,4,0)))</f>
        <v/>
      </c>
      <c r="AM60" s="164"/>
      <c r="AN60" s="164"/>
      <c r="AO60" s="242"/>
      <c r="AP60" s="164"/>
      <c r="AQ60" s="164"/>
      <c r="AR60" s="164"/>
      <c r="AS60" s="164"/>
      <c r="AT60" s="164"/>
      <c r="AU60" s="164"/>
      <c r="AV60" s="164"/>
      <c r="AW60" s="165"/>
      <c r="AX60" s="164"/>
      <c r="AY60" s="268">
        <f t="shared" si="2"/>
        <v>0</v>
      </c>
      <c r="AZ60" s="242"/>
      <c r="BA60" s="164"/>
      <c r="BB60" s="164"/>
      <c r="BC60" s="164"/>
      <c r="BD60" s="164"/>
      <c r="BE60" s="164"/>
      <c r="BF60" s="164"/>
      <c r="BG60" s="164"/>
      <c r="BH60" s="164"/>
      <c r="BI60" s="164"/>
      <c r="BJ60" s="242"/>
      <c r="BK60" s="245"/>
      <c r="BL60" s="164"/>
      <c r="BM60" s="246"/>
      <c r="BN60" s="337"/>
      <c r="BO60" s="245"/>
      <c r="BP60" s="242"/>
      <c r="BQ60" s="270"/>
      <c r="BR60" s="270"/>
      <c r="BS60" s="270"/>
      <c r="BT60" s="270"/>
      <c r="BV60" s="49"/>
      <c r="BW60" s="49"/>
      <c r="BX60" s="49"/>
      <c r="BY60" s="49"/>
      <c r="BZ60" s="273"/>
      <c r="CA60" s="273"/>
      <c r="CB60" s="49"/>
      <c r="CD60" s="164"/>
      <c r="CE60" s="245"/>
      <c r="CF60" s="245"/>
      <c r="CG60" s="245"/>
      <c r="CH60" s="245"/>
      <c r="CI60" s="245"/>
      <c r="CJ60" s="246"/>
      <c r="CK60" s="164"/>
      <c r="CM60" s="245"/>
      <c r="CN60" s="10"/>
    </row>
    <row r="61" spans="2:92" ht="18" customHeight="1" x14ac:dyDescent="0.25">
      <c r="B61" s="126"/>
      <c r="C61" s="1116"/>
      <c r="D61" s="1120"/>
      <c r="E61" s="1121"/>
      <c r="F61" s="1121"/>
      <c r="G61" s="1121"/>
      <c r="H61" s="1121"/>
      <c r="I61" s="1121"/>
      <c r="J61" s="1121"/>
      <c r="K61" s="1121"/>
      <c r="L61" s="1121"/>
      <c r="M61" s="1121"/>
      <c r="N61" s="1121"/>
      <c r="O61" s="1121"/>
      <c r="P61" s="1121"/>
      <c r="Q61" s="1111"/>
      <c r="R61" s="232">
        <f t="shared" si="1"/>
        <v>0</v>
      </c>
      <c r="S61" s="1116"/>
      <c r="T61" s="1111"/>
      <c r="U61" s="268">
        <f>IF(R61="","",R61*(VLOOKUP((_xlfn.CONCAT(S61,T61)),'2 - Cadastro de Itens'!$J$16:$M$79,4,0)))</f>
        <v>0</v>
      </c>
      <c r="V61" s="169"/>
      <c r="W61" s="197">
        <f t="shared" si="3"/>
        <v>0</v>
      </c>
      <c r="X61" s="165"/>
      <c r="Y61" s="197">
        <f t="shared" si="4"/>
        <v>0</v>
      </c>
      <c r="Z61" s="1108"/>
      <c r="AA61" s="1109"/>
      <c r="AB61" s="1109"/>
      <c r="AC61" s="1109"/>
      <c r="AD61" s="1109"/>
      <c r="AE61" s="1111"/>
      <c r="AG61" s="164"/>
      <c r="AH61" s="164"/>
      <c r="AI61" s="164"/>
      <c r="AJ61" s="164"/>
      <c r="AK61" s="164"/>
      <c r="AL61" s="641" t="str">
        <f>IF(AK61="","",AK61*(VLOOKUP((_xlfn.CONCAT(AG61,AH61)),'2 - Cadastro de Itens'!$J$16:$M$79,4,0)))</f>
        <v/>
      </c>
      <c r="AM61" s="164"/>
      <c r="AN61" s="164"/>
      <c r="AO61" s="242"/>
      <c r="AP61" s="164"/>
      <c r="AQ61" s="164"/>
      <c r="AR61" s="164"/>
      <c r="AS61" s="164"/>
      <c r="AT61" s="164"/>
      <c r="AU61" s="164"/>
      <c r="AV61" s="164"/>
      <c r="AW61" s="165"/>
      <c r="AX61" s="164"/>
      <c r="AY61" s="268">
        <f t="shared" si="2"/>
        <v>0</v>
      </c>
      <c r="AZ61" s="242"/>
      <c r="BA61" s="164"/>
      <c r="BB61" s="164"/>
      <c r="BC61" s="164"/>
      <c r="BD61" s="164"/>
      <c r="BE61" s="164"/>
      <c r="BF61" s="164"/>
      <c r="BG61" s="164"/>
      <c r="BH61" s="164"/>
      <c r="BI61" s="164"/>
      <c r="BJ61" s="242"/>
      <c r="BK61" s="245"/>
      <c r="BL61" s="164"/>
      <c r="BM61" s="246"/>
      <c r="BN61" s="337"/>
      <c r="BO61" s="245"/>
      <c r="BP61" s="242"/>
      <c r="BQ61" s="270"/>
      <c r="BR61" s="270"/>
      <c r="BS61" s="270"/>
      <c r="BT61" s="270"/>
      <c r="BV61" s="49"/>
      <c r="BW61" s="49"/>
      <c r="BX61" s="49"/>
      <c r="BY61" s="49"/>
      <c r="BZ61" s="273"/>
      <c r="CA61" s="273"/>
      <c r="CB61" s="49"/>
      <c r="CD61" s="164"/>
      <c r="CE61" s="245"/>
      <c r="CF61" s="245"/>
      <c r="CG61" s="245"/>
      <c r="CH61" s="245"/>
      <c r="CI61" s="245"/>
      <c r="CJ61" s="246"/>
      <c r="CK61" s="164"/>
      <c r="CM61" s="245"/>
      <c r="CN61" s="10"/>
    </row>
    <row r="62" spans="2:92" ht="18" customHeight="1" x14ac:dyDescent="0.25">
      <c r="B62" s="126"/>
      <c r="C62" s="1116"/>
      <c r="D62" s="1121"/>
      <c r="E62" s="1121"/>
      <c r="F62" s="1121"/>
      <c r="G62" s="1121"/>
      <c r="H62" s="1121"/>
      <c r="I62" s="1121"/>
      <c r="J62" s="1121"/>
      <c r="K62" s="1121"/>
      <c r="L62" s="1121"/>
      <c r="M62" s="1121"/>
      <c r="N62" s="1121"/>
      <c r="O62" s="1121"/>
      <c r="P62" s="1121"/>
      <c r="Q62" s="1111"/>
      <c r="R62" s="232">
        <f t="shared" si="1"/>
        <v>0</v>
      </c>
      <c r="S62" s="1116"/>
      <c r="T62" s="1111"/>
      <c r="U62" s="268">
        <f>IF(R62="","",R62*(VLOOKUP((_xlfn.CONCAT(S62,T62)),'2 - Cadastro de Itens'!$J$16:$M$79,4,0)))</f>
        <v>0</v>
      </c>
      <c r="V62" s="169"/>
      <c r="W62" s="197">
        <f t="shared" si="3"/>
        <v>0</v>
      </c>
      <c r="X62" s="165"/>
      <c r="Y62" s="197">
        <f t="shared" si="4"/>
        <v>0</v>
      </c>
      <c r="Z62" s="1108"/>
      <c r="AA62" s="1109"/>
      <c r="AB62" s="1109"/>
      <c r="AC62" s="1109"/>
      <c r="AD62" s="1109"/>
      <c r="AE62" s="1111"/>
      <c r="AG62" s="164"/>
      <c r="AH62" s="164"/>
      <c r="AI62" s="164"/>
      <c r="AJ62" s="164"/>
      <c r="AK62" s="164"/>
      <c r="AL62" s="641" t="str">
        <f>IF(AK62="","",AK62*(VLOOKUP((_xlfn.CONCAT(AG62,AH62)),'2 - Cadastro de Itens'!$J$16:$M$79,4,0)))</f>
        <v/>
      </c>
      <c r="AM62" s="164"/>
      <c r="AN62" s="164"/>
      <c r="AO62" s="242"/>
      <c r="AP62" s="164"/>
      <c r="AQ62" s="164"/>
      <c r="AR62" s="164"/>
      <c r="AS62" s="164"/>
      <c r="AT62" s="164"/>
      <c r="AU62" s="164"/>
      <c r="AV62" s="164"/>
      <c r="AW62" s="165"/>
      <c r="AX62" s="164"/>
      <c r="AY62" s="268">
        <f t="shared" ref="AY62:AY96" si="5">AW62*AV62</f>
        <v>0</v>
      </c>
      <c r="AZ62" s="242"/>
      <c r="BA62" s="164"/>
      <c r="BB62" s="164"/>
      <c r="BC62" s="164"/>
      <c r="BD62" s="164"/>
      <c r="BE62" s="164"/>
      <c r="BF62" s="164"/>
      <c r="BG62" s="164"/>
      <c r="BH62" s="164"/>
      <c r="BI62" s="164"/>
      <c r="BJ62" s="242"/>
      <c r="BK62" s="245"/>
      <c r="BL62" s="164"/>
      <c r="BM62" s="246"/>
      <c r="BN62" s="337"/>
      <c r="BO62" s="245"/>
      <c r="BP62" s="242"/>
      <c r="BQ62" s="270"/>
      <c r="BR62" s="270"/>
      <c r="BS62" s="270"/>
      <c r="BT62" s="270"/>
      <c r="BV62" s="49"/>
      <c r="BW62" s="49"/>
      <c r="BX62" s="49"/>
      <c r="BY62" s="49"/>
      <c r="BZ62" s="273"/>
      <c r="CA62" s="273"/>
      <c r="CB62" s="49"/>
      <c r="CD62" s="164"/>
      <c r="CE62" s="245"/>
      <c r="CF62" s="245"/>
      <c r="CG62" s="245"/>
      <c r="CH62" s="245"/>
      <c r="CI62" s="245"/>
      <c r="CJ62" s="246"/>
      <c r="CK62" s="164"/>
      <c r="CM62" s="245"/>
      <c r="CN62" s="10"/>
    </row>
    <row r="63" spans="2:92" ht="18" customHeight="1" x14ac:dyDescent="0.25">
      <c r="B63" s="126"/>
      <c r="C63" s="1116"/>
      <c r="D63" s="1120"/>
      <c r="E63" s="1121"/>
      <c r="F63" s="1121"/>
      <c r="G63" s="1121"/>
      <c r="H63" s="1121"/>
      <c r="I63" s="1121"/>
      <c r="J63" s="1121"/>
      <c r="K63" s="1121"/>
      <c r="L63" s="1121"/>
      <c r="M63" s="1121"/>
      <c r="N63" s="1121"/>
      <c r="O63" s="1121"/>
      <c r="P63" s="1121"/>
      <c r="Q63" s="1111"/>
      <c r="R63" s="232">
        <f t="shared" si="1"/>
        <v>0</v>
      </c>
      <c r="S63" s="1116"/>
      <c r="T63" s="1111"/>
      <c r="U63" s="268">
        <f>IF(R63="","",R63*(VLOOKUP((_xlfn.CONCAT(S63,T63)),'2 - Cadastro de Itens'!$J$16:$M$79,4,0)))</f>
        <v>0</v>
      </c>
      <c r="V63" s="169"/>
      <c r="W63" s="197">
        <f t="shared" si="3"/>
        <v>0</v>
      </c>
      <c r="X63" s="165"/>
      <c r="Y63" s="197">
        <f t="shared" si="4"/>
        <v>0</v>
      </c>
      <c r="Z63" s="1108"/>
      <c r="AA63" s="1109"/>
      <c r="AB63" s="1109"/>
      <c r="AC63" s="1109"/>
      <c r="AD63" s="1109"/>
      <c r="AE63" s="1111"/>
      <c r="AG63" s="164"/>
      <c r="AH63" s="164"/>
      <c r="AI63" s="164"/>
      <c r="AJ63" s="164"/>
      <c r="AK63" s="164"/>
      <c r="AL63" s="641" t="str">
        <f>IF(AK63="","",AK63*(VLOOKUP((_xlfn.CONCAT(AG63,AH63)),'2 - Cadastro de Itens'!$J$16:$M$79,4,0)))</f>
        <v/>
      </c>
      <c r="AM63" s="164"/>
      <c r="AN63" s="164"/>
      <c r="AO63" s="242"/>
      <c r="AP63" s="164"/>
      <c r="AQ63" s="164"/>
      <c r="AR63" s="164"/>
      <c r="AS63" s="164"/>
      <c r="AT63" s="164"/>
      <c r="AU63" s="164"/>
      <c r="AV63" s="164"/>
      <c r="AW63" s="165"/>
      <c r="AX63" s="164"/>
      <c r="AY63" s="268">
        <f t="shared" si="5"/>
        <v>0</v>
      </c>
      <c r="AZ63" s="242"/>
      <c r="BA63" s="164"/>
      <c r="BB63" s="164"/>
      <c r="BC63" s="164"/>
      <c r="BD63" s="164"/>
      <c r="BE63" s="164"/>
      <c r="BF63" s="164"/>
      <c r="BG63" s="164"/>
      <c r="BH63" s="164"/>
      <c r="BI63" s="164"/>
      <c r="BJ63" s="242"/>
      <c r="BK63" s="245"/>
      <c r="BL63" s="164"/>
      <c r="BM63" s="246"/>
      <c r="BN63" s="337"/>
      <c r="BO63" s="245"/>
      <c r="BP63" s="242"/>
      <c r="BQ63" s="270"/>
      <c r="BR63" s="270"/>
      <c r="BS63" s="270"/>
      <c r="BT63" s="270"/>
      <c r="BV63" s="49"/>
      <c r="BW63" s="49"/>
      <c r="BX63" s="49"/>
      <c r="BY63" s="49"/>
      <c r="BZ63" s="273"/>
      <c r="CA63" s="273"/>
      <c r="CB63" s="49"/>
      <c r="CD63" s="164"/>
      <c r="CE63" s="245"/>
      <c r="CF63" s="245"/>
      <c r="CG63" s="245"/>
      <c r="CH63" s="245"/>
      <c r="CI63" s="245"/>
      <c r="CJ63" s="246"/>
      <c r="CK63" s="164"/>
      <c r="CM63" s="245"/>
      <c r="CN63" s="10"/>
    </row>
    <row r="64" spans="2:92" ht="18" customHeight="1" x14ac:dyDescent="0.25">
      <c r="B64" s="126"/>
      <c r="C64" s="1116"/>
      <c r="D64" s="1121"/>
      <c r="E64" s="1121"/>
      <c r="F64" s="1121"/>
      <c r="G64" s="1121"/>
      <c r="H64" s="1121"/>
      <c r="I64" s="1121"/>
      <c r="J64" s="1121"/>
      <c r="K64" s="1121"/>
      <c r="L64" s="1121"/>
      <c r="M64" s="1121"/>
      <c r="N64" s="1121"/>
      <c r="O64" s="1121"/>
      <c r="P64" s="1121"/>
      <c r="Q64" s="1111"/>
      <c r="R64" s="232">
        <f t="shared" si="1"/>
        <v>0</v>
      </c>
      <c r="S64" s="1116"/>
      <c r="T64" s="1111"/>
      <c r="U64" s="268">
        <f>IF(R64="","",R64*(VLOOKUP((_xlfn.CONCAT(S64,T64)),'2 - Cadastro de Itens'!$J$16:$M$79,4,0)))</f>
        <v>0</v>
      </c>
      <c r="V64" s="169"/>
      <c r="W64" s="197">
        <f t="shared" si="3"/>
        <v>0</v>
      </c>
      <c r="X64" s="165"/>
      <c r="Y64" s="197">
        <f t="shared" si="4"/>
        <v>0</v>
      </c>
      <c r="Z64" s="1108"/>
      <c r="AA64" s="1109"/>
      <c r="AB64" s="1109"/>
      <c r="AC64" s="1109"/>
      <c r="AD64" s="1109"/>
      <c r="AE64" s="1111"/>
      <c r="AG64" s="164"/>
      <c r="AH64" s="164"/>
      <c r="AI64" s="164"/>
      <c r="AJ64" s="164"/>
      <c r="AK64" s="164"/>
      <c r="AL64" s="641" t="str">
        <f>IF(AK64="","",AK64*(VLOOKUP((_xlfn.CONCAT(AG64,AH64)),'2 - Cadastro de Itens'!$J$16:$M$79,4,0)))</f>
        <v/>
      </c>
      <c r="AM64" s="164"/>
      <c r="AN64" s="164"/>
      <c r="AO64" s="242"/>
      <c r="AP64" s="164"/>
      <c r="AQ64" s="164"/>
      <c r="AR64" s="164"/>
      <c r="AS64" s="164"/>
      <c r="AT64" s="164"/>
      <c r="AU64" s="164"/>
      <c r="AV64" s="164"/>
      <c r="AW64" s="165"/>
      <c r="AX64" s="164"/>
      <c r="AY64" s="268">
        <f t="shared" si="5"/>
        <v>0</v>
      </c>
      <c r="AZ64" s="242"/>
      <c r="BA64" s="164"/>
      <c r="BB64" s="164"/>
      <c r="BC64" s="164"/>
      <c r="BD64" s="164"/>
      <c r="BE64" s="164"/>
      <c r="BF64" s="164"/>
      <c r="BG64" s="164"/>
      <c r="BH64" s="164"/>
      <c r="BI64" s="164"/>
      <c r="BJ64" s="242"/>
      <c r="BK64" s="245"/>
      <c r="BL64" s="164"/>
      <c r="BM64" s="246"/>
      <c r="BN64" s="337"/>
      <c r="BO64" s="245"/>
      <c r="BP64" s="242"/>
      <c r="BQ64" s="270"/>
      <c r="BR64" s="270"/>
      <c r="BS64" s="270"/>
      <c r="BT64" s="270"/>
      <c r="BV64" s="49"/>
      <c r="BW64" s="49"/>
      <c r="BX64" s="49"/>
      <c r="BY64" s="49"/>
      <c r="BZ64" s="273"/>
      <c r="CA64" s="273"/>
      <c r="CB64" s="49"/>
      <c r="CD64" s="164"/>
      <c r="CE64" s="245"/>
      <c r="CF64" s="245"/>
      <c r="CG64" s="245"/>
      <c r="CH64" s="245"/>
      <c r="CI64" s="245"/>
      <c r="CJ64" s="246"/>
      <c r="CK64" s="164"/>
      <c r="CM64" s="245"/>
      <c r="CN64" s="10"/>
    </row>
    <row r="65" spans="2:92" ht="18" customHeight="1" x14ac:dyDescent="0.25">
      <c r="B65" s="126"/>
      <c r="C65" s="1116"/>
      <c r="D65" s="1120"/>
      <c r="E65" s="1121"/>
      <c r="F65" s="1121"/>
      <c r="G65" s="1121"/>
      <c r="H65" s="1121"/>
      <c r="I65" s="1121"/>
      <c r="J65" s="1121"/>
      <c r="K65" s="1121"/>
      <c r="L65" s="1121"/>
      <c r="M65" s="1121"/>
      <c r="N65" s="1121"/>
      <c r="O65" s="1121"/>
      <c r="P65" s="1121"/>
      <c r="Q65" s="1111"/>
      <c r="R65" s="232">
        <f t="shared" si="1"/>
        <v>0</v>
      </c>
      <c r="S65" s="1116"/>
      <c r="T65" s="1111"/>
      <c r="U65" s="268">
        <f>IF(R65="","",R65*(VLOOKUP((_xlfn.CONCAT(S65,T65)),'2 - Cadastro de Itens'!$J$16:$M$79,4,0)))</f>
        <v>0</v>
      </c>
      <c r="V65" s="169"/>
      <c r="W65" s="197">
        <f t="shared" si="3"/>
        <v>0</v>
      </c>
      <c r="X65" s="165"/>
      <c r="Y65" s="197">
        <f t="shared" si="4"/>
        <v>0</v>
      </c>
      <c r="Z65" s="1108"/>
      <c r="AA65" s="1109"/>
      <c r="AB65" s="1109"/>
      <c r="AC65" s="1109"/>
      <c r="AD65" s="1109"/>
      <c r="AE65" s="1111"/>
      <c r="AG65" s="164"/>
      <c r="AH65" s="164"/>
      <c r="AI65" s="164"/>
      <c r="AJ65" s="164"/>
      <c r="AK65" s="164"/>
      <c r="AL65" s="641" t="str">
        <f>IF(AK65="","",AK65*(VLOOKUP((_xlfn.CONCAT(AG65,AH65)),'2 - Cadastro de Itens'!$J$16:$M$79,4,0)))</f>
        <v/>
      </c>
      <c r="AM65" s="164"/>
      <c r="AN65" s="164"/>
      <c r="AO65" s="242"/>
      <c r="AP65" s="164"/>
      <c r="AQ65" s="164"/>
      <c r="AR65" s="164"/>
      <c r="AS65" s="164"/>
      <c r="AT65" s="164"/>
      <c r="AU65" s="164"/>
      <c r="AV65" s="164"/>
      <c r="AW65" s="165"/>
      <c r="AX65" s="164"/>
      <c r="AY65" s="268">
        <f t="shared" si="5"/>
        <v>0</v>
      </c>
      <c r="AZ65" s="242"/>
      <c r="BA65" s="164"/>
      <c r="BB65" s="164"/>
      <c r="BC65" s="164"/>
      <c r="BD65" s="164"/>
      <c r="BE65" s="164"/>
      <c r="BF65" s="164"/>
      <c r="BG65" s="164"/>
      <c r="BH65" s="164"/>
      <c r="BI65" s="164"/>
      <c r="BJ65" s="242"/>
      <c r="BK65" s="245"/>
      <c r="BL65" s="164"/>
      <c r="BM65" s="246"/>
      <c r="BN65" s="337"/>
      <c r="BO65" s="245"/>
      <c r="BP65" s="242"/>
      <c r="BQ65" s="270"/>
      <c r="BR65" s="270"/>
      <c r="BS65" s="270"/>
      <c r="BT65" s="270"/>
      <c r="BV65" s="49"/>
      <c r="BW65" s="49"/>
      <c r="BX65" s="49"/>
      <c r="BY65" s="49"/>
      <c r="BZ65" s="273"/>
      <c r="CA65" s="273"/>
      <c r="CB65" s="49"/>
      <c r="CD65" s="164"/>
      <c r="CE65" s="245"/>
      <c r="CF65" s="245"/>
      <c r="CG65" s="245"/>
      <c r="CH65" s="245"/>
      <c r="CI65" s="245"/>
      <c r="CJ65" s="246"/>
      <c r="CK65" s="164"/>
      <c r="CM65" s="245"/>
      <c r="CN65" s="10"/>
    </row>
    <row r="66" spans="2:92" ht="18" customHeight="1" x14ac:dyDescent="0.25">
      <c r="B66" s="126"/>
      <c r="C66" s="1116"/>
      <c r="D66" s="1121"/>
      <c r="E66" s="1121"/>
      <c r="F66" s="1121"/>
      <c r="G66" s="1121"/>
      <c r="H66" s="1121"/>
      <c r="I66" s="1121"/>
      <c r="J66" s="1121"/>
      <c r="K66" s="1121"/>
      <c r="L66" s="1121"/>
      <c r="M66" s="1121"/>
      <c r="N66" s="1121"/>
      <c r="O66" s="1121"/>
      <c r="P66" s="1121"/>
      <c r="Q66" s="1111"/>
      <c r="R66" s="232">
        <f t="shared" si="1"/>
        <v>0</v>
      </c>
      <c r="S66" s="1116"/>
      <c r="T66" s="1111"/>
      <c r="U66" s="268">
        <f>IF(R66="","",R66*(VLOOKUP((_xlfn.CONCAT(S66,T66)),'2 - Cadastro de Itens'!$J$16:$M$79,4,0)))</f>
        <v>0</v>
      </c>
      <c r="V66" s="169"/>
      <c r="W66" s="197">
        <f t="shared" si="3"/>
        <v>0</v>
      </c>
      <c r="X66" s="165"/>
      <c r="Y66" s="197">
        <f t="shared" si="4"/>
        <v>0</v>
      </c>
      <c r="Z66" s="1108"/>
      <c r="AA66" s="1109"/>
      <c r="AB66" s="1109"/>
      <c r="AC66" s="1109"/>
      <c r="AD66" s="1109"/>
      <c r="AE66" s="1111"/>
      <c r="AG66" s="164"/>
      <c r="AH66" s="164"/>
      <c r="AI66" s="164"/>
      <c r="AJ66" s="164"/>
      <c r="AK66" s="164"/>
      <c r="AL66" s="641" t="str">
        <f>IF(AK66="","",AK66*(VLOOKUP((_xlfn.CONCAT(AG66,AH66)),'2 - Cadastro de Itens'!$J$16:$M$79,4,0)))</f>
        <v/>
      </c>
      <c r="AM66" s="164"/>
      <c r="AN66" s="164"/>
      <c r="AO66" s="242"/>
      <c r="AP66" s="164"/>
      <c r="AQ66" s="164"/>
      <c r="AR66" s="164"/>
      <c r="AS66" s="164"/>
      <c r="AT66" s="164"/>
      <c r="AU66" s="164"/>
      <c r="AV66" s="164"/>
      <c r="AW66" s="165"/>
      <c r="AX66" s="164"/>
      <c r="AY66" s="268">
        <f t="shared" si="5"/>
        <v>0</v>
      </c>
      <c r="AZ66" s="242"/>
      <c r="BA66" s="164"/>
      <c r="BB66" s="164"/>
      <c r="BC66" s="164"/>
      <c r="BD66" s="164"/>
      <c r="BE66" s="164"/>
      <c r="BF66" s="164"/>
      <c r="BG66" s="164"/>
      <c r="BH66" s="164"/>
      <c r="BI66" s="164"/>
      <c r="BJ66" s="242"/>
      <c r="BK66" s="245"/>
      <c r="BL66" s="164"/>
      <c r="BM66" s="246"/>
      <c r="BN66" s="337"/>
      <c r="BO66" s="245"/>
      <c r="BP66" s="242"/>
      <c r="BQ66" s="270"/>
      <c r="BR66" s="270"/>
      <c r="BS66" s="270"/>
      <c r="BT66" s="270"/>
      <c r="BV66" s="49"/>
      <c r="BW66" s="49"/>
      <c r="BX66" s="49"/>
      <c r="BY66" s="49"/>
      <c r="BZ66" s="273"/>
      <c r="CA66" s="273"/>
      <c r="CB66" s="49"/>
      <c r="CD66" s="164"/>
      <c r="CE66" s="245"/>
      <c r="CF66" s="245"/>
      <c r="CG66" s="245"/>
      <c r="CH66" s="245"/>
      <c r="CI66" s="245"/>
      <c r="CJ66" s="246"/>
      <c r="CK66" s="164"/>
      <c r="CM66" s="245"/>
      <c r="CN66" s="10"/>
    </row>
    <row r="67" spans="2:92" ht="18" customHeight="1" x14ac:dyDescent="0.25">
      <c r="B67" s="126"/>
      <c r="C67" s="1116"/>
      <c r="D67" s="1120"/>
      <c r="E67" s="1121"/>
      <c r="F67" s="1121"/>
      <c r="G67" s="1121"/>
      <c r="H67" s="1121"/>
      <c r="I67" s="1121"/>
      <c r="J67" s="1121"/>
      <c r="K67" s="1121"/>
      <c r="L67" s="1121"/>
      <c r="M67" s="1121"/>
      <c r="N67" s="1121"/>
      <c r="O67" s="1121"/>
      <c r="P67" s="1121"/>
      <c r="Q67" s="1111"/>
      <c r="R67" s="232">
        <f t="shared" si="1"/>
        <v>0</v>
      </c>
      <c r="S67" s="1116"/>
      <c r="T67" s="1111"/>
      <c r="U67" s="268">
        <f>IF(R67="","",R67*(VLOOKUP((_xlfn.CONCAT(S67,T67)),'2 - Cadastro de Itens'!$J$16:$M$79,4,0)))</f>
        <v>0</v>
      </c>
      <c r="V67" s="169"/>
      <c r="W67" s="197">
        <f t="shared" si="3"/>
        <v>0</v>
      </c>
      <c r="X67" s="165"/>
      <c r="Y67" s="197">
        <f t="shared" si="4"/>
        <v>0</v>
      </c>
      <c r="Z67" s="1108"/>
      <c r="AA67" s="1109"/>
      <c r="AB67" s="1109"/>
      <c r="AC67" s="1109"/>
      <c r="AD67" s="1109"/>
      <c r="AE67" s="1111"/>
      <c r="AG67" s="164"/>
      <c r="AH67" s="164"/>
      <c r="AI67" s="164"/>
      <c r="AJ67" s="164"/>
      <c r="AK67" s="164"/>
      <c r="AL67" s="641" t="str">
        <f>IF(AK67="","",AK67*(VLOOKUP((_xlfn.CONCAT(AG67,AH67)),'2 - Cadastro de Itens'!$J$16:$M$79,4,0)))</f>
        <v/>
      </c>
      <c r="AM67" s="164"/>
      <c r="AN67" s="164"/>
      <c r="AO67" s="242"/>
      <c r="AP67" s="164"/>
      <c r="AQ67" s="164"/>
      <c r="AR67" s="164"/>
      <c r="AS67" s="164"/>
      <c r="AT67" s="164"/>
      <c r="AU67" s="164"/>
      <c r="AV67" s="164"/>
      <c r="AW67" s="165"/>
      <c r="AX67" s="164"/>
      <c r="AY67" s="268">
        <f t="shared" si="5"/>
        <v>0</v>
      </c>
      <c r="AZ67" s="242"/>
      <c r="BA67" s="164"/>
      <c r="BB67" s="164"/>
      <c r="BC67" s="164"/>
      <c r="BD67" s="164"/>
      <c r="BE67" s="164"/>
      <c r="BF67" s="164"/>
      <c r="BG67" s="164"/>
      <c r="BH67" s="164"/>
      <c r="BI67" s="164"/>
      <c r="BJ67" s="242"/>
      <c r="BK67" s="245"/>
      <c r="BL67" s="164"/>
      <c r="BM67" s="246"/>
      <c r="BN67" s="337"/>
      <c r="BO67" s="245"/>
      <c r="BP67" s="242"/>
      <c r="BQ67" s="270"/>
      <c r="BR67" s="270"/>
      <c r="BS67" s="270"/>
      <c r="BT67" s="270"/>
      <c r="BV67" s="49"/>
      <c r="BW67" s="49"/>
      <c r="BX67" s="49"/>
      <c r="BY67" s="49"/>
      <c r="BZ67" s="273"/>
      <c r="CA67" s="273"/>
      <c r="CB67" s="49"/>
      <c r="CD67" s="164"/>
      <c r="CE67" s="245"/>
      <c r="CF67" s="245"/>
      <c r="CG67" s="245"/>
      <c r="CH67" s="245"/>
      <c r="CI67" s="245"/>
      <c r="CJ67" s="246"/>
      <c r="CK67" s="164"/>
      <c r="CM67" s="245"/>
      <c r="CN67" s="10"/>
    </row>
    <row r="68" spans="2:92" ht="18" customHeight="1" x14ac:dyDescent="0.25">
      <c r="B68" s="126"/>
      <c r="C68" s="1116"/>
      <c r="D68" s="1121"/>
      <c r="E68" s="1121"/>
      <c r="F68" s="1121"/>
      <c r="G68" s="1121"/>
      <c r="H68" s="1121"/>
      <c r="I68" s="1121"/>
      <c r="J68" s="1121"/>
      <c r="K68" s="1121"/>
      <c r="L68" s="1121"/>
      <c r="M68" s="1121"/>
      <c r="N68" s="1121"/>
      <c r="O68" s="1121"/>
      <c r="P68" s="1121"/>
      <c r="Q68" s="1111"/>
      <c r="R68" s="232">
        <f t="shared" si="1"/>
        <v>0</v>
      </c>
      <c r="S68" s="1116"/>
      <c r="T68" s="1111"/>
      <c r="U68" s="268">
        <f>IF(R68="","",R68*(VLOOKUP((_xlfn.CONCAT(S68,T68)),'2 - Cadastro de Itens'!$J$16:$M$79,4,0)))</f>
        <v>0</v>
      </c>
      <c r="V68" s="169"/>
      <c r="W68" s="197">
        <f t="shared" si="3"/>
        <v>0</v>
      </c>
      <c r="X68" s="165"/>
      <c r="Y68" s="197">
        <f t="shared" si="4"/>
        <v>0</v>
      </c>
      <c r="Z68" s="1108"/>
      <c r="AA68" s="1109"/>
      <c r="AB68" s="1109"/>
      <c r="AC68" s="1109"/>
      <c r="AD68" s="1109"/>
      <c r="AE68" s="1111"/>
      <c r="AG68" s="164"/>
      <c r="AH68" s="164"/>
      <c r="AI68" s="164"/>
      <c r="AJ68" s="164"/>
      <c r="AK68" s="164"/>
      <c r="AL68" s="641" t="str">
        <f>IF(AK68="","",AK68*(VLOOKUP((_xlfn.CONCAT(AG68,AH68)),'2 - Cadastro de Itens'!$J$16:$M$79,4,0)))</f>
        <v/>
      </c>
      <c r="AM68" s="164"/>
      <c r="AN68" s="164"/>
      <c r="AO68" s="242"/>
      <c r="AP68" s="164"/>
      <c r="AQ68" s="164"/>
      <c r="AR68" s="164"/>
      <c r="AS68" s="164"/>
      <c r="AT68" s="164"/>
      <c r="AU68" s="164"/>
      <c r="AV68" s="164"/>
      <c r="AW68" s="165"/>
      <c r="AX68" s="164"/>
      <c r="AY68" s="268">
        <f t="shared" si="5"/>
        <v>0</v>
      </c>
      <c r="AZ68" s="242"/>
      <c r="BA68" s="164"/>
      <c r="BB68" s="164"/>
      <c r="BC68" s="164"/>
      <c r="BD68" s="164"/>
      <c r="BE68" s="164"/>
      <c r="BF68" s="164"/>
      <c r="BG68" s="164"/>
      <c r="BH68" s="164"/>
      <c r="BI68" s="164"/>
      <c r="BJ68" s="242"/>
      <c r="BK68" s="245"/>
      <c r="BL68" s="164"/>
      <c r="BM68" s="246"/>
      <c r="BN68" s="337"/>
      <c r="BO68" s="245"/>
      <c r="BP68" s="242"/>
      <c r="BQ68" s="270"/>
      <c r="BR68" s="270"/>
      <c r="BS68" s="270"/>
      <c r="BT68" s="270"/>
      <c r="BV68" s="49"/>
      <c r="BW68" s="49"/>
      <c r="BX68" s="49"/>
      <c r="BY68" s="49"/>
      <c r="BZ68" s="273"/>
      <c r="CA68" s="273"/>
      <c r="CB68" s="49"/>
      <c r="CD68" s="164"/>
      <c r="CE68" s="245"/>
      <c r="CF68" s="245"/>
      <c r="CG68" s="245"/>
      <c r="CH68" s="245"/>
      <c r="CI68" s="245"/>
      <c r="CJ68" s="246"/>
      <c r="CK68" s="164"/>
      <c r="CM68" s="245"/>
      <c r="CN68" s="10"/>
    </row>
    <row r="69" spans="2:92" ht="18" customHeight="1" x14ac:dyDescent="0.25">
      <c r="B69" s="126"/>
      <c r="C69" s="1116"/>
      <c r="D69" s="1120"/>
      <c r="E69" s="1121"/>
      <c r="F69" s="1121"/>
      <c r="G69" s="1121"/>
      <c r="H69" s="1121"/>
      <c r="I69" s="1121"/>
      <c r="J69" s="1121"/>
      <c r="K69" s="1121"/>
      <c r="L69" s="1121"/>
      <c r="M69" s="1121"/>
      <c r="N69" s="1121"/>
      <c r="O69" s="1121"/>
      <c r="P69" s="1121"/>
      <c r="Q69" s="1111"/>
      <c r="R69" s="232">
        <f t="shared" si="1"/>
        <v>0</v>
      </c>
      <c r="S69" s="1116"/>
      <c r="T69" s="1111"/>
      <c r="U69" s="268">
        <f>IF(R69="","",R69*(VLOOKUP((_xlfn.CONCAT(S69,T69)),'2 - Cadastro de Itens'!$J$16:$M$79,4,0)))</f>
        <v>0</v>
      </c>
      <c r="V69" s="169"/>
      <c r="W69" s="197">
        <f t="shared" si="3"/>
        <v>0</v>
      </c>
      <c r="X69" s="165"/>
      <c r="Y69" s="197">
        <f t="shared" si="4"/>
        <v>0</v>
      </c>
      <c r="Z69" s="1108"/>
      <c r="AA69" s="1109"/>
      <c r="AB69" s="1109"/>
      <c r="AC69" s="1109"/>
      <c r="AD69" s="1109"/>
      <c r="AE69" s="1111"/>
      <c r="AG69" s="164"/>
      <c r="AH69" s="164"/>
      <c r="AI69" s="164"/>
      <c r="AJ69" s="164"/>
      <c r="AK69" s="164"/>
      <c r="AL69" s="641" t="str">
        <f>IF(AK69="","",AK69*(VLOOKUP((_xlfn.CONCAT(AG69,AH69)),'2 - Cadastro de Itens'!$J$16:$M$79,4,0)))</f>
        <v/>
      </c>
      <c r="AM69" s="164"/>
      <c r="AN69" s="164"/>
      <c r="AO69" s="242"/>
      <c r="AP69" s="164"/>
      <c r="AQ69" s="164"/>
      <c r="AR69" s="164"/>
      <c r="AS69" s="164"/>
      <c r="AT69" s="164"/>
      <c r="AU69" s="164"/>
      <c r="AV69" s="164"/>
      <c r="AW69" s="165"/>
      <c r="AX69" s="164"/>
      <c r="AY69" s="268">
        <f t="shared" si="5"/>
        <v>0</v>
      </c>
      <c r="AZ69" s="242"/>
      <c r="BA69" s="164"/>
      <c r="BB69" s="164"/>
      <c r="BC69" s="164"/>
      <c r="BD69" s="164"/>
      <c r="BE69" s="164"/>
      <c r="BF69" s="164"/>
      <c r="BG69" s="164"/>
      <c r="BH69" s="164"/>
      <c r="BI69" s="164"/>
      <c r="BJ69" s="242"/>
      <c r="BK69" s="245"/>
      <c r="BL69" s="164"/>
      <c r="BM69" s="246"/>
      <c r="BN69" s="337"/>
      <c r="BO69" s="245"/>
      <c r="BP69" s="242"/>
      <c r="BQ69" s="270"/>
      <c r="BR69" s="270"/>
      <c r="BS69" s="270"/>
      <c r="BT69" s="270"/>
      <c r="BV69" s="49"/>
      <c r="BW69" s="49"/>
      <c r="BX69" s="49"/>
      <c r="BY69" s="49"/>
      <c r="BZ69" s="273"/>
      <c r="CA69" s="273"/>
      <c r="CB69" s="49"/>
      <c r="CD69" s="164"/>
      <c r="CE69" s="245"/>
      <c r="CF69" s="245"/>
      <c r="CG69" s="245"/>
      <c r="CH69" s="245"/>
      <c r="CI69" s="245"/>
      <c r="CJ69" s="246"/>
      <c r="CK69" s="164"/>
      <c r="CM69" s="245"/>
      <c r="CN69" s="10"/>
    </row>
    <row r="70" spans="2:92" ht="18" customHeight="1" x14ac:dyDescent="0.25">
      <c r="B70" s="126"/>
      <c r="C70" s="1116"/>
      <c r="D70" s="1121"/>
      <c r="E70" s="1121"/>
      <c r="F70" s="1121"/>
      <c r="G70" s="1121"/>
      <c r="H70" s="1121"/>
      <c r="I70" s="1121"/>
      <c r="J70" s="1121"/>
      <c r="K70" s="1121"/>
      <c r="L70" s="1121"/>
      <c r="M70" s="1121"/>
      <c r="N70" s="1121"/>
      <c r="O70" s="1121"/>
      <c r="P70" s="1121"/>
      <c r="Q70" s="1111"/>
      <c r="R70" s="232">
        <f t="shared" si="1"/>
        <v>0</v>
      </c>
      <c r="S70" s="1116"/>
      <c r="T70" s="1111"/>
      <c r="U70" s="268">
        <f>IF(R70="","",R70*(VLOOKUP((_xlfn.CONCAT(S70,T70)),'2 - Cadastro de Itens'!$J$16:$M$79,4,0)))</f>
        <v>0</v>
      </c>
      <c r="V70" s="169"/>
      <c r="W70" s="197">
        <f t="shared" si="3"/>
        <v>0</v>
      </c>
      <c r="X70" s="165"/>
      <c r="Y70" s="197">
        <f t="shared" si="4"/>
        <v>0</v>
      </c>
      <c r="Z70" s="1108"/>
      <c r="AA70" s="1109"/>
      <c r="AB70" s="1109"/>
      <c r="AC70" s="1109"/>
      <c r="AD70" s="1109"/>
      <c r="AE70" s="1111"/>
      <c r="AG70" s="164"/>
      <c r="AH70" s="164"/>
      <c r="AI70" s="164"/>
      <c r="AJ70" s="164"/>
      <c r="AK70" s="164"/>
      <c r="AL70" s="641" t="str">
        <f>IF(AK70="","",AK70*(VLOOKUP((_xlfn.CONCAT(AG70,AH70)),'2 - Cadastro de Itens'!$J$16:$M$79,4,0)))</f>
        <v/>
      </c>
      <c r="AM70" s="164"/>
      <c r="AN70" s="164"/>
      <c r="AO70" s="242"/>
      <c r="AP70" s="164"/>
      <c r="AQ70" s="164"/>
      <c r="AR70" s="164"/>
      <c r="AS70" s="164"/>
      <c r="AT70" s="164"/>
      <c r="AU70" s="164"/>
      <c r="AV70" s="164"/>
      <c r="AW70" s="165"/>
      <c r="AX70" s="164"/>
      <c r="AY70" s="268">
        <f t="shared" si="5"/>
        <v>0</v>
      </c>
      <c r="AZ70" s="242"/>
      <c r="BA70" s="164"/>
      <c r="BB70" s="164"/>
      <c r="BC70" s="164"/>
      <c r="BD70" s="164"/>
      <c r="BE70" s="164"/>
      <c r="BF70" s="164"/>
      <c r="BG70" s="164"/>
      <c r="BH70" s="164"/>
      <c r="BI70" s="164"/>
      <c r="BJ70" s="242"/>
      <c r="BK70" s="245"/>
      <c r="BL70" s="164"/>
      <c r="BM70" s="246"/>
      <c r="BN70" s="337"/>
      <c r="BO70" s="245"/>
      <c r="BP70" s="242"/>
      <c r="BQ70" s="270"/>
      <c r="BR70" s="270"/>
      <c r="BS70" s="270"/>
      <c r="BT70" s="270"/>
      <c r="BV70" s="49"/>
      <c r="BW70" s="49"/>
      <c r="BX70" s="49"/>
      <c r="BY70" s="49"/>
      <c r="BZ70" s="273"/>
      <c r="CA70" s="273"/>
      <c r="CB70" s="49"/>
      <c r="CD70" s="164"/>
      <c r="CE70" s="245"/>
      <c r="CF70" s="245"/>
      <c r="CG70" s="245"/>
      <c r="CH70" s="245"/>
      <c r="CI70" s="245"/>
      <c r="CJ70" s="246"/>
      <c r="CK70" s="164"/>
      <c r="CM70" s="245"/>
      <c r="CN70" s="10"/>
    </row>
    <row r="71" spans="2:92" ht="18" customHeight="1" x14ac:dyDescent="0.25">
      <c r="B71" s="126"/>
      <c r="C71" s="1116"/>
      <c r="D71" s="1120"/>
      <c r="E71" s="1121"/>
      <c r="F71" s="1121"/>
      <c r="G71" s="1121"/>
      <c r="H71" s="1121"/>
      <c r="I71" s="1121"/>
      <c r="J71" s="1121"/>
      <c r="K71" s="1121"/>
      <c r="L71" s="1121"/>
      <c r="M71" s="1121"/>
      <c r="N71" s="1121"/>
      <c r="O71" s="1121"/>
      <c r="P71" s="1121"/>
      <c r="Q71" s="1111"/>
      <c r="R71" s="232">
        <f t="shared" si="1"/>
        <v>0</v>
      </c>
      <c r="S71" s="1116"/>
      <c r="T71" s="1111"/>
      <c r="U71" s="268">
        <f>IF(R71="","",R71*(VLOOKUP((_xlfn.CONCAT(S71,T71)),'2 - Cadastro de Itens'!$J$16:$M$79,4,0)))</f>
        <v>0</v>
      </c>
      <c r="V71" s="169"/>
      <c r="W71" s="197">
        <f t="shared" si="3"/>
        <v>0</v>
      </c>
      <c r="X71" s="165"/>
      <c r="Y71" s="197">
        <f t="shared" si="4"/>
        <v>0</v>
      </c>
      <c r="Z71" s="1108"/>
      <c r="AA71" s="1109"/>
      <c r="AB71" s="1109"/>
      <c r="AC71" s="1109"/>
      <c r="AD71" s="1109"/>
      <c r="AE71" s="1111"/>
      <c r="AG71" s="164"/>
      <c r="AH71" s="164"/>
      <c r="AI71" s="164"/>
      <c r="AJ71" s="164"/>
      <c r="AK71" s="164"/>
      <c r="AL71" s="641" t="str">
        <f>IF(AK71="","",AK71*(VLOOKUP((_xlfn.CONCAT(AG71,AH71)),'2 - Cadastro de Itens'!$J$16:$M$79,4,0)))</f>
        <v/>
      </c>
      <c r="AM71" s="164"/>
      <c r="AN71" s="164"/>
      <c r="AO71" s="242"/>
      <c r="AP71" s="164"/>
      <c r="AQ71" s="164"/>
      <c r="AR71" s="164"/>
      <c r="AS71" s="164"/>
      <c r="AT71" s="164"/>
      <c r="AU71" s="164"/>
      <c r="AV71" s="164"/>
      <c r="AW71" s="165"/>
      <c r="AX71" s="164"/>
      <c r="AY71" s="268">
        <f t="shared" si="5"/>
        <v>0</v>
      </c>
      <c r="AZ71" s="242"/>
      <c r="BA71" s="164"/>
      <c r="BB71" s="164"/>
      <c r="BC71" s="164"/>
      <c r="BD71" s="164"/>
      <c r="BE71" s="164"/>
      <c r="BF71" s="164"/>
      <c r="BG71" s="164"/>
      <c r="BH71" s="164"/>
      <c r="BI71" s="164"/>
      <c r="BJ71" s="242"/>
      <c r="BK71" s="245"/>
      <c r="BL71" s="164"/>
      <c r="BM71" s="246"/>
      <c r="BN71" s="337"/>
      <c r="BO71" s="245"/>
      <c r="BP71" s="242"/>
      <c r="BQ71" s="270"/>
      <c r="BR71" s="270"/>
      <c r="BS71" s="270"/>
      <c r="BT71" s="270"/>
      <c r="BV71" s="49"/>
      <c r="BW71" s="49"/>
      <c r="BX71" s="49"/>
      <c r="BY71" s="49"/>
      <c r="BZ71" s="273"/>
      <c r="CA71" s="273"/>
      <c r="CB71" s="49"/>
      <c r="CD71" s="164"/>
      <c r="CE71" s="245"/>
      <c r="CF71" s="245"/>
      <c r="CG71" s="245"/>
      <c r="CH71" s="245"/>
      <c r="CI71" s="245"/>
      <c r="CJ71" s="246"/>
      <c r="CK71" s="164"/>
      <c r="CM71" s="245"/>
      <c r="CN71" s="10"/>
    </row>
    <row r="72" spans="2:92" ht="18" customHeight="1" x14ac:dyDescent="0.25">
      <c r="B72" s="126"/>
      <c r="C72" s="1116"/>
      <c r="D72" s="1121"/>
      <c r="E72" s="1121"/>
      <c r="F72" s="1121"/>
      <c r="G72" s="1121"/>
      <c r="H72" s="1121"/>
      <c r="I72" s="1121"/>
      <c r="J72" s="1121"/>
      <c r="K72" s="1121"/>
      <c r="L72" s="1121"/>
      <c r="M72" s="1121"/>
      <c r="N72" s="1121"/>
      <c r="O72" s="1121"/>
      <c r="P72" s="1121"/>
      <c r="Q72" s="1111"/>
      <c r="R72" s="232">
        <f t="shared" si="1"/>
        <v>0</v>
      </c>
      <c r="S72" s="1116"/>
      <c r="T72" s="1111"/>
      <c r="U72" s="268">
        <f>IF(R72="","",R72*(VLOOKUP((_xlfn.CONCAT(S72,T72)),'2 - Cadastro de Itens'!$J$16:$M$79,4,0)))</f>
        <v>0</v>
      </c>
      <c r="V72" s="169"/>
      <c r="W72" s="197">
        <f t="shared" si="3"/>
        <v>0</v>
      </c>
      <c r="X72" s="165"/>
      <c r="Y72" s="197">
        <f t="shared" si="4"/>
        <v>0</v>
      </c>
      <c r="Z72" s="1108"/>
      <c r="AA72" s="1109"/>
      <c r="AB72" s="1109"/>
      <c r="AC72" s="1109"/>
      <c r="AD72" s="1109"/>
      <c r="AE72" s="1111"/>
      <c r="AG72" s="164"/>
      <c r="AH72" s="164"/>
      <c r="AI72" s="164"/>
      <c r="AJ72" s="164"/>
      <c r="AK72" s="164"/>
      <c r="AL72" s="641" t="str">
        <f>IF(AK72="","",AK72*(VLOOKUP((_xlfn.CONCAT(AG72,AH72)),'2 - Cadastro de Itens'!$J$16:$M$79,4,0)))</f>
        <v/>
      </c>
      <c r="AM72" s="164"/>
      <c r="AN72" s="164"/>
      <c r="AO72" s="242"/>
      <c r="AP72" s="164"/>
      <c r="AQ72" s="164"/>
      <c r="AR72" s="164"/>
      <c r="AS72" s="164"/>
      <c r="AT72" s="164"/>
      <c r="AU72" s="164"/>
      <c r="AV72" s="164"/>
      <c r="AW72" s="165"/>
      <c r="AX72" s="164"/>
      <c r="AY72" s="268">
        <f t="shared" si="5"/>
        <v>0</v>
      </c>
      <c r="AZ72" s="242"/>
      <c r="BA72" s="164"/>
      <c r="BB72" s="164"/>
      <c r="BC72" s="164"/>
      <c r="BD72" s="164"/>
      <c r="BE72" s="164"/>
      <c r="BF72" s="164"/>
      <c r="BG72" s="164"/>
      <c r="BH72" s="164"/>
      <c r="BI72" s="164"/>
      <c r="BJ72" s="242"/>
      <c r="BK72" s="245"/>
      <c r="BL72" s="164"/>
      <c r="BM72" s="246"/>
      <c r="BN72" s="337"/>
      <c r="BO72" s="245"/>
      <c r="BP72" s="242"/>
      <c r="BQ72" s="270"/>
      <c r="BR72" s="270"/>
      <c r="BS72" s="270"/>
      <c r="BT72" s="270"/>
      <c r="BV72" s="49"/>
      <c r="BW72" s="49"/>
      <c r="BX72" s="49"/>
      <c r="BY72" s="49"/>
      <c r="BZ72" s="273"/>
      <c r="CA72" s="273"/>
      <c r="CB72" s="49"/>
      <c r="CD72" s="164"/>
      <c r="CE72" s="245"/>
      <c r="CF72" s="245"/>
      <c r="CG72" s="245"/>
      <c r="CH72" s="245"/>
      <c r="CI72" s="245"/>
      <c r="CJ72" s="246"/>
      <c r="CK72" s="164"/>
      <c r="CM72" s="245"/>
      <c r="CN72" s="10"/>
    </row>
    <row r="73" spans="2:92" ht="18" customHeight="1" x14ac:dyDescent="0.25">
      <c r="B73" s="126"/>
      <c r="C73" s="1116"/>
      <c r="D73" s="1120"/>
      <c r="E73" s="1121"/>
      <c r="F73" s="1121"/>
      <c r="G73" s="1121"/>
      <c r="H73" s="1121"/>
      <c r="I73" s="1121"/>
      <c r="J73" s="1121"/>
      <c r="K73" s="1121"/>
      <c r="L73" s="1121"/>
      <c r="M73" s="1121"/>
      <c r="N73" s="1121"/>
      <c r="O73" s="1121"/>
      <c r="P73" s="1121"/>
      <c r="Q73" s="1111"/>
      <c r="R73" s="232">
        <f t="shared" si="1"/>
        <v>0</v>
      </c>
      <c r="S73" s="1116"/>
      <c r="T73" s="1111"/>
      <c r="U73" s="268">
        <f>IF(R73="","",R73*(VLOOKUP((_xlfn.CONCAT(S73,T73)),'2 - Cadastro de Itens'!$J$16:$M$79,4,0)))</f>
        <v>0</v>
      </c>
      <c r="V73" s="169"/>
      <c r="W73" s="197">
        <f t="shared" si="3"/>
        <v>0</v>
      </c>
      <c r="X73" s="165"/>
      <c r="Y73" s="197">
        <f t="shared" si="4"/>
        <v>0</v>
      </c>
      <c r="Z73" s="1108"/>
      <c r="AA73" s="1109"/>
      <c r="AB73" s="1109"/>
      <c r="AC73" s="1109"/>
      <c r="AD73" s="1109"/>
      <c r="AE73" s="1111"/>
      <c r="AG73" s="164"/>
      <c r="AH73" s="164"/>
      <c r="AI73" s="164"/>
      <c r="AJ73" s="164"/>
      <c r="AK73" s="164"/>
      <c r="AL73" s="641" t="str">
        <f>IF(AK73="","",AK73*(VLOOKUP((_xlfn.CONCAT(AG73,AH73)),'2 - Cadastro de Itens'!$J$16:$M$79,4,0)))</f>
        <v/>
      </c>
      <c r="AM73" s="164"/>
      <c r="AN73" s="164"/>
      <c r="AO73" s="242"/>
      <c r="AP73" s="164"/>
      <c r="AQ73" s="164"/>
      <c r="AR73" s="164"/>
      <c r="AS73" s="164"/>
      <c r="AT73" s="164"/>
      <c r="AU73" s="164"/>
      <c r="AV73" s="164"/>
      <c r="AW73" s="165"/>
      <c r="AX73" s="164"/>
      <c r="AY73" s="268">
        <f t="shared" si="5"/>
        <v>0</v>
      </c>
      <c r="AZ73" s="242"/>
      <c r="BA73" s="164"/>
      <c r="BB73" s="164"/>
      <c r="BC73" s="164"/>
      <c r="BD73" s="164"/>
      <c r="BE73" s="164"/>
      <c r="BF73" s="164"/>
      <c r="BG73" s="164"/>
      <c r="BH73" s="164"/>
      <c r="BI73" s="164"/>
      <c r="BJ73" s="242"/>
      <c r="BK73" s="245"/>
      <c r="BL73" s="164"/>
      <c r="BM73" s="246"/>
      <c r="BN73" s="337"/>
      <c r="BO73" s="245"/>
      <c r="BP73" s="242"/>
      <c r="BQ73" s="270"/>
      <c r="BR73" s="270"/>
      <c r="BS73" s="270"/>
      <c r="BT73" s="270"/>
      <c r="BV73" s="49"/>
      <c r="BW73" s="49"/>
      <c r="BX73" s="49"/>
      <c r="BY73" s="49"/>
      <c r="BZ73" s="273"/>
      <c r="CA73" s="273"/>
      <c r="CB73" s="49"/>
      <c r="CD73" s="164"/>
      <c r="CE73" s="245"/>
      <c r="CF73" s="245"/>
      <c r="CG73" s="245"/>
      <c r="CH73" s="245"/>
      <c r="CI73" s="245"/>
      <c r="CJ73" s="246"/>
      <c r="CK73" s="164"/>
      <c r="CM73" s="245"/>
      <c r="CN73" s="10"/>
    </row>
    <row r="74" spans="2:92" ht="18" customHeight="1" x14ac:dyDescent="0.25">
      <c r="B74" s="126"/>
      <c r="C74" s="1116"/>
      <c r="D74" s="1121"/>
      <c r="E74" s="1121"/>
      <c r="F74" s="1121"/>
      <c r="G74" s="1121"/>
      <c r="H74" s="1121"/>
      <c r="I74" s="1121"/>
      <c r="J74" s="1121"/>
      <c r="K74" s="1121"/>
      <c r="L74" s="1121"/>
      <c r="M74" s="1121"/>
      <c r="N74" s="1121"/>
      <c r="O74" s="1121"/>
      <c r="P74" s="1121"/>
      <c r="Q74" s="1111"/>
      <c r="R74" s="232">
        <f t="shared" si="1"/>
        <v>0</v>
      </c>
      <c r="S74" s="1116"/>
      <c r="T74" s="1111"/>
      <c r="U74" s="268">
        <f>IF(R74="","",R74*(VLOOKUP((_xlfn.CONCAT(S74,T74)),'2 - Cadastro de Itens'!$J$16:$M$79,4,0)))</f>
        <v>0</v>
      </c>
      <c r="V74" s="169"/>
      <c r="W74" s="197">
        <f t="shared" si="3"/>
        <v>0</v>
      </c>
      <c r="X74" s="165"/>
      <c r="Y74" s="197">
        <f t="shared" si="4"/>
        <v>0</v>
      </c>
      <c r="Z74" s="1108"/>
      <c r="AA74" s="1109"/>
      <c r="AB74" s="1109"/>
      <c r="AC74" s="1109"/>
      <c r="AD74" s="1109"/>
      <c r="AE74" s="1111"/>
      <c r="AG74" s="164"/>
      <c r="AH74" s="164"/>
      <c r="AI74" s="164"/>
      <c r="AJ74" s="164"/>
      <c r="AK74" s="164"/>
      <c r="AL74" s="641" t="str">
        <f>IF(AK74="","",AK74*(VLOOKUP((_xlfn.CONCAT(AG74,AH74)),'2 - Cadastro de Itens'!$J$16:$M$79,4,0)))</f>
        <v/>
      </c>
      <c r="AM74" s="164"/>
      <c r="AN74" s="164"/>
      <c r="AO74" s="242"/>
      <c r="AP74" s="164"/>
      <c r="AQ74" s="164"/>
      <c r="AR74" s="164"/>
      <c r="AS74" s="164"/>
      <c r="AT74" s="164"/>
      <c r="AU74" s="164"/>
      <c r="AV74" s="164"/>
      <c r="AW74" s="165"/>
      <c r="AX74" s="164"/>
      <c r="AY74" s="268">
        <f t="shared" si="5"/>
        <v>0</v>
      </c>
      <c r="AZ74" s="242"/>
      <c r="BA74" s="164"/>
      <c r="BB74" s="164"/>
      <c r="BC74" s="164"/>
      <c r="BD74" s="164"/>
      <c r="BE74" s="164"/>
      <c r="BF74" s="164"/>
      <c r="BG74" s="164"/>
      <c r="BH74" s="164"/>
      <c r="BI74" s="164"/>
      <c r="BJ74" s="242"/>
      <c r="BK74" s="245"/>
      <c r="BL74" s="164"/>
      <c r="BM74" s="246"/>
      <c r="BN74" s="337"/>
      <c r="BO74" s="245"/>
      <c r="BP74" s="242"/>
      <c r="BQ74" s="270"/>
      <c r="BR74" s="270"/>
      <c r="BS74" s="270"/>
      <c r="BT74" s="270"/>
      <c r="BV74" s="49"/>
      <c r="BW74" s="49"/>
      <c r="BX74" s="49"/>
      <c r="BY74" s="49"/>
      <c r="BZ74" s="273"/>
      <c r="CA74" s="273"/>
      <c r="CB74" s="49"/>
      <c r="CD74" s="164"/>
      <c r="CE74" s="245"/>
      <c r="CF74" s="245"/>
      <c r="CG74" s="245"/>
      <c r="CH74" s="245"/>
      <c r="CI74" s="245"/>
      <c r="CJ74" s="246"/>
      <c r="CK74" s="164"/>
      <c r="CM74" s="245"/>
      <c r="CN74" s="10"/>
    </row>
    <row r="75" spans="2:92" ht="18" customHeight="1" x14ac:dyDescent="0.25">
      <c r="B75" s="126"/>
      <c r="C75" s="1116"/>
      <c r="D75" s="1120"/>
      <c r="E75" s="1121"/>
      <c r="F75" s="1121"/>
      <c r="G75" s="1121"/>
      <c r="H75" s="1121"/>
      <c r="I75" s="1121"/>
      <c r="J75" s="1121"/>
      <c r="K75" s="1121"/>
      <c r="L75" s="1121"/>
      <c r="M75" s="1121"/>
      <c r="N75" s="1121"/>
      <c r="O75" s="1121"/>
      <c r="P75" s="1121"/>
      <c r="Q75" s="1111"/>
      <c r="R75" s="232">
        <f t="shared" si="1"/>
        <v>0</v>
      </c>
      <c r="S75" s="1116"/>
      <c r="T75" s="1111"/>
      <c r="U75" s="268">
        <f>IF(R75="","",R75*(VLOOKUP((_xlfn.CONCAT(S75,T75)),'2 - Cadastro de Itens'!$J$16:$M$79,4,0)))</f>
        <v>0</v>
      </c>
      <c r="V75" s="169"/>
      <c r="W75" s="197">
        <f t="shared" si="3"/>
        <v>0</v>
      </c>
      <c r="X75" s="165"/>
      <c r="Y75" s="197">
        <f t="shared" si="4"/>
        <v>0</v>
      </c>
      <c r="Z75" s="1108"/>
      <c r="AA75" s="1109"/>
      <c r="AB75" s="1109"/>
      <c r="AC75" s="1109"/>
      <c r="AD75" s="1109"/>
      <c r="AE75" s="1111"/>
      <c r="AG75" s="164"/>
      <c r="AH75" s="164"/>
      <c r="AI75" s="164"/>
      <c r="AJ75" s="164"/>
      <c r="AK75" s="164"/>
      <c r="AL75" s="641" t="str">
        <f>IF(AK75="","",AK75*(VLOOKUP((_xlfn.CONCAT(AG75,AH75)),'2 - Cadastro de Itens'!$J$16:$M$79,4,0)))</f>
        <v/>
      </c>
      <c r="AM75" s="164"/>
      <c r="AN75" s="164"/>
      <c r="AO75" s="242"/>
      <c r="AP75" s="164"/>
      <c r="AQ75" s="164"/>
      <c r="AR75" s="164"/>
      <c r="AS75" s="164"/>
      <c r="AT75" s="164"/>
      <c r="AU75" s="164"/>
      <c r="AV75" s="164"/>
      <c r="AW75" s="165"/>
      <c r="AX75" s="164"/>
      <c r="AY75" s="268">
        <f t="shared" si="5"/>
        <v>0</v>
      </c>
      <c r="AZ75" s="242"/>
      <c r="BA75" s="164"/>
      <c r="BB75" s="164"/>
      <c r="BC75" s="164"/>
      <c r="BD75" s="164"/>
      <c r="BE75" s="164"/>
      <c r="BF75" s="164"/>
      <c r="BG75" s="164"/>
      <c r="BH75" s="164"/>
      <c r="BI75" s="164"/>
      <c r="BJ75" s="242"/>
      <c r="BK75" s="245"/>
      <c r="BL75" s="164"/>
      <c r="BM75" s="246"/>
      <c r="BN75" s="337"/>
      <c r="BO75" s="245"/>
      <c r="BP75" s="242"/>
      <c r="BQ75" s="270"/>
      <c r="BR75" s="270"/>
      <c r="BS75" s="270"/>
      <c r="BT75" s="270"/>
      <c r="BV75" s="49"/>
      <c r="BW75" s="49"/>
      <c r="BX75" s="49"/>
      <c r="BY75" s="49"/>
      <c r="BZ75" s="273"/>
      <c r="CA75" s="273"/>
      <c r="CB75" s="49"/>
      <c r="CD75" s="164"/>
      <c r="CE75" s="245"/>
      <c r="CF75" s="245"/>
      <c r="CG75" s="245"/>
      <c r="CH75" s="245"/>
      <c r="CI75" s="245"/>
      <c r="CJ75" s="246"/>
      <c r="CK75" s="164"/>
      <c r="CM75" s="245"/>
      <c r="CN75" s="10"/>
    </row>
    <row r="76" spans="2:92" ht="18" customHeight="1" x14ac:dyDescent="0.25">
      <c r="B76" s="126"/>
      <c r="C76" s="1116"/>
      <c r="D76" s="1121"/>
      <c r="E76" s="1121"/>
      <c r="F76" s="1121"/>
      <c r="G76" s="1121"/>
      <c r="H76" s="1121"/>
      <c r="I76" s="1121"/>
      <c r="J76" s="1121"/>
      <c r="K76" s="1121"/>
      <c r="L76" s="1121"/>
      <c r="M76" s="1121"/>
      <c r="N76" s="1121"/>
      <c r="O76" s="1121"/>
      <c r="P76" s="1121"/>
      <c r="Q76" s="1111"/>
      <c r="R76" s="232">
        <f t="shared" si="1"/>
        <v>0</v>
      </c>
      <c r="S76" s="1116"/>
      <c r="T76" s="1111"/>
      <c r="U76" s="268">
        <f>IF(R76="","",R76*(VLOOKUP((_xlfn.CONCAT(S76,T76)),'2 - Cadastro de Itens'!$J$16:$M$79,4,0)))</f>
        <v>0</v>
      </c>
      <c r="V76" s="169"/>
      <c r="W76" s="197">
        <f t="shared" si="3"/>
        <v>0</v>
      </c>
      <c r="X76" s="165"/>
      <c r="Y76" s="197">
        <f t="shared" si="4"/>
        <v>0</v>
      </c>
      <c r="Z76" s="1108"/>
      <c r="AA76" s="1109"/>
      <c r="AB76" s="1109"/>
      <c r="AC76" s="1109"/>
      <c r="AD76" s="1109"/>
      <c r="AE76" s="1111"/>
      <c r="AG76" s="164"/>
      <c r="AH76" s="164"/>
      <c r="AI76" s="164"/>
      <c r="AJ76" s="164"/>
      <c r="AK76" s="164"/>
      <c r="AL76" s="641" t="str">
        <f>IF(AK76="","",AK76*(VLOOKUP((_xlfn.CONCAT(AG76,AH76)),'2 - Cadastro de Itens'!$J$16:$M$79,4,0)))</f>
        <v/>
      </c>
      <c r="AM76" s="164"/>
      <c r="AN76" s="164"/>
      <c r="AO76" s="242"/>
      <c r="AP76" s="164"/>
      <c r="AQ76" s="164"/>
      <c r="AR76" s="164"/>
      <c r="AS76" s="164"/>
      <c r="AT76" s="164"/>
      <c r="AU76" s="164"/>
      <c r="AV76" s="164"/>
      <c r="AW76" s="165"/>
      <c r="AX76" s="164"/>
      <c r="AY76" s="268">
        <f t="shared" si="5"/>
        <v>0</v>
      </c>
      <c r="AZ76" s="242"/>
      <c r="BA76" s="164"/>
      <c r="BB76" s="164"/>
      <c r="BC76" s="164"/>
      <c r="BD76" s="164"/>
      <c r="BE76" s="164"/>
      <c r="BF76" s="164"/>
      <c r="BG76" s="164"/>
      <c r="BH76" s="164"/>
      <c r="BI76" s="164"/>
      <c r="BJ76" s="242"/>
      <c r="BK76" s="245"/>
      <c r="BL76" s="164"/>
      <c r="BM76" s="246"/>
      <c r="BN76" s="337"/>
      <c r="BO76" s="245"/>
      <c r="BP76" s="242"/>
      <c r="BQ76" s="270"/>
      <c r="BR76" s="270"/>
      <c r="BS76" s="270"/>
      <c r="BT76" s="270"/>
      <c r="BV76" s="49"/>
      <c r="BW76" s="49"/>
      <c r="BX76" s="49"/>
      <c r="BY76" s="49"/>
      <c r="BZ76" s="273"/>
      <c r="CA76" s="273"/>
      <c r="CB76" s="49"/>
      <c r="CD76" s="164"/>
      <c r="CE76" s="245"/>
      <c r="CF76" s="245"/>
      <c r="CG76" s="245"/>
      <c r="CH76" s="245"/>
      <c r="CI76" s="245"/>
      <c r="CJ76" s="246"/>
      <c r="CK76" s="164"/>
      <c r="CM76" s="245"/>
      <c r="CN76" s="10"/>
    </row>
    <row r="77" spans="2:92" ht="18" customHeight="1" x14ac:dyDescent="0.25">
      <c r="B77" s="126"/>
      <c r="C77" s="1116"/>
      <c r="D77" s="1120"/>
      <c r="E77" s="1121"/>
      <c r="F77" s="1121"/>
      <c r="G77" s="1121"/>
      <c r="H77" s="1121"/>
      <c r="I77" s="1121"/>
      <c r="J77" s="1121"/>
      <c r="K77" s="1121"/>
      <c r="L77" s="1121"/>
      <c r="M77" s="1121"/>
      <c r="N77" s="1121"/>
      <c r="O77" s="1121"/>
      <c r="P77" s="1121"/>
      <c r="Q77" s="1111"/>
      <c r="R77" s="232">
        <f t="shared" si="1"/>
        <v>0</v>
      </c>
      <c r="S77" s="1116"/>
      <c r="T77" s="1111"/>
      <c r="U77" s="268">
        <f>IF(R77="","",R77*(VLOOKUP((_xlfn.CONCAT(S77,T77)),'2 - Cadastro de Itens'!$J$16:$M$79,4,0)))</f>
        <v>0</v>
      </c>
      <c r="V77" s="169"/>
      <c r="W77" s="197">
        <f t="shared" si="3"/>
        <v>0</v>
      </c>
      <c r="X77" s="165"/>
      <c r="Y77" s="197">
        <f t="shared" si="4"/>
        <v>0</v>
      </c>
      <c r="Z77" s="1108"/>
      <c r="AA77" s="1109"/>
      <c r="AB77" s="1109"/>
      <c r="AC77" s="1109"/>
      <c r="AD77" s="1109"/>
      <c r="AE77" s="1111"/>
      <c r="AG77" s="164"/>
      <c r="AH77" s="164"/>
      <c r="AI77" s="164"/>
      <c r="AJ77" s="164"/>
      <c r="AK77" s="164"/>
      <c r="AL77" s="641" t="str">
        <f>IF(AK77="","",AK77*(VLOOKUP((_xlfn.CONCAT(AG77,AH77)),'2 - Cadastro de Itens'!$J$16:$M$79,4,0)))</f>
        <v/>
      </c>
      <c r="AM77" s="164"/>
      <c r="AN77" s="164"/>
      <c r="AO77" s="242"/>
      <c r="AP77" s="164"/>
      <c r="AQ77" s="164"/>
      <c r="AR77" s="164"/>
      <c r="AS77" s="164"/>
      <c r="AT77" s="164"/>
      <c r="AU77" s="164"/>
      <c r="AV77" s="164"/>
      <c r="AW77" s="165"/>
      <c r="AX77" s="164"/>
      <c r="AY77" s="268">
        <f t="shared" si="5"/>
        <v>0</v>
      </c>
      <c r="AZ77" s="242"/>
      <c r="BA77" s="164"/>
      <c r="BB77" s="164"/>
      <c r="BC77" s="164"/>
      <c r="BD77" s="164"/>
      <c r="BE77" s="164"/>
      <c r="BF77" s="164"/>
      <c r="BG77" s="164"/>
      <c r="BH77" s="164"/>
      <c r="BI77" s="164"/>
      <c r="BJ77" s="242"/>
      <c r="BK77" s="245"/>
      <c r="BL77" s="164"/>
      <c r="BM77" s="246"/>
      <c r="BN77" s="337"/>
      <c r="BO77" s="245"/>
      <c r="BP77" s="242"/>
      <c r="BQ77" s="270"/>
      <c r="BR77" s="270"/>
      <c r="BS77" s="270"/>
      <c r="BT77" s="270"/>
      <c r="BV77" s="49"/>
      <c r="BW77" s="49"/>
      <c r="BX77" s="49"/>
      <c r="BY77" s="49"/>
      <c r="BZ77" s="273"/>
      <c r="CA77" s="273"/>
      <c r="CB77" s="49"/>
      <c r="CD77" s="164"/>
      <c r="CE77" s="245"/>
      <c r="CF77" s="245"/>
      <c r="CG77" s="245"/>
      <c r="CH77" s="245"/>
      <c r="CI77" s="245"/>
      <c r="CJ77" s="246"/>
      <c r="CK77" s="164"/>
      <c r="CM77" s="245"/>
      <c r="CN77" s="10"/>
    </row>
    <row r="78" spans="2:92" ht="18" customHeight="1" x14ac:dyDescent="0.25">
      <c r="B78" s="126"/>
      <c r="C78" s="1116"/>
      <c r="D78" s="1121"/>
      <c r="E78" s="1121"/>
      <c r="F78" s="1121"/>
      <c r="G78" s="1121"/>
      <c r="H78" s="1121"/>
      <c r="I78" s="1121"/>
      <c r="J78" s="1121"/>
      <c r="K78" s="1121"/>
      <c r="L78" s="1121"/>
      <c r="M78" s="1121"/>
      <c r="N78" s="1121"/>
      <c r="O78" s="1121"/>
      <c r="P78" s="1121"/>
      <c r="Q78" s="1111"/>
      <c r="R78" s="232">
        <f t="shared" si="1"/>
        <v>0</v>
      </c>
      <c r="S78" s="1116"/>
      <c r="T78" s="1111"/>
      <c r="U78" s="268">
        <f>IF(R78="","",R78*(VLOOKUP((_xlfn.CONCAT(S78,T78)),'2 - Cadastro de Itens'!$J$16:$M$79,4,0)))</f>
        <v>0</v>
      </c>
      <c r="V78" s="169"/>
      <c r="W78" s="197">
        <f t="shared" si="3"/>
        <v>0</v>
      </c>
      <c r="X78" s="165"/>
      <c r="Y78" s="197">
        <f t="shared" si="4"/>
        <v>0</v>
      </c>
      <c r="Z78" s="1108"/>
      <c r="AA78" s="1109"/>
      <c r="AB78" s="1109"/>
      <c r="AC78" s="1109"/>
      <c r="AD78" s="1109"/>
      <c r="AE78" s="1111"/>
      <c r="AG78" s="164"/>
      <c r="AH78" s="164"/>
      <c r="AI78" s="164"/>
      <c r="AJ78" s="164"/>
      <c r="AK78" s="164"/>
      <c r="AL78" s="641" t="str">
        <f>IF(AK78="","",AK78*(VLOOKUP((_xlfn.CONCAT(AG78,AH78)),'2 - Cadastro de Itens'!$J$16:$M$79,4,0)))</f>
        <v/>
      </c>
      <c r="AM78" s="164"/>
      <c r="AN78" s="164"/>
      <c r="AP78" s="164"/>
      <c r="AQ78" s="164"/>
      <c r="AR78" s="164"/>
      <c r="AS78" s="164"/>
      <c r="AT78" s="164"/>
      <c r="AU78" s="164"/>
      <c r="AV78" s="164"/>
      <c r="AW78" s="165"/>
      <c r="AX78" s="164"/>
      <c r="AY78" s="268">
        <f t="shared" si="5"/>
        <v>0</v>
      </c>
      <c r="BA78" s="164"/>
      <c r="BB78" s="164"/>
      <c r="BC78" s="164"/>
      <c r="BD78" s="164"/>
      <c r="BE78" s="164"/>
      <c r="BF78" s="164"/>
      <c r="BG78" s="164"/>
      <c r="BH78" s="164"/>
      <c r="BI78" s="164"/>
      <c r="BK78" s="245"/>
      <c r="BL78" s="164"/>
      <c r="BM78" s="246"/>
      <c r="BN78" s="337"/>
      <c r="BO78" s="245"/>
      <c r="BQ78" s="270"/>
      <c r="BR78" s="270"/>
      <c r="BS78" s="270"/>
      <c r="BT78" s="270"/>
      <c r="BV78" s="49"/>
      <c r="BW78" s="49"/>
      <c r="BX78" s="49"/>
      <c r="BY78" s="49"/>
      <c r="BZ78" s="273"/>
      <c r="CA78" s="273"/>
      <c r="CB78" s="49"/>
      <c r="CD78" s="164"/>
      <c r="CE78" s="245"/>
      <c r="CF78" s="245"/>
      <c r="CG78" s="245"/>
      <c r="CH78" s="245"/>
      <c r="CI78" s="245"/>
      <c r="CJ78" s="246"/>
      <c r="CK78" s="164"/>
      <c r="CM78" s="245"/>
      <c r="CN78" s="10"/>
    </row>
    <row r="79" spans="2:92" ht="18" customHeight="1" x14ac:dyDescent="0.25">
      <c r="B79" s="126"/>
      <c r="C79" s="1116"/>
      <c r="D79" s="1120"/>
      <c r="E79" s="1121"/>
      <c r="F79" s="1121"/>
      <c r="G79" s="1121"/>
      <c r="H79" s="1121"/>
      <c r="I79" s="1121"/>
      <c r="J79" s="1121"/>
      <c r="K79" s="1121"/>
      <c r="L79" s="1121"/>
      <c r="M79" s="1121"/>
      <c r="N79" s="1121"/>
      <c r="O79" s="1121"/>
      <c r="P79" s="1121"/>
      <c r="Q79" s="1111"/>
      <c r="R79" s="232">
        <f t="shared" si="1"/>
        <v>0</v>
      </c>
      <c r="S79" s="1116"/>
      <c r="T79" s="1111"/>
      <c r="U79" s="268">
        <f>IF(R79="","",R79*(VLOOKUP((_xlfn.CONCAT(S79,T79)),'2 - Cadastro de Itens'!$J$16:$M$79,4,0)))</f>
        <v>0</v>
      </c>
      <c r="V79" s="169"/>
      <c r="W79" s="197">
        <f t="shared" si="3"/>
        <v>0</v>
      </c>
      <c r="X79" s="165"/>
      <c r="Y79" s="197">
        <f t="shared" si="4"/>
        <v>0</v>
      </c>
      <c r="Z79" s="1108"/>
      <c r="AA79" s="1109"/>
      <c r="AB79" s="1109"/>
      <c r="AC79" s="1109"/>
      <c r="AD79" s="1109"/>
      <c r="AE79" s="1111"/>
      <c r="AG79" s="164"/>
      <c r="AH79" s="164"/>
      <c r="AI79" s="164"/>
      <c r="AJ79" s="164"/>
      <c r="AK79" s="164"/>
      <c r="AL79" s="641" t="str">
        <f>IF(AK79="","",AK79*(VLOOKUP((_xlfn.CONCAT(AG79,AH79)),'2 - Cadastro de Itens'!$J$16:$M$79,4,0)))</f>
        <v/>
      </c>
      <c r="AM79" s="164"/>
      <c r="AN79" s="164"/>
      <c r="AP79" s="164"/>
      <c r="AQ79" s="164"/>
      <c r="AR79" s="164"/>
      <c r="AS79" s="164"/>
      <c r="AT79" s="164"/>
      <c r="AU79" s="164"/>
      <c r="AV79" s="164"/>
      <c r="AW79" s="165"/>
      <c r="AX79" s="164"/>
      <c r="AY79" s="268">
        <f t="shared" si="5"/>
        <v>0</v>
      </c>
      <c r="BA79" s="164"/>
      <c r="BB79" s="164"/>
      <c r="BC79" s="164"/>
      <c r="BD79" s="164"/>
      <c r="BE79" s="164"/>
      <c r="BF79" s="164"/>
      <c r="BG79" s="164"/>
      <c r="BH79" s="164"/>
      <c r="BI79" s="164"/>
      <c r="BK79" s="245"/>
      <c r="BL79" s="164"/>
      <c r="BM79" s="246"/>
      <c r="BN79" s="337"/>
      <c r="BO79" s="245"/>
      <c r="BQ79" s="270"/>
      <c r="BR79" s="270"/>
      <c r="BS79" s="270"/>
      <c r="BT79" s="270"/>
      <c r="BV79" s="49"/>
      <c r="BW79" s="49"/>
      <c r="BX79" s="49"/>
      <c r="BY79" s="49"/>
      <c r="BZ79" s="273"/>
      <c r="CA79" s="273"/>
      <c r="CB79" s="49"/>
      <c r="CD79" s="164"/>
      <c r="CE79" s="245"/>
      <c r="CF79" s="245"/>
      <c r="CG79" s="245"/>
      <c r="CH79" s="245"/>
      <c r="CI79" s="245"/>
      <c r="CJ79" s="246"/>
      <c r="CK79" s="164"/>
      <c r="CM79" s="245"/>
      <c r="CN79" s="10"/>
    </row>
    <row r="80" spans="2:92" ht="18" customHeight="1" x14ac:dyDescent="0.25">
      <c r="B80" s="126"/>
      <c r="C80" s="1116"/>
      <c r="D80" s="1121"/>
      <c r="E80" s="1121"/>
      <c r="F80" s="1121"/>
      <c r="G80" s="1121"/>
      <c r="H80" s="1121"/>
      <c r="I80" s="1121"/>
      <c r="J80" s="1121"/>
      <c r="K80" s="1121"/>
      <c r="L80" s="1121"/>
      <c r="M80" s="1121"/>
      <c r="N80" s="1121"/>
      <c r="O80" s="1121"/>
      <c r="P80" s="1121"/>
      <c r="Q80" s="1111"/>
      <c r="R80" s="232">
        <f t="shared" si="1"/>
        <v>0</v>
      </c>
      <c r="S80" s="1116"/>
      <c r="T80" s="1111"/>
      <c r="U80" s="268">
        <f>IF(R80="","",R80*(VLOOKUP((_xlfn.CONCAT(S80,T80)),'2 - Cadastro de Itens'!$J$16:$M$79,4,0)))</f>
        <v>0</v>
      </c>
      <c r="V80" s="169"/>
      <c r="W80" s="197">
        <f t="shared" si="3"/>
        <v>0</v>
      </c>
      <c r="X80" s="165"/>
      <c r="Y80" s="197">
        <f t="shared" si="4"/>
        <v>0</v>
      </c>
      <c r="Z80" s="1108"/>
      <c r="AA80" s="1109"/>
      <c r="AB80" s="1109"/>
      <c r="AC80" s="1109"/>
      <c r="AD80" s="1109"/>
      <c r="AE80" s="1111"/>
      <c r="AG80" s="164"/>
      <c r="AH80" s="164"/>
      <c r="AI80" s="164"/>
      <c r="AJ80" s="164"/>
      <c r="AK80" s="164"/>
      <c r="AL80" s="641" t="str">
        <f>IF(AK80="","",AK80*(VLOOKUP((_xlfn.CONCAT(AG80,AH80)),'2 - Cadastro de Itens'!$J$16:$M$79,4,0)))</f>
        <v/>
      </c>
      <c r="AM80" s="164"/>
      <c r="AN80" s="164"/>
      <c r="AP80" s="164"/>
      <c r="AQ80" s="164"/>
      <c r="AR80" s="164"/>
      <c r="AS80" s="164"/>
      <c r="AT80" s="164"/>
      <c r="AU80" s="164"/>
      <c r="AV80" s="164"/>
      <c r="AW80" s="165"/>
      <c r="AX80" s="164"/>
      <c r="AY80" s="268">
        <f t="shared" si="5"/>
        <v>0</v>
      </c>
      <c r="BA80" s="164"/>
      <c r="BB80" s="164"/>
      <c r="BC80" s="164"/>
      <c r="BD80" s="164"/>
      <c r="BE80" s="164"/>
      <c r="BF80" s="164"/>
      <c r="BG80" s="164"/>
      <c r="BH80" s="164"/>
      <c r="BI80" s="164"/>
      <c r="BK80" s="245"/>
      <c r="BL80" s="164"/>
      <c r="BM80" s="246"/>
      <c r="BN80" s="337"/>
      <c r="BO80" s="245"/>
      <c r="BQ80" s="270"/>
      <c r="BR80" s="270"/>
      <c r="BS80" s="270"/>
      <c r="BT80" s="270"/>
      <c r="BV80" s="49"/>
      <c r="BW80" s="49"/>
      <c r="BX80" s="49"/>
      <c r="BY80" s="49"/>
      <c r="BZ80" s="273"/>
      <c r="CA80" s="273"/>
      <c r="CB80" s="49"/>
      <c r="CD80" s="164"/>
      <c r="CE80" s="245"/>
      <c r="CF80" s="245"/>
      <c r="CG80" s="245"/>
      <c r="CH80" s="245"/>
      <c r="CI80" s="245"/>
      <c r="CJ80" s="246"/>
      <c r="CK80" s="164"/>
      <c r="CM80" s="245"/>
      <c r="CN80" s="10"/>
    </row>
    <row r="81" spans="2:92" ht="18" customHeight="1" x14ac:dyDescent="0.25">
      <c r="B81" s="126"/>
      <c r="C81" s="1116"/>
      <c r="D81" s="1120"/>
      <c r="E81" s="1121"/>
      <c r="F81" s="1121"/>
      <c r="G81" s="1121"/>
      <c r="H81" s="1121"/>
      <c r="I81" s="1121"/>
      <c r="J81" s="1121"/>
      <c r="K81" s="1121"/>
      <c r="L81" s="1121"/>
      <c r="M81" s="1121"/>
      <c r="N81" s="1121"/>
      <c r="O81" s="1121"/>
      <c r="P81" s="1121"/>
      <c r="Q81" s="1111"/>
      <c r="R81" s="232">
        <f t="shared" si="1"/>
        <v>0</v>
      </c>
      <c r="S81" s="1116"/>
      <c r="T81" s="1111"/>
      <c r="U81" s="268">
        <f>IF(R81="","",R81*(VLOOKUP((_xlfn.CONCAT(S81,T81)),'2 - Cadastro de Itens'!$J$16:$M$79,4,0)))</f>
        <v>0</v>
      </c>
      <c r="V81" s="169"/>
      <c r="W81" s="197">
        <f t="shared" si="3"/>
        <v>0</v>
      </c>
      <c r="X81" s="165"/>
      <c r="Y81" s="197">
        <f t="shared" si="4"/>
        <v>0</v>
      </c>
      <c r="Z81" s="1108"/>
      <c r="AA81" s="1109"/>
      <c r="AB81" s="1109"/>
      <c r="AC81" s="1109"/>
      <c r="AD81" s="1109"/>
      <c r="AE81" s="1111"/>
      <c r="AG81" s="164"/>
      <c r="AH81" s="164"/>
      <c r="AI81" s="164"/>
      <c r="AJ81" s="164"/>
      <c r="AK81" s="164"/>
      <c r="AL81" s="641" t="str">
        <f>IF(AK81="","",AK81*(VLOOKUP((_xlfn.CONCAT(AG81,AH81)),'2 - Cadastro de Itens'!$J$16:$M$79,4,0)))</f>
        <v/>
      </c>
      <c r="AM81" s="164"/>
      <c r="AN81" s="164"/>
      <c r="AP81" s="164"/>
      <c r="AQ81" s="164"/>
      <c r="AR81" s="164"/>
      <c r="AS81" s="164"/>
      <c r="AT81" s="164"/>
      <c r="AU81" s="164"/>
      <c r="AV81" s="164"/>
      <c r="AW81" s="165"/>
      <c r="AX81" s="164"/>
      <c r="AY81" s="268">
        <f t="shared" si="5"/>
        <v>0</v>
      </c>
      <c r="BA81" s="164"/>
      <c r="BB81" s="164"/>
      <c r="BC81" s="164"/>
      <c r="BD81" s="164"/>
      <c r="BE81" s="164"/>
      <c r="BF81" s="164"/>
      <c r="BG81" s="164"/>
      <c r="BH81" s="164"/>
      <c r="BI81" s="164"/>
      <c r="BK81" s="245"/>
      <c r="BL81" s="164"/>
      <c r="BM81" s="246"/>
      <c r="BN81" s="337"/>
      <c r="BO81" s="245"/>
      <c r="BQ81" s="270"/>
      <c r="BR81" s="270"/>
      <c r="BS81" s="270"/>
      <c r="BT81" s="270"/>
      <c r="BV81" s="49"/>
      <c r="BW81" s="49"/>
      <c r="BX81" s="49"/>
      <c r="BY81" s="49"/>
      <c r="BZ81" s="273"/>
      <c r="CA81" s="273"/>
      <c r="CB81" s="49"/>
      <c r="CD81" s="164"/>
      <c r="CE81" s="245"/>
      <c r="CF81" s="245"/>
      <c r="CG81" s="245"/>
      <c r="CH81" s="245"/>
      <c r="CI81" s="245"/>
      <c r="CJ81" s="165"/>
      <c r="CK81" s="164"/>
      <c r="CM81" s="245"/>
      <c r="CN81" s="10"/>
    </row>
    <row r="82" spans="2:92" ht="18" customHeight="1" x14ac:dyDescent="0.25">
      <c r="B82" s="126"/>
      <c r="C82" s="1116"/>
      <c r="D82" s="1121"/>
      <c r="E82" s="1121"/>
      <c r="F82" s="1121"/>
      <c r="G82" s="1121"/>
      <c r="H82" s="1121"/>
      <c r="I82" s="1121"/>
      <c r="J82" s="1121"/>
      <c r="K82" s="1121"/>
      <c r="L82" s="1121"/>
      <c r="M82" s="1121"/>
      <c r="N82" s="1121"/>
      <c r="O82" s="1121"/>
      <c r="P82" s="1121"/>
      <c r="Q82" s="1111"/>
      <c r="R82" s="232">
        <f t="shared" si="1"/>
        <v>0</v>
      </c>
      <c r="S82" s="1116"/>
      <c r="T82" s="1111"/>
      <c r="U82" s="268">
        <f>IF(R82="","",R82*(VLOOKUP((_xlfn.CONCAT(S82,T82)),'2 - Cadastro de Itens'!$J$16:$M$79,4,0)))</f>
        <v>0</v>
      </c>
      <c r="V82" s="169"/>
      <c r="W82" s="197">
        <f t="shared" si="3"/>
        <v>0</v>
      </c>
      <c r="X82" s="165"/>
      <c r="Y82" s="197">
        <f t="shared" si="4"/>
        <v>0</v>
      </c>
      <c r="Z82" s="1108"/>
      <c r="AA82" s="1109"/>
      <c r="AB82" s="1109"/>
      <c r="AC82" s="1109"/>
      <c r="AD82" s="1109"/>
      <c r="AE82" s="1111"/>
      <c r="AG82" s="164"/>
      <c r="AH82" s="164"/>
      <c r="AI82" s="164"/>
      <c r="AJ82" s="164"/>
      <c r="AK82" s="164"/>
      <c r="AL82" s="641" t="str">
        <f>IF(AK82="","",AK82*(VLOOKUP((_xlfn.CONCAT(AG82,AH82)),'2 - Cadastro de Itens'!$J$16:$M$79,4,0)))</f>
        <v/>
      </c>
      <c r="AM82" s="164"/>
      <c r="AN82" s="164"/>
      <c r="AP82" s="164"/>
      <c r="AQ82" s="164"/>
      <c r="AR82" s="164"/>
      <c r="AS82" s="164"/>
      <c r="AT82" s="164"/>
      <c r="AU82" s="164"/>
      <c r="AV82" s="164"/>
      <c r="AW82" s="165"/>
      <c r="AX82" s="164"/>
      <c r="AY82" s="268">
        <f t="shared" si="5"/>
        <v>0</v>
      </c>
      <c r="BA82" s="164"/>
      <c r="BB82" s="164"/>
      <c r="BC82" s="164"/>
      <c r="BD82" s="164"/>
      <c r="BE82" s="164"/>
      <c r="BF82" s="164"/>
      <c r="BG82" s="164"/>
      <c r="BH82" s="164"/>
      <c r="BI82" s="164"/>
      <c r="BK82" s="245"/>
      <c r="BL82" s="164"/>
      <c r="BM82" s="246"/>
      <c r="BN82" s="337"/>
      <c r="BO82" s="245"/>
      <c r="BQ82" s="270"/>
      <c r="BR82" s="270"/>
      <c r="BS82" s="270"/>
      <c r="BT82" s="270"/>
      <c r="BV82" s="49"/>
      <c r="BW82" s="49"/>
      <c r="BX82" s="49"/>
      <c r="BY82" s="49"/>
      <c r="BZ82" s="273"/>
      <c r="CA82" s="273"/>
      <c r="CB82" s="49"/>
      <c r="CD82" s="164"/>
      <c r="CE82" s="245"/>
      <c r="CF82" s="245"/>
      <c r="CG82" s="245"/>
      <c r="CH82" s="245"/>
      <c r="CI82" s="245"/>
      <c r="CJ82" s="165"/>
      <c r="CK82" s="164"/>
      <c r="CM82" s="245"/>
      <c r="CN82" s="10"/>
    </row>
    <row r="83" spans="2:92" ht="18" customHeight="1" x14ac:dyDescent="0.25">
      <c r="B83" s="126"/>
      <c r="C83" s="1116"/>
      <c r="D83" s="1120"/>
      <c r="E83" s="1121"/>
      <c r="F83" s="1121"/>
      <c r="G83" s="1121"/>
      <c r="H83" s="1121"/>
      <c r="I83" s="1121"/>
      <c r="J83" s="1121"/>
      <c r="K83" s="1121"/>
      <c r="L83" s="1121"/>
      <c r="M83" s="1121"/>
      <c r="N83" s="1121"/>
      <c r="O83" s="1121"/>
      <c r="P83" s="1121"/>
      <c r="Q83" s="1111"/>
      <c r="R83" s="232">
        <f t="shared" si="1"/>
        <v>0</v>
      </c>
      <c r="S83" s="1116"/>
      <c r="T83" s="1111"/>
      <c r="U83" s="268">
        <f>IF(R83="","",R83*(VLOOKUP((_xlfn.CONCAT(S83,T83)),'2 - Cadastro de Itens'!$J$16:$M$79,4,0)))</f>
        <v>0</v>
      </c>
      <c r="V83" s="169"/>
      <c r="W83" s="197">
        <f t="shared" si="3"/>
        <v>0</v>
      </c>
      <c r="X83" s="165"/>
      <c r="Y83" s="197">
        <f t="shared" si="4"/>
        <v>0</v>
      </c>
      <c r="Z83" s="1108"/>
      <c r="AA83" s="1109"/>
      <c r="AB83" s="1109"/>
      <c r="AC83" s="1109"/>
      <c r="AD83" s="1109"/>
      <c r="AE83" s="1111"/>
      <c r="AG83" s="164"/>
      <c r="AH83" s="164"/>
      <c r="AI83" s="164"/>
      <c r="AJ83" s="164"/>
      <c r="AK83" s="164"/>
      <c r="AL83" s="641" t="str">
        <f>IF(AK83="","",AK83*(VLOOKUP((_xlfn.CONCAT(AG83,AH83)),'2 - Cadastro de Itens'!$J$16:$M$79,4,0)))</f>
        <v/>
      </c>
      <c r="AM83" s="164"/>
      <c r="AN83" s="164"/>
      <c r="AP83" s="164"/>
      <c r="AQ83" s="164"/>
      <c r="AR83" s="164"/>
      <c r="AS83" s="164"/>
      <c r="AT83" s="164"/>
      <c r="AU83" s="164"/>
      <c r="AV83" s="164"/>
      <c r="AW83" s="165"/>
      <c r="AX83" s="164"/>
      <c r="AY83" s="268">
        <f t="shared" si="5"/>
        <v>0</v>
      </c>
      <c r="BA83" s="164"/>
      <c r="BB83" s="164"/>
      <c r="BC83" s="164"/>
      <c r="BD83" s="164"/>
      <c r="BE83" s="164"/>
      <c r="BF83" s="164"/>
      <c r="BG83" s="164"/>
      <c r="BH83" s="164"/>
      <c r="BI83" s="164"/>
      <c r="BK83" s="245"/>
      <c r="BL83" s="164"/>
      <c r="BM83" s="246"/>
      <c r="BN83" s="337"/>
      <c r="BO83" s="245"/>
      <c r="BQ83" s="270"/>
      <c r="BR83" s="270"/>
      <c r="BS83" s="270"/>
      <c r="BT83" s="270"/>
      <c r="BV83" s="49"/>
      <c r="BW83" s="49"/>
      <c r="BX83" s="49"/>
      <c r="BY83" s="49"/>
      <c r="BZ83" s="273"/>
      <c r="CA83" s="273"/>
      <c r="CB83" s="49"/>
      <c r="CD83" s="164"/>
      <c r="CE83" s="245"/>
      <c r="CF83" s="245"/>
      <c r="CG83" s="245"/>
      <c r="CH83" s="245"/>
      <c r="CI83" s="245"/>
      <c r="CJ83" s="165"/>
      <c r="CK83" s="164"/>
      <c r="CM83" s="245"/>
      <c r="CN83" s="10"/>
    </row>
    <row r="84" spans="2:92" ht="32.4" customHeight="1" x14ac:dyDescent="0.25">
      <c r="B84" s="126"/>
      <c r="C84" s="1116"/>
      <c r="D84" s="1121"/>
      <c r="E84" s="1121"/>
      <c r="F84" s="1121"/>
      <c r="G84" s="1121"/>
      <c r="H84" s="1121"/>
      <c r="I84" s="1121"/>
      <c r="J84" s="1121"/>
      <c r="K84" s="1121"/>
      <c r="L84" s="1121"/>
      <c r="M84" s="1121"/>
      <c r="N84" s="1121"/>
      <c r="O84" s="1121"/>
      <c r="P84" s="1121"/>
      <c r="Q84" s="1111"/>
      <c r="R84" s="232">
        <f t="shared" si="1"/>
        <v>0</v>
      </c>
      <c r="S84" s="1116"/>
      <c r="T84" s="1111"/>
      <c r="U84" s="268">
        <f>IF(R84="","",R84*(VLOOKUP((_xlfn.CONCAT(S84,T84)),'2 - Cadastro de Itens'!$J$16:$M$79,4,0)))</f>
        <v>0</v>
      </c>
      <c r="V84" s="169"/>
      <c r="W84" s="197">
        <f t="shared" si="3"/>
        <v>0</v>
      </c>
      <c r="X84" s="165"/>
      <c r="Y84" s="197">
        <f t="shared" si="4"/>
        <v>0</v>
      </c>
      <c r="Z84" s="1108"/>
      <c r="AA84" s="1109"/>
      <c r="AB84" s="1109"/>
      <c r="AC84" s="1109"/>
      <c r="AD84" s="1109"/>
      <c r="AE84" s="1111"/>
      <c r="AG84" s="164"/>
      <c r="AH84" s="164"/>
      <c r="AI84" s="164"/>
      <c r="AJ84" s="164"/>
      <c r="AK84" s="164"/>
      <c r="AL84" s="641" t="str">
        <f>IF(AK84="","",AK84*(VLOOKUP((_xlfn.CONCAT(AG84,AH84)),'2 - Cadastro de Itens'!$J$16:$M$79,4,0)))</f>
        <v/>
      </c>
      <c r="AM84" s="164"/>
      <c r="AN84" s="164"/>
      <c r="AP84" s="164"/>
      <c r="AQ84" s="164"/>
      <c r="AR84" s="164"/>
      <c r="AS84" s="164"/>
      <c r="AT84" s="164"/>
      <c r="AU84" s="164"/>
      <c r="AV84" s="164"/>
      <c r="AW84" s="165"/>
      <c r="AX84" s="164"/>
      <c r="AY84" s="268">
        <f t="shared" si="5"/>
        <v>0</v>
      </c>
      <c r="BA84" s="164"/>
      <c r="BB84" s="164"/>
      <c r="BC84" s="164"/>
      <c r="BD84" s="164"/>
      <c r="BE84" s="164"/>
      <c r="BF84" s="164"/>
      <c r="BG84" s="164"/>
      <c r="BH84" s="164"/>
      <c r="BI84" s="164"/>
      <c r="BK84" s="245"/>
      <c r="BL84" s="164"/>
      <c r="BM84" s="246"/>
      <c r="BN84" s="337"/>
      <c r="BO84" s="245"/>
      <c r="BQ84" s="270"/>
      <c r="BR84" s="270"/>
      <c r="BS84" s="270"/>
      <c r="BT84" s="270"/>
      <c r="BV84" s="49"/>
      <c r="BW84" s="49"/>
      <c r="BX84" s="49"/>
      <c r="BY84" s="49"/>
      <c r="BZ84" s="273"/>
      <c r="CA84" s="273"/>
      <c r="CB84" s="49"/>
      <c r="CD84" s="164"/>
      <c r="CE84" s="168"/>
      <c r="CF84" s="168"/>
      <c r="CG84" s="168"/>
      <c r="CH84" s="168"/>
      <c r="CI84" s="245"/>
      <c r="CJ84" s="165"/>
      <c r="CK84" s="164"/>
      <c r="CM84" s="168"/>
      <c r="CN84" s="10"/>
    </row>
    <row r="85" spans="2:92" ht="32.4" customHeight="1" x14ac:dyDescent="0.25">
      <c r="B85" s="126"/>
      <c r="C85" s="1116"/>
      <c r="D85" s="1120"/>
      <c r="E85" s="1121"/>
      <c r="F85" s="1121"/>
      <c r="G85" s="1121"/>
      <c r="H85" s="1121"/>
      <c r="I85" s="1121"/>
      <c r="J85" s="1121"/>
      <c r="K85" s="1121"/>
      <c r="L85" s="1121"/>
      <c r="M85" s="1121"/>
      <c r="N85" s="1121"/>
      <c r="O85" s="1121"/>
      <c r="P85" s="1121"/>
      <c r="Q85" s="1111"/>
      <c r="R85" s="232">
        <f t="shared" si="1"/>
        <v>0</v>
      </c>
      <c r="S85" s="1116"/>
      <c r="T85" s="1111"/>
      <c r="U85" s="268">
        <f>IF(R85="","",R85*(VLOOKUP((_xlfn.CONCAT(S85,T85)),'2 - Cadastro de Itens'!$J$16:$M$79,4,0)))</f>
        <v>0</v>
      </c>
      <c r="V85" s="169"/>
      <c r="W85" s="197">
        <f t="shared" si="3"/>
        <v>0</v>
      </c>
      <c r="X85" s="165"/>
      <c r="Y85" s="197">
        <f t="shared" si="4"/>
        <v>0</v>
      </c>
      <c r="Z85" s="1108"/>
      <c r="AA85" s="1109"/>
      <c r="AB85" s="1109"/>
      <c r="AC85" s="1109"/>
      <c r="AD85" s="1109"/>
      <c r="AE85" s="1111"/>
      <c r="AG85" s="164"/>
      <c r="AH85" s="164"/>
      <c r="AI85" s="164"/>
      <c r="AJ85" s="164"/>
      <c r="AK85" s="164"/>
      <c r="AL85" s="641" t="str">
        <f>IF(AK85="","",AK85*(VLOOKUP((_xlfn.CONCAT(AG85,AH85)),'2 - Cadastro de Itens'!$J$16:$M$79,4,0)))</f>
        <v/>
      </c>
      <c r="AM85" s="164"/>
      <c r="AN85" s="164"/>
      <c r="AP85" s="164"/>
      <c r="AQ85" s="164"/>
      <c r="AR85" s="164"/>
      <c r="AS85" s="164"/>
      <c r="AT85" s="164"/>
      <c r="AU85" s="164"/>
      <c r="AV85" s="164"/>
      <c r="AW85" s="165"/>
      <c r="AX85" s="164"/>
      <c r="AY85" s="268">
        <f t="shared" si="5"/>
        <v>0</v>
      </c>
      <c r="BA85" s="164"/>
      <c r="BB85" s="164"/>
      <c r="BC85" s="164"/>
      <c r="BD85" s="164"/>
      <c r="BE85" s="164"/>
      <c r="BF85" s="164"/>
      <c r="BG85" s="164"/>
      <c r="BH85" s="164"/>
      <c r="BI85" s="164"/>
      <c r="BK85" s="245"/>
      <c r="BL85" s="164"/>
      <c r="BM85" s="246"/>
      <c r="BN85" s="337"/>
      <c r="BO85" s="245"/>
      <c r="BQ85" s="270"/>
      <c r="BR85" s="270"/>
      <c r="BS85" s="270"/>
      <c r="BT85" s="270"/>
      <c r="BV85" s="49"/>
      <c r="BW85" s="49"/>
      <c r="BX85" s="49"/>
      <c r="BY85" s="49"/>
      <c r="BZ85" s="273"/>
      <c r="CA85" s="273"/>
      <c r="CB85" s="49"/>
      <c r="CD85" s="164"/>
      <c r="CE85" s="245"/>
      <c r="CF85" s="245"/>
      <c r="CG85" s="245"/>
      <c r="CH85" s="245"/>
      <c r="CI85" s="245"/>
      <c r="CJ85" s="246"/>
      <c r="CK85" s="164"/>
      <c r="CM85" s="245"/>
      <c r="CN85" s="10"/>
    </row>
    <row r="86" spans="2:92" ht="19.95" customHeight="1" x14ac:dyDescent="0.25">
      <c r="B86" s="126"/>
      <c r="C86" s="1116"/>
      <c r="D86" s="1121"/>
      <c r="E86" s="1121"/>
      <c r="F86" s="1121"/>
      <c r="G86" s="1121"/>
      <c r="H86" s="1121"/>
      <c r="I86" s="1121"/>
      <c r="J86" s="1121"/>
      <c r="K86" s="1121"/>
      <c r="L86" s="1121"/>
      <c r="M86" s="1121"/>
      <c r="N86" s="1121"/>
      <c r="O86" s="1121"/>
      <c r="P86" s="1121"/>
      <c r="Q86" s="1111"/>
      <c r="R86" s="232">
        <f t="shared" si="1"/>
        <v>0</v>
      </c>
      <c r="S86" s="1116"/>
      <c r="T86" s="1111"/>
      <c r="U86" s="268">
        <f>IF(R86="","",R86*(VLOOKUP((_xlfn.CONCAT(S86,T86)),'2 - Cadastro de Itens'!$J$16:$M$79,4,0)))</f>
        <v>0</v>
      </c>
      <c r="V86" s="169"/>
      <c r="W86" s="197">
        <f t="shared" si="3"/>
        <v>0</v>
      </c>
      <c r="X86" s="165"/>
      <c r="Y86" s="197">
        <f t="shared" si="4"/>
        <v>0</v>
      </c>
      <c r="Z86" s="1108"/>
      <c r="AA86" s="1109"/>
      <c r="AB86" s="1109"/>
      <c r="AC86" s="1109"/>
      <c r="AD86" s="1109"/>
      <c r="AE86" s="1111"/>
      <c r="AG86" s="164"/>
      <c r="AH86" s="164"/>
      <c r="AI86" s="164"/>
      <c r="AJ86" s="164"/>
      <c r="AK86" s="164"/>
      <c r="AL86" s="641" t="str">
        <f>IF(AK86="","",AK86*(VLOOKUP((_xlfn.CONCAT(AG86,AH86)),'2 - Cadastro de Itens'!$J$16:$M$79,4,0)))</f>
        <v/>
      </c>
      <c r="AM86" s="164"/>
      <c r="AN86" s="164"/>
      <c r="AP86" s="164"/>
      <c r="AQ86" s="164"/>
      <c r="AR86" s="164"/>
      <c r="AS86" s="164"/>
      <c r="AT86" s="164"/>
      <c r="AU86" s="164"/>
      <c r="AV86" s="164"/>
      <c r="AW86" s="165"/>
      <c r="AX86" s="164"/>
      <c r="AY86" s="268">
        <f t="shared" si="5"/>
        <v>0</v>
      </c>
      <c r="BA86" s="164"/>
      <c r="BB86" s="164"/>
      <c r="BC86" s="164"/>
      <c r="BD86" s="164"/>
      <c r="BE86" s="164"/>
      <c r="BF86" s="164"/>
      <c r="BG86" s="164"/>
      <c r="BH86" s="164"/>
      <c r="BI86" s="164"/>
      <c r="BK86" s="245"/>
      <c r="BL86" s="164"/>
      <c r="BM86" s="246"/>
      <c r="BN86" s="337"/>
      <c r="BO86" s="245"/>
      <c r="BQ86" s="270"/>
      <c r="BR86" s="270"/>
      <c r="BS86" s="270"/>
      <c r="BT86" s="270"/>
      <c r="BV86" s="49"/>
      <c r="BW86" s="49"/>
      <c r="BX86" s="49"/>
      <c r="BY86" s="49"/>
      <c r="BZ86" s="273"/>
      <c r="CA86" s="273"/>
      <c r="CB86" s="49"/>
      <c r="CD86" s="164"/>
      <c r="CE86" s="245"/>
      <c r="CF86" s="245"/>
      <c r="CG86" s="245"/>
      <c r="CH86" s="245"/>
      <c r="CI86" s="245"/>
      <c r="CJ86" s="256"/>
      <c r="CK86" s="164"/>
      <c r="CM86" s="245"/>
      <c r="CN86" s="10"/>
    </row>
    <row r="87" spans="2:92" ht="18" customHeight="1" x14ac:dyDescent="0.25">
      <c r="B87" s="126"/>
      <c r="C87" s="1116"/>
      <c r="D87" s="1120"/>
      <c r="E87" s="1121"/>
      <c r="F87" s="1121"/>
      <c r="G87" s="1121"/>
      <c r="H87" s="1121"/>
      <c r="I87" s="1121"/>
      <c r="J87" s="1121"/>
      <c r="K87" s="1121"/>
      <c r="L87" s="1121"/>
      <c r="M87" s="1121"/>
      <c r="N87" s="1121"/>
      <c r="O87" s="1121"/>
      <c r="P87" s="1121"/>
      <c r="Q87" s="1111"/>
      <c r="R87" s="232">
        <f t="shared" si="1"/>
        <v>0</v>
      </c>
      <c r="S87" s="1116"/>
      <c r="T87" s="1111"/>
      <c r="U87" s="268">
        <f>IF(R87="","",R87*(VLOOKUP((_xlfn.CONCAT(S87,T87)),'2 - Cadastro de Itens'!$J$16:$M$79,4,0)))</f>
        <v>0</v>
      </c>
      <c r="V87" s="169"/>
      <c r="W87" s="197">
        <f t="shared" si="3"/>
        <v>0</v>
      </c>
      <c r="X87" s="165"/>
      <c r="Y87" s="197">
        <f t="shared" si="4"/>
        <v>0</v>
      </c>
      <c r="Z87" s="1108"/>
      <c r="AA87" s="1109"/>
      <c r="AB87" s="1109"/>
      <c r="AC87" s="1109"/>
      <c r="AD87" s="1109"/>
      <c r="AE87" s="1111"/>
      <c r="AG87" s="164"/>
      <c r="AH87" s="164"/>
      <c r="AI87" s="164"/>
      <c r="AJ87" s="164"/>
      <c r="AK87" s="164"/>
      <c r="AL87" s="641" t="str">
        <f>IF(AK87="","",AK87*(VLOOKUP((_xlfn.CONCAT(AG87,AH87)),'2 - Cadastro de Itens'!$J$16:$M$79,4,0)))</f>
        <v/>
      </c>
      <c r="AM87" s="164"/>
      <c r="AN87" s="164"/>
      <c r="AP87" s="164"/>
      <c r="AQ87" s="164"/>
      <c r="AR87" s="164"/>
      <c r="AS87" s="164"/>
      <c r="AT87" s="164"/>
      <c r="AU87" s="164"/>
      <c r="AV87" s="164"/>
      <c r="AW87" s="165"/>
      <c r="AX87" s="164"/>
      <c r="AY87" s="268">
        <f t="shared" si="5"/>
        <v>0</v>
      </c>
      <c r="BA87" s="164"/>
      <c r="BB87" s="164"/>
      <c r="BC87" s="164"/>
      <c r="BD87" s="164"/>
      <c r="BE87" s="164"/>
      <c r="BF87" s="164"/>
      <c r="BG87" s="164"/>
      <c r="BH87" s="164"/>
      <c r="BI87" s="164"/>
      <c r="BK87" s="245"/>
      <c r="BL87" s="164"/>
      <c r="BM87" s="246"/>
      <c r="BN87" s="337"/>
      <c r="BO87" s="245"/>
      <c r="BQ87" s="270"/>
      <c r="BR87" s="270"/>
      <c r="BS87" s="270"/>
      <c r="BT87" s="270"/>
      <c r="BV87" s="49"/>
      <c r="BW87" s="49"/>
      <c r="BX87" s="49"/>
      <c r="BY87" s="49"/>
      <c r="BZ87" s="273"/>
      <c r="CA87" s="273"/>
      <c r="CB87" s="49"/>
      <c r="CD87" s="164"/>
      <c r="CE87" s="245"/>
      <c r="CF87" s="245"/>
      <c r="CG87" s="245"/>
      <c r="CH87" s="245"/>
      <c r="CI87" s="245"/>
      <c r="CJ87" s="246"/>
      <c r="CK87" s="164"/>
      <c r="CM87" s="245"/>
      <c r="CN87" s="10"/>
    </row>
    <row r="88" spans="2:92" ht="18" customHeight="1" x14ac:dyDescent="0.25">
      <c r="B88" s="126"/>
      <c r="C88" s="1116"/>
      <c r="D88" s="1121"/>
      <c r="E88" s="1121"/>
      <c r="F88" s="1121"/>
      <c r="G88" s="1121"/>
      <c r="H88" s="1121"/>
      <c r="I88" s="1121"/>
      <c r="J88" s="1121"/>
      <c r="K88" s="1121"/>
      <c r="L88" s="1121"/>
      <c r="M88" s="1121"/>
      <c r="N88" s="1121"/>
      <c r="O88" s="1121"/>
      <c r="P88" s="1121"/>
      <c r="Q88" s="1111"/>
      <c r="R88" s="232">
        <f t="shared" si="1"/>
        <v>0</v>
      </c>
      <c r="S88" s="1116"/>
      <c r="T88" s="1111"/>
      <c r="U88" s="268">
        <f>IF(R88="","",R88*(VLOOKUP((_xlfn.CONCAT(S88,T88)),'2 - Cadastro de Itens'!$J$16:$M$79,4,0)))</f>
        <v>0</v>
      </c>
      <c r="V88" s="169"/>
      <c r="W88" s="197">
        <f t="shared" si="3"/>
        <v>0</v>
      </c>
      <c r="X88" s="165"/>
      <c r="Y88" s="197">
        <f t="shared" si="4"/>
        <v>0</v>
      </c>
      <c r="Z88" s="1108"/>
      <c r="AA88" s="1109"/>
      <c r="AB88" s="1109"/>
      <c r="AC88" s="1109"/>
      <c r="AD88" s="1109"/>
      <c r="AE88" s="1111"/>
      <c r="AG88" s="164"/>
      <c r="AH88" s="164"/>
      <c r="AI88" s="164"/>
      <c r="AJ88" s="164"/>
      <c r="AK88" s="164"/>
      <c r="AL88" s="641" t="str">
        <f>IF(AK88="","",AK88*(VLOOKUP((_xlfn.CONCAT(AG88,AH88)),'2 - Cadastro de Itens'!$J$16:$M$79,4,0)))</f>
        <v/>
      </c>
      <c r="AM88" s="164"/>
      <c r="AN88" s="164"/>
      <c r="AP88" s="164"/>
      <c r="AQ88" s="164"/>
      <c r="AR88" s="164"/>
      <c r="AS88" s="164"/>
      <c r="AT88" s="164"/>
      <c r="AU88" s="164"/>
      <c r="AV88" s="164"/>
      <c r="AW88" s="165"/>
      <c r="AX88" s="164"/>
      <c r="AY88" s="268">
        <f t="shared" si="5"/>
        <v>0</v>
      </c>
      <c r="BA88" s="164"/>
      <c r="BB88" s="164"/>
      <c r="BC88" s="164"/>
      <c r="BD88" s="164"/>
      <c r="BE88" s="164"/>
      <c r="BF88" s="164"/>
      <c r="BG88" s="164"/>
      <c r="BH88" s="164"/>
      <c r="BI88" s="164"/>
      <c r="BK88" s="245"/>
      <c r="BL88" s="164"/>
      <c r="BM88" s="246"/>
      <c r="BN88" s="337"/>
      <c r="BO88" s="245"/>
      <c r="BQ88" s="270"/>
      <c r="BR88" s="270"/>
      <c r="BS88" s="270"/>
      <c r="BT88" s="270"/>
      <c r="BV88" s="49"/>
      <c r="BW88" s="49"/>
      <c r="BX88" s="49"/>
      <c r="BY88" s="49"/>
      <c r="BZ88" s="273"/>
      <c r="CA88" s="273"/>
      <c r="CB88" s="49"/>
      <c r="CD88" s="164"/>
      <c r="CE88" s="245"/>
      <c r="CF88" s="245"/>
      <c r="CG88" s="245"/>
      <c r="CH88" s="245"/>
      <c r="CI88" s="245"/>
      <c r="CJ88" s="256"/>
      <c r="CK88" s="164"/>
      <c r="CM88" s="245"/>
      <c r="CN88" s="10"/>
    </row>
    <row r="89" spans="2:92" ht="18" customHeight="1" x14ac:dyDescent="0.25">
      <c r="B89" s="126"/>
      <c r="C89" s="1116"/>
      <c r="D89" s="1120"/>
      <c r="E89" s="1121"/>
      <c r="F89" s="1121"/>
      <c r="G89" s="1121"/>
      <c r="H89" s="1121"/>
      <c r="I89" s="1121"/>
      <c r="J89" s="1121"/>
      <c r="K89" s="1121"/>
      <c r="L89" s="1121"/>
      <c r="M89" s="1121"/>
      <c r="N89" s="1121"/>
      <c r="O89" s="1121"/>
      <c r="P89" s="1121"/>
      <c r="Q89" s="1111"/>
      <c r="R89" s="232">
        <f t="shared" si="1"/>
        <v>0</v>
      </c>
      <c r="S89" s="1116"/>
      <c r="T89" s="1111"/>
      <c r="U89" s="268">
        <f>IF(R89="","",R89*(VLOOKUP((_xlfn.CONCAT(S89,T89)),'2 - Cadastro de Itens'!$J$16:$M$79,4,0)))</f>
        <v>0</v>
      </c>
      <c r="V89" s="169"/>
      <c r="W89" s="197">
        <f t="shared" si="3"/>
        <v>0</v>
      </c>
      <c r="X89" s="165"/>
      <c r="Y89" s="197">
        <f t="shared" si="4"/>
        <v>0</v>
      </c>
      <c r="Z89" s="1108"/>
      <c r="AA89" s="1109"/>
      <c r="AB89" s="1109"/>
      <c r="AC89" s="1109"/>
      <c r="AD89" s="1109"/>
      <c r="AE89" s="1111"/>
      <c r="AG89" s="164"/>
      <c r="AH89" s="164"/>
      <c r="AI89" s="164"/>
      <c r="AJ89" s="164"/>
      <c r="AK89" s="164"/>
      <c r="AL89" s="641" t="str">
        <f>IF(AK89="","",AK89*(VLOOKUP((_xlfn.CONCAT(AG89,AH89)),'2 - Cadastro de Itens'!$J$16:$M$79,4,0)))</f>
        <v/>
      </c>
      <c r="AM89" s="164"/>
      <c r="AN89" s="164"/>
      <c r="AP89" s="164"/>
      <c r="AQ89" s="164"/>
      <c r="AR89" s="164"/>
      <c r="AS89" s="164"/>
      <c r="AT89" s="164"/>
      <c r="AU89" s="164"/>
      <c r="AV89" s="164"/>
      <c r="AW89" s="165"/>
      <c r="AX89" s="164"/>
      <c r="AY89" s="268">
        <f t="shared" si="5"/>
        <v>0</v>
      </c>
      <c r="BA89" s="164"/>
      <c r="BB89" s="164"/>
      <c r="BC89" s="164"/>
      <c r="BD89" s="164"/>
      <c r="BE89" s="164"/>
      <c r="BF89" s="164"/>
      <c r="BG89" s="164"/>
      <c r="BH89" s="164"/>
      <c r="BI89" s="164"/>
      <c r="BK89" s="245"/>
      <c r="BL89" s="164"/>
      <c r="BM89" s="246"/>
      <c r="BN89" s="337"/>
      <c r="BO89" s="245"/>
      <c r="BQ89" s="270"/>
      <c r="BR89" s="270"/>
      <c r="BS89" s="270"/>
      <c r="BT89" s="270"/>
      <c r="BV89" s="49"/>
      <c r="BW89" s="49"/>
      <c r="BX89" s="49"/>
      <c r="BY89" s="49"/>
      <c r="BZ89" s="273"/>
      <c r="CA89" s="273"/>
      <c r="CB89" s="49"/>
      <c r="CD89" s="164"/>
      <c r="CE89" s="245"/>
      <c r="CF89" s="245"/>
      <c r="CG89" s="245"/>
      <c r="CH89" s="245"/>
      <c r="CI89" s="245"/>
      <c r="CJ89" s="246"/>
      <c r="CK89" s="164"/>
      <c r="CM89" s="245"/>
      <c r="CN89" s="10"/>
    </row>
    <row r="90" spans="2:92" ht="18" customHeight="1" x14ac:dyDescent="0.25">
      <c r="B90" s="126"/>
      <c r="C90" s="1116"/>
      <c r="D90" s="1121"/>
      <c r="E90" s="1121"/>
      <c r="F90" s="1121"/>
      <c r="G90" s="1121"/>
      <c r="H90" s="1121"/>
      <c r="I90" s="1121"/>
      <c r="J90" s="1121"/>
      <c r="K90" s="1121"/>
      <c r="L90" s="1121"/>
      <c r="M90" s="1121"/>
      <c r="N90" s="1121"/>
      <c r="O90" s="1121"/>
      <c r="P90" s="1121"/>
      <c r="Q90" s="1111"/>
      <c r="R90" s="232">
        <f t="shared" si="1"/>
        <v>0</v>
      </c>
      <c r="S90" s="1116"/>
      <c r="T90" s="1111"/>
      <c r="U90" s="268">
        <f>IF(R90="","",R90*(VLOOKUP((_xlfn.CONCAT(S90,T90)),'2 - Cadastro de Itens'!$J$16:$M$79,4,0)))</f>
        <v>0</v>
      </c>
      <c r="V90" s="169"/>
      <c r="W90" s="197">
        <f t="shared" si="3"/>
        <v>0</v>
      </c>
      <c r="X90" s="165"/>
      <c r="Y90" s="197">
        <f t="shared" si="4"/>
        <v>0</v>
      </c>
      <c r="Z90" s="1108"/>
      <c r="AA90" s="1109"/>
      <c r="AB90" s="1109"/>
      <c r="AC90" s="1109"/>
      <c r="AD90" s="1109"/>
      <c r="AE90" s="1111"/>
      <c r="AG90" s="164"/>
      <c r="AH90" s="164"/>
      <c r="AI90" s="164"/>
      <c r="AJ90" s="164"/>
      <c r="AK90" s="164"/>
      <c r="AL90" s="641" t="str">
        <f>IF(AK90="","",AK90*(VLOOKUP((_xlfn.CONCAT(AG90,AH90)),'2 - Cadastro de Itens'!$J$16:$M$79,4,0)))</f>
        <v/>
      </c>
      <c r="AM90" s="164"/>
      <c r="AN90" s="164"/>
      <c r="AP90" s="164"/>
      <c r="AQ90" s="164"/>
      <c r="AR90" s="164"/>
      <c r="AS90" s="164"/>
      <c r="AT90" s="164"/>
      <c r="AU90" s="164"/>
      <c r="AV90" s="164"/>
      <c r="AW90" s="165"/>
      <c r="AX90" s="164"/>
      <c r="AY90" s="268">
        <f t="shared" si="5"/>
        <v>0</v>
      </c>
      <c r="BA90" s="164"/>
      <c r="BB90" s="164"/>
      <c r="BC90" s="164"/>
      <c r="BD90" s="164"/>
      <c r="BE90" s="164"/>
      <c r="BF90" s="164"/>
      <c r="BG90" s="164"/>
      <c r="BH90" s="164"/>
      <c r="BI90" s="164"/>
      <c r="BK90" s="245"/>
      <c r="BL90" s="164"/>
      <c r="BM90" s="246"/>
      <c r="BN90" s="337"/>
      <c r="BO90" s="245"/>
      <c r="BQ90" s="270"/>
      <c r="BR90" s="270"/>
      <c r="BS90" s="270"/>
      <c r="BT90" s="270"/>
      <c r="BV90" s="49"/>
      <c r="BW90" s="49"/>
      <c r="BX90" s="49"/>
      <c r="BY90" s="49"/>
      <c r="BZ90" s="273"/>
      <c r="CA90" s="273"/>
      <c r="CB90" s="49"/>
      <c r="CD90" s="164"/>
      <c r="CE90" s="245"/>
      <c r="CF90" s="245"/>
      <c r="CG90" s="245"/>
      <c r="CH90" s="245"/>
      <c r="CI90" s="245"/>
      <c r="CJ90" s="256"/>
      <c r="CK90" s="164"/>
      <c r="CM90" s="245"/>
      <c r="CN90" s="10"/>
    </row>
    <row r="91" spans="2:92" ht="18" customHeight="1" x14ac:dyDescent="0.25">
      <c r="B91" s="126"/>
      <c r="C91" s="1116"/>
      <c r="D91" s="1120"/>
      <c r="E91" s="1121"/>
      <c r="F91" s="1121"/>
      <c r="G91" s="1121"/>
      <c r="H91" s="1121"/>
      <c r="I91" s="1121"/>
      <c r="J91" s="1121"/>
      <c r="K91" s="1121"/>
      <c r="L91" s="1121"/>
      <c r="M91" s="1121"/>
      <c r="N91" s="1121"/>
      <c r="O91" s="1121"/>
      <c r="P91" s="1121"/>
      <c r="Q91" s="1111"/>
      <c r="R91" s="232">
        <f t="shared" si="1"/>
        <v>0</v>
      </c>
      <c r="S91" s="1116"/>
      <c r="T91" s="1111"/>
      <c r="U91" s="268">
        <f>IF(R91="","",R91*(VLOOKUP((_xlfn.CONCAT(S91,T91)),'2 - Cadastro de Itens'!$J$16:$M$79,4,0)))</f>
        <v>0</v>
      </c>
      <c r="V91" s="169"/>
      <c r="W91" s="197">
        <f t="shared" si="3"/>
        <v>0</v>
      </c>
      <c r="X91" s="165"/>
      <c r="Y91" s="197">
        <f t="shared" si="4"/>
        <v>0</v>
      </c>
      <c r="Z91" s="1108"/>
      <c r="AA91" s="1109"/>
      <c r="AB91" s="1109"/>
      <c r="AC91" s="1109"/>
      <c r="AD91" s="1109"/>
      <c r="AE91" s="1111"/>
      <c r="AG91" s="164"/>
      <c r="AH91" s="164"/>
      <c r="AI91" s="164"/>
      <c r="AJ91" s="164"/>
      <c r="AK91" s="164"/>
      <c r="AL91" s="641" t="str">
        <f>IF(AK91="","",AK91*(VLOOKUP((_xlfn.CONCAT(AG91,AH91)),'2 - Cadastro de Itens'!$J$16:$M$79,4,0)))</f>
        <v/>
      </c>
      <c r="AM91" s="164"/>
      <c r="AN91" s="164"/>
      <c r="AP91" s="164"/>
      <c r="AQ91" s="164"/>
      <c r="AR91" s="164"/>
      <c r="AS91" s="164"/>
      <c r="AT91" s="164"/>
      <c r="AU91" s="164"/>
      <c r="AV91" s="164"/>
      <c r="AW91" s="165"/>
      <c r="AX91" s="164"/>
      <c r="AY91" s="268">
        <f t="shared" si="5"/>
        <v>0</v>
      </c>
      <c r="BA91" s="164"/>
      <c r="BB91" s="164"/>
      <c r="BC91" s="164"/>
      <c r="BD91" s="164"/>
      <c r="BE91" s="164"/>
      <c r="BF91" s="164"/>
      <c r="BG91" s="164"/>
      <c r="BH91" s="164"/>
      <c r="BI91" s="164"/>
      <c r="BK91" s="245"/>
      <c r="BL91" s="164"/>
      <c r="BM91" s="246"/>
      <c r="BN91" s="337"/>
      <c r="BO91" s="245"/>
      <c r="BQ91" s="270"/>
      <c r="BR91" s="270"/>
      <c r="BS91" s="270"/>
      <c r="BT91" s="270"/>
      <c r="BV91" s="49"/>
      <c r="BW91" s="49"/>
      <c r="BX91" s="49"/>
      <c r="BY91" s="49"/>
      <c r="BZ91" s="273"/>
      <c r="CA91" s="273"/>
      <c r="CB91" s="49"/>
      <c r="CD91" s="164"/>
      <c r="CE91" s="245"/>
      <c r="CF91" s="245"/>
      <c r="CG91" s="245"/>
      <c r="CH91" s="245"/>
      <c r="CI91" s="245"/>
      <c r="CJ91" s="246"/>
      <c r="CK91" s="164"/>
      <c r="CM91" s="245"/>
      <c r="CN91" s="10"/>
    </row>
    <row r="92" spans="2:92" ht="18" customHeight="1" x14ac:dyDescent="0.25">
      <c r="B92" s="126"/>
      <c r="C92" s="1116"/>
      <c r="D92" s="1121"/>
      <c r="E92" s="1121"/>
      <c r="F92" s="1121"/>
      <c r="G92" s="1121"/>
      <c r="H92" s="1121"/>
      <c r="I92" s="1121"/>
      <c r="J92" s="1121"/>
      <c r="K92" s="1121"/>
      <c r="L92" s="1121"/>
      <c r="M92" s="1121"/>
      <c r="N92" s="1121"/>
      <c r="O92" s="1121"/>
      <c r="P92" s="1121"/>
      <c r="Q92" s="1111"/>
      <c r="R92" s="232">
        <f t="shared" si="1"/>
        <v>0</v>
      </c>
      <c r="S92" s="1116"/>
      <c r="T92" s="1111"/>
      <c r="U92" s="268">
        <f>IF(R92="","",R92*(VLOOKUP((_xlfn.CONCAT(S92,T92)),'2 - Cadastro de Itens'!$J$16:$M$79,4,0)))</f>
        <v>0</v>
      </c>
      <c r="V92" s="169"/>
      <c r="W92" s="197">
        <f t="shared" si="3"/>
        <v>0</v>
      </c>
      <c r="X92" s="165"/>
      <c r="Y92" s="197">
        <f t="shared" si="4"/>
        <v>0</v>
      </c>
      <c r="Z92" s="1108"/>
      <c r="AA92" s="1109"/>
      <c r="AB92" s="1109"/>
      <c r="AC92" s="1109"/>
      <c r="AD92" s="1109"/>
      <c r="AE92" s="1111"/>
      <c r="AG92" s="164"/>
      <c r="AH92" s="164"/>
      <c r="AI92" s="164"/>
      <c r="AJ92" s="164"/>
      <c r="AK92" s="164"/>
      <c r="AL92" s="641" t="str">
        <f>IF(AK92="","",AK92*(VLOOKUP((_xlfn.CONCAT(AG92,AH92)),'2 - Cadastro de Itens'!$J$16:$M$79,4,0)))</f>
        <v/>
      </c>
      <c r="AM92" s="164"/>
      <c r="AN92" s="164"/>
      <c r="AP92" s="164"/>
      <c r="AQ92" s="164"/>
      <c r="AR92" s="164"/>
      <c r="AS92" s="164"/>
      <c r="AT92" s="164"/>
      <c r="AU92" s="164"/>
      <c r="AV92" s="164"/>
      <c r="AW92" s="165"/>
      <c r="AX92" s="164"/>
      <c r="AY92" s="268">
        <f t="shared" si="5"/>
        <v>0</v>
      </c>
      <c r="BA92" s="164"/>
      <c r="BB92" s="164"/>
      <c r="BC92" s="164"/>
      <c r="BD92" s="164"/>
      <c r="BE92" s="164"/>
      <c r="BF92" s="164"/>
      <c r="BG92" s="164"/>
      <c r="BH92" s="164"/>
      <c r="BI92" s="164"/>
      <c r="BK92" s="245"/>
      <c r="BL92" s="164"/>
      <c r="BM92" s="246"/>
      <c r="BN92" s="337"/>
      <c r="BO92" s="245"/>
      <c r="BQ92" s="270"/>
      <c r="BR92" s="270"/>
      <c r="BS92" s="270"/>
      <c r="BT92" s="270"/>
      <c r="BV92" s="49"/>
      <c r="BW92" s="49"/>
      <c r="BX92" s="49"/>
      <c r="BY92" s="49"/>
      <c r="BZ92" s="273"/>
      <c r="CA92" s="273"/>
      <c r="CB92" s="49"/>
      <c r="CD92" s="164"/>
      <c r="CE92" s="245"/>
      <c r="CF92" s="245"/>
      <c r="CG92" s="245"/>
      <c r="CH92" s="245"/>
      <c r="CI92" s="245"/>
      <c r="CJ92" s="256"/>
      <c r="CK92" s="164"/>
      <c r="CM92" s="245"/>
      <c r="CN92" s="10"/>
    </row>
    <row r="93" spans="2:92" ht="18" customHeight="1" x14ac:dyDescent="0.25">
      <c r="B93" s="126"/>
      <c r="C93" s="1116"/>
      <c r="D93" s="1120"/>
      <c r="E93" s="1121"/>
      <c r="F93" s="1121"/>
      <c r="G93" s="1121"/>
      <c r="H93" s="1121"/>
      <c r="I93" s="1121"/>
      <c r="J93" s="1121"/>
      <c r="K93" s="1121"/>
      <c r="L93" s="1121"/>
      <c r="M93" s="1121"/>
      <c r="N93" s="1121"/>
      <c r="O93" s="1121"/>
      <c r="P93" s="1121"/>
      <c r="Q93" s="1111"/>
      <c r="R93" s="232">
        <f t="shared" si="1"/>
        <v>0</v>
      </c>
      <c r="S93" s="1116"/>
      <c r="T93" s="1111"/>
      <c r="U93" s="268">
        <f>IF(R93="","",R93*(VLOOKUP((_xlfn.CONCAT(S93,T93)),'2 - Cadastro de Itens'!$J$16:$M$79,4,0)))</f>
        <v>0</v>
      </c>
      <c r="V93" s="169"/>
      <c r="W93" s="197">
        <f t="shared" si="3"/>
        <v>0</v>
      </c>
      <c r="X93" s="165"/>
      <c r="Y93" s="197">
        <f t="shared" si="4"/>
        <v>0</v>
      </c>
      <c r="Z93" s="1108"/>
      <c r="AA93" s="1109"/>
      <c r="AB93" s="1109"/>
      <c r="AC93" s="1109"/>
      <c r="AD93" s="1109"/>
      <c r="AE93" s="1111"/>
      <c r="AG93" s="164"/>
      <c r="AH93" s="164"/>
      <c r="AI93" s="164"/>
      <c r="AJ93" s="164"/>
      <c r="AK93" s="164"/>
      <c r="AL93" s="641" t="str">
        <f>IF(AK93="","",AK93*(VLOOKUP((_xlfn.CONCAT(AG93,AH93)),'2 - Cadastro de Itens'!$J$16:$M$79,4,0)))</f>
        <v/>
      </c>
      <c r="AM93" s="164"/>
      <c r="AN93" s="164"/>
      <c r="AP93" s="164"/>
      <c r="AQ93" s="164"/>
      <c r="AR93" s="164"/>
      <c r="AS93" s="164"/>
      <c r="AT93" s="164"/>
      <c r="AU93" s="164"/>
      <c r="AV93" s="164"/>
      <c r="AW93" s="165"/>
      <c r="AX93" s="164"/>
      <c r="AY93" s="268">
        <f t="shared" si="5"/>
        <v>0</v>
      </c>
      <c r="BA93" s="164"/>
      <c r="BB93" s="164"/>
      <c r="BC93" s="164"/>
      <c r="BD93" s="164"/>
      <c r="BE93" s="164"/>
      <c r="BF93" s="164"/>
      <c r="BG93" s="164"/>
      <c r="BH93" s="164"/>
      <c r="BI93" s="164"/>
      <c r="BK93" s="245"/>
      <c r="BL93" s="164"/>
      <c r="BM93" s="246"/>
      <c r="BN93" s="337"/>
      <c r="BO93" s="245"/>
      <c r="BQ93" s="270"/>
      <c r="BR93" s="270"/>
      <c r="BS93" s="270"/>
      <c r="BT93" s="270"/>
      <c r="BV93" s="49"/>
      <c r="BW93" s="49"/>
      <c r="BX93" s="49"/>
      <c r="BY93" s="49"/>
      <c r="BZ93" s="273"/>
      <c r="CA93" s="273"/>
      <c r="CB93" s="49"/>
      <c r="CD93" s="164"/>
      <c r="CE93" s="245"/>
      <c r="CF93" s="245"/>
      <c r="CG93" s="245"/>
      <c r="CH93" s="245"/>
      <c r="CI93" s="245"/>
      <c r="CJ93" s="246"/>
      <c r="CK93" s="164"/>
      <c r="CM93" s="245"/>
      <c r="CN93" s="10"/>
    </row>
    <row r="94" spans="2:92" ht="18" customHeight="1" x14ac:dyDescent="0.25">
      <c r="B94" s="126"/>
      <c r="C94" s="1116"/>
      <c r="D94" s="1121"/>
      <c r="E94" s="1121"/>
      <c r="F94" s="1121"/>
      <c r="G94" s="1121"/>
      <c r="H94" s="1121"/>
      <c r="I94" s="1121"/>
      <c r="J94" s="1121"/>
      <c r="K94" s="1121"/>
      <c r="L94" s="1121"/>
      <c r="M94" s="1121"/>
      <c r="N94" s="1121"/>
      <c r="O94" s="1121"/>
      <c r="P94" s="1121"/>
      <c r="Q94" s="1111"/>
      <c r="R94" s="232">
        <f t="shared" si="1"/>
        <v>0</v>
      </c>
      <c r="S94" s="1116"/>
      <c r="T94" s="1111"/>
      <c r="U94" s="268">
        <f>IF(R94="","",R94*(VLOOKUP((_xlfn.CONCAT(S94,T94)),'2 - Cadastro de Itens'!$J$16:$M$79,4,0)))</f>
        <v>0</v>
      </c>
      <c r="V94" s="169"/>
      <c r="W94" s="197">
        <f t="shared" si="3"/>
        <v>0</v>
      </c>
      <c r="X94" s="165"/>
      <c r="Y94" s="197">
        <f t="shared" si="4"/>
        <v>0</v>
      </c>
      <c r="Z94" s="1108"/>
      <c r="AA94" s="1109"/>
      <c r="AB94" s="1109"/>
      <c r="AC94" s="1109"/>
      <c r="AD94" s="1109"/>
      <c r="AE94" s="1111"/>
      <c r="AG94" s="164"/>
      <c r="AH94" s="164"/>
      <c r="AI94" s="164"/>
      <c r="AJ94" s="164"/>
      <c r="AK94" s="164"/>
      <c r="AL94" s="641" t="str">
        <f>IF(AK94="","",AK94*(VLOOKUP((_xlfn.CONCAT(AG94,AH94)),'2 - Cadastro de Itens'!$J$16:$M$79,4,0)))</f>
        <v/>
      </c>
      <c r="AM94" s="164"/>
      <c r="AN94" s="164"/>
      <c r="AP94" s="164"/>
      <c r="AQ94" s="164"/>
      <c r="AR94" s="164"/>
      <c r="AS94" s="164"/>
      <c r="AT94" s="164"/>
      <c r="AU94" s="164"/>
      <c r="AV94" s="164"/>
      <c r="AW94" s="165"/>
      <c r="AX94" s="164"/>
      <c r="AY94" s="268">
        <f t="shared" si="5"/>
        <v>0</v>
      </c>
      <c r="BA94" s="164"/>
      <c r="BB94" s="164"/>
      <c r="BC94" s="164"/>
      <c r="BD94" s="164"/>
      <c r="BE94" s="164"/>
      <c r="BF94" s="164"/>
      <c r="BG94" s="164"/>
      <c r="BH94" s="164"/>
      <c r="BI94" s="164"/>
      <c r="BK94" s="245"/>
      <c r="BL94" s="164"/>
      <c r="BM94" s="246"/>
      <c r="BN94" s="337"/>
      <c r="BO94" s="245"/>
      <c r="BQ94" s="270"/>
      <c r="BR94" s="270"/>
      <c r="BS94" s="270"/>
      <c r="BT94" s="270"/>
      <c r="BV94" s="49"/>
      <c r="BW94" s="49"/>
      <c r="BX94" s="49"/>
      <c r="BY94" s="49"/>
      <c r="BZ94" s="273"/>
      <c r="CA94" s="273"/>
      <c r="CB94" s="49"/>
      <c r="CD94" s="164"/>
      <c r="CE94" s="245"/>
      <c r="CF94" s="245"/>
      <c r="CG94" s="245"/>
      <c r="CH94" s="245"/>
      <c r="CI94" s="245"/>
      <c r="CJ94" s="256"/>
      <c r="CK94" s="164"/>
      <c r="CM94" s="245"/>
      <c r="CN94" s="10"/>
    </row>
    <row r="95" spans="2:92" ht="18" customHeight="1" x14ac:dyDescent="0.25">
      <c r="B95" s="126"/>
      <c r="C95" s="1116"/>
      <c r="D95" s="1120"/>
      <c r="E95" s="1121"/>
      <c r="F95" s="1121"/>
      <c r="G95" s="1121"/>
      <c r="H95" s="1121"/>
      <c r="I95" s="1121"/>
      <c r="J95" s="1121"/>
      <c r="K95" s="1121"/>
      <c r="L95" s="1121"/>
      <c r="M95" s="1121"/>
      <c r="N95" s="1121"/>
      <c r="O95" s="1121"/>
      <c r="P95" s="1121"/>
      <c r="Q95" s="1111"/>
      <c r="R95" s="232">
        <f>Q95*O95</f>
        <v>0</v>
      </c>
      <c r="S95" s="1116"/>
      <c r="T95" s="1111"/>
      <c r="U95" s="268">
        <f>IF(R95="","",R95*(VLOOKUP((_xlfn.CONCAT(S95,T95)),'2 - Cadastro de Itens'!$J$16:$M$79,4,0)))</f>
        <v>0</v>
      </c>
      <c r="V95" s="169"/>
      <c r="W95" s="197">
        <f t="shared" si="3"/>
        <v>0</v>
      </c>
      <c r="X95" s="165"/>
      <c r="Y95" s="197">
        <f t="shared" si="4"/>
        <v>0</v>
      </c>
      <c r="Z95" s="1108"/>
      <c r="AA95" s="1109"/>
      <c r="AB95" s="1109"/>
      <c r="AC95" s="1109"/>
      <c r="AD95" s="1109"/>
      <c r="AE95" s="1111"/>
      <c r="AG95" s="164"/>
      <c r="AH95" s="164"/>
      <c r="AI95" s="164"/>
      <c r="AJ95" s="164"/>
      <c r="AK95" s="164"/>
      <c r="AL95" s="641" t="str">
        <f>IF(AK95="","",AK95*(VLOOKUP((_xlfn.CONCAT(AG95,AH95)),'2 - Cadastro de Itens'!$J$16:$M$79,4,0)))</f>
        <v/>
      </c>
      <c r="AM95" s="164"/>
      <c r="AN95" s="164"/>
      <c r="AP95" s="164"/>
      <c r="AQ95" s="164"/>
      <c r="AR95" s="164"/>
      <c r="AS95" s="164"/>
      <c r="AT95" s="164"/>
      <c r="AU95" s="164"/>
      <c r="AV95" s="164"/>
      <c r="AW95" s="165"/>
      <c r="AX95" s="164"/>
      <c r="AY95" s="268">
        <f t="shared" si="5"/>
        <v>0</v>
      </c>
      <c r="BA95" s="164"/>
      <c r="BB95" s="164"/>
      <c r="BC95" s="164"/>
      <c r="BD95" s="164"/>
      <c r="BE95" s="164"/>
      <c r="BF95" s="164"/>
      <c r="BG95" s="164"/>
      <c r="BH95" s="164"/>
      <c r="BI95" s="164"/>
      <c r="BK95" s="245"/>
      <c r="BL95" s="164"/>
      <c r="BM95" s="246"/>
      <c r="BN95" s="337"/>
      <c r="BO95" s="245"/>
      <c r="BQ95" s="270"/>
      <c r="BR95" s="270"/>
      <c r="BS95" s="270"/>
      <c r="BT95" s="270"/>
      <c r="BV95" s="49"/>
      <c r="BW95" s="49"/>
      <c r="BX95" s="49"/>
      <c r="BY95" s="49"/>
      <c r="BZ95" s="273"/>
      <c r="CA95" s="273"/>
      <c r="CB95" s="49"/>
      <c r="CD95" s="164"/>
      <c r="CE95" s="245"/>
      <c r="CF95" s="245"/>
      <c r="CG95" s="245"/>
      <c r="CH95" s="245"/>
      <c r="CI95" s="245"/>
      <c r="CJ95" s="246"/>
      <c r="CK95" s="164"/>
      <c r="CM95" s="245"/>
      <c r="CN95" s="10"/>
    </row>
    <row r="96" spans="2:92" ht="18" customHeight="1" x14ac:dyDescent="0.25">
      <c r="B96" s="126"/>
      <c r="C96" s="1117"/>
      <c r="D96" s="1122"/>
      <c r="E96" s="1122"/>
      <c r="F96" s="1122"/>
      <c r="G96" s="1122"/>
      <c r="H96" s="1122"/>
      <c r="I96" s="1122"/>
      <c r="J96" s="1122"/>
      <c r="K96" s="1122"/>
      <c r="L96" s="1122"/>
      <c r="M96" s="1122"/>
      <c r="N96" s="1122"/>
      <c r="O96" s="1122"/>
      <c r="P96" s="1122"/>
      <c r="Q96" s="1114"/>
      <c r="R96" s="258">
        <f>Q96*O96</f>
        <v>0</v>
      </c>
      <c r="S96" s="1117"/>
      <c r="T96" s="1114"/>
      <c r="U96" s="274">
        <f>IF(R96="","",R96*(VLOOKUP((_xlfn.CONCAT(S96,T96)),'2 - Cadastro de Itens'!$J$16:$M$79,4,0)))</f>
        <v>0</v>
      </c>
      <c r="V96" s="180"/>
      <c r="W96" s="261">
        <f>V96*H96</f>
        <v>0</v>
      </c>
      <c r="X96" s="203"/>
      <c r="Y96" s="261">
        <f>X96*H96</f>
        <v>0</v>
      </c>
      <c r="Z96" s="1112"/>
      <c r="AA96" s="1113"/>
      <c r="AB96" s="1113"/>
      <c r="AC96" s="1113"/>
      <c r="AD96" s="1113"/>
      <c r="AE96" s="1114"/>
      <c r="AG96" s="179"/>
      <c r="AH96" s="179"/>
      <c r="AI96" s="179"/>
      <c r="AJ96" s="179"/>
      <c r="AK96" s="179"/>
      <c r="AL96" s="642" t="str">
        <f>IF(AK96="","",AK96*(VLOOKUP((_xlfn.CONCAT(AG96,AH96)),'2 - Cadastro de Itens'!$J$16:$M$79,4,0)))</f>
        <v/>
      </c>
      <c r="AM96" s="179"/>
      <c r="AN96" s="179"/>
      <c r="AP96" s="179"/>
      <c r="AQ96" s="179"/>
      <c r="AR96" s="179"/>
      <c r="AS96" s="179"/>
      <c r="AT96" s="179"/>
      <c r="AU96" s="179"/>
      <c r="AV96" s="179"/>
      <c r="AW96" s="203"/>
      <c r="AX96" s="179"/>
      <c r="AY96" s="274">
        <f t="shared" si="5"/>
        <v>0</v>
      </c>
      <c r="BA96" s="179"/>
      <c r="BB96" s="179"/>
      <c r="BC96" s="179"/>
      <c r="BD96" s="179"/>
      <c r="BE96" s="179"/>
      <c r="BF96" s="179"/>
      <c r="BG96" s="179"/>
      <c r="BH96" s="179"/>
      <c r="BI96" s="179"/>
      <c r="BK96" s="262"/>
      <c r="BL96" s="179"/>
      <c r="BM96" s="263"/>
      <c r="BN96" s="338"/>
      <c r="BO96" s="262"/>
      <c r="BQ96" s="275"/>
      <c r="BR96" s="275"/>
      <c r="BS96" s="275"/>
      <c r="BT96" s="275"/>
      <c r="BV96" s="276"/>
      <c r="BW96" s="276"/>
      <c r="BX96" s="276"/>
      <c r="BY96" s="276"/>
      <c r="BZ96" s="277"/>
      <c r="CA96" s="277"/>
      <c r="CB96" s="276"/>
      <c r="CD96" s="179"/>
      <c r="CE96" s="262"/>
      <c r="CF96" s="262"/>
      <c r="CG96" s="262"/>
      <c r="CH96" s="262"/>
      <c r="CI96" s="262"/>
      <c r="CJ96" s="264"/>
      <c r="CK96" s="179"/>
      <c r="CM96" s="262"/>
      <c r="CN96" s="10"/>
    </row>
    <row r="97" spans="2:92" ht="18" customHeight="1" x14ac:dyDescent="0.25">
      <c r="B97" s="126"/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  <c r="AD97" s="181"/>
      <c r="AE97" s="181"/>
      <c r="CN97" s="10"/>
    </row>
    <row r="98" spans="2:92" ht="14.4" customHeight="1" x14ac:dyDescent="0.25">
      <c r="B98" s="126"/>
      <c r="C98" s="1303" t="s">
        <v>35</v>
      </c>
      <c r="D98" s="1303"/>
      <c r="E98" s="1303"/>
      <c r="F98" s="1303"/>
      <c r="G98" s="1303"/>
      <c r="H98" s="1303"/>
      <c r="I98" s="1303"/>
      <c r="J98" s="1303"/>
      <c r="K98" s="1303"/>
      <c r="L98" s="1303"/>
      <c r="M98" s="1303"/>
      <c r="N98" s="1303"/>
      <c r="O98" s="1303"/>
      <c r="P98" s="1303"/>
      <c r="Q98" s="1303"/>
      <c r="R98" s="1303"/>
      <c r="S98" s="1303"/>
      <c r="T98" s="1303"/>
      <c r="U98" s="1303"/>
      <c r="V98" s="1303"/>
      <c r="W98" s="1303"/>
      <c r="X98" s="1303"/>
      <c r="Y98" s="1303"/>
      <c r="Z98" s="1303"/>
      <c r="AA98" s="1303"/>
      <c r="AB98" s="1303"/>
      <c r="AC98" s="1303"/>
      <c r="AD98" s="1303"/>
      <c r="AE98" s="1303"/>
      <c r="AF98" s="1303"/>
      <c r="AG98" s="1303"/>
      <c r="AH98" s="1303"/>
      <c r="AI98" s="1303"/>
      <c r="AJ98" s="1303"/>
      <c r="AK98" s="1303"/>
      <c r="AL98" s="1303"/>
      <c r="AM98" s="1303"/>
      <c r="AN98" s="1303"/>
      <c r="AO98" s="1303"/>
      <c r="AP98" s="1303"/>
      <c r="AQ98" s="1303"/>
      <c r="AR98" s="1303"/>
      <c r="AS98" s="1303"/>
      <c r="AT98" s="1303"/>
      <c r="AU98" s="1303"/>
      <c r="AV98" s="1303"/>
      <c r="AW98" s="1303"/>
      <c r="AX98" s="1303"/>
      <c r="AY98" s="1303"/>
      <c r="AZ98" s="1303"/>
      <c r="BA98" s="1303"/>
      <c r="BB98" s="1303"/>
      <c r="BC98" s="1303"/>
      <c r="BD98" s="1303"/>
      <c r="BE98" s="1303"/>
      <c r="BF98" s="1303"/>
      <c r="BG98" s="1303"/>
      <c r="BH98" s="1303"/>
      <c r="BI98" s="1303"/>
      <c r="BJ98" s="1303"/>
      <c r="BK98" s="1303"/>
      <c r="BL98" s="1303"/>
      <c r="BM98" s="1303"/>
      <c r="BN98" s="1303"/>
      <c r="BO98" s="1303"/>
      <c r="BP98" s="1303"/>
      <c r="BQ98" s="1303"/>
      <c r="BR98" s="1303"/>
      <c r="BS98" s="1303"/>
      <c r="BT98" s="1303"/>
      <c r="BU98" s="1303"/>
      <c r="BV98" s="1303"/>
      <c r="BW98" s="1303"/>
      <c r="BX98" s="1303"/>
      <c r="BY98" s="1303"/>
      <c r="BZ98" s="1303"/>
      <c r="CA98" s="1303"/>
      <c r="CB98" s="1303"/>
      <c r="CC98" s="1303"/>
      <c r="CD98" s="1303"/>
      <c r="CE98" s="1303"/>
      <c r="CF98" s="1303"/>
      <c r="CG98" s="1303"/>
      <c r="CH98" s="1303"/>
      <c r="CI98" s="1303"/>
      <c r="CJ98" s="1303"/>
      <c r="CK98" s="1303"/>
      <c r="CL98" s="1303"/>
      <c r="CM98" s="1303"/>
      <c r="CN98" s="10"/>
    </row>
    <row r="99" spans="2:92" ht="19.95" customHeight="1" x14ac:dyDescent="0.25">
      <c r="B99" s="126"/>
      <c r="C99" s="1303"/>
      <c r="D99" s="1303"/>
      <c r="E99" s="1303"/>
      <c r="F99" s="1303"/>
      <c r="G99" s="1303"/>
      <c r="H99" s="1303"/>
      <c r="I99" s="1303"/>
      <c r="J99" s="1303"/>
      <c r="K99" s="1303"/>
      <c r="L99" s="1303"/>
      <c r="M99" s="1303"/>
      <c r="N99" s="1303"/>
      <c r="O99" s="1303"/>
      <c r="P99" s="1303"/>
      <c r="Q99" s="1303"/>
      <c r="R99" s="1303"/>
      <c r="S99" s="1303"/>
      <c r="T99" s="1303"/>
      <c r="U99" s="1303"/>
      <c r="V99" s="1303"/>
      <c r="W99" s="1303"/>
      <c r="X99" s="1303"/>
      <c r="Y99" s="1303"/>
      <c r="Z99" s="1303"/>
      <c r="AA99" s="1303"/>
      <c r="AB99" s="1303"/>
      <c r="AC99" s="1303"/>
      <c r="AD99" s="1303"/>
      <c r="AE99" s="1303"/>
      <c r="AF99" s="1303"/>
      <c r="AG99" s="1303"/>
      <c r="AH99" s="1303"/>
      <c r="AI99" s="1303"/>
      <c r="AJ99" s="1303"/>
      <c r="AK99" s="1303"/>
      <c r="AL99" s="1303"/>
      <c r="AM99" s="1303"/>
      <c r="AN99" s="1303"/>
      <c r="AO99" s="1303"/>
      <c r="AP99" s="1303"/>
      <c r="AQ99" s="1303"/>
      <c r="AR99" s="1303"/>
      <c r="AS99" s="1303"/>
      <c r="AT99" s="1303"/>
      <c r="AU99" s="1303"/>
      <c r="AV99" s="1303"/>
      <c r="AW99" s="1303"/>
      <c r="AX99" s="1303"/>
      <c r="AY99" s="1303"/>
      <c r="AZ99" s="1303"/>
      <c r="BA99" s="1303"/>
      <c r="BB99" s="1303"/>
      <c r="BC99" s="1303"/>
      <c r="BD99" s="1303"/>
      <c r="BE99" s="1303"/>
      <c r="BF99" s="1303"/>
      <c r="BG99" s="1303"/>
      <c r="BH99" s="1303"/>
      <c r="BI99" s="1303"/>
      <c r="BJ99" s="1303"/>
      <c r="BK99" s="1303"/>
      <c r="BL99" s="1303"/>
      <c r="BM99" s="1303"/>
      <c r="BN99" s="1303"/>
      <c r="BO99" s="1303"/>
      <c r="BP99" s="1303"/>
      <c r="BQ99" s="1303"/>
      <c r="BR99" s="1303"/>
      <c r="BS99" s="1303"/>
      <c r="BT99" s="1303"/>
      <c r="BU99" s="1303"/>
      <c r="BV99" s="1303"/>
      <c r="BW99" s="1303"/>
      <c r="BX99" s="1303"/>
      <c r="BY99" s="1303"/>
      <c r="BZ99" s="1303"/>
      <c r="CA99" s="1303"/>
      <c r="CB99" s="1303"/>
      <c r="CC99" s="1303"/>
      <c r="CD99" s="1303"/>
      <c r="CE99" s="1303"/>
      <c r="CF99" s="1303"/>
      <c r="CG99" s="1303"/>
      <c r="CH99" s="1303"/>
      <c r="CI99" s="1303"/>
      <c r="CJ99" s="1303"/>
      <c r="CK99" s="1303"/>
      <c r="CL99" s="1303"/>
      <c r="CM99" s="1303"/>
      <c r="CN99" s="10"/>
    </row>
    <row r="100" spans="2:92" ht="18" customHeight="1" x14ac:dyDescent="0.25">
      <c r="B100" s="126"/>
      <c r="C100" s="1303"/>
      <c r="D100" s="1303"/>
      <c r="E100" s="1303"/>
      <c r="F100" s="1303"/>
      <c r="G100" s="1303"/>
      <c r="H100" s="1303"/>
      <c r="I100" s="1303"/>
      <c r="J100" s="1303"/>
      <c r="K100" s="1303"/>
      <c r="L100" s="1303"/>
      <c r="M100" s="1303"/>
      <c r="N100" s="1303"/>
      <c r="O100" s="1303"/>
      <c r="P100" s="1303"/>
      <c r="Q100" s="1303"/>
      <c r="R100" s="1303"/>
      <c r="S100" s="1303"/>
      <c r="T100" s="1303"/>
      <c r="U100" s="1303"/>
      <c r="V100" s="1303"/>
      <c r="W100" s="1303"/>
      <c r="X100" s="1303"/>
      <c r="Y100" s="1303"/>
      <c r="Z100" s="1303"/>
      <c r="AA100" s="1303"/>
      <c r="AB100" s="1303"/>
      <c r="AC100" s="1303"/>
      <c r="AD100" s="1303"/>
      <c r="AE100" s="1303"/>
      <c r="AF100" s="1303"/>
      <c r="AG100" s="1303"/>
      <c r="AH100" s="1303"/>
      <c r="AI100" s="1303"/>
      <c r="AJ100" s="1303"/>
      <c r="AK100" s="1303"/>
      <c r="AL100" s="1303"/>
      <c r="AM100" s="1303"/>
      <c r="AN100" s="1303"/>
      <c r="AO100" s="1303"/>
      <c r="AP100" s="1303"/>
      <c r="AQ100" s="1303"/>
      <c r="AR100" s="1303"/>
      <c r="AS100" s="1303"/>
      <c r="AT100" s="1303"/>
      <c r="AU100" s="1303"/>
      <c r="AV100" s="1303"/>
      <c r="AW100" s="1303"/>
      <c r="AX100" s="1303"/>
      <c r="AY100" s="1303"/>
      <c r="AZ100" s="1303"/>
      <c r="BA100" s="1303"/>
      <c r="BB100" s="1303"/>
      <c r="BC100" s="1303"/>
      <c r="BD100" s="1303"/>
      <c r="BE100" s="1303"/>
      <c r="BF100" s="1303"/>
      <c r="BG100" s="1303"/>
      <c r="BH100" s="1303"/>
      <c r="BI100" s="1303"/>
      <c r="BJ100" s="1303"/>
      <c r="BK100" s="1303"/>
      <c r="BL100" s="1303"/>
      <c r="BM100" s="1303"/>
      <c r="BN100" s="1303"/>
      <c r="BO100" s="1303"/>
      <c r="BP100" s="1303"/>
      <c r="BQ100" s="1303"/>
      <c r="BR100" s="1303"/>
      <c r="BS100" s="1303"/>
      <c r="BT100" s="1303"/>
      <c r="BU100" s="1303"/>
      <c r="BV100" s="1303"/>
      <c r="BW100" s="1303"/>
      <c r="BX100" s="1303"/>
      <c r="BY100" s="1303"/>
      <c r="BZ100" s="1303"/>
      <c r="CA100" s="1303"/>
      <c r="CB100" s="1303"/>
      <c r="CC100" s="1303"/>
      <c r="CD100" s="1303"/>
      <c r="CE100" s="1303"/>
      <c r="CF100" s="1303"/>
      <c r="CG100" s="1303"/>
      <c r="CH100" s="1303"/>
      <c r="CI100" s="1303"/>
      <c r="CJ100" s="1303"/>
      <c r="CK100" s="1303"/>
      <c r="CL100" s="1303"/>
      <c r="CM100" s="1303"/>
      <c r="CN100" s="10"/>
    </row>
    <row r="101" spans="2:92" ht="18" customHeight="1" x14ac:dyDescent="0.25">
      <c r="B101" s="182"/>
      <c r="C101" s="149"/>
      <c r="D101" s="149"/>
      <c r="E101" s="149"/>
      <c r="F101" s="149"/>
      <c r="G101" s="149"/>
      <c r="H101" s="149"/>
      <c r="I101" s="149"/>
      <c r="J101" s="149"/>
      <c r="K101" s="149"/>
      <c r="L101" s="149"/>
      <c r="M101" s="149"/>
      <c r="N101" s="149"/>
      <c r="O101" s="149"/>
      <c r="P101" s="149"/>
      <c r="Q101" s="149"/>
      <c r="R101" s="149"/>
      <c r="S101" s="149"/>
      <c r="T101" s="149"/>
      <c r="U101" s="149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49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6"/>
      <c r="BL101" s="6"/>
      <c r="BM101" s="6"/>
      <c r="BN101" s="6"/>
      <c r="BO101" s="6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6"/>
      <c r="CE101" s="6"/>
      <c r="CF101" s="6"/>
      <c r="CG101" s="6"/>
      <c r="CH101" s="6"/>
      <c r="CI101" s="6"/>
      <c r="CJ101" s="6"/>
      <c r="CK101" s="265"/>
      <c r="CL101" s="8"/>
      <c r="CM101" s="8"/>
      <c r="CN101" s="11"/>
    </row>
    <row r="102" spans="2:92" ht="18" customHeight="1" x14ac:dyDescent="0.25"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  <c r="AD102" s="181"/>
      <c r="AE102" s="181"/>
    </row>
    <row r="103" spans="2:92" ht="18" customHeight="1" x14ac:dyDescent="0.25"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  <c r="AD103" s="181"/>
      <c r="AE103" s="181"/>
    </row>
    <row r="104" spans="2:92" x14ac:dyDescent="0.25">
      <c r="C104" s="181" t="s">
        <v>545</v>
      </c>
      <c r="D104" s="181"/>
      <c r="E104" s="181"/>
      <c r="F104" s="181"/>
      <c r="G104" s="181"/>
      <c r="H104" s="181"/>
      <c r="I104" s="181"/>
      <c r="J104" s="181"/>
      <c r="K104" s="181"/>
      <c r="L104" s="181"/>
      <c r="M104" s="181"/>
      <c r="N104" s="181"/>
      <c r="O104" s="181"/>
      <c r="P104" s="181"/>
      <c r="Q104" s="181"/>
      <c r="R104" s="181"/>
      <c r="S104" s="181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  <c r="AD104" s="181"/>
      <c r="AE104" s="181"/>
    </row>
    <row r="105" spans="2:92" x14ac:dyDescent="0.25"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  <c r="AD105" s="181"/>
      <c r="AE105" s="181"/>
    </row>
    <row r="106" spans="2:92" x14ac:dyDescent="0.25">
      <c r="C106" s="1317" t="s">
        <v>547</v>
      </c>
      <c r="D106" s="1317"/>
      <c r="E106" s="181"/>
      <c r="F106" s="181"/>
      <c r="G106" s="181"/>
      <c r="H106" s="181"/>
      <c r="I106" s="181"/>
      <c r="J106" s="181"/>
      <c r="K106" s="181"/>
      <c r="L106" s="181"/>
      <c r="M106" s="181"/>
      <c r="N106" s="181"/>
      <c r="O106" s="181"/>
      <c r="P106" s="181"/>
      <c r="Q106" s="181"/>
      <c r="R106" s="181"/>
      <c r="S106" s="181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  <c r="AD106" s="181"/>
      <c r="AE106" s="181"/>
    </row>
    <row r="107" spans="2:92" x14ac:dyDescent="0.25">
      <c r="C107" s="181" t="s">
        <v>446</v>
      </c>
      <c r="D107" s="465">
        <f>G24</f>
        <v>0</v>
      </c>
      <c r="E107" s="181"/>
      <c r="F107" s="181"/>
      <c r="G107" s="181"/>
      <c r="H107" s="181"/>
      <c r="I107" s="181"/>
      <c r="J107" s="181"/>
      <c r="K107" s="181"/>
      <c r="L107" s="181"/>
      <c r="M107" s="181"/>
      <c r="N107" s="181"/>
      <c r="O107" s="181"/>
      <c r="P107" s="181"/>
      <c r="Q107" s="181"/>
      <c r="R107" s="181"/>
      <c r="S107" s="181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  <c r="AD107" s="181"/>
      <c r="AE107" s="181"/>
    </row>
    <row r="108" spans="2:92" x14ac:dyDescent="0.25">
      <c r="C108" s="181" t="s">
        <v>546</v>
      </c>
      <c r="D108" s="465">
        <f>70000000+G19+G20</f>
        <v>70000000</v>
      </c>
      <c r="E108" s="181"/>
      <c r="F108" s="181"/>
      <c r="G108" s="181"/>
      <c r="H108" s="181"/>
      <c r="I108" s="181"/>
      <c r="J108" s="181"/>
      <c r="K108" s="181"/>
      <c r="L108" s="181"/>
      <c r="M108" s="181"/>
      <c r="N108" s="181"/>
      <c r="O108" s="181"/>
      <c r="P108" s="181"/>
      <c r="Q108" s="181"/>
      <c r="R108" s="181"/>
      <c r="S108" s="181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  <c r="AD108" s="181"/>
      <c r="AE108" s="181"/>
    </row>
    <row r="109" spans="2:92" ht="14.4" customHeight="1" x14ac:dyDescent="0.25">
      <c r="C109" s="181"/>
      <c r="D109" s="181"/>
      <c r="F109" s="16"/>
      <c r="G109" s="16"/>
      <c r="H109" s="16"/>
      <c r="I109" s="16"/>
      <c r="J109" s="181"/>
      <c r="K109" s="181"/>
      <c r="L109" s="181"/>
      <c r="M109" s="181"/>
      <c r="N109" s="181"/>
      <c r="O109" s="181"/>
      <c r="P109" s="181"/>
      <c r="Q109" s="181"/>
      <c r="R109" s="181"/>
      <c r="S109" s="181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  <c r="AD109" s="181"/>
      <c r="AE109" s="181"/>
    </row>
    <row r="110" spans="2:92" x14ac:dyDescent="0.25">
      <c r="C110" s="181"/>
      <c r="D110" s="181"/>
      <c r="E110" s="181"/>
      <c r="F110" s="181"/>
      <c r="G110" s="181"/>
      <c r="H110" s="181"/>
      <c r="I110" s="181"/>
      <c r="J110" s="181"/>
      <c r="K110" s="181"/>
      <c r="L110" s="181"/>
      <c r="M110" s="181"/>
      <c r="N110" s="181"/>
      <c r="O110" s="181"/>
      <c r="P110" s="181"/>
      <c r="Q110" s="181"/>
      <c r="R110" s="181"/>
      <c r="S110" s="181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  <c r="AD110" s="181"/>
      <c r="AE110" s="181"/>
    </row>
    <row r="111" spans="2:92" x14ac:dyDescent="0.25">
      <c r="C111" s="181"/>
      <c r="D111" s="181"/>
      <c r="E111" s="181"/>
      <c r="F111" s="181"/>
      <c r="G111" s="181"/>
      <c r="H111" s="181"/>
      <c r="I111" s="181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81"/>
      <c r="AE111" s="181"/>
    </row>
  </sheetData>
  <sortState xmlns:xlrd2="http://schemas.microsoft.com/office/spreadsheetml/2017/richdata2" ref="H18:I21">
    <sortCondition ref="H17:H21"/>
  </sortState>
  <mergeCells count="26">
    <mergeCell ref="C16:D16"/>
    <mergeCell ref="C3:E10"/>
    <mergeCell ref="BQ26:BT27"/>
    <mergeCell ref="C106:D106"/>
    <mergeCell ref="C15:D15"/>
    <mergeCell ref="F15:G15"/>
    <mergeCell ref="F3:CM10"/>
    <mergeCell ref="C12:CM13"/>
    <mergeCell ref="H15:J15"/>
    <mergeCell ref="BV29:BY29"/>
    <mergeCell ref="CD29:CI29"/>
    <mergeCell ref="C98:CM100"/>
    <mergeCell ref="AG26:AN27"/>
    <mergeCell ref="BK26:BO27"/>
    <mergeCell ref="CM26:CM29"/>
    <mergeCell ref="BV26:CB27"/>
    <mergeCell ref="C29:G29"/>
    <mergeCell ref="CD26:CK27"/>
    <mergeCell ref="C26:AE27"/>
    <mergeCell ref="C19:D19"/>
    <mergeCell ref="C20:D21"/>
    <mergeCell ref="BA29:BD29"/>
    <mergeCell ref="AP26:AY27"/>
    <mergeCell ref="AP29:AW29"/>
    <mergeCell ref="AG29:AJ29"/>
    <mergeCell ref="BA26:BI27"/>
  </mergeCells>
  <phoneticPr fontId="48" type="noConversion"/>
  <conditionalFormatting sqref="F3">
    <cfRule type="cellIs" dxfId="233" priority="15" operator="lessThan">
      <formula>0</formula>
    </cfRule>
  </conditionalFormatting>
  <conditionalFormatting sqref="C12">
    <cfRule type="cellIs" dxfId="232" priority="14" operator="lessThan">
      <formula>0</formula>
    </cfRule>
  </conditionalFormatting>
  <conditionalFormatting sqref="C15">
    <cfRule type="cellIs" dxfId="231" priority="17" operator="lessThan">
      <formula>0</formula>
    </cfRule>
  </conditionalFormatting>
  <conditionalFormatting sqref="F15">
    <cfRule type="cellIs" dxfId="230" priority="18" operator="lessThan">
      <formula>0</formula>
    </cfRule>
  </conditionalFormatting>
  <conditionalFormatting sqref="C19">
    <cfRule type="cellIs" dxfId="229" priority="11" operator="lessThan">
      <formula>0</formula>
    </cfRule>
  </conditionalFormatting>
  <conditionalFormatting sqref="BK26:BL26">
    <cfRule type="cellIs" dxfId="228" priority="21" operator="lessThan">
      <formula>0</formula>
    </cfRule>
  </conditionalFormatting>
  <conditionalFormatting sqref="BQ26">
    <cfRule type="cellIs" dxfId="227" priority="20" operator="lessThan">
      <formula>0</formula>
    </cfRule>
  </conditionalFormatting>
  <conditionalFormatting sqref="BV26">
    <cfRule type="cellIs" dxfId="226" priority="12" operator="lessThan">
      <formula>0</formula>
    </cfRule>
  </conditionalFormatting>
  <conditionalFormatting sqref="CD26:CH26">
    <cfRule type="cellIs" dxfId="225" priority="19" operator="lessThan">
      <formula>0</formula>
    </cfRule>
  </conditionalFormatting>
  <conditionalFormatting sqref="CN3:CN10">
    <cfRule type="cellIs" dxfId="224" priority="16" operator="lessThan">
      <formula>0</formula>
    </cfRule>
  </conditionalFormatting>
  <conditionalFormatting sqref="H15">
    <cfRule type="cellIs" dxfId="223" priority="7" operator="lessThan">
      <formula>0</formula>
    </cfRule>
  </conditionalFormatting>
  <conditionalFormatting sqref="I30:I96">
    <cfRule type="expression" dxfId="222" priority="3">
      <formula>AND(I30&lt;&gt;"",I30&lt;&gt;J30+L30+N30)</formula>
    </cfRule>
    <cfRule type="expression" dxfId="221" priority="4">
      <formula>AND(I30&lt;&gt;"",I30=J30+L30+N30)</formula>
    </cfRule>
  </conditionalFormatting>
  <conditionalFormatting sqref="H30:H96">
    <cfRule type="expression" dxfId="220" priority="1">
      <formula>AND(H30&lt;&gt;"",H30&lt;&gt;I30+M30+N30)</formula>
    </cfRule>
    <cfRule type="expression" dxfId="219" priority="2">
      <formula>AND(H30&lt;&gt;"",H30=I30+M30+N30)</formula>
    </cfRule>
  </conditionalFormatting>
  <dataValidations count="2">
    <dataValidation type="list" allowBlank="1" showInputMessage="1" showErrorMessage="1" sqref="AU31:AU96" xr:uid="{F9372160-FACF-447A-B149-55A3962FE415}">
      <formula1>"BARTER,CONTRATO"</formula1>
    </dataValidation>
    <dataValidation type="list" allowBlank="1" showInputMessage="1" showErrorMessage="1" sqref="AM30:AM96 AD30:AD96 AX30:AX96 BL30:BL96" xr:uid="{2FCF8C9C-8839-4486-94EE-88E7A00264AE}">
      <formula1>"Sim,Não"</formula1>
    </dataValidation>
  </dataValidations>
  <hyperlinks>
    <hyperlink ref="C98" r:id="rId1" xr:uid="{00000000-0004-0000-0600-000000000000}"/>
  </hyperlink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600-000000000000}">
          <x14:formula1>
            <xm:f>'2 - Cadastro de Itens'!$U$16:$U$37</xm:f>
          </x14:formula1>
          <xm:sqref>CD30</xm:sqref>
        </x14:dataValidation>
        <x14:dataValidation type="list" allowBlank="1" showInputMessage="1" showErrorMessage="1" xr:uid="{00000000-0002-0000-0600-000002000000}">
          <x14:formula1>
            <xm:f>'2 - Cadastro de Itens'!$P$42:$P$46</xm:f>
          </x14:formula1>
          <xm:sqref>CD31:CD96</xm:sqref>
        </x14:dataValidation>
        <x14:dataValidation type="list" allowBlank="1" showInputMessage="1" showErrorMessage="1" xr:uid="{00000000-0002-0000-0600-000003000000}">
          <x14:formula1>
            <xm:f>'2 - Cadastro de Itens'!$R$42:$R$46</xm:f>
          </x14:formula1>
          <xm:sqref>CE30:CE96</xm:sqref>
        </x14:dataValidation>
        <x14:dataValidation type="list" allowBlank="1" showInputMessage="1" showErrorMessage="1" xr:uid="{D2ADDA85-2488-43D5-BB5F-3CA94DD2E130}">
          <x14:formula1>
            <xm:f>'2 - Cadastro de Itens'!$K$16:$K$79</xm:f>
          </x14:formula1>
          <xm:sqref>S30:S96 AG30:AG96 AR30:AR96</xm:sqref>
        </x14:dataValidation>
        <x14:dataValidation type="list" allowBlank="1" showInputMessage="1" showErrorMessage="1" xr:uid="{75891356-582D-4B4B-9382-5B313A9A2EDF}">
          <x14:formula1>
            <xm:f>'2 - Cadastro de Itens'!$L$16:$L$79</xm:f>
          </x14:formula1>
          <xm:sqref>T30:T96 AH30:AH96 AS30:AS96</xm:sqref>
        </x14:dataValidation>
        <x14:dataValidation type="list" allowBlank="1" showInputMessage="1" showErrorMessage="1" xr:uid="{6D529EEB-EED2-4DF5-A38E-A5B9C138C3EF}">
          <x14:formula1>
            <xm:f>'2 - Cadastro de Itens'!$G$16:$G$79</xm:f>
          </x14:formula1>
          <xm:sqref>P30:P96 AJ30</xm:sqref>
        </x14:dataValidation>
        <x14:dataValidation type="list" allowBlank="1" showInputMessage="1" showErrorMessage="1" xr:uid="{BAC2E2A6-3611-42D0-816F-A3BF093FC547}">
          <x14:formula1>
            <xm:f>'2 - Cadastro de Itens'!$AW$16:$AW$79</xm:f>
          </x14:formula1>
          <xm:sqref>AU30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8"/>
  <dimension ref="B2:AA104"/>
  <sheetViews>
    <sheetView showGridLines="0" tabSelected="1" topLeftCell="O4" zoomScale="85" zoomScaleNormal="85" workbookViewId="0">
      <selection activeCell="S26" sqref="S26"/>
    </sheetView>
  </sheetViews>
  <sheetFormatPr defaultColWidth="9" defaultRowHeight="14.4" outlineLevelRow="1" x14ac:dyDescent="0.25"/>
  <cols>
    <col min="1" max="1" width="4.6640625" customWidth="1"/>
    <col min="2" max="2" width="5" style="118" customWidth="1"/>
    <col min="3" max="3" width="28.33203125" style="22" bestFit="1" customWidth="1"/>
    <col min="4" max="4" width="29" style="22" customWidth="1"/>
    <col min="5" max="5" width="29.6640625" style="22" customWidth="1"/>
    <col min="6" max="6" width="28.77734375" style="22" customWidth="1"/>
    <col min="7" max="7" width="23.5546875" style="22" customWidth="1"/>
    <col min="8" max="8" width="26.109375" style="22" customWidth="1"/>
    <col min="9" max="9" width="30.21875" style="22" customWidth="1"/>
    <col min="10" max="15" width="36.109375" style="22" customWidth="1"/>
    <col min="16" max="16" width="81.33203125" style="22" customWidth="1"/>
    <col min="17" max="17" width="6.77734375" style="22" customWidth="1"/>
    <col min="18" max="18" width="17.109375" style="22" bestFit="1" customWidth="1"/>
    <col min="19" max="19" width="29.6640625" style="22" bestFit="1" customWidth="1"/>
    <col min="20" max="21" width="28.33203125" style="22" customWidth="1"/>
    <col min="22" max="22" width="27.5546875" style="22" customWidth="1"/>
    <col min="23" max="23" width="29.77734375" style="22" customWidth="1"/>
    <col min="24" max="24" width="30.109375" style="22" customWidth="1"/>
    <col min="25" max="25" width="80.109375" style="22" bestFit="1" customWidth="1"/>
    <col min="26" max="26" width="5.21875" customWidth="1"/>
  </cols>
  <sheetData>
    <row r="2" spans="2:27" x14ac:dyDescent="0.25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</row>
    <row r="3" spans="2:27" ht="13.95" customHeight="1" outlineLevel="1" x14ac:dyDescent="0.25">
      <c r="B3" s="3"/>
      <c r="C3" s="1331" t="e" vm="8">
        <v>#VALUE!</v>
      </c>
      <c r="D3" s="1304" t="s">
        <v>0</v>
      </c>
      <c r="E3" s="1305"/>
      <c r="F3" s="1305"/>
      <c r="G3" s="1305"/>
      <c r="H3" s="1305"/>
      <c r="I3" s="1305"/>
      <c r="J3" s="1305"/>
      <c r="K3" s="1305"/>
      <c r="L3" s="1305"/>
      <c r="M3" s="1305"/>
      <c r="N3" s="1305"/>
      <c r="O3" s="1305"/>
      <c r="P3" s="1305"/>
      <c r="Q3" s="1305"/>
      <c r="R3" s="1305"/>
      <c r="S3" s="1305"/>
      <c r="T3" s="1305"/>
      <c r="U3" s="1305"/>
      <c r="V3" s="1305"/>
      <c r="W3" s="1305"/>
      <c r="X3" s="1306"/>
      <c r="Y3" s="140" t="s">
        <v>1</v>
      </c>
      <c r="Z3" s="173"/>
      <c r="AA3" s="174"/>
    </row>
    <row r="4" spans="2:27" ht="19.8" customHeight="1" outlineLevel="1" x14ac:dyDescent="0.25">
      <c r="B4" s="3"/>
      <c r="C4" s="1332"/>
      <c r="D4" s="1307"/>
      <c r="E4" s="1308"/>
      <c r="F4" s="1308"/>
      <c r="G4" s="1308"/>
      <c r="H4" s="1308"/>
      <c r="I4" s="1308"/>
      <c r="J4" s="1308"/>
      <c r="K4" s="1308"/>
      <c r="L4" s="1308"/>
      <c r="M4" s="1308"/>
      <c r="N4" s="1308"/>
      <c r="O4" s="1308"/>
      <c r="P4" s="1308"/>
      <c r="Q4" s="1308"/>
      <c r="R4" s="1308"/>
      <c r="S4" s="1308"/>
      <c r="T4" s="1308"/>
      <c r="U4" s="1308"/>
      <c r="V4" s="1308"/>
      <c r="W4" s="1308"/>
      <c r="X4" s="1309"/>
      <c r="Y4" s="142" t="s">
        <v>2</v>
      </c>
      <c r="Z4" s="175"/>
      <c r="AA4" s="176"/>
    </row>
    <row r="5" spans="2:27" ht="13.95" customHeight="1" outlineLevel="1" x14ac:dyDescent="0.25">
      <c r="B5" s="3"/>
      <c r="C5" s="1332"/>
      <c r="D5" s="1307"/>
      <c r="E5" s="1308"/>
      <c r="F5" s="1308"/>
      <c r="G5" s="1308"/>
      <c r="H5" s="1308"/>
      <c r="I5" s="1308"/>
      <c r="J5" s="1308"/>
      <c r="K5" s="1308"/>
      <c r="L5" s="1308"/>
      <c r="M5" s="1308"/>
      <c r="N5" s="1308"/>
      <c r="O5" s="1308"/>
      <c r="P5" s="1308"/>
      <c r="Q5" s="1308"/>
      <c r="R5" s="1308"/>
      <c r="S5" s="1308"/>
      <c r="T5" s="1308"/>
      <c r="U5" s="1308"/>
      <c r="V5" s="1308"/>
      <c r="W5" s="1308"/>
      <c r="X5" s="1309"/>
      <c r="Y5" s="140" t="s">
        <v>3</v>
      </c>
      <c r="Z5" s="173"/>
      <c r="AA5" s="174"/>
    </row>
    <row r="6" spans="2:27" ht="16.8" customHeight="1" outlineLevel="1" x14ac:dyDescent="0.25">
      <c r="B6" s="3"/>
      <c r="C6" s="1332"/>
      <c r="D6" s="1307"/>
      <c r="E6" s="1308"/>
      <c r="F6" s="1308"/>
      <c r="G6" s="1308"/>
      <c r="H6" s="1308"/>
      <c r="I6" s="1308"/>
      <c r="J6" s="1308"/>
      <c r="K6" s="1308"/>
      <c r="L6" s="1308"/>
      <c r="M6" s="1308"/>
      <c r="N6" s="1308"/>
      <c r="O6" s="1308"/>
      <c r="P6" s="1308"/>
      <c r="Q6" s="1308"/>
      <c r="R6" s="1308"/>
      <c r="S6" s="1308"/>
      <c r="T6" s="1308"/>
      <c r="U6" s="1308"/>
      <c r="V6" s="1308"/>
      <c r="W6" s="1308"/>
      <c r="X6" s="1309"/>
      <c r="Y6" s="142" t="s">
        <v>4</v>
      </c>
      <c r="Z6" s="175"/>
      <c r="AA6" s="176"/>
    </row>
    <row r="7" spans="2:27" ht="13.95" customHeight="1" outlineLevel="1" x14ac:dyDescent="0.25">
      <c r="B7" s="3"/>
      <c r="C7" s="1332"/>
      <c r="D7" s="1307"/>
      <c r="E7" s="1308"/>
      <c r="F7" s="1308"/>
      <c r="G7" s="1308"/>
      <c r="H7" s="1308"/>
      <c r="I7" s="1308"/>
      <c r="J7" s="1308"/>
      <c r="K7" s="1308"/>
      <c r="L7" s="1308"/>
      <c r="M7" s="1308"/>
      <c r="N7" s="1308"/>
      <c r="O7" s="1308"/>
      <c r="P7" s="1308"/>
      <c r="Q7" s="1308"/>
      <c r="R7" s="1308"/>
      <c r="S7" s="1308"/>
      <c r="T7" s="1308"/>
      <c r="U7" s="1308"/>
      <c r="V7" s="1308"/>
      <c r="W7" s="1308"/>
      <c r="X7" s="1309"/>
      <c r="Y7" s="140" t="s">
        <v>5</v>
      </c>
      <c r="Z7" s="173"/>
      <c r="AA7" s="174"/>
    </row>
    <row r="8" spans="2:27" ht="16.8" customHeight="1" outlineLevel="1" x14ac:dyDescent="0.25">
      <c r="B8" s="3"/>
      <c r="C8" s="1332"/>
      <c r="D8" s="1307"/>
      <c r="E8" s="1308"/>
      <c r="F8" s="1308"/>
      <c r="G8" s="1308"/>
      <c r="H8" s="1308"/>
      <c r="I8" s="1308"/>
      <c r="J8" s="1308"/>
      <c r="K8" s="1308"/>
      <c r="L8" s="1308"/>
      <c r="M8" s="1308"/>
      <c r="N8" s="1308"/>
      <c r="O8" s="1308"/>
      <c r="P8" s="1308"/>
      <c r="Q8" s="1308"/>
      <c r="R8" s="1308"/>
      <c r="S8" s="1308"/>
      <c r="T8" s="1308"/>
      <c r="U8" s="1308"/>
      <c r="V8" s="1308"/>
      <c r="W8" s="1308"/>
      <c r="X8" s="1309"/>
      <c r="Y8" s="117">
        <v>45709</v>
      </c>
      <c r="Z8" s="177"/>
      <c r="AA8" s="178"/>
    </row>
    <row r="9" spans="2:27" ht="13.95" customHeight="1" outlineLevel="1" x14ac:dyDescent="0.25">
      <c r="B9" s="3"/>
      <c r="C9" s="1332"/>
      <c r="D9" s="1307"/>
      <c r="E9" s="1308"/>
      <c r="F9" s="1308"/>
      <c r="G9" s="1308"/>
      <c r="H9" s="1308"/>
      <c r="I9" s="1308"/>
      <c r="J9" s="1308"/>
      <c r="K9" s="1308"/>
      <c r="L9" s="1308"/>
      <c r="M9" s="1308"/>
      <c r="N9" s="1308"/>
      <c r="O9" s="1308"/>
      <c r="P9" s="1308"/>
      <c r="Q9" s="1308"/>
      <c r="R9" s="1308"/>
      <c r="S9" s="1308"/>
      <c r="T9" s="1308"/>
      <c r="U9" s="1308"/>
      <c r="V9" s="1308"/>
      <c r="W9" s="1308"/>
      <c r="X9" s="1309"/>
      <c r="Y9" s="140" t="s">
        <v>6</v>
      </c>
      <c r="Z9" s="173"/>
      <c r="AA9" s="174"/>
    </row>
    <row r="10" spans="2:27" ht="21.6" customHeight="1" outlineLevel="1" x14ac:dyDescent="0.25">
      <c r="B10" s="3"/>
      <c r="C10" s="1333"/>
      <c r="D10" s="1310"/>
      <c r="E10" s="1311"/>
      <c r="F10" s="1311"/>
      <c r="G10" s="1311"/>
      <c r="H10" s="1311"/>
      <c r="I10" s="1311"/>
      <c r="J10" s="1311"/>
      <c r="K10" s="1311"/>
      <c r="L10" s="1311"/>
      <c r="M10" s="1311"/>
      <c r="N10" s="1311"/>
      <c r="O10" s="1311"/>
      <c r="P10" s="1311"/>
      <c r="Q10" s="1311"/>
      <c r="R10" s="1311"/>
      <c r="S10" s="1311"/>
      <c r="T10" s="1311"/>
      <c r="U10" s="1311"/>
      <c r="V10" s="1311"/>
      <c r="W10" s="1311"/>
      <c r="X10" s="1312"/>
      <c r="Y10" s="142" t="s">
        <v>111</v>
      </c>
      <c r="Z10" s="175"/>
      <c r="AA10" s="176"/>
    </row>
    <row r="11" spans="2:27" outlineLevel="1" x14ac:dyDescent="0.25">
      <c r="B11" s="126"/>
      <c r="Z11" s="10"/>
    </row>
    <row r="12" spans="2:27" ht="14.4" customHeight="1" outlineLevel="1" x14ac:dyDescent="0.25">
      <c r="B12" s="126"/>
      <c r="C12" s="1313" t="s">
        <v>112</v>
      </c>
      <c r="D12" s="1314"/>
      <c r="E12" s="1314"/>
      <c r="F12" s="1314"/>
      <c r="G12" s="1314"/>
      <c r="H12" s="1314"/>
      <c r="I12" s="1314"/>
      <c r="J12" s="1314"/>
      <c r="K12" s="1314"/>
      <c r="L12" s="1314"/>
      <c r="M12" s="1314"/>
      <c r="N12" s="1314"/>
      <c r="O12" s="1314"/>
      <c r="P12" s="1314"/>
      <c r="Q12" s="1314"/>
      <c r="R12" s="1314"/>
      <c r="S12" s="1314"/>
      <c r="T12" s="1314"/>
      <c r="U12" s="1314"/>
      <c r="V12" s="1314"/>
      <c r="W12" s="1314"/>
      <c r="X12" s="1314"/>
      <c r="Y12" s="1314"/>
      <c r="Z12" s="10"/>
    </row>
    <row r="13" spans="2:27" ht="14.4" customHeight="1" outlineLevel="1" x14ac:dyDescent="0.25">
      <c r="B13" s="126"/>
      <c r="C13" s="1315"/>
      <c r="D13" s="1316"/>
      <c r="E13" s="1316"/>
      <c r="F13" s="1316"/>
      <c r="G13" s="1316"/>
      <c r="H13" s="1316"/>
      <c r="I13" s="1316"/>
      <c r="J13" s="1316"/>
      <c r="K13" s="1316"/>
      <c r="L13" s="1316"/>
      <c r="M13" s="1316"/>
      <c r="N13" s="1316"/>
      <c r="O13" s="1316"/>
      <c r="P13" s="1316"/>
      <c r="Q13" s="1316"/>
      <c r="R13" s="1316"/>
      <c r="S13" s="1316"/>
      <c r="T13" s="1316"/>
      <c r="U13" s="1316"/>
      <c r="V13" s="1316"/>
      <c r="W13" s="1316"/>
      <c r="X13" s="1316"/>
      <c r="Y13" s="1316"/>
      <c r="Z13" s="10"/>
    </row>
    <row r="14" spans="2:27" outlineLevel="1" x14ac:dyDescent="0.25">
      <c r="B14" s="126"/>
      <c r="Z14" s="10"/>
    </row>
    <row r="15" spans="2:27" ht="24.6" customHeight="1" outlineLevel="1" x14ac:dyDescent="0.25">
      <c r="B15" s="126"/>
      <c r="C15" s="1328" t="s">
        <v>93</v>
      </c>
      <c r="D15" s="1329"/>
      <c r="F15" s="1330" t="s">
        <v>94</v>
      </c>
      <c r="G15" s="13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Z15" s="10"/>
    </row>
    <row r="16" spans="2:27" ht="34.200000000000003" customHeight="1" outlineLevel="1" x14ac:dyDescent="0.25">
      <c r="B16" s="126"/>
      <c r="C16" s="1334">
        <f>'3 - Cadastro'!D15</f>
        <v>45782</v>
      </c>
      <c r="D16" s="1335"/>
      <c r="F16" s="1317"/>
      <c r="G16" s="1317"/>
      <c r="X16" s="188"/>
      <c r="Z16" s="10"/>
    </row>
    <row r="17" spans="2:26" ht="17.399999999999999" x14ac:dyDescent="0.25">
      <c r="B17" s="126"/>
      <c r="T17" s="30"/>
      <c r="Z17" s="10"/>
    </row>
    <row r="18" spans="2:26" ht="33.6" customHeight="1" x14ac:dyDescent="0.25">
      <c r="B18" s="126"/>
      <c r="C18" s="1336" t="s">
        <v>897</v>
      </c>
      <c r="D18" s="1337"/>
      <c r="E18" s="1337"/>
      <c r="F18" s="1337"/>
      <c r="G18" s="1337"/>
      <c r="H18" s="1337"/>
      <c r="I18" s="1337"/>
      <c r="J18" s="1337"/>
      <c r="K18" s="1337"/>
      <c r="L18" s="1337"/>
      <c r="M18" s="1337"/>
      <c r="N18" s="1337"/>
      <c r="O18" s="1337"/>
      <c r="P18" s="1338"/>
      <c r="R18" s="1325" t="s">
        <v>898</v>
      </c>
      <c r="S18" s="1326"/>
      <c r="T18" s="1326"/>
      <c r="U18" s="1326"/>
      <c r="V18" s="1326"/>
      <c r="W18" s="1326"/>
      <c r="X18" s="1326"/>
      <c r="Y18" s="1327"/>
      <c r="Z18" s="10"/>
    </row>
    <row r="19" spans="2:26" ht="31.2" x14ac:dyDescent="0.25">
      <c r="B19" s="126"/>
      <c r="C19" s="1322" t="s">
        <v>113</v>
      </c>
      <c r="D19" s="1322" t="s">
        <v>114</v>
      </c>
      <c r="E19" s="1318" t="s">
        <v>115</v>
      </c>
      <c r="F19" s="1318" t="s">
        <v>116</v>
      </c>
      <c r="G19" s="1318" t="s">
        <v>117</v>
      </c>
      <c r="H19" s="1318" t="s">
        <v>118</v>
      </c>
      <c r="I19" s="1322" t="s">
        <v>119</v>
      </c>
      <c r="J19" s="280" t="s">
        <v>120</v>
      </c>
      <c r="K19" s="280" t="s">
        <v>121</v>
      </c>
      <c r="L19" s="280" t="s">
        <v>122</v>
      </c>
      <c r="M19" s="280" t="s">
        <v>123</v>
      </c>
      <c r="N19" s="280" t="s">
        <v>124</v>
      </c>
      <c r="O19" s="1318" t="s">
        <v>125</v>
      </c>
      <c r="P19" s="1323" t="s">
        <v>126</v>
      </c>
      <c r="Q19" s="282"/>
      <c r="R19" s="1318" t="s">
        <v>127</v>
      </c>
      <c r="S19" s="1318" t="s">
        <v>128</v>
      </c>
      <c r="T19" s="1320" t="s">
        <v>899</v>
      </c>
      <c r="U19" s="1320" t="s">
        <v>900</v>
      </c>
      <c r="V19" s="1318" t="s">
        <v>129</v>
      </c>
      <c r="W19" s="1318" t="s">
        <v>130</v>
      </c>
      <c r="X19" s="1318" t="s">
        <v>131</v>
      </c>
      <c r="Y19" s="1322" t="s">
        <v>126</v>
      </c>
      <c r="Z19" s="10"/>
    </row>
    <row r="20" spans="2:26" ht="18" customHeight="1" x14ac:dyDescent="0.25">
      <c r="B20" s="126"/>
      <c r="C20" s="1322"/>
      <c r="D20" s="1322"/>
      <c r="E20" s="1319"/>
      <c r="F20" s="1319"/>
      <c r="G20" s="1319"/>
      <c r="H20" s="1319"/>
      <c r="I20" s="1322"/>
      <c r="J20" s="159" t="s">
        <v>132</v>
      </c>
      <c r="K20" s="159" t="s">
        <v>133</v>
      </c>
      <c r="L20" s="159" t="s">
        <v>134</v>
      </c>
      <c r="M20" s="159" t="s">
        <v>5</v>
      </c>
      <c r="N20" s="159" t="s">
        <v>5</v>
      </c>
      <c r="O20" s="1319"/>
      <c r="P20" s="1324"/>
      <c r="Q20" s="282"/>
      <c r="R20" s="1319"/>
      <c r="S20" s="1319"/>
      <c r="T20" s="1321"/>
      <c r="U20" s="1321"/>
      <c r="V20" s="1319"/>
      <c r="W20" s="1319"/>
      <c r="X20" s="1319"/>
      <c r="Y20" s="1322"/>
      <c r="Z20" s="10"/>
    </row>
    <row r="21" spans="2:26" ht="18" customHeight="1" x14ac:dyDescent="0.25">
      <c r="B21" s="126"/>
      <c r="C21" s="278"/>
      <c r="D21" s="278"/>
      <c r="E21" s="279">
        <f>SUM(E22:E32)</f>
        <v>0</v>
      </c>
      <c r="F21" s="278"/>
      <c r="G21" s="278"/>
      <c r="H21" s="278"/>
      <c r="I21" s="278"/>
      <c r="J21" s="278"/>
      <c r="K21" s="278"/>
      <c r="L21" s="278"/>
      <c r="M21" s="278"/>
      <c r="N21" s="278"/>
      <c r="O21" s="278"/>
      <c r="P21" s="281"/>
      <c r="Q21" s="283"/>
      <c r="R21" s="284"/>
      <c r="S21" s="278"/>
      <c r="T21" s="278"/>
      <c r="U21" s="278"/>
      <c r="V21" s="285">
        <f>SUM(V22:V88)</f>
        <v>0</v>
      </c>
      <c r="W21" s="285">
        <f>SUM(W22:W88)</f>
        <v>0</v>
      </c>
      <c r="X21" s="278"/>
      <c r="Y21" s="278"/>
      <c r="Z21" s="10"/>
    </row>
    <row r="22" spans="2:26" ht="19.95" customHeight="1" x14ac:dyDescent="0.25">
      <c r="B22" s="126"/>
      <c r="C22" s="160"/>
      <c r="D22" s="160"/>
      <c r="E22" s="161"/>
      <c r="F22" s="162"/>
      <c r="G22" s="163"/>
      <c r="H22" s="162"/>
      <c r="I22" s="162"/>
      <c r="J22" s="162"/>
      <c r="K22" s="162"/>
      <c r="L22" s="162"/>
      <c r="M22" s="162"/>
      <c r="N22" s="162"/>
      <c r="O22" s="162"/>
      <c r="P22" s="170"/>
      <c r="Q22" s="286"/>
      <c r="R22" s="287"/>
      <c r="S22" s="162"/>
      <c r="T22" s="335"/>
      <c r="U22" s="335"/>
      <c r="V22" s="162"/>
      <c r="W22" s="162"/>
      <c r="X22" s="240"/>
      <c r="Y22" s="240"/>
      <c r="Z22" s="10"/>
    </row>
    <row r="23" spans="2:26" ht="19.95" customHeight="1" x14ac:dyDescent="0.25">
      <c r="B23" s="126"/>
      <c r="C23" s="164"/>
      <c r="D23" s="168"/>
      <c r="E23" s="165"/>
      <c r="F23" s="166"/>
      <c r="G23" s="167"/>
      <c r="H23" s="166"/>
      <c r="I23" s="166"/>
      <c r="J23" s="166"/>
      <c r="K23" s="166"/>
      <c r="L23" s="166"/>
      <c r="M23" s="166"/>
      <c r="N23" s="166"/>
      <c r="O23" s="166"/>
      <c r="P23" s="171"/>
      <c r="Q23" s="286"/>
      <c r="R23" s="288"/>
      <c r="S23" s="166"/>
      <c r="T23" s="336"/>
      <c r="U23" s="336"/>
      <c r="V23" s="166"/>
      <c r="W23" s="166"/>
      <c r="X23" s="241"/>
      <c r="Y23" s="241"/>
      <c r="Z23" s="10"/>
    </row>
    <row r="24" spans="2:26" s="17" customFormat="1" ht="19.95" customHeight="1" x14ac:dyDescent="0.25">
      <c r="B24" s="320"/>
      <c r="C24" s="164"/>
      <c r="D24" s="168"/>
      <c r="E24" s="165"/>
      <c r="F24" s="166"/>
      <c r="G24" s="167"/>
      <c r="H24" s="33"/>
      <c r="I24" s="33"/>
      <c r="J24" s="33"/>
      <c r="K24" s="33"/>
      <c r="L24" s="33"/>
      <c r="M24" s="33"/>
      <c r="N24" s="33"/>
      <c r="O24" s="33"/>
      <c r="P24" s="171"/>
      <c r="Q24" s="322"/>
      <c r="R24" s="323"/>
      <c r="S24" s="33"/>
      <c r="T24" s="357"/>
      <c r="U24" s="357"/>
      <c r="V24" s="33"/>
      <c r="W24" s="33"/>
      <c r="X24" s="189"/>
      <c r="Y24" s="189"/>
      <c r="Z24" s="55"/>
    </row>
    <row r="25" spans="2:26" ht="19.95" customHeight="1" x14ac:dyDescent="0.25">
      <c r="B25" s="126"/>
      <c r="C25" s="164"/>
      <c r="D25" s="168"/>
      <c r="E25" s="165"/>
      <c r="F25" s="166"/>
      <c r="G25" s="167"/>
      <c r="H25" s="166"/>
      <c r="I25" s="166"/>
      <c r="J25" s="166"/>
      <c r="K25" s="166"/>
      <c r="L25" s="166"/>
      <c r="M25" s="166"/>
      <c r="N25" s="166"/>
      <c r="O25" s="166"/>
      <c r="P25" s="171"/>
      <c r="Q25" s="286"/>
      <c r="R25" s="288"/>
      <c r="S25" s="166"/>
      <c r="T25" s="336"/>
      <c r="U25" s="336"/>
      <c r="V25" s="166"/>
      <c r="W25" s="166"/>
      <c r="X25" s="241"/>
      <c r="Y25" s="241"/>
      <c r="Z25" s="10"/>
    </row>
    <row r="26" spans="2:26" s="17" customFormat="1" ht="19.95" customHeight="1" x14ac:dyDescent="0.25">
      <c r="B26" s="320"/>
      <c r="C26" s="31"/>
      <c r="D26" s="31"/>
      <c r="E26" s="186"/>
      <c r="F26" s="33"/>
      <c r="G26" s="192"/>
      <c r="H26" s="33"/>
      <c r="I26" s="33"/>
      <c r="J26" s="33"/>
      <c r="K26" s="33"/>
      <c r="L26" s="33"/>
      <c r="M26" s="33"/>
      <c r="N26" s="33"/>
      <c r="O26" s="33"/>
      <c r="P26" s="321"/>
      <c r="Q26" s="322"/>
      <c r="R26" s="323"/>
      <c r="S26" s="33"/>
      <c r="T26" s="357"/>
      <c r="U26" s="357"/>
      <c r="V26" s="33"/>
      <c r="W26" s="33"/>
      <c r="X26" s="189"/>
      <c r="Y26" s="189"/>
      <c r="Z26" s="55"/>
    </row>
    <row r="27" spans="2:26" s="17" customFormat="1" ht="19.95" customHeight="1" x14ac:dyDescent="0.25">
      <c r="B27" s="320"/>
      <c r="C27" s="31"/>
      <c r="D27" s="185"/>
      <c r="E27" s="186"/>
      <c r="F27" s="33"/>
      <c r="G27" s="192"/>
      <c r="H27" s="33"/>
      <c r="I27" s="33"/>
      <c r="J27" s="33"/>
      <c r="K27" s="33"/>
      <c r="L27" s="33"/>
      <c r="M27" s="192"/>
      <c r="N27" s="192"/>
      <c r="O27" s="33"/>
      <c r="P27" s="321"/>
      <c r="Q27" s="322"/>
      <c r="R27" s="323"/>
      <c r="S27" s="33"/>
      <c r="T27" s="357"/>
      <c r="U27" s="357"/>
      <c r="V27" s="33"/>
      <c r="W27" s="33"/>
      <c r="X27" s="189"/>
      <c r="Y27" s="189"/>
      <c r="Z27" s="55"/>
    </row>
    <row r="28" spans="2:26" s="17" customFormat="1" ht="19.95" customHeight="1" x14ac:dyDescent="0.25">
      <c r="B28" s="320"/>
      <c r="C28" s="31"/>
      <c r="D28" s="31"/>
      <c r="E28" s="186"/>
      <c r="F28" s="33"/>
      <c r="G28" s="192"/>
      <c r="H28" s="33"/>
      <c r="I28" s="33"/>
      <c r="J28" s="33"/>
      <c r="K28" s="33"/>
      <c r="L28" s="33"/>
      <c r="M28" s="33"/>
      <c r="N28" s="33"/>
      <c r="O28" s="33"/>
      <c r="P28" s="321"/>
      <c r="Q28" s="322"/>
      <c r="R28" s="323"/>
      <c r="S28" s="33"/>
      <c r="T28" s="357"/>
      <c r="U28" s="357"/>
      <c r="V28" s="33"/>
      <c r="W28" s="33"/>
      <c r="X28" s="189"/>
      <c r="Y28" s="189"/>
      <c r="Z28" s="55"/>
    </row>
    <row r="29" spans="2:26" s="17" customFormat="1" ht="19.95" customHeight="1" x14ac:dyDescent="0.25">
      <c r="B29" s="320"/>
      <c r="C29" s="31"/>
      <c r="D29" s="185"/>
      <c r="E29" s="186"/>
      <c r="F29" s="33"/>
      <c r="G29" s="192"/>
      <c r="H29" s="33"/>
      <c r="I29" s="33"/>
      <c r="J29" s="33"/>
      <c r="K29" s="33"/>
      <c r="L29" s="33"/>
      <c r="M29" s="33"/>
      <c r="N29" s="33"/>
      <c r="O29" s="33"/>
      <c r="P29" s="321"/>
      <c r="Q29" s="322"/>
      <c r="R29" s="323"/>
      <c r="S29" s="33"/>
      <c r="T29" s="357"/>
      <c r="U29" s="357"/>
      <c r="V29" s="33"/>
      <c r="W29" s="33"/>
      <c r="X29" s="189"/>
      <c r="Y29" s="189"/>
      <c r="Z29" s="55"/>
    </row>
    <row r="30" spans="2:26" s="17" customFormat="1" ht="19.95" customHeight="1" x14ac:dyDescent="0.25">
      <c r="B30" s="320"/>
      <c r="C30" s="31"/>
      <c r="D30" s="31"/>
      <c r="E30" s="186"/>
      <c r="F30" s="33"/>
      <c r="G30" s="192"/>
      <c r="H30" s="33"/>
      <c r="I30" s="33"/>
      <c r="J30" s="33"/>
      <c r="K30" s="33"/>
      <c r="L30" s="33"/>
      <c r="M30" s="33"/>
      <c r="N30" s="33"/>
      <c r="O30" s="33"/>
      <c r="P30" s="321"/>
      <c r="Q30" s="322"/>
      <c r="R30" s="323"/>
      <c r="S30" s="33"/>
      <c r="T30" s="357"/>
      <c r="U30" s="357"/>
      <c r="V30" s="33"/>
      <c r="W30" s="33"/>
      <c r="X30" s="189"/>
      <c r="Y30" s="189"/>
      <c r="Z30" s="55"/>
    </row>
    <row r="31" spans="2:26" s="17" customFormat="1" ht="19.95" customHeight="1" x14ac:dyDescent="0.25">
      <c r="B31" s="320"/>
      <c r="C31" s="31"/>
      <c r="D31" s="185"/>
      <c r="E31" s="186"/>
      <c r="F31" s="33"/>
      <c r="G31" s="192"/>
      <c r="H31" s="33"/>
      <c r="I31" s="33"/>
      <c r="J31" s="33"/>
      <c r="K31" s="33"/>
      <c r="L31" s="33"/>
      <c r="M31" s="33"/>
      <c r="N31" s="33"/>
      <c r="O31" s="33"/>
      <c r="P31" s="321"/>
      <c r="Q31" s="322"/>
      <c r="R31" s="323"/>
      <c r="S31" s="33"/>
      <c r="T31" s="357"/>
      <c r="U31" s="357"/>
      <c r="V31" s="33"/>
      <c r="W31" s="33"/>
      <c r="X31" s="189"/>
      <c r="Y31" s="189"/>
      <c r="Z31" s="55"/>
    </row>
    <row r="32" spans="2:26" s="17" customFormat="1" ht="19.95" customHeight="1" x14ac:dyDescent="0.25">
      <c r="B32" s="320"/>
      <c r="C32" s="31"/>
      <c r="D32" s="31"/>
      <c r="E32" s="186"/>
      <c r="F32" s="33"/>
      <c r="G32" s="192"/>
      <c r="H32" s="33"/>
      <c r="I32" s="33"/>
      <c r="J32" s="33"/>
      <c r="K32" s="33"/>
      <c r="L32" s="33"/>
      <c r="M32" s="33"/>
      <c r="N32" s="33"/>
      <c r="O32" s="33"/>
      <c r="P32" s="321"/>
      <c r="Q32" s="322"/>
      <c r="R32" s="323"/>
      <c r="S32" s="33"/>
      <c r="T32" s="357"/>
      <c r="U32" s="357"/>
      <c r="V32" s="33"/>
      <c r="W32" s="33"/>
      <c r="X32" s="189"/>
      <c r="Y32" s="189"/>
      <c r="Z32" s="55"/>
    </row>
    <row r="33" spans="2:26" s="17" customFormat="1" ht="19.95" customHeight="1" x14ac:dyDescent="0.25">
      <c r="B33" s="320"/>
      <c r="C33" s="31"/>
      <c r="D33" s="185"/>
      <c r="E33" s="187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21"/>
      <c r="Q33" s="322"/>
      <c r="R33" s="323"/>
      <c r="S33" s="33"/>
      <c r="T33" s="33"/>
      <c r="U33" s="33"/>
      <c r="V33" s="33"/>
      <c r="W33" s="33"/>
      <c r="X33" s="189"/>
      <c r="Y33" s="189"/>
      <c r="Z33" s="55"/>
    </row>
    <row r="34" spans="2:26" s="17" customFormat="1" ht="19.95" customHeight="1" x14ac:dyDescent="0.25">
      <c r="B34" s="320"/>
      <c r="C34" s="31"/>
      <c r="D34" s="31"/>
      <c r="E34" s="187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21"/>
      <c r="Q34" s="322"/>
      <c r="R34" s="323"/>
      <c r="S34" s="33"/>
      <c r="T34" s="33"/>
      <c r="U34" s="33"/>
      <c r="V34" s="33"/>
      <c r="W34" s="33"/>
      <c r="X34" s="189"/>
      <c r="Y34" s="189"/>
      <c r="Z34" s="55"/>
    </row>
    <row r="35" spans="2:26" ht="19.95" customHeight="1" x14ac:dyDescent="0.25">
      <c r="B35" s="126"/>
      <c r="C35" s="164"/>
      <c r="D35" s="168"/>
      <c r="E35" s="169"/>
      <c r="F35" s="166"/>
      <c r="G35" s="166"/>
      <c r="H35" s="166"/>
      <c r="I35" s="166"/>
      <c r="J35" s="166"/>
      <c r="K35" s="166"/>
      <c r="L35" s="166"/>
      <c r="M35" s="166"/>
      <c r="N35" s="166"/>
      <c r="O35" s="166"/>
      <c r="P35" s="171"/>
      <c r="Q35" s="286"/>
      <c r="R35" s="288"/>
      <c r="S35" s="166"/>
      <c r="T35" s="166"/>
      <c r="U35" s="166"/>
      <c r="V35" s="166"/>
      <c r="W35" s="166"/>
      <c r="X35" s="241"/>
      <c r="Y35" s="241"/>
      <c r="Z35" s="10"/>
    </row>
    <row r="36" spans="2:26" ht="19.95" customHeight="1" x14ac:dyDescent="0.25">
      <c r="B36" s="126"/>
      <c r="C36" s="164"/>
      <c r="D36" s="164"/>
      <c r="E36" s="169"/>
      <c r="F36" s="166"/>
      <c r="G36" s="166"/>
      <c r="H36" s="166"/>
      <c r="I36" s="166"/>
      <c r="J36" s="166"/>
      <c r="K36" s="166"/>
      <c r="L36" s="166"/>
      <c r="M36" s="166"/>
      <c r="N36" s="166"/>
      <c r="O36" s="166"/>
      <c r="P36" s="171"/>
      <c r="Q36" s="286"/>
      <c r="R36" s="288"/>
      <c r="S36" s="166"/>
      <c r="T36" s="166"/>
      <c r="U36" s="166"/>
      <c r="V36" s="166"/>
      <c r="W36" s="166"/>
      <c r="X36" s="241"/>
      <c r="Y36" s="241"/>
      <c r="Z36" s="10"/>
    </row>
    <row r="37" spans="2:26" ht="19.95" customHeight="1" x14ac:dyDescent="0.25">
      <c r="B37" s="126"/>
      <c r="C37" s="164"/>
      <c r="D37" s="168"/>
      <c r="E37" s="169"/>
      <c r="F37" s="166"/>
      <c r="G37" s="166"/>
      <c r="H37" s="166"/>
      <c r="I37" s="166"/>
      <c r="J37" s="166"/>
      <c r="K37" s="166"/>
      <c r="L37" s="166"/>
      <c r="M37" s="166"/>
      <c r="N37" s="166"/>
      <c r="O37" s="166"/>
      <c r="P37" s="171"/>
      <c r="Q37" s="286"/>
      <c r="R37" s="288"/>
      <c r="S37" s="166"/>
      <c r="T37" s="166"/>
      <c r="U37" s="166"/>
      <c r="V37" s="166"/>
      <c r="W37" s="166"/>
      <c r="X37" s="241"/>
      <c r="Y37" s="241"/>
      <c r="Z37" s="10"/>
    </row>
    <row r="38" spans="2:26" ht="19.95" customHeight="1" x14ac:dyDescent="0.25">
      <c r="B38" s="126"/>
      <c r="C38" s="164"/>
      <c r="D38" s="164"/>
      <c r="E38" s="169"/>
      <c r="F38" s="166"/>
      <c r="G38" s="166"/>
      <c r="H38" s="166"/>
      <c r="I38" s="166"/>
      <c r="J38" s="166"/>
      <c r="K38" s="166"/>
      <c r="L38" s="166"/>
      <c r="M38" s="166"/>
      <c r="N38" s="166"/>
      <c r="O38" s="166"/>
      <c r="P38" s="171"/>
      <c r="Q38" s="286"/>
      <c r="R38" s="288"/>
      <c r="S38" s="166"/>
      <c r="T38" s="166"/>
      <c r="U38" s="166"/>
      <c r="V38" s="166"/>
      <c r="W38" s="166"/>
      <c r="X38" s="241"/>
      <c r="Y38" s="241"/>
      <c r="Z38" s="10"/>
    </row>
    <row r="39" spans="2:26" ht="19.95" customHeight="1" x14ac:dyDescent="0.25">
      <c r="B39" s="126"/>
      <c r="C39" s="164"/>
      <c r="D39" s="168"/>
      <c r="E39" s="169"/>
      <c r="F39" s="166"/>
      <c r="G39" s="166"/>
      <c r="H39" s="166"/>
      <c r="I39" s="166"/>
      <c r="J39" s="166"/>
      <c r="K39" s="166"/>
      <c r="L39" s="166"/>
      <c r="M39" s="166"/>
      <c r="N39" s="166"/>
      <c r="O39" s="166"/>
      <c r="P39" s="171"/>
      <c r="Q39" s="286"/>
      <c r="R39" s="288"/>
      <c r="S39" s="166"/>
      <c r="T39" s="166"/>
      <c r="U39" s="166"/>
      <c r="V39" s="166"/>
      <c r="W39" s="166"/>
      <c r="X39" s="241"/>
      <c r="Y39" s="241"/>
      <c r="Z39" s="10"/>
    </row>
    <row r="40" spans="2:26" ht="19.95" customHeight="1" x14ac:dyDescent="0.25">
      <c r="B40" s="126"/>
      <c r="C40" s="164"/>
      <c r="D40" s="164"/>
      <c r="E40" s="169"/>
      <c r="F40" s="166"/>
      <c r="G40" s="166"/>
      <c r="H40" s="166"/>
      <c r="I40" s="166"/>
      <c r="J40" s="166"/>
      <c r="K40" s="166"/>
      <c r="L40" s="166"/>
      <c r="M40" s="166"/>
      <c r="N40" s="166"/>
      <c r="O40" s="166"/>
      <c r="P40" s="171"/>
      <c r="Q40" s="286"/>
      <c r="R40" s="288"/>
      <c r="S40" s="166"/>
      <c r="T40" s="166"/>
      <c r="U40" s="166"/>
      <c r="V40" s="166"/>
      <c r="W40" s="166"/>
      <c r="X40" s="241"/>
      <c r="Y40" s="241"/>
      <c r="Z40" s="10"/>
    </row>
    <row r="41" spans="2:26" ht="19.95" customHeight="1" x14ac:dyDescent="0.25">
      <c r="B41" s="126"/>
      <c r="C41" s="164"/>
      <c r="D41" s="168"/>
      <c r="E41" s="169"/>
      <c r="F41" s="166"/>
      <c r="G41" s="166"/>
      <c r="H41" s="166"/>
      <c r="I41" s="166"/>
      <c r="J41" s="166"/>
      <c r="K41" s="166"/>
      <c r="L41" s="166"/>
      <c r="M41" s="166"/>
      <c r="N41" s="166"/>
      <c r="O41" s="166"/>
      <c r="P41" s="171"/>
      <c r="Q41" s="286"/>
      <c r="R41" s="288"/>
      <c r="S41" s="166"/>
      <c r="T41" s="166"/>
      <c r="U41" s="166"/>
      <c r="V41" s="166"/>
      <c r="W41" s="166"/>
      <c r="X41" s="241"/>
      <c r="Y41" s="241"/>
      <c r="Z41" s="10"/>
    </row>
    <row r="42" spans="2:26" ht="19.95" customHeight="1" x14ac:dyDescent="0.25">
      <c r="B42" s="126"/>
      <c r="C42" s="164"/>
      <c r="D42" s="164"/>
      <c r="E42" s="169"/>
      <c r="F42" s="166"/>
      <c r="G42" s="166"/>
      <c r="H42" s="166"/>
      <c r="I42" s="166"/>
      <c r="J42" s="166"/>
      <c r="K42" s="166"/>
      <c r="L42" s="166"/>
      <c r="M42" s="166"/>
      <c r="N42" s="166"/>
      <c r="O42" s="166"/>
      <c r="P42" s="171"/>
      <c r="Q42" s="286"/>
      <c r="R42" s="288"/>
      <c r="S42" s="166"/>
      <c r="T42" s="166"/>
      <c r="U42" s="166"/>
      <c r="V42" s="166"/>
      <c r="W42" s="166"/>
      <c r="X42" s="241"/>
      <c r="Y42" s="241"/>
      <c r="Z42" s="10"/>
    </row>
    <row r="43" spans="2:26" ht="19.95" customHeight="1" x14ac:dyDescent="0.25">
      <c r="B43" s="126"/>
      <c r="C43" s="164"/>
      <c r="D43" s="168"/>
      <c r="E43" s="169"/>
      <c r="F43" s="166"/>
      <c r="G43" s="166"/>
      <c r="H43" s="166"/>
      <c r="I43" s="166"/>
      <c r="J43" s="166"/>
      <c r="K43" s="166"/>
      <c r="L43" s="166"/>
      <c r="M43" s="166"/>
      <c r="N43" s="166"/>
      <c r="O43" s="166"/>
      <c r="P43" s="171"/>
      <c r="Q43" s="286"/>
      <c r="R43" s="288"/>
      <c r="S43" s="166"/>
      <c r="T43" s="166"/>
      <c r="U43" s="166"/>
      <c r="V43" s="166"/>
      <c r="W43" s="166"/>
      <c r="X43" s="241"/>
      <c r="Y43" s="241"/>
      <c r="Z43" s="10"/>
    </row>
    <row r="44" spans="2:26" ht="19.95" customHeight="1" x14ac:dyDescent="0.25">
      <c r="B44" s="126"/>
      <c r="C44" s="164"/>
      <c r="D44" s="164"/>
      <c r="E44" s="169"/>
      <c r="F44" s="166"/>
      <c r="G44" s="166"/>
      <c r="H44" s="166"/>
      <c r="I44" s="166"/>
      <c r="J44" s="166"/>
      <c r="K44" s="166"/>
      <c r="L44" s="166"/>
      <c r="M44" s="166"/>
      <c r="N44" s="166"/>
      <c r="O44" s="166"/>
      <c r="P44" s="171"/>
      <c r="Q44" s="286"/>
      <c r="R44" s="288"/>
      <c r="S44" s="166"/>
      <c r="T44" s="166"/>
      <c r="U44" s="166"/>
      <c r="V44" s="166"/>
      <c r="W44" s="166"/>
      <c r="X44" s="241"/>
      <c r="Y44" s="241"/>
      <c r="Z44" s="10"/>
    </row>
    <row r="45" spans="2:26" ht="19.95" customHeight="1" x14ac:dyDescent="0.25">
      <c r="B45" s="126"/>
      <c r="C45" s="164"/>
      <c r="D45" s="168"/>
      <c r="E45" s="169"/>
      <c r="F45" s="166"/>
      <c r="G45" s="166"/>
      <c r="H45" s="166"/>
      <c r="I45" s="166"/>
      <c r="J45" s="166"/>
      <c r="K45" s="166"/>
      <c r="L45" s="166"/>
      <c r="M45" s="166"/>
      <c r="N45" s="166"/>
      <c r="O45" s="166"/>
      <c r="P45" s="171"/>
      <c r="Q45" s="286"/>
      <c r="R45" s="288"/>
      <c r="S45" s="166"/>
      <c r="T45" s="166"/>
      <c r="U45" s="166"/>
      <c r="V45" s="166"/>
      <c r="W45" s="166"/>
      <c r="X45" s="241"/>
      <c r="Y45" s="241"/>
      <c r="Z45" s="10"/>
    </row>
    <row r="46" spans="2:26" ht="19.95" customHeight="1" x14ac:dyDescent="0.25">
      <c r="B46" s="126"/>
      <c r="C46" s="164"/>
      <c r="D46" s="164"/>
      <c r="E46" s="169"/>
      <c r="F46" s="166"/>
      <c r="G46" s="166"/>
      <c r="H46" s="166"/>
      <c r="I46" s="166"/>
      <c r="J46" s="166"/>
      <c r="K46" s="166"/>
      <c r="L46" s="166"/>
      <c r="M46" s="166"/>
      <c r="N46" s="166"/>
      <c r="O46" s="166"/>
      <c r="P46" s="171"/>
      <c r="Q46" s="286"/>
      <c r="R46" s="288"/>
      <c r="S46" s="166"/>
      <c r="T46" s="166"/>
      <c r="U46" s="166"/>
      <c r="V46" s="166"/>
      <c r="W46" s="166"/>
      <c r="X46" s="241"/>
      <c r="Y46" s="241"/>
      <c r="Z46" s="10"/>
    </row>
    <row r="47" spans="2:26" ht="19.95" customHeight="1" x14ac:dyDescent="0.25">
      <c r="B47" s="126"/>
      <c r="C47" s="164"/>
      <c r="D47" s="168"/>
      <c r="E47" s="169"/>
      <c r="F47" s="166"/>
      <c r="G47" s="166"/>
      <c r="H47" s="166"/>
      <c r="I47" s="166"/>
      <c r="J47" s="166"/>
      <c r="K47" s="166"/>
      <c r="L47" s="166"/>
      <c r="M47" s="166"/>
      <c r="N47" s="166"/>
      <c r="O47" s="166"/>
      <c r="P47" s="171"/>
      <c r="Q47" s="286"/>
      <c r="R47" s="288"/>
      <c r="S47" s="166"/>
      <c r="T47" s="166"/>
      <c r="U47" s="166"/>
      <c r="V47" s="166"/>
      <c r="W47" s="166"/>
      <c r="X47" s="241"/>
      <c r="Y47" s="241"/>
      <c r="Z47" s="10"/>
    </row>
    <row r="48" spans="2:26" ht="19.95" customHeight="1" x14ac:dyDescent="0.25">
      <c r="B48" s="126"/>
      <c r="C48" s="164"/>
      <c r="D48" s="164"/>
      <c r="E48" s="169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71"/>
      <c r="Q48" s="286"/>
      <c r="R48" s="288"/>
      <c r="S48" s="166"/>
      <c r="T48" s="166"/>
      <c r="U48" s="166"/>
      <c r="V48" s="166"/>
      <c r="W48" s="166"/>
      <c r="X48" s="241"/>
      <c r="Y48" s="241"/>
      <c r="Z48" s="10"/>
    </row>
    <row r="49" spans="2:26" ht="19.95" customHeight="1" x14ac:dyDescent="0.25">
      <c r="B49" s="126"/>
      <c r="C49" s="164"/>
      <c r="D49" s="168"/>
      <c r="E49" s="169"/>
      <c r="F49" s="166"/>
      <c r="G49" s="166"/>
      <c r="H49" s="166"/>
      <c r="I49" s="166"/>
      <c r="J49" s="166"/>
      <c r="K49" s="166"/>
      <c r="L49" s="166"/>
      <c r="M49" s="166"/>
      <c r="N49" s="166"/>
      <c r="O49" s="166"/>
      <c r="P49" s="171"/>
      <c r="Q49" s="286"/>
      <c r="R49" s="288"/>
      <c r="S49" s="166"/>
      <c r="T49" s="166"/>
      <c r="U49" s="166"/>
      <c r="V49" s="166"/>
      <c r="W49" s="166"/>
      <c r="X49" s="241"/>
      <c r="Y49" s="241"/>
      <c r="Z49" s="10"/>
    </row>
    <row r="50" spans="2:26" ht="19.95" customHeight="1" x14ac:dyDescent="0.25">
      <c r="B50" s="126"/>
      <c r="C50" s="164"/>
      <c r="D50" s="164"/>
      <c r="E50" s="169"/>
      <c r="F50" s="166"/>
      <c r="G50" s="166"/>
      <c r="H50" s="166"/>
      <c r="I50" s="166"/>
      <c r="J50" s="166"/>
      <c r="K50" s="166"/>
      <c r="L50" s="166"/>
      <c r="M50" s="166"/>
      <c r="N50" s="166"/>
      <c r="O50" s="166"/>
      <c r="P50" s="171"/>
      <c r="Q50" s="286"/>
      <c r="R50" s="288"/>
      <c r="S50" s="166"/>
      <c r="T50" s="166"/>
      <c r="U50" s="166"/>
      <c r="V50" s="166"/>
      <c r="W50" s="166"/>
      <c r="X50" s="241"/>
      <c r="Y50" s="241"/>
      <c r="Z50" s="10"/>
    </row>
    <row r="51" spans="2:26" ht="19.95" customHeight="1" x14ac:dyDescent="0.25">
      <c r="B51" s="126"/>
      <c r="C51" s="164"/>
      <c r="D51" s="168"/>
      <c r="E51" s="169"/>
      <c r="F51" s="166"/>
      <c r="G51" s="166"/>
      <c r="H51" s="166"/>
      <c r="I51" s="166"/>
      <c r="J51" s="166"/>
      <c r="K51" s="166"/>
      <c r="L51" s="166"/>
      <c r="M51" s="166"/>
      <c r="N51" s="166"/>
      <c r="O51" s="166"/>
      <c r="P51" s="171"/>
      <c r="Q51" s="286"/>
      <c r="R51" s="288"/>
      <c r="S51" s="166"/>
      <c r="T51" s="166"/>
      <c r="U51" s="166"/>
      <c r="V51" s="166"/>
      <c r="W51" s="166"/>
      <c r="X51" s="241"/>
      <c r="Y51" s="241"/>
      <c r="Z51" s="10"/>
    </row>
    <row r="52" spans="2:26" ht="19.95" customHeight="1" x14ac:dyDescent="0.25">
      <c r="B52" s="126"/>
      <c r="C52" s="164"/>
      <c r="D52" s="164"/>
      <c r="E52" s="169"/>
      <c r="F52" s="166"/>
      <c r="G52" s="166"/>
      <c r="H52" s="166"/>
      <c r="I52" s="166"/>
      <c r="J52" s="166"/>
      <c r="K52" s="166"/>
      <c r="L52" s="166"/>
      <c r="M52" s="166"/>
      <c r="N52" s="166"/>
      <c r="O52" s="166"/>
      <c r="P52" s="171"/>
      <c r="Q52" s="286"/>
      <c r="R52" s="288"/>
      <c r="S52" s="166"/>
      <c r="T52" s="166"/>
      <c r="U52" s="166"/>
      <c r="V52" s="166"/>
      <c r="W52" s="166"/>
      <c r="X52" s="241"/>
      <c r="Y52" s="241"/>
      <c r="Z52" s="10"/>
    </row>
    <row r="53" spans="2:26" ht="19.95" customHeight="1" x14ac:dyDescent="0.25">
      <c r="B53" s="126"/>
      <c r="C53" s="164"/>
      <c r="D53" s="168"/>
      <c r="E53" s="169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71"/>
      <c r="Q53" s="286"/>
      <c r="R53" s="288"/>
      <c r="S53" s="166"/>
      <c r="T53" s="166"/>
      <c r="U53" s="166"/>
      <c r="V53" s="166"/>
      <c r="W53" s="166"/>
      <c r="X53" s="241"/>
      <c r="Y53" s="241"/>
      <c r="Z53" s="10"/>
    </row>
    <row r="54" spans="2:26" ht="19.95" customHeight="1" x14ac:dyDescent="0.25">
      <c r="B54" s="126"/>
      <c r="C54" s="164"/>
      <c r="D54" s="164"/>
      <c r="E54" s="169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71"/>
      <c r="Q54" s="286"/>
      <c r="R54" s="288"/>
      <c r="S54" s="166"/>
      <c r="T54" s="166"/>
      <c r="U54" s="166"/>
      <c r="V54" s="166"/>
      <c r="W54" s="166"/>
      <c r="X54" s="241"/>
      <c r="Y54" s="241"/>
      <c r="Z54" s="10"/>
    </row>
    <row r="55" spans="2:26" ht="19.95" customHeight="1" x14ac:dyDescent="0.25">
      <c r="B55" s="126"/>
      <c r="C55" s="164"/>
      <c r="D55" s="168"/>
      <c r="E55" s="169"/>
      <c r="F55" s="166"/>
      <c r="G55" s="166"/>
      <c r="H55" s="166"/>
      <c r="I55" s="166"/>
      <c r="J55" s="166"/>
      <c r="K55" s="166"/>
      <c r="L55" s="166"/>
      <c r="M55" s="166"/>
      <c r="N55" s="166"/>
      <c r="O55" s="166"/>
      <c r="P55" s="171"/>
      <c r="Q55" s="286"/>
      <c r="R55" s="288"/>
      <c r="S55" s="166"/>
      <c r="T55" s="166"/>
      <c r="U55" s="166"/>
      <c r="V55" s="166"/>
      <c r="W55" s="166"/>
      <c r="X55" s="241"/>
      <c r="Y55" s="241"/>
      <c r="Z55" s="10"/>
    </row>
    <row r="56" spans="2:26" ht="19.95" customHeight="1" x14ac:dyDescent="0.25">
      <c r="B56" s="126"/>
      <c r="C56" s="164"/>
      <c r="D56" s="164"/>
      <c r="E56" s="169"/>
      <c r="F56" s="166"/>
      <c r="G56" s="166"/>
      <c r="H56" s="166"/>
      <c r="I56" s="166"/>
      <c r="J56" s="166"/>
      <c r="K56" s="166"/>
      <c r="L56" s="166"/>
      <c r="M56" s="166"/>
      <c r="N56" s="166"/>
      <c r="O56" s="166"/>
      <c r="P56" s="171"/>
      <c r="Q56" s="286"/>
      <c r="R56" s="288"/>
      <c r="S56" s="166"/>
      <c r="T56" s="166"/>
      <c r="U56" s="166"/>
      <c r="V56" s="166"/>
      <c r="W56" s="166"/>
      <c r="X56" s="241"/>
      <c r="Y56" s="241"/>
      <c r="Z56" s="10"/>
    </row>
    <row r="57" spans="2:26" ht="19.95" customHeight="1" x14ac:dyDescent="0.25">
      <c r="B57" s="126"/>
      <c r="C57" s="164"/>
      <c r="D57" s="168"/>
      <c r="E57" s="169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71"/>
      <c r="Q57" s="286"/>
      <c r="R57" s="288"/>
      <c r="S57" s="166"/>
      <c r="T57" s="166"/>
      <c r="U57" s="166"/>
      <c r="V57" s="166"/>
      <c r="W57" s="166"/>
      <c r="X57" s="241"/>
      <c r="Y57" s="241"/>
      <c r="Z57" s="10"/>
    </row>
    <row r="58" spans="2:26" ht="19.95" customHeight="1" x14ac:dyDescent="0.25">
      <c r="B58" s="126"/>
      <c r="C58" s="164"/>
      <c r="D58" s="164"/>
      <c r="E58" s="169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71"/>
      <c r="Q58" s="286"/>
      <c r="R58" s="288"/>
      <c r="S58" s="166"/>
      <c r="T58" s="166"/>
      <c r="U58" s="166"/>
      <c r="V58" s="166"/>
      <c r="W58" s="166"/>
      <c r="X58" s="241"/>
      <c r="Y58" s="241"/>
      <c r="Z58" s="10"/>
    </row>
    <row r="59" spans="2:26" ht="19.95" customHeight="1" x14ac:dyDescent="0.25">
      <c r="B59" s="126"/>
      <c r="C59" s="164"/>
      <c r="D59" s="168"/>
      <c r="E59" s="169"/>
      <c r="F59" s="166"/>
      <c r="G59" s="166"/>
      <c r="H59" s="166"/>
      <c r="I59" s="166"/>
      <c r="J59" s="166"/>
      <c r="K59" s="166"/>
      <c r="L59" s="166"/>
      <c r="M59" s="166"/>
      <c r="N59" s="166"/>
      <c r="O59" s="166"/>
      <c r="P59" s="171"/>
      <c r="Q59" s="286"/>
      <c r="R59" s="288"/>
      <c r="S59" s="166"/>
      <c r="T59" s="166"/>
      <c r="U59" s="166"/>
      <c r="V59" s="166"/>
      <c r="W59" s="166"/>
      <c r="X59" s="241"/>
      <c r="Y59" s="241"/>
      <c r="Z59" s="10"/>
    </row>
    <row r="60" spans="2:26" ht="19.95" customHeight="1" x14ac:dyDescent="0.25">
      <c r="B60" s="126"/>
      <c r="C60" s="164"/>
      <c r="D60" s="164"/>
      <c r="E60" s="169"/>
      <c r="F60" s="166"/>
      <c r="G60" s="166"/>
      <c r="H60" s="166"/>
      <c r="I60" s="166"/>
      <c r="J60" s="166"/>
      <c r="K60" s="166"/>
      <c r="L60" s="166"/>
      <c r="M60" s="166"/>
      <c r="N60" s="166"/>
      <c r="O60" s="166"/>
      <c r="P60" s="171"/>
      <c r="Q60" s="286"/>
      <c r="R60" s="288"/>
      <c r="S60" s="166"/>
      <c r="T60" s="166"/>
      <c r="U60" s="166"/>
      <c r="V60" s="166"/>
      <c r="W60" s="166"/>
      <c r="X60" s="241"/>
      <c r="Y60" s="241"/>
      <c r="Z60" s="10"/>
    </row>
    <row r="61" spans="2:26" ht="19.95" customHeight="1" x14ac:dyDescent="0.25">
      <c r="B61" s="126"/>
      <c r="C61" s="164"/>
      <c r="D61" s="168"/>
      <c r="E61" s="169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72"/>
      <c r="Q61" s="209"/>
      <c r="R61" s="289"/>
      <c r="S61" s="164"/>
      <c r="T61" s="164"/>
      <c r="U61" s="164"/>
      <c r="V61" s="164"/>
      <c r="W61" s="164"/>
      <c r="X61" s="241"/>
      <c r="Y61" s="241"/>
      <c r="Z61" s="10"/>
    </row>
    <row r="62" spans="2:26" ht="19.95" customHeight="1" x14ac:dyDescent="0.25">
      <c r="B62" s="126"/>
      <c r="C62" s="164"/>
      <c r="D62" s="164"/>
      <c r="E62" s="169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72"/>
      <c r="Q62" s="209"/>
      <c r="R62" s="289"/>
      <c r="S62" s="164"/>
      <c r="T62" s="164"/>
      <c r="U62" s="164"/>
      <c r="V62" s="164"/>
      <c r="W62" s="164"/>
      <c r="X62" s="241"/>
      <c r="Y62" s="241"/>
      <c r="Z62" s="10"/>
    </row>
    <row r="63" spans="2:26" ht="19.95" customHeight="1" x14ac:dyDescent="0.25">
      <c r="B63" s="126"/>
      <c r="C63" s="164"/>
      <c r="D63" s="168"/>
      <c r="E63" s="169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72"/>
      <c r="Q63" s="209"/>
      <c r="R63" s="289"/>
      <c r="S63" s="164"/>
      <c r="T63" s="164"/>
      <c r="U63" s="164"/>
      <c r="V63" s="164"/>
      <c r="W63" s="164"/>
      <c r="X63" s="241"/>
      <c r="Y63" s="241"/>
      <c r="Z63" s="10"/>
    </row>
    <row r="64" spans="2:26" ht="19.95" customHeight="1" x14ac:dyDescent="0.25">
      <c r="B64" s="126"/>
      <c r="C64" s="164"/>
      <c r="D64" s="164"/>
      <c r="E64" s="169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72"/>
      <c r="Q64" s="209"/>
      <c r="R64" s="289"/>
      <c r="S64" s="164"/>
      <c r="T64" s="164"/>
      <c r="U64" s="164"/>
      <c r="V64" s="164"/>
      <c r="W64" s="164"/>
      <c r="X64" s="241"/>
      <c r="Y64" s="241"/>
      <c r="Z64" s="10"/>
    </row>
    <row r="65" spans="2:26" ht="19.95" customHeight="1" x14ac:dyDescent="0.25">
      <c r="B65" s="126"/>
      <c r="C65" s="164"/>
      <c r="D65" s="168"/>
      <c r="E65" s="169"/>
      <c r="F65" s="164"/>
      <c r="G65" s="164"/>
      <c r="H65" s="164"/>
      <c r="I65" s="164"/>
      <c r="J65" s="164"/>
      <c r="K65" s="164"/>
      <c r="L65" s="164"/>
      <c r="M65" s="164"/>
      <c r="N65" s="164"/>
      <c r="O65" s="164"/>
      <c r="P65" s="172"/>
      <c r="Q65" s="209"/>
      <c r="R65" s="289"/>
      <c r="S65" s="164"/>
      <c r="T65" s="164"/>
      <c r="U65" s="164"/>
      <c r="V65" s="164"/>
      <c r="W65" s="164"/>
      <c r="X65" s="241"/>
      <c r="Y65" s="241"/>
      <c r="Z65" s="10"/>
    </row>
    <row r="66" spans="2:26" ht="19.95" customHeight="1" x14ac:dyDescent="0.25">
      <c r="B66" s="126"/>
      <c r="C66" s="164"/>
      <c r="D66" s="164"/>
      <c r="E66" s="169"/>
      <c r="F66" s="164"/>
      <c r="G66" s="164"/>
      <c r="H66" s="164"/>
      <c r="I66" s="164"/>
      <c r="J66" s="164"/>
      <c r="K66" s="164"/>
      <c r="L66" s="164"/>
      <c r="M66" s="164"/>
      <c r="N66" s="164"/>
      <c r="O66" s="164"/>
      <c r="P66" s="172"/>
      <c r="Q66" s="209"/>
      <c r="R66" s="289"/>
      <c r="S66" s="164"/>
      <c r="T66" s="164"/>
      <c r="U66" s="164"/>
      <c r="V66" s="164"/>
      <c r="W66" s="164"/>
      <c r="X66" s="241"/>
      <c r="Y66" s="241"/>
      <c r="Z66" s="10"/>
    </row>
    <row r="67" spans="2:26" ht="19.95" customHeight="1" x14ac:dyDescent="0.25">
      <c r="B67" s="126"/>
      <c r="C67" s="164"/>
      <c r="D67" s="168"/>
      <c r="E67" s="169"/>
      <c r="F67" s="164"/>
      <c r="G67" s="164"/>
      <c r="H67" s="164"/>
      <c r="I67" s="164"/>
      <c r="J67" s="164"/>
      <c r="K67" s="164"/>
      <c r="L67" s="164"/>
      <c r="M67" s="164"/>
      <c r="N67" s="164"/>
      <c r="O67" s="164"/>
      <c r="P67" s="172"/>
      <c r="Q67" s="209"/>
      <c r="R67" s="289"/>
      <c r="S67" s="164"/>
      <c r="T67" s="164"/>
      <c r="U67" s="164"/>
      <c r="V67" s="164"/>
      <c r="W67" s="164"/>
      <c r="X67" s="241"/>
      <c r="Y67" s="241"/>
      <c r="Z67" s="10"/>
    </row>
    <row r="68" spans="2:26" ht="19.95" customHeight="1" x14ac:dyDescent="0.25">
      <c r="B68" s="126"/>
      <c r="C68" s="164"/>
      <c r="D68" s="164"/>
      <c r="E68" s="169"/>
      <c r="F68" s="164"/>
      <c r="G68" s="164"/>
      <c r="H68" s="164"/>
      <c r="I68" s="164"/>
      <c r="J68" s="164"/>
      <c r="K68" s="164"/>
      <c r="L68" s="164"/>
      <c r="M68" s="164"/>
      <c r="N68" s="164"/>
      <c r="O68" s="164"/>
      <c r="P68" s="172"/>
      <c r="Q68" s="209"/>
      <c r="R68" s="289"/>
      <c r="S68" s="164"/>
      <c r="T68" s="164"/>
      <c r="U68" s="164"/>
      <c r="V68" s="164"/>
      <c r="W68" s="164"/>
      <c r="X68" s="241"/>
      <c r="Y68" s="241"/>
      <c r="Z68" s="10"/>
    </row>
    <row r="69" spans="2:26" ht="19.95" customHeight="1" x14ac:dyDescent="0.25">
      <c r="B69" s="126"/>
      <c r="C69" s="164"/>
      <c r="D69" s="168"/>
      <c r="E69" s="169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172"/>
      <c r="Q69" s="209"/>
      <c r="R69" s="289"/>
      <c r="S69" s="164"/>
      <c r="T69" s="164"/>
      <c r="U69" s="164"/>
      <c r="V69" s="164"/>
      <c r="W69" s="164"/>
      <c r="X69" s="241"/>
      <c r="Y69" s="241"/>
      <c r="Z69" s="10"/>
    </row>
    <row r="70" spans="2:26" ht="19.95" customHeight="1" x14ac:dyDescent="0.25">
      <c r="B70" s="126"/>
      <c r="C70" s="164"/>
      <c r="D70" s="164"/>
      <c r="E70" s="169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72"/>
      <c r="Q70" s="209"/>
      <c r="R70" s="289"/>
      <c r="S70" s="164"/>
      <c r="T70" s="164"/>
      <c r="U70" s="164"/>
      <c r="V70" s="164"/>
      <c r="W70" s="164"/>
      <c r="X70" s="241"/>
      <c r="Y70" s="241"/>
      <c r="Z70" s="10"/>
    </row>
    <row r="71" spans="2:26" ht="19.95" customHeight="1" x14ac:dyDescent="0.25">
      <c r="B71" s="126"/>
      <c r="C71" s="164"/>
      <c r="D71" s="168"/>
      <c r="E71" s="169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72"/>
      <c r="Q71" s="209"/>
      <c r="R71" s="289"/>
      <c r="S71" s="164"/>
      <c r="T71" s="164"/>
      <c r="U71" s="164"/>
      <c r="V71" s="164"/>
      <c r="W71" s="164"/>
      <c r="X71" s="241"/>
      <c r="Y71" s="241"/>
      <c r="Z71" s="10"/>
    </row>
    <row r="72" spans="2:26" ht="19.95" customHeight="1" x14ac:dyDescent="0.25">
      <c r="B72" s="126"/>
      <c r="C72" s="164"/>
      <c r="D72" s="164"/>
      <c r="E72" s="169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72"/>
      <c r="Q72" s="209"/>
      <c r="R72" s="289"/>
      <c r="S72" s="164"/>
      <c r="T72" s="164"/>
      <c r="U72" s="164"/>
      <c r="V72" s="164"/>
      <c r="W72" s="164"/>
      <c r="X72" s="241"/>
      <c r="Y72" s="241"/>
      <c r="Z72" s="10"/>
    </row>
    <row r="73" spans="2:26" ht="19.95" customHeight="1" x14ac:dyDescent="0.25">
      <c r="B73" s="126"/>
      <c r="C73" s="164"/>
      <c r="D73" s="168"/>
      <c r="E73" s="169"/>
      <c r="F73" s="164"/>
      <c r="G73" s="164"/>
      <c r="H73" s="164"/>
      <c r="I73" s="164"/>
      <c r="J73" s="164"/>
      <c r="K73" s="164"/>
      <c r="L73" s="164"/>
      <c r="M73" s="164"/>
      <c r="N73" s="164"/>
      <c r="O73" s="164"/>
      <c r="P73" s="172"/>
      <c r="Q73" s="209"/>
      <c r="R73" s="289"/>
      <c r="S73" s="164"/>
      <c r="T73" s="164"/>
      <c r="U73" s="164"/>
      <c r="V73" s="164"/>
      <c r="W73" s="164"/>
      <c r="X73" s="241"/>
      <c r="Y73" s="241"/>
      <c r="Z73" s="10"/>
    </row>
    <row r="74" spans="2:26" ht="19.95" customHeight="1" x14ac:dyDescent="0.25">
      <c r="B74" s="126"/>
      <c r="C74" s="164"/>
      <c r="D74" s="164"/>
      <c r="E74" s="169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72"/>
      <c r="Q74" s="209"/>
      <c r="R74" s="289"/>
      <c r="S74" s="164"/>
      <c r="T74" s="164"/>
      <c r="U74" s="164"/>
      <c r="V74" s="164"/>
      <c r="W74" s="164"/>
      <c r="X74" s="241"/>
      <c r="Y74" s="241"/>
      <c r="Z74" s="10"/>
    </row>
    <row r="75" spans="2:26" ht="19.95" customHeight="1" x14ac:dyDescent="0.25">
      <c r="B75" s="126"/>
      <c r="C75" s="164"/>
      <c r="D75" s="168"/>
      <c r="E75" s="169"/>
      <c r="F75" s="164"/>
      <c r="G75" s="164"/>
      <c r="H75" s="164"/>
      <c r="I75" s="164"/>
      <c r="J75" s="164"/>
      <c r="K75" s="164"/>
      <c r="L75" s="164"/>
      <c r="M75" s="164"/>
      <c r="N75" s="164"/>
      <c r="O75" s="164"/>
      <c r="P75" s="172"/>
      <c r="Q75" s="209"/>
      <c r="R75" s="289"/>
      <c r="S75" s="164"/>
      <c r="T75" s="164"/>
      <c r="U75" s="164"/>
      <c r="V75" s="164"/>
      <c r="W75" s="164"/>
      <c r="X75" s="241"/>
      <c r="Y75" s="241"/>
      <c r="Z75" s="10"/>
    </row>
    <row r="76" spans="2:26" ht="19.95" customHeight="1" x14ac:dyDescent="0.25">
      <c r="B76" s="126"/>
      <c r="C76" s="164"/>
      <c r="D76" s="164"/>
      <c r="E76" s="169"/>
      <c r="F76" s="164"/>
      <c r="G76" s="164"/>
      <c r="H76" s="164"/>
      <c r="I76" s="164"/>
      <c r="J76" s="164"/>
      <c r="K76" s="164"/>
      <c r="L76" s="164"/>
      <c r="M76" s="164"/>
      <c r="N76" s="164"/>
      <c r="O76" s="164"/>
      <c r="P76" s="172"/>
      <c r="Q76" s="209"/>
      <c r="R76" s="289"/>
      <c r="S76" s="164"/>
      <c r="T76" s="164"/>
      <c r="U76" s="164"/>
      <c r="V76" s="164"/>
      <c r="W76" s="164"/>
      <c r="X76" s="241"/>
      <c r="Y76" s="241"/>
      <c r="Z76" s="10"/>
    </row>
    <row r="77" spans="2:26" ht="19.95" customHeight="1" x14ac:dyDescent="0.25">
      <c r="B77" s="126"/>
      <c r="C77" s="164"/>
      <c r="D77" s="168"/>
      <c r="E77" s="169"/>
      <c r="F77" s="164"/>
      <c r="G77" s="164"/>
      <c r="H77" s="164"/>
      <c r="I77" s="164"/>
      <c r="J77" s="164"/>
      <c r="K77" s="164"/>
      <c r="L77" s="164"/>
      <c r="M77" s="164"/>
      <c r="N77" s="164"/>
      <c r="O77" s="164"/>
      <c r="P77" s="172"/>
      <c r="Q77" s="209"/>
      <c r="R77" s="289"/>
      <c r="S77" s="164"/>
      <c r="T77" s="164"/>
      <c r="U77" s="164"/>
      <c r="V77" s="164"/>
      <c r="W77" s="164"/>
      <c r="X77" s="241"/>
      <c r="Y77" s="241"/>
      <c r="Z77" s="10"/>
    </row>
    <row r="78" spans="2:26" ht="19.95" customHeight="1" x14ac:dyDescent="0.25">
      <c r="B78" s="126"/>
      <c r="C78" s="164"/>
      <c r="D78" s="164"/>
      <c r="E78" s="169"/>
      <c r="F78" s="164"/>
      <c r="G78" s="164"/>
      <c r="H78" s="164"/>
      <c r="I78" s="164"/>
      <c r="J78" s="164"/>
      <c r="K78" s="164"/>
      <c r="L78" s="164"/>
      <c r="M78" s="164"/>
      <c r="N78" s="164"/>
      <c r="O78" s="164"/>
      <c r="P78" s="172"/>
      <c r="Q78" s="209"/>
      <c r="R78" s="289"/>
      <c r="S78" s="164"/>
      <c r="T78" s="164"/>
      <c r="U78" s="164"/>
      <c r="V78" s="164"/>
      <c r="W78" s="164"/>
      <c r="X78" s="241"/>
      <c r="Y78" s="241"/>
      <c r="Z78" s="10"/>
    </row>
    <row r="79" spans="2:26" ht="19.95" customHeight="1" x14ac:dyDescent="0.25">
      <c r="B79" s="126"/>
      <c r="C79" s="164"/>
      <c r="D79" s="168"/>
      <c r="E79" s="169"/>
      <c r="F79" s="164"/>
      <c r="G79" s="164"/>
      <c r="H79" s="164"/>
      <c r="I79" s="164"/>
      <c r="J79" s="164"/>
      <c r="K79" s="164"/>
      <c r="L79" s="164"/>
      <c r="M79" s="164"/>
      <c r="N79" s="164"/>
      <c r="O79" s="164"/>
      <c r="P79" s="172"/>
      <c r="Q79" s="209"/>
      <c r="R79" s="289"/>
      <c r="S79" s="164"/>
      <c r="T79" s="164"/>
      <c r="U79" s="164"/>
      <c r="V79" s="164"/>
      <c r="W79" s="164"/>
      <c r="X79" s="241"/>
      <c r="Y79" s="241"/>
      <c r="Z79" s="10"/>
    </row>
    <row r="80" spans="2:26" ht="19.95" customHeight="1" x14ac:dyDescent="0.25">
      <c r="B80" s="126"/>
      <c r="C80" s="164"/>
      <c r="D80" s="164"/>
      <c r="E80" s="169"/>
      <c r="F80" s="164"/>
      <c r="G80" s="164"/>
      <c r="H80" s="164"/>
      <c r="I80" s="164"/>
      <c r="J80" s="164"/>
      <c r="K80" s="164"/>
      <c r="L80" s="164"/>
      <c r="M80" s="164"/>
      <c r="N80" s="164"/>
      <c r="O80" s="164"/>
      <c r="P80" s="172"/>
      <c r="Q80" s="209"/>
      <c r="R80" s="289"/>
      <c r="S80" s="164"/>
      <c r="T80" s="164"/>
      <c r="U80" s="164"/>
      <c r="V80" s="164"/>
      <c r="W80" s="164"/>
      <c r="X80" s="241"/>
      <c r="Y80" s="241"/>
      <c r="Z80" s="10"/>
    </row>
    <row r="81" spans="2:26" ht="19.95" customHeight="1" x14ac:dyDescent="0.25">
      <c r="B81" s="126"/>
      <c r="C81" s="164"/>
      <c r="D81" s="168"/>
      <c r="E81" s="169"/>
      <c r="F81" s="164"/>
      <c r="G81" s="164"/>
      <c r="H81" s="164"/>
      <c r="I81" s="164"/>
      <c r="J81" s="164"/>
      <c r="K81" s="164"/>
      <c r="L81" s="164"/>
      <c r="M81" s="164"/>
      <c r="N81" s="164"/>
      <c r="O81" s="164"/>
      <c r="P81" s="172"/>
      <c r="Q81" s="209"/>
      <c r="R81" s="289"/>
      <c r="S81" s="164"/>
      <c r="T81" s="164"/>
      <c r="U81" s="164"/>
      <c r="V81" s="164"/>
      <c r="W81" s="164"/>
      <c r="X81" s="241"/>
      <c r="Y81" s="241"/>
      <c r="Z81" s="10"/>
    </row>
    <row r="82" spans="2:26" ht="19.95" customHeight="1" x14ac:dyDescent="0.25">
      <c r="B82" s="126"/>
      <c r="C82" s="164"/>
      <c r="D82" s="164"/>
      <c r="E82" s="169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72"/>
      <c r="Q82" s="209"/>
      <c r="R82" s="289"/>
      <c r="S82" s="164"/>
      <c r="T82" s="164"/>
      <c r="U82" s="164"/>
      <c r="V82" s="164"/>
      <c r="W82" s="164"/>
      <c r="X82" s="241"/>
      <c r="Y82" s="241"/>
      <c r="Z82" s="10"/>
    </row>
    <row r="83" spans="2:26" ht="19.95" customHeight="1" x14ac:dyDescent="0.25">
      <c r="B83" s="126"/>
      <c r="C83" s="164"/>
      <c r="D83" s="168"/>
      <c r="E83" s="169"/>
      <c r="F83" s="164"/>
      <c r="G83" s="164"/>
      <c r="H83" s="164"/>
      <c r="I83" s="164"/>
      <c r="J83" s="164"/>
      <c r="K83" s="164"/>
      <c r="L83" s="164"/>
      <c r="M83" s="164"/>
      <c r="N83" s="164"/>
      <c r="O83" s="164"/>
      <c r="P83" s="172"/>
      <c r="Q83" s="209"/>
      <c r="R83" s="289"/>
      <c r="S83" s="164"/>
      <c r="T83" s="164"/>
      <c r="U83" s="164"/>
      <c r="V83" s="164"/>
      <c r="W83" s="164"/>
      <c r="X83" s="241"/>
      <c r="Y83" s="241"/>
      <c r="Z83" s="10"/>
    </row>
    <row r="84" spans="2:26" ht="19.95" customHeight="1" x14ac:dyDescent="0.25">
      <c r="B84" s="126"/>
      <c r="C84" s="164"/>
      <c r="D84" s="164"/>
      <c r="E84" s="169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72"/>
      <c r="Q84" s="209"/>
      <c r="R84" s="289"/>
      <c r="S84" s="164"/>
      <c r="T84" s="164"/>
      <c r="U84" s="164"/>
      <c r="V84" s="164"/>
      <c r="W84" s="164"/>
      <c r="X84" s="241"/>
      <c r="Y84" s="241"/>
      <c r="Z84" s="10"/>
    </row>
    <row r="85" spans="2:26" ht="19.95" customHeight="1" x14ac:dyDescent="0.25">
      <c r="B85" s="126"/>
      <c r="C85" s="164"/>
      <c r="D85" s="168"/>
      <c r="E85" s="169"/>
      <c r="F85" s="164"/>
      <c r="G85" s="164"/>
      <c r="H85" s="164"/>
      <c r="I85" s="164"/>
      <c r="J85" s="164"/>
      <c r="K85" s="164"/>
      <c r="L85" s="164"/>
      <c r="M85" s="164"/>
      <c r="N85" s="164"/>
      <c r="O85" s="164"/>
      <c r="P85" s="172"/>
      <c r="Q85" s="209"/>
      <c r="R85" s="289"/>
      <c r="S85" s="164"/>
      <c r="T85" s="164"/>
      <c r="U85" s="164"/>
      <c r="V85" s="164"/>
      <c r="W85" s="164"/>
      <c r="X85" s="241"/>
      <c r="Y85" s="241"/>
      <c r="Z85" s="10"/>
    </row>
    <row r="86" spans="2:26" ht="19.95" customHeight="1" x14ac:dyDescent="0.25">
      <c r="B86" s="126"/>
      <c r="C86" s="164"/>
      <c r="D86" s="164"/>
      <c r="E86" s="169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72"/>
      <c r="Q86" s="209"/>
      <c r="R86" s="289"/>
      <c r="S86" s="164"/>
      <c r="T86" s="164"/>
      <c r="U86" s="164"/>
      <c r="V86" s="164"/>
      <c r="W86" s="164"/>
      <c r="X86" s="241"/>
      <c r="Y86" s="241"/>
      <c r="Z86" s="10"/>
    </row>
    <row r="87" spans="2:26" ht="19.95" customHeight="1" x14ac:dyDescent="0.25">
      <c r="B87" s="126"/>
      <c r="C87" s="164"/>
      <c r="D87" s="168"/>
      <c r="E87" s="169"/>
      <c r="F87" s="164"/>
      <c r="G87" s="164"/>
      <c r="H87" s="164"/>
      <c r="I87" s="164"/>
      <c r="J87" s="164"/>
      <c r="K87" s="164"/>
      <c r="L87" s="164"/>
      <c r="M87" s="164"/>
      <c r="N87" s="164"/>
      <c r="O87" s="164"/>
      <c r="P87" s="172"/>
      <c r="Q87" s="209"/>
      <c r="R87" s="289"/>
      <c r="S87" s="164"/>
      <c r="T87" s="164"/>
      <c r="U87" s="164"/>
      <c r="V87" s="164"/>
      <c r="W87" s="164"/>
      <c r="X87" s="241"/>
      <c r="Y87" s="241"/>
      <c r="Z87" s="10"/>
    </row>
    <row r="88" spans="2:26" ht="19.95" customHeight="1" x14ac:dyDescent="0.25">
      <c r="B88" s="126"/>
      <c r="C88" s="179"/>
      <c r="D88" s="179"/>
      <c r="E88" s="180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83"/>
      <c r="Q88" s="209"/>
      <c r="R88" s="290"/>
      <c r="S88" s="179"/>
      <c r="T88" s="179"/>
      <c r="U88" s="179"/>
      <c r="V88" s="179"/>
      <c r="W88" s="179"/>
      <c r="X88" s="291"/>
      <c r="Y88" s="291"/>
      <c r="Z88" s="10"/>
    </row>
    <row r="89" spans="2:26" ht="18" customHeight="1" x14ac:dyDescent="0.25">
      <c r="B89" s="126"/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  <c r="W89" s="181"/>
      <c r="X89" s="181"/>
      <c r="Y89" s="181"/>
      <c r="Z89" s="10"/>
    </row>
    <row r="90" spans="2:26" ht="14.4" customHeight="1" x14ac:dyDescent="0.25">
      <c r="B90" s="126"/>
      <c r="C90" s="1303" t="s">
        <v>35</v>
      </c>
      <c r="D90" s="1303"/>
      <c r="E90" s="1303"/>
      <c r="F90" s="1303"/>
      <c r="G90" s="1303"/>
      <c r="H90" s="1303"/>
      <c r="I90" s="1303"/>
      <c r="J90" s="1303"/>
      <c r="K90" s="1303"/>
      <c r="L90" s="1303"/>
      <c r="M90" s="1303"/>
      <c r="N90" s="1303"/>
      <c r="O90" s="1303"/>
      <c r="P90" s="1303"/>
      <c r="Q90" s="1303"/>
      <c r="R90" s="1303"/>
      <c r="S90" s="1303"/>
      <c r="T90" s="1303"/>
      <c r="U90" s="1303"/>
      <c r="V90" s="1303"/>
      <c r="W90" s="1303"/>
      <c r="X90" s="1303"/>
      <c r="Y90" s="1303"/>
      <c r="Z90" s="10"/>
    </row>
    <row r="91" spans="2:26" ht="19.95" customHeight="1" x14ac:dyDescent="0.25">
      <c r="B91" s="126"/>
      <c r="C91" s="1303"/>
      <c r="D91" s="1303"/>
      <c r="E91" s="1303"/>
      <c r="F91" s="1303"/>
      <c r="G91" s="1303"/>
      <c r="H91" s="1303"/>
      <c r="I91" s="1303"/>
      <c r="J91" s="1303"/>
      <c r="K91" s="1303"/>
      <c r="L91" s="1303"/>
      <c r="M91" s="1303"/>
      <c r="N91" s="1303"/>
      <c r="O91" s="1303"/>
      <c r="P91" s="1303"/>
      <c r="Q91" s="1303"/>
      <c r="R91" s="1303"/>
      <c r="S91" s="1303"/>
      <c r="T91" s="1303"/>
      <c r="U91" s="1303"/>
      <c r="V91" s="1303"/>
      <c r="W91" s="1303"/>
      <c r="X91" s="1303"/>
      <c r="Y91" s="1303"/>
      <c r="Z91" s="10"/>
    </row>
    <row r="92" spans="2:26" ht="18" customHeight="1" x14ac:dyDescent="0.25">
      <c r="B92" s="126"/>
      <c r="C92" s="1303"/>
      <c r="D92" s="1303"/>
      <c r="E92" s="1303"/>
      <c r="F92" s="1303"/>
      <c r="G92" s="1303"/>
      <c r="H92" s="1303"/>
      <c r="I92" s="1303"/>
      <c r="J92" s="1303"/>
      <c r="K92" s="1303"/>
      <c r="L92" s="1303"/>
      <c r="M92" s="1303"/>
      <c r="N92" s="1303"/>
      <c r="O92" s="1303"/>
      <c r="P92" s="1303"/>
      <c r="Q92" s="1303"/>
      <c r="R92" s="1303"/>
      <c r="S92" s="1303"/>
      <c r="T92" s="1303"/>
      <c r="U92" s="1303"/>
      <c r="V92" s="1303"/>
      <c r="W92" s="1303"/>
      <c r="X92" s="1303"/>
      <c r="Y92" s="1303"/>
      <c r="Z92" s="10"/>
    </row>
    <row r="93" spans="2:26" ht="18" customHeight="1" x14ac:dyDescent="0.25">
      <c r="B93" s="182"/>
      <c r="C93" s="149"/>
      <c r="D93" s="149"/>
      <c r="E93" s="149"/>
      <c r="F93" s="149"/>
      <c r="G93" s="149"/>
      <c r="H93" s="149"/>
      <c r="I93" s="149"/>
      <c r="J93" s="149"/>
      <c r="K93" s="149"/>
      <c r="L93" s="149"/>
      <c r="M93" s="149"/>
      <c r="N93" s="149"/>
      <c r="O93" s="149"/>
      <c r="P93" s="149"/>
      <c r="Q93" s="149"/>
      <c r="R93" s="149"/>
      <c r="S93" s="149"/>
      <c r="T93" s="149"/>
      <c r="U93" s="149"/>
      <c r="V93" s="149"/>
      <c r="W93" s="149"/>
      <c r="X93" s="149"/>
      <c r="Y93" s="149"/>
      <c r="Z93" s="11"/>
    </row>
    <row r="94" spans="2:26" ht="18" customHeight="1" x14ac:dyDescent="0.25"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181"/>
      <c r="R94" s="181"/>
      <c r="S94" s="181"/>
      <c r="T94" s="181"/>
      <c r="U94" s="181"/>
      <c r="V94" s="181"/>
      <c r="W94" s="181"/>
      <c r="X94" s="181"/>
      <c r="Y94" s="181"/>
    </row>
    <row r="95" spans="2:26" ht="18" customHeight="1" x14ac:dyDescent="0.25">
      <c r="C95" s="181"/>
      <c r="E95" s="16"/>
      <c r="F95" s="16"/>
      <c r="G95" s="16"/>
      <c r="H95" s="16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  <c r="W95" s="181"/>
      <c r="X95" s="181"/>
      <c r="Y95" s="181"/>
    </row>
    <row r="96" spans="2:26" x14ac:dyDescent="0.25">
      <c r="C96" s="181"/>
      <c r="D96" s="181"/>
      <c r="E96" s="181"/>
      <c r="F96" s="18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  <c r="W96" s="181"/>
      <c r="X96" s="181"/>
      <c r="Y96" s="181"/>
    </row>
    <row r="97" spans="3:25" x14ac:dyDescent="0.25"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</row>
    <row r="98" spans="3:25" x14ac:dyDescent="0.25"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</row>
    <row r="99" spans="3:25" x14ac:dyDescent="0.25"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  <c r="W99" s="181"/>
      <c r="X99" s="181"/>
      <c r="Y99" s="181"/>
    </row>
    <row r="100" spans="3:25" x14ac:dyDescent="0.25"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  <c r="W100" s="181"/>
      <c r="X100" s="181"/>
      <c r="Y100" s="181"/>
    </row>
    <row r="101" spans="3:25" x14ac:dyDescent="0.25"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  <c r="N101" s="181"/>
      <c r="O101" s="181"/>
      <c r="P101" s="181"/>
      <c r="Q101" s="181"/>
      <c r="R101" s="181"/>
      <c r="S101" s="181"/>
      <c r="T101" s="181"/>
      <c r="U101" s="181"/>
      <c r="V101" s="181"/>
      <c r="W101" s="181"/>
      <c r="X101" s="181"/>
      <c r="Y101" s="181"/>
    </row>
    <row r="102" spans="3:25" x14ac:dyDescent="0.25"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  <c r="W102" s="181"/>
      <c r="X102" s="181"/>
      <c r="Y102" s="181"/>
    </row>
    <row r="103" spans="3:25" x14ac:dyDescent="0.25"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  <c r="W103" s="181"/>
      <c r="X103" s="181"/>
      <c r="Y103" s="181"/>
    </row>
    <row r="104" spans="3:25" x14ac:dyDescent="0.25">
      <c r="C104" s="181"/>
      <c r="D104" s="181"/>
      <c r="E104" s="181"/>
      <c r="F104" s="181"/>
      <c r="G104" s="181"/>
      <c r="H104" s="181"/>
      <c r="I104" s="181"/>
      <c r="J104" s="181"/>
      <c r="K104" s="181"/>
      <c r="L104" s="181"/>
      <c r="M104" s="181"/>
      <c r="N104" s="181"/>
      <c r="O104" s="181"/>
      <c r="P104" s="181"/>
      <c r="Q104" s="181"/>
      <c r="R104" s="181"/>
      <c r="S104" s="181"/>
      <c r="T104" s="181"/>
      <c r="U104" s="181"/>
      <c r="V104" s="181"/>
      <c r="W104" s="181"/>
      <c r="X104" s="181"/>
      <c r="Y104" s="181"/>
    </row>
  </sheetData>
  <mergeCells count="27">
    <mergeCell ref="R18:Y18"/>
    <mergeCell ref="C15:D15"/>
    <mergeCell ref="F15:G15"/>
    <mergeCell ref="C3:C10"/>
    <mergeCell ref="C19:C20"/>
    <mergeCell ref="D19:D20"/>
    <mergeCell ref="E19:E20"/>
    <mergeCell ref="F19:F20"/>
    <mergeCell ref="G19:G20"/>
    <mergeCell ref="C16:D16"/>
    <mergeCell ref="C18:P18"/>
    <mergeCell ref="C90:Y92"/>
    <mergeCell ref="D3:X10"/>
    <mergeCell ref="C12:Y13"/>
    <mergeCell ref="F16:G16"/>
    <mergeCell ref="S19:S20"/>
    <mergeCell ref="T19:T20"/>
    <mergeCell ref="V19:V20"/>
    <mergeCell ref="W19:W20"/>
    <mergeCell ref="X19:X20"/>
    <mergeCell ref="H19:H20"/>
    <mergeCell ref="I19:I20"/>
    <mergeCell ref="O19:O20"/>
    <mergeCell ref="P19:P20"/>
    <mergeCell ref="R19:R20"/>
    <mergeCell ref="Y19:Y20"/>
    <mergeCell ref="U19:U20"/>
  </mergeCells>
  <conditionalFormatting sqref="D3">
    <cfRule type="cellIs" dxfId="304" priority="6" operator="lessThan">
      <formula>0</formula>
    </cfRule>
  </conditionalFormatting>
  <conditionalFormatting sqref="C12">
    <cfRule type="cellIs" dxfId="303" priority="5" operator="lessThan">
      <formula>0</formula>
    </cfRule>
  </conditionalFormatting>
  <conditionalFormatting sqref="C15">
    <cfRule type="cellIs" dxfId="302" priority="8" operator="lessThan">
      <formula>0</formula>
    </cfRule>
  </conditionalFormatting>
  <conditionalFormatting sqref="F15">
    <cfRule type="cellIs" dxfId="301" priority="2" operator="lessThan">
      <formula>0</formula>
    </cfRule>
  </conditionalFormatting>
  <conditionalFormatting sqref="H15:W15">
    <cfRule type="cellIs" dxfId="300" priority="9" operator="lessThan">
      <formula>0</formula>
    </cfRule>
  </conditionalFormatting>
  <conditionalFormatting sqref="Y3:Y10">
    <cfRule type="cellIs" dxfId="299" priority="3" operator="lessThan">
      <formula>0</formula>
    </cfRule>
  </conditionalFormatting>
  <conditionalFormatting sqref="T17">
    <cfRule type="cellIs" dxfId="298" priority="1" operator="lessThan">
      <formula>0</formula>
    </cfRule>
  </conditionalFormatting>
  <hyperlinks>
    <hyperlink ref="C90" r:id="rId1" xr:uid="{00000000-0004-0000-0500-000000000000}"/>
  </hyperlink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DE0D41-3A57-4DAC-BABC-BCBD24EAB9F1}">
          <x14:formula1>
            <xm:f>'2 - Cadastro de Itens'!$AZ$16:$AZ$79</xm:f>
          </x14:formula1>
          <xm:sqref>I22:I88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B2:DI98"/>
  <sheetViews>
    <sheetView showGridLines="0" zoomScale="90" zoomScaleNormal="90" workbookViewId="0">
      <selection activeCell="C3" sqref="C3:E10"/>
    </sheetView>
  </sheetViews>
  <sheetFormatPr defaultColWidth="9" defaultRowHeight="14.4" outlineLevelRow="1" x14ac:dyDescent="0.25"/>
  <cols>
    <col min="1" max="1" width="4.6640625" customWidth="1"/>
    <col min="2" max="2" width="5" style="118" customWidth="1"/>
    <col min="3" max="3" width="28.33203125" style="22" bestFit="1" customWidth="1"/>
    <col min="4" max="6" width="22" style="22" customWidth="1"/>
    <col min="7" max="7" width="27.6640625" style="22" customWidth="1"/>
    <col min="8" max="8" width="25" style="22" customWidth="1"/>
    <col min="9" max="9" width="23.44140625" style="22" customWidth="1"/>
    <col min="10" max="10" width="25.33203125" style="22" customWidth="1"/>
    <col min="11" max="11" width="29" style="22" customWidth="1"/>
    <col min="12" max="12" width="34.88671875" style="22" customWidth="1"/>
    <col min="13" max="13" width="24.77734375" style="22" customWidth="1"/>
    <col min="14" max="14" width="23.109375" style="22" customWidth="1"/>
    <col min="15" max="15" width="26.44140625" style="22" customWidth="1"/>
    <col min="16" max="16" width="21.5546875" style="22" customWidth="1"/>
    <col min="17" max="17" width="22.21875" style="22" customWidth="1"/>
    <col min="18" max="18" width="21.6640625" style="22" customWidth="1"/>
    <col min="19" max="19" width="17.5546875" style="22" customWidth="1"/>
    <col min="20" max="20" width="19.77734375" style="22" customWidth="1"/>
    <col min="21" max="21" width="19" style="22" customWidth="1"/>
    <col min="22" max="23" width="18" style="22" customWidth="1"/>
    <col min="24" max="29" width="17.77734375" style="22" customWidth="1"/>
    <col min="30" max="30" width="23.5546875" style="22" bestFit="1" customWidth="1"/>
    <col min="31" max="31" width="21.88671875" style="22" customWidth="1"/>
    <col min="32" max="33" width="15.77734375" style="22" customWidth="1"/>
    <col min="34" max="34" width="35.6640625" style="22" bestFit="1" customWidth="1"/>
    <col min="35" max="35" width="27.109375" style="22" customWidth="1"/>
    <col min="36" max="36" width="31.33203125" style="22" customWidth="1"/>
    <col min="37" max="37" width="21.88671875" style="22" bestFit="1" customWidth="1"/>
    <col min="38" max="46" width="31.33203125" style="22" customWidth="1"/>
    <col min="47" max="49" width="27.33203125" style="22" customWidth="1"/>
    <col min="50" max="50" width="31.33203125" style="22" customWidth="1"/>
    <col min="51" max="53" width="27.5546875" style="22" customWidth="1"/>
    <col min="54" max="54" width="31.33203125" style="22" customWidth="1"/>
    <col min="55" max="57" width="27.5546875" style="22" customWidth="1"/>
    <col min="58" max="58" width="31.33203125" style="22" customWidth="1"/>
    <col min="59" max="61" width="27.5546875" style="22" customWidth="1"/>
    <col min="62" max="62" width="31.33203125" style="22" customWidth="1"/>
    <col min="63" max="65" width="27.5546875" style="22" customWidth="1"/>
    <col min="66" max="66" width="31.33203125" style="22" customWidth="1"/>
    <col min="67" max="69" width="27.5546875" style="22" customWidth="1"/>
    <col min="70" max="70" width="31.33203125" style="22" customWidth="1"/>
    <col min="71" max="73" width="27.5546875" style="22" customWidth="1"/>
    <col min="74" max="74" width="31.33203125" style="22" customWidth="1"/>
    <col min="75" max="77" width="27.5546875" style="22" customWidth="1"/>
    <col min="78" max="78" width="39.88671875" style="22" customWidth="1"/>
    <col min="79" max="81" width="27.5546875" style="22" customWidth="1"/>
    <col min="82" max="82" width="39.88671875" style="22" customWidth="1"/>
    <col min="83" max="85" width="27.5546875" style="22" customWidth="1"/>
    <col min="86" max="86" width="39.88671875" style="22" customWidth="1"/>
    <col min="87" max="89" width="27.5546875" style="22" customWidth="1"/>
    <col min="90" max="90" width="39.88671875" style="22" customWidth="1"/>
    <col min="91" max="93" width="27.5546875" style="22" customWidth="1"/>
    <col min="94" max="94" width="39.88671875" style="22" customWidth="1"/>
    <col min="95" max="96" width="18.6640625" style="22" customWidth="1"/>
    <col min="97" max="97" width="23" style="22" customWidth="1"/>
    <col min="98" max="98" width="18.6640625" style="22" customWidth="1"/>
    <col min="99" max="99" width="8.88671875" customWidth="1"/>
    <col min="113" max="113" width="5.21875" customWidth="1"/>
  </cols>
  <sheetData>
    <row r="2" spans="2:113" x14ac:dyDescent="0.25">
      <c r="B2" s="1"/>
      <c r="C2" s="1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4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9"/>
    </row>
    <row r="3" spans="2:113" ht="13.95" customHeight="1" outlineLevel="1" x14ac:dyDescent="0.25">
      <c r="B3" s="3"/>
      <c r="C3" s="1576" t="e" vm="9">
        <v>#VALUE!</v>
      </c>
      <c r="D3" s="1577"/>
      <c r="E3" s="1577"/>
      <c r="F3" s="1305" t="s">
        <v>0</v>
      </c>
      <c r="G3" s="1305"/>
      <c r="H3" s="1305"/>
      <c r="I3" s="1305"/>
      <c r="J3" s="1305"/>
      <c r="K3" s="1305"/>
      <c r="L3" s="1305"/>
      <c r="M3" s="1305"/>
      <c r="N3" s="1305"/>
      <c r="O3" s="1305"/>
      <c r="P3" s="1305"/>
      <c r="Q3" s="1305"/>
      <c r="R3" s="1305"/>
      <c r="S3" s="1305"/>
      <c r="T3" s="1305"/>
      <c r="U3" s="1305"/>
      <c r="V3" s="1305"/>
      <c r="W3" s="1305"/>
      <c r="X3" s="1305"/>
      <c r="Y3" s="1305"/>
      <c r="Z3" s="1305"/>
      <c r="AA3" s="1305"/>
      <c r="AB3" s="1305"/>
      <c r="AC3" s="1305"/>
      <c r="AD3" s="1305"/>
      <c r="AE3" s="1305"/>
      <c r="AF3" s="1305"/>
      <c r="AG3" s="1305"/>
      <c r="AH3" s="1305"/>
      <c r="AI3" s="1305"/>
      <c r="AJ3" s="1305"/>
      <c r="AK3" s="1305"/>
      <c r="AL3" s="1305"/>
      <c r="AM3" s="1305"/>
      <c r="AN3" s="1305"/>
      <c r="AO3" s="1305"/>
      <c r="AP3" s="1305"/>
      <c r="AQ3" s="1305"/>
      <c r="AR3" s="1305"/>
      <c r="AS3" s="1305"/>
      <c r="AT3" s="1305"/>
      <c r="AU3" s="1305"/>
      <c r="AV3" s="1305"/>
      <c r="AW3" s="1305"/>
      <c r="AX3" s="1305"/>
      <c r="AY3" s="1305"/>
      <c r="AZ3" s="1305"/>
      <c r="BA3" s="1305"/>
      <c r="BB3" s="1305"/>
      <c r="BC3" s="1305"/>
      <c r="BD3" s="1305"/>
      <c r="BE3" s="1305"/>
      <c r="BF3" s="1305"/>
      <c r="BG3" s="1305"/>
      <c r="BH3" s="1305"/>
      <c r="BI3" s="1305"/>
      <c r="BJ3" s="1305"/>
      <c r="BK3" s="1305"/>
      <c r="BL3" s="1305"/>
      <c r="BM3" s="1305"/>
      <c r="BN3" s="1305"/>
      <c r="BO3" s="1305"/>
      <c r="BP3" s="1305"/>
      <c r="BQ3" s="1305"/>
      <c r="BR3" s="1305"/>
      <c r="BS3" s="1305"/>
      <c r="BT3" s="1305"/>
      <c r="BU3" s="1305"/>
      <c r="BV3" s="1305"/>
      <c r="BW3" s="1305"/>
      <c r="BX3" s="1305"/>
      <c r="BY3" s="1305"/>
      <c r="BZ3" s="1305"/>
      <c r="CA3" s="1305"/>
      <c r="CB3" s="1305"/>
      <c r="CC3" s="1305"/>
      <c r="CD3" s="1305"/>
      <c r="CE3" s="1305"/>
      <c r="CF3" s="1305"/>
      <c r="CG3" s="1305"/>
      <c r="CH3" s="1305"/>
      <c r="CI3" s="1305"/>
      <c r="CJ3" s="1305"/>
      <c r="CK3" s="1305"/>
      <c r="CL3" s="1305"/>
      <c r="CM3" s="1305"/>
      <c r="CN3" s="1305"/>
      <c r="CO3" s="1305"/>
      <c r="CP3" s="1305"/>
      <c r="CQ3" s="1305"/>
      <c r="CR3" s="1305"/>
      <c r="CS3" s="1305"/>
      <c r="CT3" s="1305"/>
      <c r="CU3" s="1305"/>
      <c r="CV3" s="1305"/>
      <c r="CW3" s="1305"/>
      <c r="CX3" s="1305"/>
      <c r="CY3" s="1305"/>
      <c r="CZ3" s="1305"/>
      <c r="DA3" s="1305"/>
      <c r="DB3" s="1305"/>
      <c r="DC3" s="1305"/>
      <c r="DD3" s="1305"/>
      <c r="DE3" s="1306"/>
      <c r="DF3" s="1607" t="s">
        <v>1</v>
      </c>
      <c r="DG3" s="1608"/>
      <c r="DH3" s="1609"/>
      <c r="DI3" s="115"/>
    </row>
    <row r="4" spans="2:113" ht="19.8" customHeight="1" outlineLevel="1" x14ac:dyDescent="0.25">
      <c r="B4" s="3"/>
      <c r="C4" s="1579"/>
      <c r="D4" s="1456"/>
      <c r="E4" s="1456"/>
      <c r="F4" s="1308"/>
      <c r="G4" s="1308"/>
      <c r="H4" s="1308"/>
      <c r="I4" s="1308"/>
      <c r="J4" s="1308"/>
      <c r="K4" s="1308"/>
      <c r="L4" s="1308"/>
      <c r="M4" s="1308"/>
      <c r="N4" s="1308"/>
      <c r="O4" s="1308"/>
      <c r="P4" s="1308"/>
      <c r="Q4" s="1308"/>
      <c r="R4" s="1308"/>
      <c r="S4" s="1308"/>
      <c r="T4" s="1308"/>
      <c r="U4" s="1308"/>
      <c r="V4" s="1308"/>
      <c r="W4" s="1308"/>
      <c r="X4" s="1308"/>
      <c r="Y4" s="1308"/>
      <c r="Z4" s="1308"/>
      <c r="AA4" s="1308"/>
      <c r="AB4" s="1308"/>
      <c r="AC4" s="1308"/>
      <c r="AD4" s="1308"/>
      <c r="AE4" s="1308"/>
      <c r="AF4" s="1308"/>
      <c r="AG4" s="1308"/>
      <c r="AH4" s="1308"/>
      <c r="AI4" s="1308"/>
      <c r="AJ4" s="1308"/>
      <c r="AK4" s="1308"/>
      <c r="AL4" s="1308"/>
      <c r="AM4" s="1308"/>
      <c r="AN4" s="1308"/>
      <c r="AO4" s="1308"/>
      <c r="AP4" s="1308"/>
      <c r="AQ4" s="1308"/>
      <c r="AR4" s="1308"/>
      <c r="AS4" s="1308"/>
      <c r="AT4" s="1308"/>
      <c r="AU4" s="1308"/>
      <c r="AV4" s="1308"/>
      <c r="AW4" s="1308"/>
      <c r="AX4" s="1308"/>
      <c r="AY4" s="1308"/>
      <c r="AZ4" s="1308"/>
      <c r="BA4" s="1308"/>
      <c r="BB4" s="1308"/>
      <c r="BC4" s="1308"/>
      <c r="BD4" s="1308"/>
      <c r="BE4" s="1308"/>
      <c r="BF4" s="1308"/>
      <c r="BG4" s="1308"/>
      <c r="BH4" s="1308"/>
      <c r="BI4" s="1308"/>
      <c r="BJ4" s="1308"/>
      <c r="BK4" s="1308"/>
      <c r="BL4" s="1308"/>
      <c r="BM4" s="1308"/>
      <c r="BN4" s="1308"/>
      <c r="BO4" s="1308"/>
      <c r="BP4" s="1308"/>
      <c r="BQ4" s="1308"/>
      <c r="BR4" s="1308"/>
      <c r="BS4" s="1308"/>
      <c r="BT4" s="1308"/>
      <c r="BU4" s="1308"/>
      <c r="BV4" s="1308"/>
      <c r="BW4" s="1308"/>
      <c r="BX4" s="1308"/>
      <c r="BY4" s="1308"/>
      <c r="BZ4" s="1308"/>
      <c r="CA4" s="1308"/>
      <c r="CB4" s="1308"/>
      <c r="CC4" s="1308"/>
      <c r="CD4" s="1308"/>
      <c r="CE4" s="1308"/>
      <c r="CF4" s="1308"/>
      <c r="CG4" s="1308"/>
      <c r="CH4" s="1308"/>
      <c r="CI4" s="1308"/>
      <c r="CJ4" s="1308"/>
      <c r="CK4" s="1308"/>
      <c r="CL4" s="1308"/>
      <c r="CM4" s="1308"/>
      <c r="CN4" s="1308"/>
      <c r="CO4" s="1308"/>
      <c r="CP4" s="1308"/>
      <c r="CQ4" s="1308"/>
      <c r="CR4" s="1308"/>
      <c r="CS4" s="1308"/>
      <c r="CT4" s="1308"/>
      <c r="CU4" s="1308"/>
      <c r="CV4" s="1308"/>
      <c r="CW4" s="1308"/>
      <c r="CX4" s="1308"/>
      <c r="CY4" s="1308"/>
      <c r="CZ4" s="1308"/>
      <c r="DA4" s="1308"/>
      <c r="DB4" s="1308"/>
      <c r="DC4" s="1308"/>
      <c r="DD4" s="1308"/>
      <c r="DE4" s="1309"/>
      <c r="DF4" s="1610" t="s">
        <v>2</v>
      </c>
      <c r="DG4" s="1611"/>
      <c r="DH4" s="1612"/>
      <c r="DI4" s="115"/>
    </row>
    <row r="5" spans="2:113" ht="13.95" customHeight="1" outlineLevel="1" x14ac:dyDescent="0.25">
      <c r="B5" s="3"/>
      <c r="C5" s="1579"/>
      <c r="D5" s="1456"/>
      <c r="E5" s="1456"/>
      <c r="F5" s="1308"/>
      <c r="G5" s="1308"/>
      <c r="H5" s="1308"/>
      <c r="I5" s="1308"/>
      <c r="J5" s="1308"/>
      <c r="K5" s="1308"/>
      <c r="L5" s="1308"/>
      <c r="M5" s="1308"/>
      <c r="N5" s="1308"/>
      <c r="O5" s="1308"/>
      <c r="P5" s="1308"/>
      <c r="Q5" s="1308"/>
      <c r="R5" s="1308"/>
      <c r="S5" s="1308"/>
      <c r="T5" s="1308"/>
      <c r="U5" s="1308"/>
      <c r="V5" s="1308"/>
      <c r="W5" s="1308"/>
      <c r="X5" s="1308"/>
      <c r="Y5" s="1308"/>
      <c r="Z5" s="1308"/>
      <c r="AA5" s="1308"/>
      <c r="AB5" s="1308"/>
      <c r="AC5" s="1308"/>
      <c r="AD5" s="1308"/>
      <c r="AE5" s="1308"/>
      <c r="AF5" s="1308"/>
      <c r="AG5" s="1308"/>
      <c r="AH5" s="1308"/>
      <c r="AI5" s="1308"/>
      <c r="AJ5" s="1308"/>
      <c r="AK5" s="1308"/>
      <c r="AL5" s="1308"/>
      <c r="AM5" s="1308"/>
      <c r="AN5" s="1308"/>
      <c r="AO5" s="1308"/>
      <c r="AP5" s="1308"/>
      <c r="AQ5" s="1308"/>
      <c r="AR5" s="1308"/>
      <c r="AS5" s="1308"/>
      <c r="AT5" s="1308"/>
      <c r="AU5" s="1308"/>
      <c r="AV5" s="1308"/>
      <c r="AW5" s="1308"/>
      <c r="AX5" s="1308"/>
      <c r="AY5" s="1308"/>
      <c r="AZ5" s="1308"/>
      <c r="BA5" s="1308"/>
      <c r="BB5" s="1308"/>
      <c r="BC5" s="1308"/>
      <c r="BD5" s="1308"/>
      <c r="BE5" s="1308"/>
      <c r="BF5" s="1308"/>
      <c r="BG5" s="1308"/>
      <c r="BH5" s="1308"/>
      <c r="BI5" s="1308"/>
      <c r="BJ5" s="1308"/>
      <c r="BK5" s="1308"/>
      <c r="BL5" s="1308"/>
      <c r="BM5" s="1308"/>
      <c r="BN5" s="1308"/>
      <c r="BO5" s="1308"/>
      <c r="BP5" s="1308"/>
      <c r="BQ5" s="1308"/>
      <c r="BR5" s="1308"/>
      <c r="BS5" s="1308"/>
      <c r="BT5" s="1308"/>
      <c r="BU5" s="1308"/>
      <c r="BV5" s="1308"/>
      <c r="BW5" s="1308"/>
      <c r="BX5" s="1308"/>
      <c r="BY5" s="1308"/>
      <c r="BZ5" s="1308"/>
      <c r="CA5" s="1308"/>
      <c r="CB5" s="1308"/>
      <c r="CC5" s="1308"/>
      <c r="CD5" s="1308"/>
      <c r="CE5" s="1308"/>
      <c r="CF5" s="1308"/>
      <c r="CG5" s="1308"/>
      <c r="CH5" s="1308"/>
      <c r="CI5" s="1308"/>
      <c r="CJ5" s="1308"/>
      <c r="CK5" s="1308"/>
      <c r="CL5" s="1308"/>
      <c r="CM5" s="1308"/>
      <c r="CN5" s="1308"/>
      <c r="CO5" s="1308"/>
      <c r="CP5" s="1308"/>
      <c r="CQ5" s="1308"/>
      <c r="CR5" s="1308"/>
      <c r="CS5" s="1308"/>
      <c r="CT5" s="1308"/>
      <c r="CU5" s="1308"/>
      <c r="CV5" s="1308"/>
      <c r="CW5" s="1308"/>
      <c r="CX5" s="1308"/>
      <c r="CY5" s="1308"/>
      <c r="CZ5" s="1308"/>
      <c r="DA5" s="1308"/>
      <c r="DB5" s="1308"/>
      <c r="DC5" s="1308"/>
      <c r="DD5" s="1308"/>
      <c r="DE5" s="1309"/>
      <c r="DF5" s="1607" t="s">
        <v>3</v>
      </c>
      <c r="DG5" s="1608"/>
      <c r="DH5" s="1609"/>
      <c r="DI5" s="115"/>
    </row>
    <row r="6" spans="2:113" ht="16.8" customHeight="1" outlineLevel="1" x14ac:dyDescent="0.25">
      <c r="B6" s="3"/>
      <c r="C6" s="1579"/>
      <c r="D6" s="1456"/>
      <c r="E6" s="1456"/>
      <c r="F6" s="1308"/>
      <c r="G6" s="1308"/>
      <c r="H6" s="1308"/>
      <c r="I6" s="1308"/>
      <c r="J6" s="1308"/>
      <c r="K6" s="1308"/>
      <c r="L6" s="1308"/>
      <c r="M6" s="1308"/>
      <c r="N6" s="1308"/>
      <c r="O6" s="1308"/>
      <c r="P6" s="1308"/>
      <c r="Q6" s="1308"/>
      <c r="R6" s="1308"/>
      <c r="S6" s="1308"/>
      <c r="T6" s="1308"/>
      <c r="U6" s="1308"/>
      <c r="V6" s="1308"/>
      <c r="W6" s="1308"/>
      <c r="X6" s="1308"/>
      <c r="Y6" s="1308"/>
      <c r="Z6" s="1308"/>
      <c r="AA6" s="1308"/>
      <c r="AB6" s="1308"/>
      <c r="AC6" s="1308"/>
      <c r="AD6" s="1308"/>
      <c r="AE6" s="1308"/>
      <c r="AF6" s="1308"/>
      <c r="AG6" s="1308"/>
      <c r="AH6" s="1308"/>
      <c r="AI6" s="1308"/>
      <c r="AJ6" s="1308"/>
      <c r="AK6" s="1308"/>
      <c r="AL6" s="1308"/>
      <c r="AM6" s="1308"/>
      <c r="AN6" s="1308"/>
      <c r="AO6" s="1308"/>
      <c r="AP6" s="1308"/>
      <c r="AQ6" s="1308"/>
      <c r="AR6" s="1308"/>
      <c r="AS6" s="1308"/>
      <c r="AT6" s="1308"/>
      <c r="AU6" s="1308"/>
      <c r="AV6" s="1308"/>
      <c r="AW6" s="1308"/>
      <c r="AX6" s="1308"/>
      <c r="AY6" s="1308"/>
      <c r="AZ6" s="1308"/>
      <c r="BA6" s="1308"/>
      <c r="BB6" s="1308"/>
      <c r="BC6" s="1308"/>
      <c r="BD6" s="1308"/>
      <c r="BE6" s="1308"/>
      <c r="BF6" s="1308"/>
      <c r="BG6" s="1308"/>
      <c r="BH6" s="1308"/>
      <c r="BI6" s="1308"/>
      <c r="BJ6" s="1308"/>
      <c r="BK6" s="1308"/>
      <c r="BL6" s="1308"/>
      <c r="BM6" s="1308"/>
      <c r="BN6" s="1308"/>
      <c r="BO6" s="1308"/>
      <c r="BP6" s="1308"/>
      <c r="BQ6" s="1308"/>
      <c r="BR6" s="1308"/>
      <c r="BS6" s="1308"/>
      <c r="BT6" s="1308"/>
      <c r="BU6" s="1308"/>
      <c r="BV6" s="1308"/>
      <c r="BW6" s="1308"/>
      <c r="BX6" s="1308"/>
      <c r="BY6" s="1308"/>
      <c r="BZ6" s="1308"/>
      <c r="CA6" s="1308"/>
      <c r="CB6" s="1308"/>
      <c r="CC6" s="1308"/>
      <c r="CD6" s="1308"/>
      <c r="CE6" s="1308"/>
      <c r="CF6" s="1308"/>
      <c r="CG6" s="1308"/>
      <c r="CH6" s="1308"/>
      <c r="CI6" s="1308"/>
      <c r="CJ6" s="1308"/>
      <c r="CK6" s="1308"/>
      <c r="CL6" s="1308"/>
      <c r="CM6" s="1308"/>
      <c r="CN6" s="1308"/>
      <c r="CO6" s="1308"/>
      <c r="CP6" s="1308"/>
      <c r="CQ6" s="1308"/>
      <c r="CR6" s="1308"/>
      <c r="CS6" s="1308"/>
      <c r="CT6" s="1308"/>
      <c r="CU6" s="1308"/>
      <c r="CV6" s="1308"/>
      <c r="CW6" s="1308"/>
      <c r="CX6" s="1308"/>
      <c r="CY6" s="1308"/>
      <c r="CZ6" s="1308"/>
      <c r="DA6" s="1308"/>
      <c r="DB6" s="1308"/>
      <c r="DC6" s="1308"/>
      <c r="DD6" s="1308"/>
      <c r="DE6" s="1309"/>
      <c r="DF6" s="1610" t="s">
        <v>4</v>
      </c>
      <c r="DG6" s="1611"/>
      <c r="DH6" s="1612"/>
      <c r="DI6" s="115"/>
    </row>
    <row r="7" spans="2:113" ht="13.95" customHeight="1" outlineLevel="1" x14ac:dyDescent="0.25">
      <c r="B7" s="3"/>
      <c r="C7" s="1579"/>
      <c r="D7" s="1456"/>
      <c r="E7" s="1456"/>
      <c r="F7" s="1308"/>
      <c r="G7" s="1308"/>
      <c r="H7" s="1308"/>
      <c r="I7" s="1308"/>
      <c r="J7" s="1308"/>
      <c r="K7" s="1308"/>
      <c r="L7" s="1308"/>
      <c r="M7" s="1308"/>
      <c r="N7" s="1308"/>
      <c r="O7" s="1308"/>
      <c r="P7" s="1308"/>
      <c r="Q7" s="1308"/>
      <c r="R7" s="1308"/>
      <c r="S7" s="1308"/>
      <c r="T7" s="1308"/>
      <c r="U7" s="1308"/>
      <c r="V7" s="1308"/>
      <c r="W7" s="1308"/>
      <c r="X7" s="1308"/>
      <c r="Y7" s="1308"/>
      <c r="Z7" s="1308"/>
      <c r="AA7" s="1308"/>
      <c r="AB7" s="1308"/>
      <c r="AC7" s="1308"/>
      <c r="AD7" s="1308"/>
      <c r="AE7" s="1308"/>
      <c r="AF7" s="1308"/>
      <c r="AG7" s="1308"/>
      <c r="AH7" s="1308"/>
      <c r="AI7" s="1308"/>
      <c r="AJ7" s="1308"/>
      <c r="AK7" s="1308"/>
      <c r="AL7" s="1308"/>
      <c r="AM7" s="1308"/>
      <c r="AN7" s="1308"/>
      <c r="AO7" s="1308"/>
      <c r="AP7" s="1308"/>
      <c r="AQ7" s="1308"/>
      <c r="AR7" s="1308"/>
      <c r="AS7" s="1308"/>
      <c r="AT7" s="1308"/>
      <c r="AU7" s="1308"/>
      <c r="AV7" s="1308"/>
      <c r="AW7" s="1308"/>
      <c r="AX7" s="1308"/>
      <c r="AY7" s="1308"/>
      <c r="AZ7" s="1308"/>
      <c r="BA7" s="1308"/>
      <c r="BB7" s="1308"/>
      <c r="BC7" s="1308"/>
      <c r="BD7" s="1308"/>
      <c r="BE7" s="1308"/>
      <c r="BF7" s="1308"/>
      <c r="BG7" s="1308"/>
      <c r="BH7" s="1308"/>
      <c r="BI7" s="1308"/>
      <c r="BJ7" s="1308"/>
      <c r="BK7" s="1308"/>
      <c r="BL7" s="1308"/>
      <c r="BM7" s="1308"/>
      <c r="BN7" s="1308"/>
      <c r="BO7" s="1308"/>
      <c r="BP7" s="1308"/>
      <c r="BQ7" s="1308"/>
      <c r="BR7" s="1308"/>
      <c r="BS7" s="1308"/>
      <c r="BT7" s="1308"/>
      <c r="BU7" s="1308"/>
      <c r="BV7" s="1308"/>
      <c r="BW7" s="1308"/>
      <c r="BX7" s="1308"/>
      <c r="BY7" s="1308"/>
      <c r="BZ7" s="1308"/>
      <c r="CA7" s="1308"/>
      <c r="CB7" s="1308"/>
      <c r="CC7" s="1308"/>
      <c r="CD7" s="1308"/>
      <c r="CE7" s="1308"/>
      <c r="CF7" s="1308"/>
      <c r="CG7" s="1308"/>
      <c r="CH7" s="1308"/>
      <c r="CI7" s="1308"/>
      <c r="CJ7" s="1308"/>
      <c r="CK7" s="1308"/>
      <c r="CL7" s="1308"/>
      <c r="CM7" s="1308"/>
      <c r="CN7" s="1308"/>
      <c r="CO7" s="1308"/>
      <c r="CP7" s="1308"/>
      <c r="CQ7" s="1308"/>
      <c r="CR7" s="1308"/>
      <c r="CS7" s="1308"/>
      <c r="CT7" s="1308"/>
      <c r="CU7" s="1308"/>
      <c r="CV7" s="1308"/>
      <c r="CW7" s="1308"/>
      <c r="CX7" s="1308"/>
      <c r="CY7" s="1308"/>
      <c r="CZ7" s="1308"/>
      <c r="DA7" s="1308"/>
      <c r="DB7" s="1308"/>
      <c r="DC7" s="1308"/>
      <c r="DD7" s="1308"/>
      <c r="DE7" s="1309"/>
      <c r="DF7" s="1607" t="s">
        <v>5</v>
      </c>
      <c r="DG7" s="1608"/>
      <c r="DH7" s="1609"/>
      <c r="DI7" s="115"/>
    </row>
    <row r="8" spans="2:113" ht="16.8" customHeight="1" outlineLevel="1" x14ac:dyDescent="0.25">
      <c r="B8" s="3"/>
      <c r="C8" s="1579"/>
      <c r="D8" s="1456"/>
      <c r="E8" s="1456"/>
      <c r="F8" s="1308"/>
      <c r="G8" s="1308"/>
      <c r="H8" s="1308"/>
      <c r="I8" s="1308"/>
      <c r="J8" s="1308"/>
      <c r="K8" s="1308"/>
      <c r="L8" s="1308"/>
      <c r="M8" s="1308"/>
      <c r="N8" s="1308"/>
      <c r="O8" s="1308"/>
      <c r="P8" s="1308"/>
      <c r="Q8" s="1308"/>
      <c r="R8" s="1308"/>
      <c r="S8" s="1308"/>
      <c r="T8" s="1308"/>
      <c r="U8" s="1308"/>
      <c r="V8" s="1308"/>
      <c r="W8" s="1308"/>
      <c r="X8" s="1308"/>
      <c r="Y8" s="1308"/>
      <c r="Z8" s="1308"/>
      <c r="AA8" s="1308"/>
      <c r="AB8" s="1308"/>
      <c r="AC8" s="1308"/>
      <c r="AD8" s="1308"/>
      <c r="AE8" s="1308"/>
      <c r="AF8" s="1308"/>
      <c r="AG8" s="1308"/>
      <c r="AH8" s="1308"/>
      <c r="AI8" s="1308"/>
      <c r="AJ8" s="1308"/>
      <c r="AK8" s="1308"/>
      <c r="AL8" s="1308"/>
      <c r="AM8" s="1308"/>
      <c r="AN8" s="1308"/>
      <c r="AO8" s="1308"/>
      <c r="AP8" s="1308"/>
      <c r="AQ8" s="1308"/>
      <c r="AR8" s="1308"/>
      <c r="AS8" s="1308"/>
      <c r="AT8" s="1308"/>
      <c r="AU8" s="1308"/>
      <c r="AV8" s="1308"/>
      <c r="AW8" s="1308"/>
      <c r="AX8" s="1308"/>
      <c r="AY8" s="1308"/>
      <c r="AZ8" s="1308"/>
      <c r="BA8" s="1308"/>
      <c r="BB8" s="1308"/>
      <c r="BC8" s="1308"/>
      <c r="BD8" s="1308"/>
      <c r="BE8" s="1308"/>
      <c r="BF8" s="1308"/>
      <c r="BG8" s="1308"/>
      <c r="BH8" s="1308"/>
      <c r="BI8" s="1308"/>
      <c r="BJ8" s="1308"/>
      <c r="BK8" s="1308"/>
      <c r="BL8" s="1308"/>
      <c r="BM8" s="1308"/>
      <c r="BN8" s="1308"/>
      <c r="BO8" s="1308"/>
      <c r="BP8" s="1308"/>
      <c r="BQ8" s="1308"/>
      <c r="BR8" s="1308"/>
      <c r="BS8" s="1308"/>
      <c r="BT8" s="1308"/>
      <c r="BU8" s="1308"/>
      <c r="BV8" s="1308"/>
      <c r="BW8" s="1308"/>
      <c r="BX8" s="1308"/>
      <c r="BY8" s="1308"/>
      <c r="BZ8" s="1308"/>
      <c r="CA8" s="1308"/>
      <c r="CB8" s="1308"/>
      <c r="CC8" s="1308"/>
      <c r="CD8" s="1308"/>
      <c r="CE8" s="1308"/>
      <c r="CF8" s="1308"/>
      <c r="CG8" s="1308"/>
      <c r="CH8" s="1308"/>
      <c r="CI8" s="1308"/>
      <c r="CJ8" s="1308"/>
      <c r="CK8" s="1308"/>
      <c r="CL8" s="1308"/>
      <c r="CM8" s="1308"/>
      <c r="CN8" s="1308"/>
      <c r="CO8" s="1308"/>
      <c r="CP8" s="1308"/>
      <c r="CQ8" s="1308"/>
      <c r="CR8" s="1308"/>
      <c r="CS8" s="1308"/>
      <c r="CT8" s="1308"/>
      <c r="CU8" s="1308"/>
      <c r="CV8" s="1308"/>
      <c r="CW8" s="1308"/>
      <c r="CX8" s="1308"/>
      <c r="CY8" s="1308"/>
      <c r="CZ8" s="1308"/>
      <c r="DA8" s="1308"/>
      <c r="DB8" s="1308"/>
      <c r="DC8" s="1308"/>
      <c r="DD8" s="1308"/>
      <c r="DE8" s="1309"/>
      <c r="DF8" s="1604">
        <v>45709</v>
      </c>
      <c r="DG8" s="1605"/>
      <c r="DH8" s="1606"/>
      <c r="DI8" s="115"/>
    </row>
    <row r="9" spans="2:113" ht="13.95" customHeight="1" outlineLevel="1" x14ac:dyDescent="0.25">
      <c r="B9" s="3"/>
      <c r="C9" s="1579"/>
      <c r="D9" s="1456"/>
      <c r="E9" s="1456"/>
      <c r="F9" s="1308"/>
      <c r="G9" s="1308"/>
      <c r="H9" s="1308"/>
      <c r="I9" s="1308"/>
      <c r="J9" s="1308"/>
      <c r="K9" s="1308"/>
      <c r="L9" s="1308"/>
      <c r="M9" s="1308"/>
      <c r="N9" s="1308"/>
      <c r="O9" s="1308"/>
      <c r="P9" s="1308"/>
      <c r="Q9" s="1308"/>
      <c r="R9" s="1308"/>
      <c r="S9" s="1308"/>
      <c r="T9" s="1308"/>
      <c r="U9" s="1308"/>
      <c r="V9" s="1308"/>
      <c r="W9" s="1308"/>
      <c r="X9" s="1308"/>
      <c r="Y9" s="1308"/>
      <c r="Z9" s="1308"/>
      <c r="AA9" s="1308"/>
      <c r="AB9" s="1308"/>
      <c r="AC9" s="1308"/>
      <c r="AD9" s="1308"/>
      <c r="AE9" s="1308"/>
      <c r="AF9" s="1308"/>
      <c r="AG9" s="1308"/>
      <c r="AH9" s="1308"/>
      <c r="AI9" s="1308"/>
      <c r="AJ9" s="1308"/>
      <c r="AK9" s="1308"/>
      <c r="AL9" s="1308"/>
      <c r="AM9" s="1308"/>
      <c r="AN9" s="1308"/>
      <c r="AO9" s="1308"/>
      <c r="AP9" s="1308"/>
      <c r="AQ9" s="1308"/>
      <c r="AR9" s="1308"/>
      <c r="AS9" s="1308"/>
      <c r="AT9" s="1308"/>
      <c r="AU9" s="1308"/>
      <c r="AV9" s="1308"/>
      <c r="AW9" s="1308"/>
      <c r="AX9" s="1308"/>
      <c r="AY9" s="1308"/>
      <c r="AZ9" s="1308"/>
      <c r="BA9" s="1308"/>
      <c r="BB9" s="1308"/>
      <c r="BC9" s="1308"/>
      <c r="BD9" s="1308"/>
      <c r="BE9" s="1308"/>
      <c r="BF9" s="1308"/>
      <c r="BG9" s="1308"/>
      <c r="BH9" s="1308"/>
      <c r="BI9" s="1308"/>
      <c r="BJ9" s="1308"/>
      <c r="BK9" s="1308"/>
      <c r="BL9" s="1308"/>
      <c r="BM9" s="1308"/>
      <c r="BN9" s="1308"/>
      <c r="BO9" s="1308"/>
      <c r="BP9" s="1308"/>
      <c r="BQ9" s="1308"/>
      <c r="BR9" s="1308"/>
      <c r="BS9" s="1308"/>
      <c r="BT9" s="1308"/>
      <c r="BU9" s="1308"/>
      <c r="BV9" s="1308"/>
      <c r="BW9" s="1308"/>
      <c r="BX9" s="1308"/>
      <c r="BY9" s="1308"/>
      <c r="BZ9" s="1308"/>
      <c r="CA9" s="1308"/>
      <c r="CB9" s="1308"/>
      <c r="CC9" s="1308"/>
      <c r="CD9" s="1308"/>
      <c r="CE9" s="1308"/>
      <c r="CF9" s="1308"/>
      <c r="CG9" s="1308"/>
      <c r="CH9" s="1308"/>
      <c r="CI9" s="1308"/>
      <c r="CJ9" s="1308"/>
      <c r="CK9" s="1308"/>
      <c r="CL9" s="1308"/>
      <c r="CM9" s="1308"/>
      <c r="CN9" s="1308"/>
      <c r="CO9" s="1308"/>
      <c r="CP9" s="1308"/>
      <c r="CQ9" s="1308"/>
      <c r="CR9" s="1308"/>
      <c r="CS9" s="1308"/>
      <c r="CT9" s="1308"/>
      <c r="CU9" s="1308"/>
      <c r="CV9" s="1308"/>
      <c r="CW9" s="1308"/>
      <c r="CX9" s="1308"/>
      <c r="CY9" s="1308"/>
      <c r="CZ9" s="1308"/>
      <c r="DA9" s="1308"/>
      <c r="DB9" s="1308"/>
      <c r="DC9" s="1308"/>
      <c r="DD9" s="1308"/>
      <c r="DE9" s="1309"/>
      <c r="DF9" s="1607" t="s">
        <v>6</v>
      </c>
      <c r="DG9" s="1608"/>
      <c r="DH9" s="1609"/>
      <c r="DI9" s="115"/>
    </row>
    <row r="10" spans="2:113" ht="21.6" customHeight="1" outlineLevel="1" x14ac:dyDescent="0.25">
      <c r="B10" s="3"/>
      <c r="C10" s="1581"/>
      <c r="D10" s="1582"/>
      <c r="E10" s="1582"/>
      <c r="F10" s="1311"/>
      <c r="G10" s="1311"/>
      <c r="H10" s="1311"/>
      <c r="I10" s="1311"/>
      <c r="J10" s="1311"/>
      <c r="K10" s="1311"/>
      <c r="L10" s="1311"/>
      <c r="M10" s="1311"/>
      <c r="N10" s="1311"/>
      <c r="O10" s="1311"/>
      <c r="P10" s="1311"/>
      <c r="Q10" s="1311"/>
      <c r="R10" s="1311"/>
      <c r="S10" s="1311"/>
      <c r="T10" s="1311"/>
      <c r="U10" s="1311"/>
      <c r="V10" s="1311"/>
      <c r="W10" s="1311"/>
      <c r="X10" s="1311"/>
      <c r="Y10" s="1311"/>
      <c r="Z10" s="1311"/>
      <c r="AA10" s="1311"/>
      <c r="AB10" s="1311"/>
      <c r="AC10" s="1311"/>
      <c r="AD10" s="1311"/>
      <c r="AE10" s="1311"/>
      <c r="AF10" s="1311"/>
      <c r="AG10" s="1311"/>
      <c r="AH10" s="1311"/>
      <c r="AI10" s="1311"/>
      <c r="AJ10" s="1311"/>
      <c r="AK10" s="1311"/>
      <c r="AL10" s="1311"/>
      <c r="AM10" s="1311"/>
      <c r="AN10" s="1311"/>
      <c r="AO10" s="1311"/>
      <c r="AP10" s="1311"/>
      <c r="AQ10" s="1311"/>
      <c r="AR10" s="1311"/>
      <c r="AS10" s="1311"/>
      <c r="AT10" s="1311"/>
      <c r="AU10" s="1311"/>
      <c r="AV10" s="1311"/>
      <c r="AW10" s="1311"/>
      <c r="AX10" s="1311"/>
      <c r="AY10" s="1311"/>
      <c r="AZ10" s="1311"/>
      <c r="BA10" s="1311"/>
      <c r="BB10" s="1311"/>
      <c r="BC10" s="1311"/>
      <c r="BD10" s="1311"/>
      <c r="BE10" s="1311"/>
      <c r="BF10" s="1311"/>
      <c r="BG10" s="1311"/>
      <c r="BH10" s="1311"/>
      <c r="BI10" s="1311"/>
      <c r="BJ10" s="1311"/>
      <c r="BK10" s="1311"/>
      <c r="BL10" s="1311"/>
      <c r="BM10" s="1311"/>
      <c r="BN10" s="1311"/>
      <c r="BO10" s="1311"/>
      <c r="BP10" s="1311"/>
      <c r="BQ10" s="1311"/>
      <c r="BR10" s="1311"/>
      <c r="BS10" s="1311"/>
      <c r="BT10" s="1311"/>
      <c r="BU10" s="1311"/>
      <c r="BV10" s="1311"/>
      <c r="BW10" s="1311"/>
      <c r="BX10" s="1311"/>
      <c r="BY10" s="1311"/>
      <c r="BZ10" s="1311"/>
      <c r="CA10" s="1311"/>
      <c r="CB10" s="1311"/>
      <c r="CC10" s="1311"/>
      <c r="CD10" s="1311"/>
      <c r="CE10" s="1311"/>
      <c r="CF10" s="1311"/>
      <c r="CG10" s="1311"/>
      <c r="CH10" s="1311"/>
      <c r="CI10" s="1311"/>
      <c r="CJ10" s="1311"/>
      <c r="CK10" s="1311"/>
      <c r="CL10" s="1311"/>
      <c r="CM10" s="1311"/>
      <c r="CN10" s="1311"/>
      <c r="CO10" s="1311"/>
      <c r="CP10" s="1311"/>
      <c r="CQ10" s="1311"/>
      <c r="CR10" s="1311"/>
      <c r="CS10" s="1311"/>
      <c r="CT10" s="1311"/>
      <c r="CU10" s="1311"/>
      <c r="CV10" s="1311"/>
      <c r="CW10" s="1311"/>
      <c r="CX10" s="1311"/>
      <c r="CY10" s="1311"/>
      <c r="CZ10" s="1311"/>
      <c r="DA10" s="1311"/>
      <c r="DB10" s="1311"/>
      <c r="DC10" s="1311"/>
      <c r="DD10" s="1311"/>
      <c r="DE10" s="1312"/>
      <c r="DF10" s="1610" t="s">
        <v>326</v>
      </c>
      <c r="DG10" s="1611"/>
      <c r="DH10" s="1612"/>
      <c r="DI10" s="115"/>
    </row>
    <row r="11" spans="2:113" outlineLevel="1" x14ac:dyDescent="0.25">
      <c r="B11" s="126"/>
      <c r="DI11" s="10"/>
    </row>
    <row r="12" spans="2:113" ht="14.4" customHeight="1" outlineLevel="1" x14ac:dyDescent="0.25">
      <c r="B12" s="126"/>
      <c r="C12" s="1313" t="s">
        <v>327</v>
      </c>
      <c r="D12" s="1314"/>
      <c r="E12" s="1314"/>
      <c r="F12" s="1314"/>
      <c r="G12" s="1314"/>
      <c r="H12" s="1314"/>
      <c r="I12" s="1314"/>
      <c r="J12" s="1314"/>
      <c r="K12" s="1314"/>
      <c r="L12" s="1314"/>
      <c r="M12" s="1314"/>
      <c r="N12" s="1314"/>
      <c r="O12" s="1314"/>
      <c r="P12" s="1314"/>
      <c r="Q12" s="1314"/>
      <c r="R12" s="1314"/>
      <c r="S12" s="1314"/>
      <c r="T12" s="1314"/>
      <c r="U12" s="1314"/>
      <c r="V12" s="1314"/>
      <c r="W12" s="1314"/>
      <c r="X12" s="1314"/>
      <c r="Y12" s="1314"/>
      <c r="Z12" s="1314"/>
      <c r="AA12" s="1314"/>
      <c r="AB12" s="1314"/>
      <c r="AC12" s="1314"/>
      <c r="AD12" s="1314"/>
      <c r="AE12" s="1314"/>
      <c r="AF12" s="1314"/>
      <c r="AG12" s="1314"/>
      <c r="AH12" s="1314"/>
      <c r="AI12" s="1314"/>
      <c r="AJ12" s="1314"/>
      <c r="AK12" s="1314"/>
      <c r="AL12" s="1314"/>
      <c r="AM12" s="1314"/>
      <c r="AN12" s="1314"/>
      <c r="AO12" s="1314"/>
      <c r="AP12" s="1314"/>
      <c r="AQ12" s="1314"/>
      <c r="AR12" s="1314"/>
      <c r="AS12" s="1314"/>
      <c r="AT12" s="1314"/>
      <c r="AU12" s="1314"/>
      <c r="AV12" s="1314"/>
      <c r="AW12" s="1314"/>
      <c r="AX12" s="1314"/>
      <c r="AY12" s="1314"/>
      <c r="AZ12" s="1314"/>
      <c r="BA12" s="1314"/>
      <c r="BB12" s="1314"/>
      <c r="BC12" s="1314"/>
      <c r="BD12" s="1314"/>
      <c r="BE12" s="1314"/>
      <c r="BF12" s="1314"/>
      <c r="BG12" s="1314"/>
      <c r="BH12" s="1314"/>
      <c r="BI12" s="1314"/>
      <c r="BJ12" s="1314"/>
      <c r="BK12" s="1314"/>
      <c r="BL12" s="1314"/>
      <c r="BM12" s="1314"/>
      <c r="BN12" s="1314"/>
      <c r="BO12" s="1314"/>
      <c r="BP12" s="1314"/>
      <c r="BQ12" s="1314"/>
      <c r="BR12" s="1314"/>
      <c r="BS12" s="1314"/>
      <c r="BT12" s="1314"/>
      <c r="BU12" s="1314"/>
      <c r="BV12" s="1314"/>
      <c r="BW12" s="1314"/>
      <c r="BX12" s="1314"/>
      <c r="BY12" s="1314"/>
      <c r="BZ12" s="1314"/>
      <c r="CA12" s="1314"/>
      <c r="CB12" s="1314"/>
      <c r="CC12" s="1314"/>
      <c r="CD12" s="1314"/>
      <c r="CE12" s="1314"/>
      <c r="CF12" s="1314"/>
      <c r="CG12" s="1314"/>
      <c r="CH12" s="1314"/>
      <c r="CI12" s="1314"/>
      <c r="CJ12" s="1314"/>
      <c r="CK12" s="1314"/>
      <c r="CL12" s="1314"/>
      <c r="CM12" s="1314"/>
      <c r="CN12" s="1314"/>
      <c r="CO12" s="1314"/>
      <c r="CP12" s="1314"/>
      <c r="CQ12" s="1314"/>
      <c r="CR12" s="1314"/>
      <c r="CS12" s="1314"/>
      <c r="CT12" s="1314"/>
      <c r="CU12" s="1314"/>
      <c r="CV12" s="1314"/>
      <c r="CW12" s="1314"/>
      <c r="CX12" s="1314"/>
      <c r="CY12" s="1314"/>
      <c r="CZ12" s="1314"/>
      <c r="DA12" s="1314"/>
      <c r="DB12" s="1314"/>
      <c r="DC12" s="1314"/>
      <c r="DD12" s="1314"/>
      <c r="DE12" s="1314"/>
      <c r="DF12" s="1314"/>
      <c r="DG12" s="1314"/>
      <c r="DH12" s="1396"/>
      <c r="DI12" s="10"/>
    </row>
    <row r="13" spans="2:113" ht="14.4" customHeight="1" outlineLevel="1" x14ac:dyDescent="0.25">
      <c r="B13" s="126"/>
      <c r="C13" s="1315"/>
      <c r="D13" s="1316"/>
      <c r="E13" s="1316"/>
      <c r="F13" s="1316"/>
      <c r="G13" s="1316"/>
      <c r="H13" s="1316"/>
      <c r="I13" s="1316"/>
      <c r="J13" s="1316"/>
      <c r="K13" s="1316"/>
      <c r="L13" s="1316"/>
      <c r="M13" s="1316"/>
      <c r="N13" s="1316"/>
      <c r="O13" s="1316"/>
      <c r="P13" s="1316"/>
      <c r="Q13" s="1316"/>
      <c r="R13" s="1316"/>
      <c r="S13" s="1316"/>
      <c r="T13" s="1316"/>
      <c r="U13" s="1316"/>
      <c r="V13" s="1316"/>
      <c r="W13" s="1316"/>
      <c r="X13" s="1316"/>
      <c r="Y13" s="1316"/>
      <c r="Z13" s="1316"/>
      <c r="AA13" s="1316"/>
      <c r="AB13" s="1316"/>
      <c r="AC13" s="1316"/>
      <c r="AD13" s="1316"/>
      <c r="AE13" s="1316"/>
      <c r="AF13" s="1316"/>
      <c r="AG13" s="1316"/>
      <c r="AH13" s="1316"/>
      <c r="AI13" s="1316"/>
      <c r="AJ13" s="1316"/>
      <c r="AK13" s="1316"/>
      <c r="AL13" s="1316"/>
      <c r="AM13" s="1316"/>
      <c r="AN13" s="1316"/>
      <c r="AO13" s="1316"/>
      <c r="AP13" s="1316"/>
      <c r="AQ13" s="1316"/>
      <c r="AR13" s="1316"/>
      <c r="AS13" s="1316"/>
      <c r="AT13" s="1316"/>
      <c r="AU13" s="1316"/>
      <c r="AV13" s="1316"/>
      <c r="AW13" s="1316"/>
      <c r="AX13" s="1316"/>
      <c r="AY13" s="1316"/>
      <c r="AZ13" s="1316"/>
      <c r="BA13" s="1316"/>
      <c r="BB13" s="1316"/>
      <c r="BC13" s="1316"/>
      <c r="BD13" s="1316"/>
      <c r="BE13" s="1316"/>
      <c r="BF13" s="1316"/>
      <c r="BG13" s="1316"/>
      <c r="BH13" s="1316"/>
      <c r="BI13" s="1316"/>
      <c r="BJ13" s="1316"/>
      <c r="BK13" s="1316"/>
      <c r="BL13" s="1316"/>
      <c r="BM13" s="1316"/>
      <c r="BN13" s="1316"/>
      <c r="BO13" s="1316"/>
      <c r="BP13" s="1316"/>
      <c r="BQ13" s="1316"/>
      <c r="BR13" s="1316"/>
      <c r="BS13" s="1316"/>
      <c r="BT13" s="1316"/>
      <c r="BU13" s="1316"/>
      <c r="BV13" s="1316"/>
      <c r="BW13" s="1316"/>
      <c r="BX13" s="1316"/>
      <c r="BY13" s="1316"/>
      <c r="BZ13" s="1316"/>
      <c r="CA13" s="1316"/>
      <c r="CB13" s="1316"/>
      <c r="CC13" s="1316"/>
      <c r="CD13" s="1316"/>
      <c r="CE13" s="1316"/>
      <c r="CF13" s="1316"/>
      <c r="CG13" s="1316"/>
      <c r="CH13" s="1316"/>
      <c r="CI13" s="1316"/>
      <c r="CJ13" s="1316"/>
      <c r="CK13" s="1316"/>
      <c r="CL13" s="1316"/>
      <c r="CM13" s="1316"/>
      <c r="CN13" s="1316"/>
      <c r="CO13" s="1316"/>
      <c r="CP13" s="1316"/>
      <c r="CQ13" s="1316"/>
      <c r="CR13" s="1316"/>
      <c r="CS13" s="1316"/>
      <c r="CT13" s="1316"/>
      <c r="CU13" s="1316"/>
      <c r="CV13" s="1316"/>
      <c r="CW13" s="1316"/>
      <c r="CX13" s="1316"/>
      <c r="CY13" s="1316"/>
      <c r="CZ13" s="1316"/>
      <c r="DA13" s="1316"/>
      <c r="DB13" s="1316"/>
      <c r="DC13" s="1316"/>
      <c r="DD13" s="1316"/>
      <c r="DE13" s="1316"/>
      <c r="DF13" s="1316"/>
      <c r="DG13" s="1316"/>
      <c r="DH13" s="1397"/>
      <c r="DI13" s="10"/>
    </row>
    <row r="14" spans="2:113" outlineLevel="1" x14ac:dyDescent="0.25">
      <c r="B14" s="126"/>
      <c r="X14" s="191"/>
      <c r="Y14" s="191"/>
      <c r="Z14" s="191"/>
      <c r="AA14" s="191"/>
      <c r="AB14" s="191"/>
      <c r="AC14" s="191"/>
      <c r="AD14" s="191"/>
      <c r="AE14" s="191"/>
      <c r="AF14" s="191"/>
      <c r="AG14" s="191"/>
      <c r="AH14" s="191"/>
      <c r="AI14" s="191"/>
      <c r="AJ14" s="191"/>
      <c r="AK14" s="191"/>
      <c r="AL14" s="191"/>
      <c r="AM14" s="191"/>
      <c r="AN14" s="191"/>
      <c r="AO14" s="191"/>
      <c r="AP14" s="191"/>
      <c r="AQ14" s="191"/>
      <c r="AR14" s="191"/>
      <c r="AS14" s="191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1"/>
      <c r="BE14" s="191"/>
      <c r="BF14" s="191"/>
      <c r="BG14" s="191"/>
      <c r="BH14" s="191"/>
      <c r="BI14" s="191"/>
      <c r="BJ14" s="191"/>
      <c r="BK14" s="191"/>
      <c r="BL14" s="191"/>
      <c r="BM14" s="191"/>
      <c r="BN14" s="191"/>
      <c r="BO14" s="191"/>
      <c r="BP14" s="191"/>
      <c r="BQ14" s="191"/>
      <c r="BR14" s="191"/>
      <c r="BS14" s="191"/>
      <c r="BT14" s="191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191"/>
      <c r="CO14" s="191"/>
      <c r="CP14" s="191"/>
      <c r="CQ14" s="191"/>
      <c r="DI14" s="10"/>
    </row>
    <row r="15" spans="2:113" ht="24.6" customHeight="1" outlineLevel="1" x14ac:dyDescent="0.25">
      <c r="B15" s="126"/>
      <c r="C15" s="1407" t="s">
        <v>93</v>
      </c>
      <c r="D15" s="1409"/>
      <c r="E15" s="20"/>
      <c r="F15" s="20"/>
      <c r="G15" s="1330"/>
      <c r="H15" s="1330"/>
      <c r="I15" s="30"/>
      <c r="J15" s="30"/>
      <c r="K15" s="30"/>
      <c r="L15" s="30"/>
      <c r="M15" s="30"/>
      <c r="N15" s="30"/>
      <c r="X15" s="191"/>
      <c r="Y15" s="191"/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  <c r="AO15" s="191"/>
      <c r="AP15" s="191"/>
      <c r="AQ15" s="191"/>
      <c r="AR15" s="191"/>
      <c r="AS15" s="191"/>
      <c r="AT15" s="191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94"/>
      <c r="CF15" s="194"/>
      <c r="CG15" s="194"/>
      <c r="CH15" s="194"/>
      <c r="CI15" s="194"/>
      <c r="CJ15" s="194"/>
      <c r="CK15" s="194"/>
      <c r="CL15" s="194"/>
      <c r="CM15" s="194"/>
      <c r="CN15" s="194"/>
      <c r="CO15" s="194"/>
      <c r="CP15" s="194"/>
      <c r="CQ15" s="191"/>
      <c r="DI15" s="10"/>
    </row>
    <row r="16" spans="2:113" ht="18" customHeight="1" outlineLevel="1" x14ac:dyDescent="0.25">
      <c r="B16" s="126"/>
      <c r="C16" s="1613">
        <f>'3 - Cadastro'!D15</f>
        <v>45782</v>
      </c>
      <c r="D16" s="1614"/>
      <c r="G16" s="1571"/>
      <c r="H16" s="1317"/>
      <c r="I16" s="21"/>
      <c r="J16" s="21"/>
      <c r="K16" s="21"/>
      <c r="L16" s="21"/>
      <c r="M16" s="21"/>
      <c r="N16" s="2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1"/>
      <c r="AI16" s="191"/>
      <c r="AJ16" s="191"/>
      <c r="AK16" s="191"/>
      <c r="AL16" s="191"/>
      <c r="AM16" s="191"/>
      <c r="AN16" s="191"/>
      <c r="AO16" s="191"/>
      <c r="AP16" s="191"/>
      <c r="AQ16" s="191"/>
      <c r="AR16" s="191"/>
      <c r="AS16" s="191"/>
      <c r="AT16" s="191"/>
      <c r="AU16" s="195"/>
      <c r="AV16" s="195"/>
      <c r="AW16" s="195"/>
      <c r="AX16" s="195"/>
      <c r="AY16" s="195"/>
      <c r="AZ16" s="195"/>
      <c r="BA16" s="195"/>
      <c r="BB16" s="195"/>
      <c r="BC16" s="195"/>
      <c r="BD16" s="195"/>
      <c r="BE16" s="195"/>
      <c r="BF16" s="195"/>
      <c r="BG16" s="195"/>
      <c r="BH16" s="195"/>
      <c r="BI16" s="195"/>
      <c r="BJ16" s="195"/>
      <c r="BK16" s="195"/>
      <c r="BL16" s="195"/>
      <c r="BM16" s="195"/>
      <c r="BN16" s="195"/>
      <c r="BO16" s="195"/>
      <c r="BP16" s="195"/>
      <c r="BQ16" s="195"/>
      <c r="BR16" s="195"/>
      <c r="BS16" s="195"/>
      <c r="BT16" s="195"/>
      <c r="BU16" s="195"/>
      <c r="BV16" s="195"/>
      <c r="BW16" s="195"/>
      <c r="BX16" s="195"/>
      <c r="BY16" s="195"/>
      <c r="BZ16" s="195"/>
      <c r="CA16" s="195"/>
      <c r="CB16" s="195"/>
      <c r="CC16" s="195"/>
      <c r="CD16" s="195"/>
      <c r="CE16" s="195"/>
      <c r="CF16" s="195"/>
      <c r="CG16" s="195"/>
      <c r="CH16" s="195"/>
      <c r="CI16" s="195"/>
      <c r="CJ16" s="195"/>
      <c r="CK16" s="195"/>
      <c r="CL16" s="195"/>
      <c r="CM16" s="195"/>
      <c r="CN16" s="195"/>
      <c r="CO16" s="195"/>
      <c r="CP16" s="195"/>
      <c r="CQ16" s="191"/>
      <c r="DI16" s="10"/>
    </row>
    <row r="17" spans="2:113" ht="18" customHeight="1" outlineLevel="1" x14ac:dyDescent="0.25">
      <c r="B17" s="126"/>
      <c r="C17" s="1615"/>
      <c r="D17" s="1616"/>
      <c r="G17" s="1317"/>
      <c r="H17" s="1317"/>
      <c r="N17" s="188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194"/>
      <c r="BY17" s="194"/>
      <c r="BZ17" s="194"/>
      <c r="CA17" s="194"/>
      <c r="CB17" s="194"/>
      <c r="CC17" s="194"/>
      <c r="CD17" s="194"/>
      <c r="CE17" s="194"/>
      <c r="CF17" s="194"/>
      <c r="CG17" s="194"/>
      <c r="CH17" s="194"/>
      <c r="CI17" s="194"/>
      <c r="CJ17" s="194"/>
      <c r="CK17" s="194"/>
      <c r="CL17" s="194"/>
      <c r="CM17" s="194"/>
      <c r="CN17" s="194"/>
      <c r="CO17" s="194"/>
      <c r="CP17" s="194"/>
      <c r="DI17" s="10"/>
    </row>
    <row r="18" spans="2:113" x14ac:dyDescent="0.25">
      <c r="B18" s="126"/>
      <c r="DI18" s="10"/>
    </row>
    <row r="19" spans="2:113" s="313" customFormat="1" ht="34.200000000000003" customHeight="1" x14ac:dyDescent="0.25">
      <c r="B19" s="311"/>
      <c r="C19" s="1597" t="s">
        <v>113</v>
      </c>
      <c r="D19" s="1597" t="s">
        <v>328</v>
      </c>
      <c r="E19" s="1597" t="s">
        <v>329</v>
      </c>
      <c r="F19" s="1597" t="s">
        <v>1025</v>
      </c>
      <c r="G19" s="1597" t="s">
        <v>330</v>
      </c>
      <c r="H19" s="1597" t="s">
        <v>882</v>
      </c>
      <c r="I19" s="1598" t="s">
        <v>881</v>
      </c>
      <c r="J19" s="1320" t="s">
        <v>332</v>
      </c>
      <c r="K19" s="1320" t="s">
        <v>333</v>
      </c>
      <c r="L19" s="1320" t="s">
        <v>334</v>
      </c>
      <c r="M19" s="1597" t="s">
        <v>652</v>
      </c>
      <c r="N19" s="1597" t="s">
        <v>131</v>
      </c>
      <c r="O19" s="1597" t="s">
        <v>335</v>
      </c>
      <c r="P19" s="1320" t="s">
        <v>336</v>
      </c>
      <c r="Q19" s="1320" t="s">
        <v>116</v>
      </c>
      <c r="R19" s="1320" t="s">
        <v>337</v>
      </c>
      <c r="S19" s="1320" t="s">
        <v>338</v>
      </c>
      <c r="T19" s="1320" t="s">
        <v>339</v>
      </c>
      <c r="U19" s="1320" t="s">
        <v>340</v>
      </c>
      <c r="V19" s="1320" t="s">
        <v>341</v>
      </c>
      <c r="W19" s="1595" t="s">
        <v>950</v>
      </c>
      <c r="X19" s="1623" t="s">
        <v>342</v>
      </c>
      <c r="Y19" s="1624"/>
      <c r="Z19" s="1624"/>
      <c r="AA19" s="1624"/>
      <c r="AB19" s="1624"/>
      <c r="AC19" s="1624"/>
      <c r="AD19" s="1624"/>
      <c r="AE19" s="1624"/>
      <c r="AF19" s="1320" t="s">
        <v>343</v>
      </c>
      <c r="AG19" s="1320" t="s">
        <v>437</v>
      </c>
      <c r="AH19" s="1320" t="s">
        <v>344</v>
      </c>
      <c r="AI19" s="1320" t="s">
        <v>434</v>
      </c>
      <c r="AJ19" s="1320" t="s">
        <v>643</v>
      </c>
      <c r="AK19" s="304" t="s">
        <v>644</v>
      </c>
      <c r="AL19" s="1599" t="s">
        <v>345</v>
      </c>
      <c r="AM19" s="1600"/>
      <c r="AN19" s="1600"/>
      <c r="AO19" s="1600"/>
      <c r="AP19" s="1600"/>
      <c r="AQ19" s="1600"/>
      <c r="AR19" s="1600"/>
      <c r="AS19" s="1600"/>
      <c r="AT19" s="1600"/>
      <c r="AU19" s="1600"/>
      <c r="AV19" s="1600"/>
      <c r="AW19" s="1600"/>
      <c r="AX19" s="1600"/>
      <c r="AY19" s="1600"/>
      <c r="AZ19" s="1600"/>
      <c r="BA19" s="1600"/>
      <c r="BB19" s="1600"/>
      <c r="BC19" s="1600"/>
      <c r="BD19" s="1600"/>
      <c r="BE19" s="1600"/>
      <c r="BF19" s="1600"/>
      <c r="BG19" s="1600"/>
      <c r="BH19" s="1600"/>
      <c r="BI19" s="1600"/>
      <c r="BJ19" s="1600"/>
      <c r="BK19" s="1600"/>
      <c r="BL19" s="1600"/>
      <c r="BM19" s="1600"/>
      <c r="BN19" s="1600"/>
      <c r="BO19" s="1600"/>
      <c r="BP19" s="1600"/>
      <c r="BQ19" s="1600"/>
      <c r="BR19" s="1600"/>
      <c r="BS19" s="1600"/>
      <c r="BT19" s="1600"/>
      <c r="BU19" s="1600"/>
      <c r="BV19" s="1600"/>
      <c r="BW19" s="1600"/>
      <c r="BX19" s="1600"/>
      <c r="BY19" s="1600"/>
      <c r="BZ19" s="1600"/>
      <c r="CA19" s="1600"/>
      <c r="CB19" s="1600"/>
      <c r="CC19" s="1600"/>
      <c r="CD19" s="1600"/>
      <c r="CE19" s="1600"/>
      <c r="CF19" s="1600"/>
      <c r="CG19" s="1600"/>
      <c r="CH19" s="1600"/>
      <c r="CI19" s="1600"/>
      <c r="CJ19" s="1600"/>
      <c r="CK19" s="1600"/>
      <c r="CL19" s="1600"/>
      <c r="CM19" s="1600"/>
      <c r="CN19" s="1600"/>
      <c r="CO19" s="1600"/>
      <c r="CP19" s="1600"/>
      <c r="CQ19" s="1600"/>
      <c r="CR19" s="1600"/>
      <c r="CS19" s="1600"/>
      <c r="CT19" s="1601"/>
      <c r="CV19" s="1617" t="s">
        <v>143</v>
      </c>
      <c r="CW19" s="1618"/>
      <c r="CX19" s="1618"/>
      <c r="CY19" s="1618"/>
      <c r="CZ19" s="1618"/>
      <c r="DA19" s="1618"/>
      <c r="DB19" s="1618"/>
      <c r="DC19" s="1618"/>
      <c r="DD19" s="1618"/>
      <c r="DE19" s="1618"/>
      <c r="DF19" s="1618"/>
      <c r="DG19" s="1618"/>
      <c r="DH19" s="1619"/>
      <c r="DI19" s="315"/>
    </row>
    <row r="20" spans="2:113" s="313" customFormat="1" ht="29.4" customHeight="1" x14ac:dyDescent="0.25">
      <c r="B20" s="311"/>
      <c r="C20" s="1597"/>
      <c r="D20" s="1597"/>
      <c r="E20" s="1597"/>
      <c r="F20" s="1597"/>
      <c r="G20" s="1597"/>
      <c r="H20" s="1597"/>
      <c r="I20" s="1598"/>
      <c r="J20" s="1321"/>
      <c r="K20" s="1321"/>
      <c r="L20" s="1321"/>
      <c r="M20" s="1597"/>
      <c r="N20" s="1597"/>
      <c r="O20" s="1597"/>
      <c r="P20" s="1321"/>
      <c r="Q20" s="1321"/>
      <c r="R20" s="1321"/>
      <c r="S20" s="1321"/>
      <c r="T20" s="1321"/>
      <c r="U20" s="1321"/>
      <c r="V20" s="1321"/>
      <c r="W20" s="1596"/>
      <c r="X20" s="341" t="s">
        <v>572</v>
      </c>
      <c r="Y20" s="341" t="s">
        <v>131</v>
      </c>
      <c r="Z20" s="341" t="s">
        <v>1026</v>
      </c>
      <c r="AA20" s="341" t="s">
        <v>573</v>
      </c>
      <c r="AB20" s="341" t="s">
        <v>574</v>
      </c>
      <c r="AC20" s="341" t="s">
        <v>575</v>
      </c>
      <c r="AD20" s="341" t="s">
        <v>346</v>
      </c>
      <c r="AE20" s="341" t="s">
        <v>347</v>
      </c>
      <c r="AF20" s="1321"/>
      <c r="AG20" s="1321">
        <v>5.75</v>
      </c>
      <c r="AH20" s="1321"/>
      <c r="AI20" s="1321"/>
      <c r="AJ20" s="1638"/>
      <c r="AK20" s="524">
        <f ca="1">TODAY()</f>
        <v>46141</v>
      </c>
      <c r="AL20" s="1602">
        <f>YEAR(C16)</f>
        <v>2025</v>
      </c>
      <c r="AM20" s="1603"/>
      <c r="AN20" s="1603"/>
      <c r="AO20" s="1603"/>
      <c r="AP20" s="1625"/>
      <c r="AQ20" s="1602">
        <f>$AL$20+1</f>
        <v>2026</v>
      </c>
      <c r="AR20" s="1603"/>
      <c r="AS20" s="1603"/>
      <c r="AT20" s="1603"/>
      <c r="AU20" s="1602">
        <f>$AL$20+2</f>
        <v>2027</v>
      </c>
      <c r="AV20" s="1603"/>
      <c r="AW20" s="1603"/>
      <c r="AX20" s="1603"/>
      <c r="AY20" s="1602">
        <f>$AL$20+3</f>
        <v>2028</v>
      </c>
      <c r="AZ20" s="1603"/>
      <c r="BA20" s="1603"/>
      <c r="BB20" s="1603"/>
      <c r="BC20" s="1602">
        <f>$AL$20+4</f>
        <v>2029</v>
      </c>
      <c r="BD20" s="1603"/>
      <c r="BE20" s="1603"/>
      <c r="BF20" s="1603"/>
      <c r="BG20" s="1602">
        <f>$AL$20+5</f>
        <v>2030</v>
      </c>
      <c r="BH20" s="1603"/>
      <c r="BI20" s="1603"/>
      <c r="BJ20" s="1603"/>
      <c r="BK20" s="1602">
        <f>$AL$20+6</f>
        <v>2031</v>
      </c>
      <c r="BL20" s="1603"/>
      <c r="BM20" s="1603"/>
      <c r="BN20" s="1603"/>
      <c r="BO20" s="1602">
        <f>$AL$20+7</f>
        <v>2032</v>
      </c>
      <c r="BP20" s="1603"/>
      <c r="BQ20" s="1603"/>
      <c r="BR20" s="1603"/>
      <c r="BS20" s="1602">
        <f>$AL$20+8</f>
        <v>2033</v>
      </c>
      <c r="BT20" s="1603"/>
      <c r="BU20" s="1603"/>
      <c r="BV20" s="1603"/>
      <c r="BW20" s="1602">
        <f>$AL$20+9</f>
        <v>2034</v>
      </c>
      <c r="BX20" s="1603"/>
      <c r="BY20" s="1603"/>
      <c r="BZ20" s="1603"/>
      <c r="CA20" s="1602">
        <f>$AL$20+10</f>
        <v>2035</v>
      </c>
      <c r="CB20" s="1603"/>
      <c r="CC20" s="1603"/>
      <c r="CD20" s="1603"/>
      <c r="CE20" s="1602">
        <f>$AL$20+11</f>
        <v>2036</v>
      </c>
      <c r="CF20" s="1603"/>
      <c r="CG20" s="1603"/>
      <c r="CH20" s="1603"/>
      <c r="CI20" s="1602">
        <f>$AL$20+12</f>
        <v>2037</v>
      </c>
      <c r="CJ20" s="1603"/>
      <c r="CK20" s="1603"/>
      <c r="CL20" s="1603"/>
      <c r="CM20" s="1602">
        <f>$AL$20+13</f>
        <v>2038</v>
      </c>
      <c r="CN20" s="1603"/>
      <c r="CO20" s="1603"/>
      <c r="CP20" s="1603"/>
      <c r="CQ20" s="1593" t="s">
        <v>348</v>
      </c>
      <c r="CR20" s="1593" t="s">
        <v>349</v>
      </c>
      <c r="CS20" s="1593" t="s">
        <v>350</v>
      </c>
      <c r="CT20" s="1593" t="s">
        <v>351</v>
      </c>
      <c r="CV20" s="1620"/>
      <c r="CW20" s="1621"/>
      <c r="CX20" s="1621"/>
      <c r="CY20" s="1621"/>
      <c r="CZ20" s="1621"/>
      <c r="DA20" s="1621"/>
      <c r="DB20" s="1621"/>
      <c r="DC20" s="1621"/>
      <c r="DD20" s="1621"/>
      <c r="DE20" s="1621"/>
      <c r="DF20" s="1621"/>
      <c r="DG20" s="1621"/>
      <c r="DH20" s="1622"/>
      <c r="DI20" s="315"/>
    </row>
    <row r="21" spans="2:113" s="313" customFormat="1" ht="15.6" x14ac:dyDescent="0.25">
      <c r="B21" s="311"/>
      <c r="C21" s="1639" t="s">
        <v>210</v>
      </c>
      <c r="D21" s="1640"/>
      <c r="E21" s="1640"/>
      <c r="F21" s="1640"/>
      <c r="G21" s="1640"/>
      <c r="H21" s="1640"/>
      <c r="I21" s="1640"/>
      <c r="J21" s="1640"/>
      <c r="K21" s="1640"/>
      <c r="L21" s="1640"/>
      <c r="M21" s="1640"/>
      <c r="N21" s="1640"/>
      <c r="O21" s="1640"/>
      <c r="P21" s="1640"/>
      <c r="Q21" s="1640"/>
      <c r="R21" s="1640"/>
      <c r="S21" s="1640"/>
      <c r="T21" s="1640"/>
      <c r="U21" s="1640"/>
      <c r="V21" s="1640"/>
      <c r="W21" s="1640"/>
      <c r="X21" s="1640"/>
      <c r="Y21" s="1640"/>
      <c r="Z21" s="1640"/>
      <c r="AA21" s="1640"/>
      <c r="AB21" s="1640"/>
      <c r="AC21" s="1640"/>
      <c r="AD21" s="1640"/>
      <c r="AE21" s="1640"/>
      <c r="AF21" s="1640"/>
      <c r="AG21" s="1640"/>
      <c r="AH21" s="1641"/>
      <c r="AI21" s="1637" t="s">
        <v>435</v>
      </c>
      <c r="AJ21" s="1637">
        <f>SUM(AJ23:AJ92)</f>
        <v>1600000</v>
      </c>
      <c r="AK21" s="1626">
        <f>SUM(AK23:AK92)</f>
        <v>20000</v>
      </c>
      <c r="AL21" s="305" t="s">
        <v>352</v>
      </c>
      <c r="AM21" s="342" t="s">
        <v>353</v>
      </c>
      <c r="AN21" s="342" t="s">
        <v>354</v>
      </c>
      <c r="AO21" s="342" t="s">
        <v>891</v>
      </c>
      <c r="AP21" s="343" t="s">
        <v>355</v>
      </c>
      <c r="AQ21" s="305" t="s">
        <v>352</v>
      </c>
      <c r="AR21" s="342" t="s">
        <v>353</v>
      </c>
      <c r="AS21" s="342" t="s">
        <v>354</v>
      </c>
      <c r="AT21" s="343" t="s">
        <v>355</v>
      </c>
      <c r="AU21" s="305" t="s">
        <v>352</v>
      </c>
      <c r="AV21" s="342" t="s">
        <v>353</v>
      </c>
      <c r="AW21" s="342" t="s">
        <v>354</v>
      </c>
      <c r="AX21" s="343" t="s">
        <v>355</v>
      </c>
      <c r="AY21" s="305" t="s">
        <v>352</v>
      </c>
      <c r="AZ21" s="342" t="s">
        <v>353</v>
      </c>
      <c r="BA21" s="342" t="s">
        <v>354</v>
      </c>
      <c r="BB21" s="343" t="s">
        <v>355</v>
      </c>
      <c r="BC21" s="305" t="s">
        <v>352</v>
      </c>
      <c r="BD21" s="342" t="s">
        <v>353</v>
      </c>
      <c r="BE21" s="342" t="s">
        <v>354</v>
      </c>
      <c r="BF21" s="343" t="s">
        <v>355</v>
      </c>
      <c r="BG21" s="305" t="s">
        <v>352</v>
      </c>
      <c r="BH21" s="342" t="s">
        <v>353</v>
      </c>
      <c r="BI21" s="342" t="s">
        <v>354</v>
      </c>
      <c r="BJ21" s="343" t="s">
        <v>355</v>
      </c>
      <c r="BK21" s="305" t="s">
        <v>352</v>
      </c>
      <c r="BL21" s="342" t="s">
        <v>353</v>
      </c>
      <c r="BM21" s="342" t="s">
        <v>354</v>
      </c>
      <c r="BN21" s="343" t="s">
        <v>355</v>
      </c>
      <c r="BO21" s="305" t="s">
        <v>352</v>
      </c>
      <c r="BP21" s="342" t="s">
        <v>353</v>
      </c>
      <c r="BQ21" s="342" t="s">
        <v>354</v>
      </c>
      <c r="BR21" s="343" t="s">
        <v>355</v>
      </c>
      <c r="BS21" s="305" t="s">
        <v>352</v>
      </c>
      <c r="BT21" s="342" t="s">
        <v>353</v>
      </c>
      <c r="BU21" s="342" t="s">
        <v>354</v>
      </c>
      <c r="BV21" s="343" t="s">
        <v>355</v>
      </c>
      <c r="BW21" s="305" t="s">
        <v>352</v>
      </c>
      <c r="BX21" s="342" t="s">
        <v>353</v>
      </c>
      <c r="BY21" s="342" t="s">
        <v>354</v>
      </c>
      <c r="BZ21" s="343" t="s">
        <v>355</v>
      </c>
      <c r="CA21" s="305" t="s">
        <v>352</v>
      </c>
      <c r="CB21" s="342" t="s">
        <v>353</v>
      </c>
      <c r="CC21" s="342" t="s">
        <v>354</v>
      </c>
      <c r="CD21" s="343" t="s">
        <v>355</v>
      </c>
      <c r="CE21" s="305" t="s">
        <v>352</v>
      </c>
      <c r="CF21" s="342" t="s">
        <v>353</v>
      </c>
      <c r="CG21" s="342" t="s">
        <v>354</v>
      </c>
      <c r="CH21" s="343" t="s">
        <v>355</v>
      </c>
      <c r="CI21" s="305" t="s">
        <v>352</v>
      </c>
      <c r="CJ21" s="342" t="s">
        <v>353</v>
      </c>
      <c r="CK21" s="342" t="s">
        <v>354</v>
      </c>
      <c r="CL21" s="343" t="s">
        <v>355</v>
      </c>
      <c r="CM21" s="305" t="s">
        <v>352</v>
      </c>
      <c r="CN21" s="342" t="s">
        <v>353</v>
      </c>
      <c r="CO21" s="342" t="s">
        <v>354</v>
      </c>
      <c r="CP21" s="343" t="s">
        <v>355</v>
      </c>
      <c r="CQ21" s="1594"/>
      <c r="CR21" s="1594"/>
      <c r="CS21" s="1594"/>
      <c r="CT21" s="1594"/>
      <c r="CV21" s="1617" t="s">
        <v>436</v>
      </c>
      <c r="CW21" s="1618"/>
      <c r="CX21" s="1618"/>
      <c r="CY21" s="1618"/>
      <c r="CZ21" s="1618"/>
      <c r="DA21" s="1618"/>
      <c r="DB21" s="1618"/>
      <c r="DC21" s="1618"/>
      <c r="DD21" s="1618"/>
      <c r="DE21" s="1618"/>
      <c r="DF21" s="1618"/>
      <c r="DG21" s="1618"/>
      <c r="DH21" s="1619"/>
      <c r="DI21" s="315"/>
    </row>
    <row r="22" spans="2:113" s="313" customFormat="1" ht="25.8" customHeight="1" x14ac:dyDescent="0.25">
      <c r="B22" s="311"/>
      <c r="C22" s="1642"/>
      <c r="D22" s="1643"/>
      <c r="E22" s="1643"/>
      <c r="F22" s="1643"/>
      <c r="G22" s="1643"/>
      <c r="H22" s="1643"/>
      <c r="I22" s="1643"/>
      <c r="J22" s="1643"/>
      <c r="K22" s="1643"/>
      <c r="L22" s="1643"/>
      <c r="M22" s="1643"/>
      <c r="N22" s="1643"/>
      <c r="O22" s="1643"/>
      <c r="P22" s="1643"/>
      <c r="Q22" s="1643"/>
      <c r="R22" s="1643"/>
      <c r="S22" s="1643"/>
      <c r="T22" s="1643"/>
      <c r="U22" s="1643"/>
      <c r="V22" s="1643"/>
      <c r="W22" s="1643"/>
      <c r="X22" s="1643"/>
      <c r="Y22" s="1643"/>
      <c r="Z22" s="1643"/>
      <c r="AA22" s="1643"/>
      <c r="AB22" s="1643"/>
      <c r="AC22" s="1643"/>
      <c r="AD22" s="1643"/>
      <c r="AE22" s="1643"/>
      <c r="AF22" s="1643"/>
      <c r="AG22" s="1643"/>
      <c r="AH22" s="1644"/>
      <c r="AI22" s="1627"/>
      <c r="AJ22" s="1627"/>
      <c r="AK22" s="1627"/>
      <c r="AL22" s="344">
        <f t="shared" ref="AL22:BQ22" si="0">SUM(AL23:AL92)</f>
        <v>1200000</v>
      </c>
      <c r="AM22" s="344">
        <f t="shared" si="0"/>
        <v>432000</v>
      </c>
      <c r="AN22" s="344">
        <f t="shared" si="0"/>
        <v>1632000</v>
      </c>
      <c r="AO22" s="1166" t="s">
        <v>951</v>
      </c>
      <c r="AP22" s="345">
        <f t="shared" si="0"/>
        <v>1200000</v>
      </c>
      <c r="AQ22" s="344">
        <f t="shared" si="0"/>
        <v>240000</v>
      </c>
      <c r="AR22" s="344">
        <f t="shared" si="0"/>
        <v>86400</v>
      </c>
      <c r="AS22" s="344">
        <f t="shared" si="0"/>
        <v>326400</v>
      </c>
      <c r="AT22" s="345">
        <f t="shared" si="0"/>
        <v>480000</v>
      </c>
      <c r="AU22" s="344">
        <f t="shared" si="0"/>
        <v>240000</v>
      </c>
      <c r="AV22" s="344">
        <f t="shared" si="0"/>
        <v>57600</v>
      </c>
      <c r="AW22" s="344">
        <f t="shared" si="0"/>
        <v>297600</v>
      </c>
      <c r="AX22" s="345">
        <f t="shared" si="0"/>
        <v>240000</v>
      </c>
      <c r="AY22" s="344">
        <f t="shared" si="0"/>
        <v>240000</v>
      </c>
      <c r="AZ22" s="344">
        <f t="shared" si="0"/>
        <v>28800</v>
      </c>
      <c r="BA22" s="344">
        <f t="shared" si="0"/>
        <v>268800</v>
      </c>
      <c r="BB22" s="345">
        <f t="shared" si="0"/>
        <v>0</v>
      </c>
      <c r="BC22" s="344">
        <f t="shared" si="0"/>
        <v>0</v>
      </c>
      <c r="BD22" s="344">
        <f t="shared" si="0"/>
        <v>0</v>
      </c>
      <c r="BE22" s="344">
        <f t="shared" si="0"/>
        <v>0</v>
      </c>
      <c r="BF22" s="345">
        <f t="shared" si="0"/>
        <v>0</v>
      </c>
      <c r="BG22" s="344">
        <f t="shared" si="0"/>
        <v>0</v>
      </c>
      <c r="BH22" s="344">
        <f t="shared" si="0"/>
        <v>0</v>
      </c>
      <c r="BI22" s="344">
        <f t="shared" si="0"/>
        <v>0</v>
      </c>
      <c r="BJ22" s="345">
        <f t="shared" si="0"/>
        <v>0</v>
      </c>
      <c r="BK22" s="344">
        <f t="shared" si="0"/>
        <v>0</v>
      </c>
      <c r="BL22" s="344">
        <f t="shared" si="0"/>
        <v>0</v>
      </c>
      <c r="BM22" s="344">
        <f t="shared" si="0"/>
        <v>0</v>
      </c>
      <c r="BN22" s="345">
        <f t="shared" si="0"/>
        <v>0</v>
      </c>
      <c r="BO22" s="344">
        <f t="shared" si="0"/>
        <v>0</v>
      </c>
      <c r="BP22" s="344">
        <f t="shared" si="0"/>
        <v>0</v>
      </c>
      <c r="BQ22" s="344">
        <f t="shared" si="0"/>
        <v>0</v>
      </c>
      <c r="BR22" s="345">
        <f t="shared" ref="BR22:CT22" si="1">SUM(BR23:BR92)</f>
        <v>0</v>
      </c>
      <c r="BS22" s="344">
        <f t="shared" si="1"/>
        <v>0</v>
      </c>
      <c r="BT22" s="344">
        <f t="shared" si="1"/>
        <v>0</v>
      </c>
      <c r="BU22" s="344">
        <f t="shared" si="1"/>
        <v>0</v>
      </c>
      <c r="BV22" s="345">
        <f t="shared" si="1"/>
        <v>0</v>
      </c>
      <c r="BW22" s="344">
        <f t="shared" si="1"/>
        <v>0</v>
      </c>
      <c r="BX22" s="344">
        <f t="shared" si="1"/>
        <v>0</v>
      </c>
      <c r="BY22" s="344">
        <f t="shared" si="1"/>
        <v>0</v>
      </c>
      <c r="BZ22" s="345">
        <f t="shared" si="1"/>
        <v>0</v>
      </c>
      <c r="CA22" s="344">
        <f t="shared" si="1"/>
        <v>0</v>
      </c>
      <c r="CB22" s="344">
        <f t="shared" si="1"/>
        <v>0</v>
      </c>
      <c r="CC22" s="344">
        <f t="shared" si="1"/>
        <v>0</v>
      </c>
      <c r="CD22" s="345">
        <f t="shared" si="1"/>
        <v>0</v>
      </c>
      <c r="CE22" s="344">
        <f t="shared" si="1"/>
        <v>0</v>
      </c>
      <c r="CF22" s="344">
        <f t="shared" si="1"/>
        <v>0</v>
      </c>
      <c r="CG22" s="344">
        <f t="shared" si="1"/>
        <v>0</v>
      </c>
      <c r="CH22" s="345">
        <f t="shared" si="1"/>
        <v>0</v>
      </c>
      <c r="CI22" s="344">
        <f t="shared" si="1"/>
        <v>0</v>
      </c>
      <c r="CJ22" s="344">
        <f t="shared" si="1"/>
        <v>0</v>
      </c>
      <c r="CK22" s="344">
        <f t="shared" si="1"/>
        <v>0</v>
      </c>
      <c r="CL22" s="345">
        <f t="shared" si="1"/>
        <v>0</v>
      </c>
      <c r="CM22" s="344">
        <f t="shared" si="1"/>
        <v>0</v>
      </c>
      <c r="CN22" s="344">
        <f t="shared" si="1"/>
        <v>0</v>
      </c>
      <c r="CO22" s="344">
        <f t="shared" si="1"/>
        <v>0</v>
      </c>
      <c r="CP22" s="345">
        <f t="shared" si="1"/>
        <v>0</v>
      </c>
      <c r="CQ22" s="346">
        <f t="shared" si="1"/>
        <v>0</v>
      </c>
      <c r="CR22" s="346">
        <f t="shared" si="1"/>
        <v>892800</v>
      </c>
      <c r="CS22" s="347">
        <f t="shared" si="1"/>
        <v>892800</v>
      </c>
      <c r="CT22" s="347">
        <f t="shared" si="1"/>
        <v>-307200</v>
      </c>
      <c r="CV22" s="1620"/>
      <c r="CW22" s="1621"/>
      <c r="CX22" s="1621"/>
      <c r="CY22" s="1621"/>
      <c r="CZ22" s="1621"/>
      <c r="DA22" s="1621"/>
      <c r="DB22" s="1621"/>
      <c r="DC22" s="1621"/>
      <c r="DD22" s="1621"/>
      <c r="DE22" s="1621"/>
      <c r="DF22" s="1621"/>
      <c r="DG22" s="1621"/>
      <c r="DH22" s="1622"/>
      <c r="DI22" s="315"/>
    </row>
    <row r="23" spans="2:113" ht="19.95" customHeight="1" x14ac:dyDescent="0.25">
      <c r="B23" s="126"/>
      <c r="C23" s="1132"/>
      <c r="D23" s="1133"/>
      <c r="E23" s="1133"/>
      <c r="F23" s="1133"/>
      <c r="G23" s="1147" t="s">
        <v>880</v>
      </c>
      <c r="H23" s="1148">
        <v>1000000</v>
      </c>
      <c r="I23" s="1149">
        <v>1200000</v>
      </c>
      <c r="J23" s="348">
        <f>I23-H23</f>
        <v>200000</v>
      </c>
      <c r="K23" s="348">
        <f>I23-J23</f>
        <v>1000000</v>
      </c>
      <c r="L23" s="350">
        <f>IFERROR(I23/R23,"")</f>
        <v>240000</v>
      </c>
      <c r="M23" s="614"/>
      <c r="N23" s="615" t="s">
        <v>883</v>
      </c>
      <c r="O23" s="615" t="s">
        <v>884</v>
      </c>
      <c r="P23" s="616" t="s">
        <v>875</v>
      </c>
      <c r="Q23" s="617" t="s">
        <v>885</v>
      </c>
      <c r="R23" s="618">
        <v>5</v>
      </c>
      <c r="S23" s="619">
        <v>44927</v>
      </c>
      <c r="T23" s="619">
        <v>45417</v>
      </c>
      <c r="U23" s="619">
        <v>46878</v>
      </c>
      <c r="V23" s="618">
        <v>0</v>
      </c>
      <c r="W23" s="1154" t="s">
        <v>890</v>
      </c>
      <c r="X23" s="616">
        <v>0.12</v>
      </c>
      <c r="Y23" s="616" t="s">
        <v>886</v>
      </c>
      <c r="Z23" s="1161">
        <f>IFERROR(CHOOSE(MATCH(N23,{"Mensal";"Bimestral";"Trimestral";"Quadrimestral";"Semestral";"Anual"},0),12,6,4,3,2,1),1)</f>
        <v>1</v>
      </c>
      <c r="AA23" s="616" t="s">
        <v>887</v>
      </c>
      <c r="AB23" s="616" t="s">
        <v>889</v>
      </c>
      <c r="AC23" s="616"/>
      <c r="AD23" s="352"/>
      <c r="AE23" s="352"/>
      <c r="AF23" s="622"/>
      <c r="AG23" s="617" t="s">
        <v>890</v>
      </c>
      <c r="AH23" s="614"/>
      <c r="AI23" s="623">
        <v>45782</v>
      </c>
      <c r="AJ23" s="614">
        <v>1600000</v>
      </c>
      <c r="AK23" s="348">
        <v>20000</v>
      </c>
      <c r="AL23" s="1162">
        <f>IFERROR(I23,0)</f>
        <v>1200000</v>
      </c>
      <c r="AM23" s="1163">
        <f>IFERROR(I23*(X23/Z23)*(R23+1)/2,0)</f>
        <v>432000</v>
      </c>
      <c r="AN23" s="1164">
        <f>IFERROR(AL23+AM23,0)</f>
        <v>1632000</v>
      </c>
      <c r="AO23" s="1158" t="s">
        <v>903</v>
      </c>
      <c r="AP23" s="1165">
        <f>IFERROR(I23-V23*L23,I23)</f>
        <v>1200000</v>
      </c>
      <c r="AQ23" s="1163">
        <f>IFERROR(IF(AQ$20&lt;YEAR($T23),0,$L23*MAX(0,MIN($Z23,$R23-(AQ$20-YEAR($T23))*$Z23))),0)</f>
        <v>240000</v>
      </c>
      <c r="AR23" s="1163">
        <f>IFERROR(IF(AQ$20&lt;YEAR($T23),0,($X23/$Z23)*MAX(0,MIN($Z23,$R23-(AQ$20-YEAR($T23))*$Z23))*($I23-$L23*(2*((AQ$20-YEAR($T23))*$Z23+1)+MAX(0,MIN($Z23,$R23-(AQ$20-YEAR($T23))*$Z23))-3)/2)),0)</f>
        <v>86400</v>
      </c>
      <c r="AS23" s="1162">
        <f>AQ23+AR23</f>
        <v>326400</v>
      </c>
      <c r="AT23" s="1167">
        <f>IFERROR(MAX(0,$I23-(MIN($R23,MAX(0,(AQ$20-YEAR($T23)+1)*$Z23)))*$L23),$I23)</f>
        <v>480000</v>
      </c>
      <c r="AU23" s="348">
        <f>IFERROR(IF(AU$20&lt;YEAR($T23),0,$L23*MAX(0,MIN($Z23,$R23-(AU$20-YEAR($T23))*$Z23))),0)</f>
        <v>240000</v>
      </c>
      <c r="AV23" s="348">
        <f>IFERROR(IF(AU$20&lt;YEAR($T23),0,($X23/$Z23)*MAX(0,MIN($Z23,$R23-(AU$20-YEAR($T23))*$Z23))*($I23-$L23*(2*((AU$20-YEAR($T23))*$Z23+1)+MAX(0,MIN($Z23,$R23-(AU$20-YEAR($T23))*$Z23))-3)/2)),0)</f>
        <v>57600</v>
      </c>
      <c r="AW23" s="184">
        <f>AU23+AV23</f>
        <v>297600</v>
      </c>
      <c r="AX23" s="193">
        <f>IFERROR(MAX(0,$I23-(MIN($R23,MAX(0,(AU$20-YEAR($T23)+1)*$Z23)))*$L23),$I23)</f>
        <v>240000</v>
      </c>
      <c r="AY23" s="348">
        <f>IFERROR(IF(AY$20&lt;YEAR($T23),0,$L23*MAX(0,MIN($Z23,$R23-(AY$20-YEAR($T23))*$Z23))),0)</f>
        <v>240000</v>
      </c>
      <c r="AZ23" s="348">
        <f>IFERROR(IF(AY$20&lt;YEAR($T23),0,($X23/$Z23)*MAX(0,MIN($Z23,$R23-(AY$20-YEAR($T23))*$Z23))*($I23-$L23*(2*((AY$20-YEAR($T23))*$Z23+1)+MAX(0,MIN($Z23,$R23-(AY$20-YEAR($T23))*$Z23))-3)/2)),0)</f>
        <v>28800</v>
      </c>
      <c r="BA23" s="614">
        <f>AY23+AZ23</f>
        <v>268800</v>
      </c>
      <c r="BB23" s="193">
        <f>IFERROR(MAX(0,$I23-(MIN($R23,MAX(0,(AY$20-YEAR($T23)+1)*$Z23)))*$L23),$I23)</f>
        <v>0</v>
      </c>
      <c r="BC23" s="348">
        <f>IFERROR(IF(BC$20&lt;YEAR($T23),0,$L23*MAX(0,MIN($Z23,$R23-(BC$20-YEAR($T23))*$Z23))),0)</f>
        <v>0</v>
      </c>
      <c r="BD23" s="348">
        <f>IFERROR(IF(BC$20&lt;YEAR($T23),0,($X23/$Z23)*MAX(0,MIN($Z23,$R23-(BC$20-YEAR($T23))*$Z23))*($I23-$L23*(2*((BC$20-YEAR($T23))*$Z23+1)+MAX(0,MIN($Z23,$R23-(BC$20-YEAR($T23))*$Z23))-3)/2)),0)</f>
        <v>0</v>
      </c>
      <c r="BE23" s="184">
        <f>BC23+BD23</f>
        <v>0</v>
      </c>
      <c r="BF23" s="193">
        <f>IFERROR(MAX(0,$I23-(MIN($R23,MAX(0,(BC$20-YEAR($T23)+1)*$Z23)))*$L23),$I23)</f>
        <v>0</v>
      </c>
      <c r="BG23" s="348">
        <f>IFERROR(IF(BG$20&lt;YEAR($T23),0,$L23*MAX(0,MIN($Z23,$R23-(BG$20-YEAR($T23))*$Z23))),0)</f>
        <v>0</v>
      </c>
      <c r="BH23" s="348">
        <f>IFERROR(IF(BG$20&lt;YEAR($T23),0,($X23/$Z23)*MAX(0,MIN($Z23,$R23-(BG$20-YEAR($T23))*$Z23))*($I23-$L23*(2*((BG$20-YEAR($T23))*$Z23+1)+MAX(0,MIN($Z23,$R23-(BG$20-YEAR($T23))*$Z23))-3)/2)),0)</f>
        <v>0</v>
      </c>
      <c r="BI23" s="184">
        <f>BG23+BH23</f>
        <v>0</v>
      </c>
      <c r="BJ23" s="193">
        <f>IFERROR(MAX(0,$I23-(MIN($R23,MAX(0,(BG$20-YEAR($T23)+1)*$Z23)))*$L23),$I23)</f>
        <v>0</v>
      </c>
      <c r="BK23" s="348">
        <f>IFERROR(IF(BK$20&lt;YEAR($T23),0,$L23*MAX(0,MIN($Z23,$R23-(BK$20-YEAR($T23))*$Z23))),0)</f>
        <v>0</v>
      </c>
      <c r="BL23" s="348">
        <f>IFERROR(IF(BK$20&lt;YEAR($T23),0,($X23/$Z23)*MAX(0,MIN($Z23,$R23-(BK$20-YEAR($T23))*$Z23))*($I23-$L23*(2*((BK$20-YEAR($T23))*$Z23+1)+MAX(0,MIN($Z23,$R23-(BK$20-YEAR($T23))*$Z23))-3)/2)),0)</f>
        <v>0</v>
      </c>
      <c r="BM23" s="184">
        <f>BK23+BL23</f>
        <v>0</v>
      </c>
      <c r="BN23" s="193">
        <f>IFERROR(MAX(0,$I23-(MIN($R23,MAX(0,(BK$20-YEAR($T23)+1)*$Z23)))*$L23),$I23)</f>
        <v>0</v>
      </c>
      <c r="BO23" s="348">
        <f>IFERROR(IF(BO$20&lt;YEAR($T23),0,$L23*MAX(0,MIN($Z23,$R23-(BO$20-YEAR($T23))*$Z23))),0)</f>
        <v>0</v>
      </c>
      <c r="BP23" s="348">
        <f>IFERROR(IF(BO$20&lt;YEAR($T23),0,($X23/$Z23)*MAX(0,MIN($Z23,$R23-(BO$20-YEAR($T23))*$Z23))*($I23-$L23*(2*((BO$20-YEAR($T23))*$Z23+1)+MAX(0,MIN($Z23,$R23-(BO$20-YEAR($T23))*$Z23))-3)/2)),0)</f>
        <v>0</v>
      </c>
      <c r="BQ23" s="184">
        <f>BO23+BP23</f>
        <v>0</v>
      </c>
      <c r="BR23" s="193">
        <f>IFERROR(MAX(0,$I23-(MIN($R23,MAX(0,(BO$20-YEAR($T23)+1)*$Z23)))*$L23),$I23)</f>
        <v>0</v>
      </c>
      <c r="BS23" s="348">
        <f>IFERROR(IF(BS$20&lt;YEAR($T23),0,$L23*MAX(0,MIN($Z23,$R23-(BS$20-YEAR($T23))*$Z23))),0)</f>
        <v>0</v>
      </c>
      <c r="BT23" s="348">
        <f>IFERROR(IF(BS$20&lt;YEAR($T23),0,($X23/$Z23)*MAX(0,MIN($Z23,$R23-(BS$20-YEAR($T23))*$Z23))*($I23-$L23*(2*((BS$20-YEAR($T23))*$Z23+1)+MAX(0,MIN($Z23,$R23-(BS$20-YEAR($T23))*$Z23))-3)/2)),0)</f>
        <v>0</v>
      </c>
      <c r="BU23" s="184">
        <f>BS23+BT23</f>
        <v>0</v>
      </c>
      <c r="BV23" s="193">
        <f>IFERROR(MAX(0,$I23-(MIN($R23,MAX(0,(BS$20-YEAR($T23)+1)*$Z23)))*$L23),$I23)</f>
        <v>0</v>
      </c>
      <c r="BW23" s="348">
        <f>IFERROR(IF(BW$20&lt;YEAR($T23),0,$L23*MAX(0,MIN($Z23,$R23-(BW$20-YEAR($T23))*$Z23))),0)</f>
        <v>0</v>
      </c>
      <c r="BX23" s="348">
        <f>IFERROR(IF(BW$20&lt;YEAR($T23),0,($X23/$Z23)*MAX(0,MIN($Z23,$R23-(BW$20-YEAR($T23))*$Z23))*($I23-$L23*(2*((BW$20-YEAR($T23))*$Z23+1)+MAX(0,MIN($Z23,$R23-(BW$20-YEAR($T23))*$Z23))-3)/2)),0)</f>
        <v>0</v>
      </c>
      <c r="BY23" s="184">
        <f>BW23+BX23</f>
        <v>0</v>
      </c>
      <c r="BZ23" s="193">
        <f>IFERROR(MAX(0,$I23-(MIN($R23,MAX(0,(BW$20-YEAR($T23)+1)*$Z23)))*$L23),$I23)</f>
        <v>0</v>
      </c>
      <c r="CA23" s="348">
        <f>IFERROR(IF(CA$20&lt;YEAR($T23),0,$L23*MAX(0,MIN($Z23,$R23-(CA$20-YEAR($T23))*$Z23))),0)</f>
        <v>0</v>
      </c>
      <c r="CB23" s="348">
        <f>IFERROR(IF(CA$20&lt;YEAR($T23),0,($X23/$Z23)*MAX(0,MIN($Z23,$R23-(CA$20-YEAR($T23))*$Z23))*($I23-$L23*(2*((CA$20-YEAR($T23))*$Z23+1)+MAX(0,MIN($Z23,$R23-(CA$20-YEAR($T23))*$Z23))-3)/2)),0)</f>
        <v>0</v>
      </c>
      <c r="CC23" s="184">
        <f>CA23+CB23</f>
        <v>0</v>
      </c>
      <c r="CD23" s="193">
        <f>IFERROR(MAX(0,$I23-(MIN($R23,MAX(0,(CA$20-YEAR($T23)+1)*$Z23)))*$L23),$I23)</f>
        <v>0</v>
      </c>
      <c r="CE23" s="348">
        <f>IFERROR(IF(CE$20&lt;YEAR($T23),0,$L23*MAX(0,MIN($Z23,$R23-(CE$20-YEAR($T23))*$Z23))),0)</f>
        <v>0</v>
      </c>
      <c r="CF23" s="348">
        <f>IFERROR(IF(CE$20&lt;YEAR($T23),0,($X23/$Z23)*MAX(0,MIN($Z23,$R23-(CE$20-YEAR($T23))*$Z23))*($I23-$L23*(2*((CE$20-YEAR($T23))*$Z23+1)+MAX(0,MIN($Z23,$R23-(CE$20-YEAR($T23))*$Z23))-3)/2)),0)</f>
        <v>0</v>
      </c>
      <c r="CG23" s="184">
        <f>CE23+CF23</f>
        <v>0</v>
      </c>
      <c r="CH23" s="193">
        <f>IFERROR(MAX(0,$I23-(MIN($R23,MAX(0,(CE$20-YEAR($T23)+1)*$Z23)))*$L23),$I23)</f>
        <v>0</v>
      </c>
      <c r="CI23" s="348">
        <f>IFERROR(IF(CI$20&lt;YEAR($T23),0,$L23*MAX(0,MIN($Z23,$R23-(CI$20-YEAR($T23))*$Z23))),0)</f>
        <v>0</v>
      </c>
      <c r="CJ23" s="348">
        <f>IFERROR(IF(CI$20&lt;YEAR($T23),0,($X23/$Z23)*MAX(0,MIN($Z23,$R23-(CI$20-YEAR($T23))*$Z23))*($I23-$L23*(2*((CI$20-YEAR($T23))*$Z23+1)+MAX(0,MIN($Z23,$R23-(CI$20-YEAR($T23))*$Z23))-3)/2)),0)</f>
        <v>0</v>
      </c>
      <c r="CK23" s="184">
        <f>CI23+CJ23</f>
        <v>0</v>
      </c>
      <c r="CL23" s="193">
        <f>IFERROR(MAX(0,$I23-(MIN($R23,MAX(0,(CI$20-YEAR($T23)+1)*$Z23)))*$L23),$I23)</f>
        <v>0</v>
      </c>
      <c r="CM23" s="348">
        <f>IFERROR(IF(CM$20&lt;YEAR($T23),0,$L23*MAX(0,MIN($Z23,$R23-(CM$20-YEAR($T23))*$Z23))),0)</f>
        <v>0</v>
      </c>
      <c r="CN23" s="348">
        <f>IFERROR(IF(CM$20&lt;YEAR($T23),0,($X23/$Z23)*MAX(0,MIN($Z23,$R23-(CM$20-YEAR($T23))*$Z23))*($I23-$L23*(2*((CM$20-YEAR($T23))*$Z23+1)+MAX(0,MIN($Z23,$R23-(CM$20-YEAR($T23))*$Z23))-3)/2)),0)</f>
        <v>0</v>
      </c>
      <c r="CO23" s="184">
        <f>CM23+CN23</f>
        <v>0</v>
      </c>
      <c r="CP23" s="193">
        <f>IFERROR(MAX(0,$I23-(MIN($R23,MAX(0,(CM$20-YEAR($T23)+1)*$Z23)))*$L23),$I23)</f>
        <v>0</v>
      </c>
      <c r="CQ23" s="1168">
        <f>IFERROR(V23*L23 + (X23/Z23)*(V23*I23 - L23*V23*(V23-1)/2),0)</f>
        <v>0</v>
      </c>
      <c r="CR23" s="348">
        <f t="shared" ref="CR23:CR57" si="2">SUM(AS23,AW23,BA23,BE23,BI23,BM23,BQ23,BU23,BY23,CC23,CG23,CK23,CO23)</f>
        <v>892800</v>
      </c>
      <c r="CS23" s="196">
        <f>SUM(CQ23:CR23)</f>
        <v>892800</v>
      </c>
      <c r="CT23" s="1169">
        <f>IFERROR(CS23-AL23,0)</f>
        <v>-307200</v>
      </c>
      <c r="CV23" s="1628"/>
      <c r="CW23" s="1629"/>
      <c r="CX23" s="1629"/>
      <c r="CY23" s="1629"/>
      <c r="CZ23" s="1629"/>
      <c r="DA23" s="1629"/>
      <c r="DB23" s="1629"/>
      <c r="DC23" s="1629"/>
      <c r="DD23" s="1629"/>
      <c r="DE23" s="1629"/>
      <c r="DF23" s="1629"/>
      <c r="DG23" s="1629"/>
      <c r="DH23" s="1630"/>
      <c r="DI23" s="10"/>
    </row>
    <row r="24" spans="2:113" ht="19.95" customHeight="1" x14ac:dyDescent="0.25">
      <c r="B24" s="126"/>
      <c r="C24" s="611"/>
      <c r="D24" s="612"/>
      <c r="E24" s="612"/>
      <c r="F24" s="612"/>
      <c r="G24" s="613"/>
      <c r="H24" s="614"/>
      <c r="I24" s="1150"/>
      <c r="J24" s="349">
        <f t="shared" ref="J24:J90" si="3">I24-H24</f>
        <v>0</v>
      </c>
      <c r="K24" s="349">
        <f>I24-J24</f>
        <v>0</v>
      </c>
      <c r="L24" s="351" t="str">
        <f>IFERROR(I24/R24,"")</f>
        <v/>
      </c>
      <c r="M24" s="614"/>
      <c r="N24" s="615"/>
      <c r="O24" s="615"/>
      <c r="P24" s="616"/>
      <c r="Q24" s="617"/>
      <c r="R24" s="618"/>
      <c r="S24" s="619"/>
      <c r="T24" s="619"/>
      <c r="U24" s="619"/>
      <c r="V24" s="618"/>
      <c r="W24" s="1154"/>
      <c r="X24" s="616"/>
      <c r="Y24" s="616"/>
      <c r="Z24" s="1161">
        <f>IFERROR(CHOOSE(MATCH(N24,{"Mensal";"Bimestral";"Trimestral";"Quadrimestral";"Semestral";"Anual"},0),12,6,4,3,2,1),1)</f>
        <v>1</v>
      </c>
      <c r="AA24" s="616"/>
      <c r="AB24" s="616"/>
      <c r="AC24" s="616"/>
      <c r="AD24" s="353"/>
      <c r="AE24" s="353"/>
      <c r="AF24" s="622"/>
      <c r="AG24" s="617"/>
      <c r="AH24" s="614"/>
      <c r="AI24" s="623"/>
      <c r="AJ24" s="614"/>
      <c r="AK24" s="349"/>
      <c r="AL24" s="1162">
        <f t="shared" ref="AL24:AL87" si="4">IFERROR(I24,0)</f>
        <v>0</v>
      </c>
      <c r="AM24" s="1163">
        <f t="shared" ref="AM24:AM87" si="5">IFERROR(I24*(X24/Z24)*(R24+1)/2,0)</f>
        <v>0</v>
      </c>
      <c r="AN24" s="1164">
        <f t="shared" ref="AN24:AN87" si="6">IFERROR(AL24+AM24,0)</f>
        <v>0</v>
      </c>
      <c r="AO24" s="1159"/>
      <c r="AP24" s="1165">
        <f t="shared" ref="AP24:AP87" si="7">IFERROR(I24-V24*L24,I24)</f>
        <v>0</v>
      </c>
      <c r="AQ24" s="1163">
        <f t="shared" ref="AQ24:AQ87" si="8">IFERROR(IF(AQ$20&lt;YEAR($T24),0,$L24*MAX(0,MIN($Z24,$R24-(AQ$20-YEAR($T24))*$Z24))),0)</f>
        <v>0</v>
      </c>
      <c r="AR24" s="1163">
        <f t="shared" ref="AR24:AR87" si="9">IFERROR(IF(AQ$20&lt;YEAR($T24),0,($X24/$Z24)*MAX(0,MIN($Z24,$R24-(AQ$20-YEAR($T24))*$Z24))*($I24-$L24*(2*((AQ$20-YEAR($T24))*$Z24+1)+MAX(0,MIN($Z24,$R24-(AQ$20-YEAR($T24))*$Z24))-3)/2)),0)</f>
        <v>0</v>
      </c>
      <c r="AS24" s="1162">
        <f t="shared" ref="AS24:AS87" si="10">AQ24+AR24</f>
        <v>0</v>
      </c>
      <c r="AT24" s="1167">
        <f t="shared" ref="AT24:AT87" si="11">IFERROR(MAX(0,$I24-(MIN($R24,MAX(0,(AQ$20-YEAR($T24)+1)*$Z24)))*$L24),$I24)</f>
        <v>0</v>
      </c>
      <c r="AU24" s="348">
        <f t="shared" ref="AU24:AU87" si="12">IFERROR(IF(AU$20&lt;YEAR($T24),0,$L24*MAX(0,MIN($Z24,$R24-(AU$20-YEAR($T24))*$Z24))),0)</f>
        <v>0</v>
      </c>
      <c r="AV24" s="348">
        <f t="shared" ref="AV24:AV87" si="13">IFERROR(IF(AU$20&lt;YEAR($T24),0,($X24/$Z24)*MAX(0,MIN($Z24,$R24-(AU$20-YEAR($T24))*$Z24))*($I24-$L24*(2*((AU$20-YEAR($T24))*$Z24+1)+MAX(0,MIN($Z24,$R24-(AU$20-YEAR($T24))*$Z24))-3)/2)),0)</f>
        <v>0</v>
      </c>
      <c r="AW24" s="184">
        <f t="shared" ref="AW24:AW87" si="14">AU24+AV24</f>
        <v>0</v>
      </c>
      <c r="AX24" s="193">
        <f t="shared" ref="AX24:AX87" si="15">IFERROR(MAX(0,$I24-(MIN($R24,MAX(0,(AU$20-YEAR($T24)+1)*$Z24)))*$L24),$I24)</f>
        <v>0</v>
      </c>
      <c r="AY24" s="348">
        <f t="shared" ref="AY24:AY87" si="16">IFERROR(IF(AY$20&lt;YEAR($T24),0,$L24*MAX(0,MIN($Z24,$R24-(AY$20-YEAR($T24))*$Z24))),0)</f>
        <v>0</v>
      </c>
      <c r="AZ24" s="348">
        <f t="shared" ref="AZ24:AZ87" si="17">IFERROR(IF(AY$20&lt;YEAR($T24),0,($X24/$Z24)*MAX(0,MIN($Z24,$R24-(AY$20-YEAR($T24))*$Z24))*($I24-$L24*(2*((AY$20-YEAR($T24))*$Z24+1)+MAX(0,MIN($Z24,$R24-(AY$20-YEAR($T24))*$Z24))-3)/2)),0)</f>
        <v>0</v>
      </c>
      <c r="BA24" s="614">
        <f t="shared" ref="BA24:BA87" si="18">AY24+AZ24</f>
        <v>0</v>
      </c>
      <c r="BB24" s="193">
        <f t="shared" ref="BB24:BB87" si="19">IFERROR(MAX(0,$I24-(MIN($R24,MAX(0,(AY$20-YEAR($T24)+1)*$Z24)))*$L24),$I24)</f>
        <v>0</v>
      </c>
      <c r="BC24" s="348">
        <f t="shared" ref="BC24:BC87" si="20">IFERROR(IF(BC$20&lt;YEAR($T24),0,$L24*MAX(0,MIN($Z24,$R24-(BC$20-YEAR($T24))*$Z24))),0)</f>
        <v>0</v>
      </c>
      <c r="BD24" s="348">
        <f t="shared" ref="BD24:BD87" si="21">IFERROR(IF(BC$20&lt;YEAR($T24),0,($X24/$Z24)*MAX(0,MIN($Z24,$R24-(BC$20-YEAR($T24))*$Z24))*($I24-$L24*(2*((BC$20-YEAR($T24))*$Z24+1)+MAX(0,MIN($Z24,$R24-(BC$20-YEAR($T24))*$Z24))-3)/2)),0)</f>
        <v>0</v>
      </c>
      <c r="BE24" s="184">
        <f t="shared" ref="BE24:BE87" si="22">BC24+BD24</f>
        <v>0</v>
      </c>
      <c r="BF24" s="193">
        <f t="shared" ref="BF24:BF87" si="23">IFERROR(MAX(0,$I24-(MIN($R24,MAX(0,(BC$20-YEAR($T24)+1)*$Z24)))*$L24),$I24)</f>
        <v>0</v>
      </c>
      <c r="BG24" s="348">
        <f t="shared" ref="BG24:BG87" si="24">IFERROR(IF(BG$20&lt;YEAR($T24),0,$L24*MAX(0,MIN($Z24,$R24-(BG$20-YEAR($T24))*$Z24))),0)</f>
        <v>0</v>
      </c>
      <c r="BH24" s="348">
        <f t="shared" ref="BH24:BH87" si="25">IFERROR(IF(BG$20&lt;YEAR($T24),0,($X24/$Z24)*MAX(0,MIN($Z24,$R24-(BG$20-YEAR($T24))*$Z24))*($I24-$L24*(2*((BG$20-YEAR($T24))*$Z24+1)+MAX(0,MIN($Z24,$R24-(BG$20-YEAR($T24))*$Z24))-3)/2)),0)</f>
        <v>0</v>
      </c>
      <c r="BI24" s="184">
        <f t="shared" ref="BI24:BI87" si="26">BG24+BH24</f>
        <v>0</v>
      </c>
      <c r="BJ24" s="193">
        <f t="shared" ref="BJ24:BJ87" si="27">IFERROR(MAX(0,$I24-(MIN($R24,MAX(0,(BG$20-YEAR($T24)+1)*$Z24)))*$L24),$I24)</f>
        <v>0</v>
      </c>
      <c r="BK24" s="348">
        <f t="shared" ref="BK24:BK87" si="28">IFERROR(IF(BK$20&lt;YEAR($T24),0,$L24*MAX(0,MIN($Z24,$R24-(BK$20-YEAR($T24))*$Z24))),0)</f>
        <v>0</v>
      </c>
      <c r="BL24" s="348">
        <f t="shared" ref="BL24:BL87" si="29">IFERROR(IF(BK$20&lt;YEAR($T24),0,($X24/$Z24)*MAX(0,MIN($Z24,$R24-(BK$20-YEAR($T24))*$Z24))*($I24-$L24*(2*((BK$20-YEAR($T24))*$Z24+1)+MAX(0,MIN($Z24,$R24-(BK$20-YEAR($T24))*$Z24))-3)/2)),0)</f>
        <v>0</v>
      </c>
      <c r="BM24" s="184">
        <f t="shared" ref="BM24:BM87" si="30">BK24+BL24</f>
        <v>0</v>
      </c>
      <c r="BN24" s="193">
        <f t="shared" ref="BN24:BN87" si="31">IFERROR(MAX(0,$I24-(MIN($R24,MAX(0,(BK$20-YEAR($T24)+1)*$Z24)))*$L24),$I24)</f>
        <v>0</v>
      </c>
      <c r="BO24" s="348">
        <f t="shared" ref="BO24:BO87" si="32">IFERROR(IF(BO$20&lt;YEAR($T24),0,$L24*MAX(0,MIN($Z24,$R24-(BO$20-YEAR($T24))*$Z24))),0)</f>
        <v>0</v>
      </c>
      <c r="BP24" s="348">
        <f t="shared" ref="BP24:BP87" si="33">IFERROR(IF(BO$20&lt;YEAR($T24),0,($X24/$Z24)*MAX(0,MIN($Z24,$R24-(BO$20-YEAR($T24))*$Z24))*($I24-$L24*(2*((BO$20-YEAR($T24))*$Z24+1)+MAX(0,MIN($Z24,$R24-(BO$20-YEAR($T24))*$Z24))-3)/2)),0)</f>
        <v>0</v>
      </c>
      <c r="BQ24" s="184">
        <f t="shared" ref="BQ24:BQ87" si="34">BO24+BP24</f>
        <v>0</v>
      </c>
      <c r="BR24" s="193">
        <f t="shared" ref="BR24:BR87" si="35">IFERROR(MAX(0,$I24-(MIN($R24,MAX(0,(BO$20-YEAR($T24)+1)*$Z24)))*$L24),$I24)</f>
        <v>0</v>
      </c>
      <c r="BS24" s="348">
        <f t="shared" ref="BS24:BS87" si="36">IFERROR(IF(BS$20&lt;YEAR($T24),0,$L24*MAX(0,MIN($Z24,$R24-(BS$20-YEAR($T24))*$Z24))),0)</f>
        <v>0</v>
      </c>
      <c r="BT24" s="348">
        <f t="shared" ref="BT24:BT87" si="37">IFERROR(IF(BS$20&lt;YEAR($T24),0,($X24/$Z24)*MAX(0,MIN($Z24,$R24-(BS$20-YEAR($T24))*$Z24))*($I24-$L24*(2*((BS$20-YEAR($T24))*$Z24+1)+MAX(0,MIN($Z24,$R24-(BS$20-YEAR($T24))*$Z24))-3)/2)),0)</f>
        <v>0</v>
      </c>
      <c r="BU24" s="184">
        <f t="shared" ref="BU24:BU87" si="38">BS24+BT24</f>
        <v>0</v>
      </c>
      <c r="BV24" s="193">
        <f t="shared" ref="BV24:BV87" si="39">IFERROR(MAX(0,$I24-(MIN($R24,MAX(0,(BS$20-YEAR($T24)+1)*$Z24)))*$L24),$I24)</f>
        <v>0</v>
      </c>
      <c r="BW24" s="348">
        <f t="shared" ref="BW24:BW87" si="40">IFERROR(IF(BW$20&lt;YEAR($T24),0,$L24*MAX(0,MIN($Z24,$R24-(BW$20-YEAR($T24))*$Z24))),0)</f>
        <v>0</v>
      </c>
      <c r="BX24" s="348">
        <f t="shared" ref="BX24:BX87" si="41">IFERROR(IF(BW$20&lt;YEAR($T24),0,($X24/$Z24)*MAX(0,MIN($Z24,$R24-(BW$20-YEAR($T24))*$Z24))*($I24-$L24*(2*((BW$20-YEAR($T24))*$Z24+1)+MAX(0,MIN($Z24,$R24-(BW$20-YEAR($T24))*$Z24))-3)/2)),0)</f>
        <v>0</v>
      </c>
      <c r="BY24" s="184">
        <f t="shared" ref="BY24:BY87" si="42">BW24+BX24</f>
        <v>0</v>
      </c>
      <c r="BZ24" s="193">
        <f t="shared" ref="BZ24:BZ87" si="43">IFERROR(MAX(0,$I24-(MIN($R24,MAX(0,(BW$20-YEAR($T24)+1)*$Z24)))*$L24),$I24)</f>
        <v>0</v>
      </c>
      <c r="CA24" s="348">
        <f t="shared" ref="CA24:CA87" si="44">IFERROR(IF(CA$20&lt;YEAR($T24),0,$L24*MAX(0,MIN($Z24,$R24-(CA$20-YEAR($T24))*$Z24))),0)</f>
        <v>0</v>
      </c>
      <c r="CB24" s="348">
        <f t="shared" ref="CB24:CB87" si="45">IFERROR(IF(CA$20&lt;YEAR($T24),0,($X24/$Z24)*MAX(0,MIN($Z24,$R24-(CA$20-YEAR($T24))*$Z24))*($I24-$L24*(2*((CA$20-YEAR($T24))*$Z24+1)+MAX(0,MIN($Z24,$R24-(CA$20-YEAR($T24))*$Z24))-3)/2)),0)</f>
        <v>0</v>
      </c>
      <c r="CC24" s="184">
        <f t="shared" ref="CC24:CC87" si="46">CA24+CB24</f>
        <v>0</v>
      </c>
      <c r="CD24" s="193">
        <f t="shared" ref="CD24:CD87" si="47">IFERROR(MAX(0,$I24-(MIN($R24,MAX(0,(CA$20-YEAR($T24)+1)*$Z24)))*$L24),$I24)</f>
        <v>0</v>
      </c>
      <c r="CE24" s="348">
        <f t="shared" ref="CE24:CE87" si="48">IFERROR(IF(CE$20&lt;YEAR($T24),0,$L24*MAX(0,MIN($Z24,$R24-(CE$20-YEAR($T24))*$Z24))),0)</f>
        <v>0</v>
      </c>
      <c r="CF24" s="348">
        <f t="shared" ref="CF24:CF87" si="49">IFERROR(IF(CE$20&lt;YEAR($T24),0,($X24/$Z24)*MAX(0,MIN($Z24,$R24-(CE$20-YEAR($T24))*$Z24))*($I24-$L24*(2*((CE$20-YEAR($T24))*$Z24+1)+MAX(0,MIN($Z24,$R24-(CE$20-YEAR($T24))*$Z24))-3)/2)),0)</f>
        <v>0</v>
      </c>
      <c r="CG24" s="184">
        <f t="shared" ref="CG24:CG87" si="50">CE24+CF24</f>
        <v>0</v>
      </c>
      <c r="CH24" s="193">
        <f t="shared" ref="CH24:CH87" si="51">IFERROR(MAX(0,$I24-(MIN($R24,MAX(0,(CE$20-YEAR($T24)+1)*$Z24)))*$L24),$I24)</f>
        <v>0</v>
      </c>
      <c r="CI24" s="348">
        <f t="shared" ref="CI24:CI87" si="52">IFERROR(IF(CI$20&lt;YEAR($T24),0,$L24*MAX(0,MIN($Z24,$R24-(CI$20-YEAR($T24))*$Z24))),0)</f>
        <v>0</v>
      </c>
      <c r="CJ24" s="348">
        <f t="shared" ref="CJ24:CJ87" si="53">IFERROR(IF(CI$20&lt;YEAR($T24),0,($X24/$Z24)*MAX(0,MIN($Z24,$R24-(CI$20-YEAR($T24))*$Z24))*($I24-$L24*(2*((CI$20-YEAR($T24))*$Z24+1)+MAX(0,MIN($Z24,$R24-(CI$20-YEAR($T24))*$Z24))-3)/2)),0)</f>
        <v>0</v>
      </c>
      <c r="CK24" s="184">
        <f t="shared" ref="CK24:CK87" si="54">CI24+CJ24</f>
        <v>0</v>
      </c>
      <c r="CL24" s="193">
        <f t="shared" ref="CL24:CL87" si="55">IFERROR(MAX(0,$I24-(MIN($R24,MAX(0,(CI$20-YEAR($T24)+1)*$Z24)))*$L24),$I24)</f>
        <v>0</v>
      </c>
      <c r="CM24" s="348">
        <f t="shared" ref="CM24:CM87" si="56">IFERROR(IF(CM$20&lt;YEAR($T24),0,$L24*MAX(0,MIN($Z24,$R24-(CM$20-YEAR($T24))*$Z24))),0)</f>
        <v>0</v>
      </c>
      <c r="CN24" s="348">
        <f t="shared" ref="CN24:CN87" si="57">IFERROR(IF(CM$20&lt;YEAR($T24),0,($X24/$Z24)*MAX(0,MIN($Z24,$R24-(CM$20-YEAR($T24))*$Z24))*($I24-$L24*(2*((CM$20-YEAR($T24))*$Z24+1)+MAX(0,MIN($Z24,$R24-(CM$20-YEAR($T24))*$Z24))-3)/2)),0)</f>
        <v>0</v>
      </c>
      <c r="CO24" s="184">
        <f t="shared" ref="CO24:CO87" si="58">CM24+CN24</f>
        <v>0</v>
      </c>
      <c r="CP24" s="193">
        <f t="shared" ref="CP24:CP87" si="59">IFERROR(MAX(0,$I24-(MIN($R24,MAX(0,(CM$20-YEAR($T24)+1)*$Z24)))*$L24),$I24)</f>
        <v>0</v>
      </c>
      <c r="CQ24" s="1168">
        <f t="shared" ref="CQ24:CQ87" si="60">IFERROR(V24*L24 + (X24/Z24)*(V24*I24 - L24*V24*(V24-1)/2),0)</f>
        <v>0</v>
      </c>
      <c r="CR24" s="349">
        <f t="shared" si="2"/>
        <v>0</v>
      </c>
      <c r="CS24" s="197">
        <f t="shared" ref="CS24:CS90" si="61">SUM(CQ24:CR24)</f>
        <v>0</v>
      </c>
      <c r="CT24" s="1169">
        <f t="shared" ref="CT24:CT87" si="62">IFERROR(CS24-AL24,0)</f>
        <v>0</v>
      </c>
      <c r="CV24" s="1631"/>
      <c r="CW24" s="1632"/>
      <c r="CX24" s="1632"/>
      <c r="CY24" s="1632"/>
      <c r="CZ24" s="1632"/>
      <c r="DA24" s="1632"/>
      <c r="DB24" s="1632"/>
      <c r="DC24" s="1632"/>
      <c r="DD24" s="1632"/>
      <c r="DE24" s="1632"/>
      <c r="DF24" s="1632"/>
      <c r="DG24" s="1632"/>
      <c r="DH24" s="1633"/>
      <c r="DI24" s="10"/>
    </row>
    <row r="25" spans="2:113" ht="19.95" customHeight="1" x14ac:dyDescent="0.25">
      <c r="B25" s="126"/>
      <c r="C25" s="611"/>
      <c r="D25" s="612"/>
      <c r="E25" s="612"/>
      <c r="F25" s="612"/>
      <c r="G25" s="613"/>
      <c r="H25" s="614"/>
      <c r="I25" s="1150"/>
      <c r="J25" s="349">
        <f t="shared" ref="J25:J30" si="63">I25-H25</f>
        <v>0</v>
      </c>
      <c r="K25" s="349">
        <f t="shared" ref="K25:K30" si="64">I25-J25</f>
        <v>0</v>
      </c>
      <c r="L25" s="351" t="str">
        <f t="shared" ref="L25:L88" si="65">IFERROR(I25/R25,"")</f>
        <v/>
      </c>
      <c r="M25" s="614"/>
      <c r="N25" s="615"/>
      <c r="O25" s="615"/>
      <c r="P25" s="616"/>
      <c r="Q25" s="617"/>
      <c r="R25" s="618"/>
      <c r="S25" s="619"/>
      <c r="T25" s="619"/>
      <c r="U25" s="619"/>
      <c r="V25" s="618"/>
      <c r="W25" s="1154"/>
      <c r="X25" s="616"/>
      <c r="Y25" s="616"/>
      <c r="Z25" s="1161">
        <f>IFERROR(CHOOSE(MATCH(N25,{"Mensal";"Bimestral";"Trimestral";"Quadrimestral";"Semestral";"Anual"},0),12,6,4,3,2,1),1)</f>
        <v>1</v>
      </c>
      <c r="AA25" s="616"/>
      <c r="AB25" s="616"/>
      <c r="AC25" s="616"/>
      <c r="AD25" s="353"/>
      <c r="AE25" s="353"/>
      <c r="AF25" s="622"/>
      <c r="AG25" s="617"/>
      <c r="AH25" s="614"/>
      <c r="AI25" s="623"/>
      <c r="AJ25" s="614"/>
      <c r="AK25" s="355"/>
      <c r="AL25" s="1162">
        <f t="shared" si="4"/>
        <v>0</v>
      </c>
      <c r="AM25" s="1163">
        <f t="shared" si="5"/>
        <v>0</v>
      </c>
      <c r="AN25" s="1164">
        <f t="shared" si="6"/>
        <v>0</v>
      </c>
      <c r="AO25" s="1159"/>
      <c r="AP25" s="1165">
        <f t="shared" si="7"/>
        <v>0</v>
      </c>
      <c r="AQ25" s="1163">
        <f t="shared" si="8"/>
        <v>0</v>
      </c>
      <c r="AR25" s="1163">
        <f t="shared" si="9"/>
        <v>0</v>
      </c>
      <c r="AS25" s="1162">
        <f t="shared" si="10"/>
        <v>0</v>
      </c>
      <c r="AT25" s="1167">
        <f t="shared" si="11"/>
        <v>0</v>
      </c>
      <c r="AU25" s="348">
        <f t="shared" si="12"/>
        <v>0</v>
      </c>
      <c r="AV25" s="348">
        <f t="shared" si="13"/>
        <v>0</v>
      </c>
      <c r="AW25" s="184">
        <f t="shared" si="14"/>
        <v>0</v>
      </c>
      <c r="AX25" s="193">
        <f t="shared" si="15"/>
        <v>0</v>
      </c>
      <c r="AY25" s="348">
        <f t="shared" si="16"/>
        <v>0</v>
      </c>
      <c r="AZ25" s="348">
        <f t="shared" si="17"/>
        <v>0</v>
      </c>
      <c r="BA25" s="614">
        <f t="shared" si="18"/>
        <v>0</v>
      </c>
      <c r="BB25" s="193">
        <f t="shared" si="19"/>
        <v>0</v>
      </c>
      <c r="BC25" s="348">
        <f t="shared" si="20"/>
        <v>0</v>
      </c>
      <c r="BD25" s="348">
        <f t="shared" si="21"/>
        <v>0</v>
      </c>
      <c r="BE25" s="184">
        <f t="shared" si="22"/>
        <v>0</v>
      </c>
      <c r="BF25" s="193">
        <f t="shared" si="23"/>
        <v>0</v>
      </c>
      <c r="BG25" s="348">
        <f t="shared" si="24"/>
        <v>0</v>
      </c>
      <c r="BH25" s="348">
        <f t="shared" si="25"/>
        <v>0</v>
      </c>
      <c r="BI25" s="184">
        <f t="shared" si="26"/>
        <v>0</v>
      </c>
      <c r="BJ25" s="193">
        <f t="shared" si="27"/>
        <v>0</v>
      </c>
      <c r="BK25" s="348">
        <f t="shared" si="28"/>
        <v>0</v>
      </c>
      <c r="BL25" s="348">
        <f t="shared" si="29"/>
        <v>0</v>
      </c>
      <c r="BM25" s="184">
        <f t="shared" si="30"/>
        <v>0</v>
      </c>
      <c r="BN25" s="193">
        <f t="shared" si="31"/>
        <v>0</v>
      </c>
      <c r="BO25" s="348">
        <f t="shared" si="32"/>
        <v>0</v>
      </c>
      <c r="BP25" s="348">
        <f t="shared" si="33"/>
        <v>0</v>
      </c>
      <c r="BQ25" s="184">
        <f t="shared" si="34"/>
        <v>0</v>
      </c>
      <c r="BR25" s="193">
        <f t="shared" si="35"/>
        <v>0</v>
      </c>
      <c r="BS25" s="348">
        <f t="shared" si="36"/>
        <v>0</v>
      </c>
      <c r="BT25" s="348">
        <f t="shared" si="37"/>
        <v>0</v>
      </c>
      <c r="BU25" s="184">
        <f t="shared" si="38"/>
        <v>0</v>
      </c>
      <c r="BV25" s="193">
        <f t="shared" si="39"/>
        <v>0</v>
      </c>
      <c r="BW25" s="348">
        <f t="shared" si="40"/>
        <v>0</v>
      </c>
      <c r="BX25" s="348">
        <f t="shared" si="41"/>
        <v>0</v>
      </c>
      <c r="BY25" s="184">
        <f t="shared" si="42"/>
        <v>0</v>
      </c>
      <c r="BZ25" s="193">
        <f t="shared" si="43"/>
        <v>0</v>
      </c>
      <c r="CA25" s="348">
        <f t="shared" si="44"/>
        <v>0</v>
      </c>
      <c r="CB25" s="348">
        <f t="shared" si="45"/>
        <v>0</v>
      </c>
      <c r="CC25" s="184">
        <f t="shared" si="46"/>
        <v>0</v>
      </c>
      <c r="CD25" s="193">
        <f t="shared" si="47"/>
        <v>0</v>
      </c>
      <c r="CE25" s="348">
        <f t="shared" si="48"/>
        <v>0</v>
      </c>
      <c r="CF25" s="348">
        <f t="shared" si="49"/>
        <v>0</v>
      </c>
      <c r="CG25" s="184">
        <f t="shared" si="50"/>
        <v>0</v>
      </c>
      <c r="CH25" s="193">
        <f t="shared" si="51"/>
        <v>0</v>
      </c>
      <c r="CI25" s="348">
        <f t="shared" si="52"/>
        <v>0</v>
      </c>
      <c r="CJ25" s="348">
        <f t="shared" si="53"/>
        <v>0</v>
      </c>
      <c r="CK25" s="184">
        <f t="shared" si="54"/>
        <v>0</v>
      </c>
      <c r="CL25" s="193">
        <f t="shared" si="55"/>
        <v>0</v>
      </c>
      <c r="CM25" s="348">
        <f t="shared" si="56"/>
        <v>0</v>
      </c>
      <c r="CN25" s="348">
        <f t="shared" si="57"/>
        <v>0</v>
      </c>
      <c r="CO25" s="184">
        <f t="shared" si="58"/>
        <v>0</v>
      </c>
      <c r="CP25" s="193">
        <f t="shared" si="59"/>
        <v>0</v>
      </c>
      <c r="CQ25" s="1168">
        <f t="shared" si="60"/>
        <v>0</v>
      </c>
      <c r="CR25" s="349">
        <f t="shared" si="2"/>
        <v>0</v>
      </c>
      <c r="CS25" s="197">
        <f t="shared" si="61"/>
        <v>0</v>
      </c>
      <c r="CT25" s="1169">
        <f t="shared" si="62"/>
        <v>0</v>
      </c>
      <c r="CV25" s="1631"/>
      <c r="CW25" s="1632"/>
      <c r="CX25" s="1632"/>
      <c r="CY25" s="1632"/>
      <c r="CZ25" s="1632"/>
      <c r="DA25" s="1632"/>
      <c r="DB25" s="1632"/>
      <c r="DC25" s="1632"/>
      <c r="DD25" s="1632"/>
      <c r="DE25" s="1632"/>
      <c r="DF25" s="1632"/>
      <c r="DG25" s="1632"/>
      <c r="DH25" s="1633"/>
      <c r="DI25" s="10"/>
    </row>
    <row r="26" spans="2:113" ht="19.95" customHeight="1" x14ac:dyDescent="0.25">
      <c r="B26" s="126"/>
      <c r="C26" s="611"/>
      <c r="D26" s="612"/>
      <c r="E26" s="612"/>
      <c r="F26" s="612"/>
      <c r="G26" s="613"/>
      <c r="H26" s="614"/>
      <c r="I26" s="1150"/>
      <c r="J26" s="349">
        <f t="shared" si="63"/>
        <v>0</v>
      </c>
      <c r="K26" s="349">
        <f t="shared" si="64"/>
        <v>0</v>
      </c>
      <c r="L26" s="351" t="str">
        <f t="shared" si="65"/>
        <v/>
      </c>
      <c r="M26" s="614"/>
      <c r="N26" s="615"/>
      <c r="O26" s="615"/>
      <c r="P26" s="616"/>
      <c r="Q26" s="617"/>
      <c r="R26" s="618"/>
      <c r="S26" s="619"/>
      <c r="T26" s="619"/>
      <c r="U26" s="619"/>
      <c r="V26" s="618"/>
      <c r="W26" s="1154"/>
      <c r="X26" s="616"/>
      <c r="Y26" s="616"/>
      <c r="Z26" s="1161">
        <f>IFERROR(CHOOSE(MATCH(N26,{"Mensal";"Bimestral";"Trimestral";"Quadrimestral";"Semestral";"Anual"},0),12,6,4,3,2,1),1)</f>
        <v>1</v>
      </c>
      <c r="AA26" s="616"/>
      <c r="AB26" s="616"/>
      <c r="AC26" s="616"/>
      <c r="AD26" s="353"/>
      <c r="AE26" s="353"/>
      <c r="AF26" s="622"/>
      <c r="AG26" s="617"/>
      <c r="AH26" s="614"/>
      <c r="AI26" s="623"/>
      <c r="AJ26" s="614"/>
      <c r="AK26" s="355"/>
      <c r="AL26" s="1162">
        <f t="shared" si="4"/>
        <v>0</v>
      </c>
      <c r="AM26" s="1163">
        <f t="shared" si="5"/>
        <v>0</v>
      </c>
      <c r="AN26" s="1164">
        <f t="shared" si="6"/>
        <v>0</v>
      </c>
      <c r="AO26" s="1159"/>
      <c r="AP26" s="1165">
        <f t="shared" si="7"/>
        <v>0</v>
      </c>
      <c r="AQ26" s="1163">
        <f t="shared" si="8"/>
        <v>0</v>
      </c>
      <c r="AR26" s="1163">
        <f t="shared" si="9"/>
        <v>0</v>
      </c>
      <c r="AS26" s="1162">
        <f t="shared" si="10"/>
        <v>0</v>
      </c>
      <c r="AT26" s="1167">
        <f t="shared" si="11"/>
        <v>0</v>
      </c>
      <c r="AU26" s="348">
        <f t="shared" si="12"/>
        <v>0</v>
      </c>
      <c r="AV26" s="348">
        <f t="shared" si="13"/>
        <v>0</v>
      </c>
      <c r="AW26" s="184">
        <f t="shared" si="14"/>
        <v>0</v>
      </c>
      <c r="AX26" s="193">
        <f t="shared" si="15"/>
        <v>0</v>
      </c>
      <c r="AY26" s="348">
        <f t="shared" si="16"/>
        <v>0</v>
      </c>
      <c r="AZ26" s="348">
        <f t="shared" si="17"/>
        <v>0</v>
      </c>
      <c r="BA26" s="614">
        <f t="shared" si="18"/>
        <v>0</v>
      </c>
      <c r="BB26" s="193">
        <f t="shared" si="19"/>
        <v>0</v>
      </c>
      <c r="BC26" s="348">
        <f t="shared" si="20"/>
        <v>0</v>
      </c>
      <c r="BD26" s="348">
        <f t="shared" si="21"/>
        <v>0</v>
      </c>
      <c r="BE26" s="184">
        <f t="shared" si="22"/>
        <v>0</v>
      </c>
      <c r="BF26" s="193">
        <f t="shared" si="23"/>
        <v>0</v>
      </c>
      <c r="BG26" s="348">
        <f t="shared" si="24"/>
        <v>0</v>
      </c>
      <c r="BH26" s="348">
        <f t="shared" si="25"/>
        <v>0</v>
      </c>
      <c r="BI26" s="184">
        <f t="shared" si="26"/>
        <v>0</v>
      </c>
      <c r="BJ26" s="193">
        <f t="shared" si="27"/>
        <v>0</v>
      </c>
      <c r="BK26" s="348">
        <f t="shared" si="28"/>
        <v>0</v>
      </c>
      <c r="BL26" s="348">
        <f t="shared" si="29"/>
        <v>0</v>
      </c>
      <c r="BM26" s="184">
        <f t="shared" si="30"/>
        <v>0</v>
      </c>
      <c r="BN26" s="193">
        <f t="shared" si="31"/>
        <v>0</v>
      </c>
      <c r="BO26" s="348">
        <f t="shared" si="32"/>
        <v>0</v>
      </c>
      <c r="BP26" s="348">
        <f t="shared" si="33"/>
        <v>0</v>
      </c>
      <c r="BQ26" s="184">
        <f t="shared" si="34"/>
        <v>0</v>
      </c>
      <c r="BR26" s="193">
        <f t="shared" si="35"/>
        <v>0</v>
      </c>
      <c r="BS26" s="348">
        <f t="shared" si="36"/>
        <v>0</v>
      </c>
      <c r="BT26" s="348">
        <f t="shared" si="37"/>
        <v>0</v>
      </c>
      <c r="BU26" s="184">
        <f t="shared" si="38"/>
        <v>0</v>
      </c>
      <c r="BV26" s="193">
        <f t="shared" si="39"/>
        <v>0</v>
      </c>
      <c r="BW26" s="348">
        <f t="shared" si="40"/>
        <v>0</v>
      </c>
      <c r="BX26" s="348">
        <f t="shared" si="41"/>
        <v>0</v>
      </c>
      <c r="BY26" s="184">
        <f t="shared" si="42"/>
        <v>0</v>
      </c>
      <c r="BZ26" s="193">
        <f t="shared" si="43"/>
        <v>0</v>
      </c>
      <c r="CA26" s="348">
        <f t="shared" si="44"/>
        <v>0</v>
      </c>
      <c r="CB26" s="348">
        <f t="shared" si="45"/>
        <v>0</v>
      </c>
      <c r="CC26" s="184">
        <f t="shared" si="46"/>
        <v>0</v>
      </c>
      <c r="CD26" s="193">
        <f t="shared" si="47"/>
        <v>0</v>
      </c>
      <c r="CE26" s="348">
        <f t="shared" si="48"/>
        <v>0</v>
      </c>
      <c r="CF26" s="348">
        <f t="shared" si="49"/>
        <v>0</v>
      </c>
      <c r="CG26" s="184">
        <f t="shared" si="50"/>
        <v>0</v>
      </c>
      <c r="CH26" s="193">
        <f t="shared" si="51"/>
        <v>0</v>
      </c>
      <c r="CI26" s="348">
        <f t="shared" si="52"/>
        <v>0</v>
      </c>
      <c r="CJ26" s="348">
        <f t="shared" si="53"/>
        <v>0</v>
      </c>
      <c r="CK26" s="184">
        <f t="shared" si="54"/>
        <v>0</v>
      </c>
      <c r="CL26" s="193">
        <f t="shared" si="55"/>
        <v>0</v>
      </c>
      <c r="CM26" s="348">
        <f t="shared" si="56"/>
        <v>0</v>
      </c>
      <c r="CN26" s="348">
        <f t="shared" si="57"/>
        <v>0</v>
      </c>
      <c r="CO26" s="184">
        <f t="shared" si="58"/>
        <v>0</v>
      </c>
      <c r="CP26" s="193">
        <f t="shared" si="59"/>
        <v>0</v>
      </c>
      <c r="CQ26" s="1168">
        <f t="shared" si="60"/>
        <v>0</v>
      </c>
      <c r="CR26" s="349">
        <f t="shared" si="2"/>
        <v>0</v>
      </c>
      <c r="CS26" s="197">
        <f t="shared" si="61"/>
        <v>0</v>
      </c>
      <c r="CT26" s="1169">
        <f t="shared" si="62"/>
        <v>0</v>
      </c>
      <c r="CV26" s="1631"/>
      <c r="CW26" s="1632"/>
      <c r="CX26" s="1632"/>
      <c r="CY26" s="1632"/>
      <c r="CZ26" s="1632"/>
      <c r="DA26" s="1632"/>
      <c r="DB26" s="1632"/>
      <c r="DC26" s="1632"/>
      <c r="DD26" s="1632"/>
      <c r="DE26" s="1632"/>
      <c r="DF26" s="1632"/>
      <c r="DG26" s="1632"/>
      <c r="DH26" s="1633"/>
      <c r="DI26" s="10"/>
    </row>
    <row r="27" spans="2:113" ht="19.95" customHeight="1" x14ac:dyDescent="0.25">
      <c r="B27" s="126"/>
      <c r="C27" s="611"/>
      <c r="D27" s="612"/>
      <c r="E27" s="612"/>
      <c r="F27" s="612"/>
      <c r="G27" s="613"/>
      <c r="H27" s="614"/>
      <c r="I27" s="1150"/>
      <c r="J27" s="349">
        <f t="shared" si="63"/>
        <v>0</v>
      </c>
      <c r="K27" s="349">
        <f t="shared" si="64"/>
        <v>0</v>
      </c>
      <c r="L27" s="351" t="str">
        <f t="shared" si="65"/>
        <v/>
      </c>
      <c r="M27" s="614"/>
      <c r="N27" s="615"/>
      <c r="O27" s="615"/>
      <c r="P27" s="616"/>
      <c r="Q27" s="617"/>
      <c r="R27" s="618"/>
      <c r="S27" s="619"/>
      <c r="T27" s="619"/>
      <c r="U27" s="619"/>
      <c r="V27" s="618"/>
      <c r="W27" s="1154"/>
      <c r="X27" s="616"/>
      <c r="Y27" s="616"/>
      <c r="Z27" s="1161">
        <f>IFERROR(CHOOSE(MATCH(N27,{"Mensal";"Bimestral";"Trimestral";"Quadrimestral";"Semestral";"Anual"},0),12,6,4,3,2,1),1)</f>
        <v>1</v>
      </c>
      <c r="AA27" s="616"/>
      <c r="AB27" s="616"/>
      <c r="AC27" s="616"/>
      <c r="AD27" s="353"/>
      <c r="AE27" s="353"/>
      <c r="AF27" s="622"/>
      <c r="AG27" s="617"/>
      <c r="AH27" s="614"/>
      <c r="AI27" s="623"/>
      <c r="AJ27" s="614"/>
      <c r="AK27" s="355"/>
      <c r="AL27" s="1162">
        <f t="shared" si="4"/>
        <v>0</v>
      </c>
      <c r="AM27" s="1163">
        <f t="shared" si="5"/>
        <v>0</v>
      </c>
      <c r="AN27" s="1164">
        <f t="shared" si="6"/>
        <v>0</v>
      </c>
      <c r="AO27" s="1159"/>
      <c r="AP27" s="1165">
        <f t="shared" si="7"/>
        <v>0</v>
      </c>
      <c r="AQ27" s="1163">
        <f t="shared" si="8"/>
        <v>0</v>
      </c>
      <c r="AR27" s="1163">
        <f t="shared" si="9"/>
        <v>0</v>
      </c>
      <c r="AS27" s="1162">
        <f t="shared" si="10"/>
        <v>0</v>
      </c>
      <c r="AT27" s="1167">
        <f t="shared" si="11"/>
        <v>0</v>
      </c>
      <c r="AU27" s="348">
        <f t="shared" si="12"/>
        <v>0</v>
      </c>
      <c r="AV27" s="348">
        <f t="shared" si="13"/>
        <v>0</v>
      </c>
      <c r="AW27" s="184">
        <f t="shared" si="14"/>
        <v>0</v>
      </c>
      <c r="AX27" s="193">
        <f t="shared" si="15"/>
        <v>0</v>
      </c>
      <c r="AY27" s="348">
        <f t="shared" si="16"/>
        <v>0</v>
      </c>
      <c r="AZ27" s="348">
        <f t="shared" si="17"/>
        <v>0</v>
      </c>
      <c r="BA27" s="614">
        <f t="shared" si="18"/>
        <v>0</v>
      </c>
      <c r="BB27" s="193">
        <f t="shared" si="19"/>
        <v>0</v>
      </c>
      <c r="BC27" s="348">
        <f t="shared" si="20"/>
        <v>0</v>
      </c>
      <c r="BD27" s="348">
        <f t="shared" si="21"/>
        <v>0</v>
      </c>
      <c r="BE27" s="184">
        <f t="shared" si="22"/>
        <v>0</v>
      </c>
      <c r="BF27" s="193">
        <f t="shared" si="23"/>
        <v>0</v>
      </c>
      <c r="BG27" s="348">
        <f t="shared" si="24"/>
        <v>0</v>
      </c>
      <c r="BH27" s="348">
        <f t="shared" si="25"/>
        <v>0</v>
      </c>
      <c r="BI27" s="184">
        <f t="shared" si="26"/>
        <v>0</v>
      </c>
      <c r="BJ27" s="193">
        <f t="shared" si="27"/>
        <v>0</v>
      </c>
      <c r="BK27" s="348">
        <f t="shared" si="28"/>
        <v>0</v>
      </c>
      <c r="BL27" s="348">
        <f t="shared" si="29"/>
        <v>0</v>
      </c>
      <c r="BM27" s="184">
        <f t="shared" si="30"/>
        <v>0</v>
      </c>
      <c r="BN27" s="193">
        <f t="shared" si="31"/>
        <v>0</v>
      </c>
      <c r="BO27" s="348">
        <f t="shared" si="32"/>
        <v>0</v>
      </c>
      <c r="BP27" s="348">
        <f t="shared" si="33"/>
        <v>0</v>
      </c>
      <c r="BQ27" s="184">
        <f t="shared" si="34"/>
        <v>0</v>
      </c>
      <c r="BR27" s="193">
        <f t="shared" si="35"/>
        <v>0</v>
      </c>
      <c r="BS27" s="348">
        <f t="shared" si="36"/>
        <v>0</v>
      </c>
      <c r="BT27" s="348">
        <f t="shared" si="37"/>
        <v>0</v>
      </c>
      <c r="BU27" s="184">
        <f t="shared" si="38"/>
        <v>0</v>
      </c>
      <c r="BV27" s="193">
        <f t="shared" si="39"/>
        <v>0</v>
      </c>
      <c r="BW27" s="348">
        <f t="shared" si="40"/>
        <v>0</v>
      </c>
      <c r="BX27" s="348">
        <f t="shared" si="41"/>
        <v>0</v>
      </c>
      <c r="BY27" s="184">
        <f t="shared" si="42"/>
        <v>0</v>
      </c>
      <c r="BZ27" s="193">
        <f t="shared" si="43"/>
        <v>0</v>
      </c>
      <c r="CA27" s="348">
        <f t="shared" si="44"/>
        <v>0</v>
      </c>
      <c r="CB27" s="348">
        <f t="shared" si="45"/>
        <v>0</v>
      </c>
      <c r="CC27" s="184">
        <f t="shared" si="46"/>
        <v>0</v>
      </c>
      <c r="CD27" s="193">
        <f t="shared" si="47"/>
        <v>0</v>
      </c>
      <c r="CE27" s="348">
        <f t="shared" si="48"/>
        <v>0</v>
      </c>
      <c r="CF27" s="348">
        <f t="shared" si="49"/>
        <v>0</v>
      </c>
      <c r="CG27" s="184">
        <f t="shared" si="50"/>
        <v>0</v>
      </c>
      <c r="CH27" s="193">
        <f t="shared" si="51"/>
        <v>0</v>
      </c>
      <c r="CI27" s="348">
        <f t="shared" si="52"/>
        <v>0</v>
      </c>
      <c r="CJ27" s="348">
        <f t="shared" si="53"/>
        <v>0</v>
      </c>
      <c r="CK27" s="184">
        <f t="shared" si="54"/>
        <v>0</v>
      </c>
      <c r="CL27" s="193">
        <f t="shared" si="55"/>
        <v>0</v>
      </c>
      <c r="CM27" s="348">
        <f t="shared" si="56"/>
        <v>0</v>
      </c>
      <c r="CN27" s="348">
        <f t="shared" si="57"/>
        <v>0</v>
      </c>
      <c r="CO27" s="184">
        <f t="shared" si="58"/>
        <v>0</v>
      </c>
      <c r="CP27" s="193">
        <f t="shared" si="59"/>
        <v>0</v>
      </c>
      <c r="CQ27" s="1168">
        <f t="shared" si="60"/>
        <v>0</v>
      </c>
      <c r="CR27" s="349">
        <f t="shared" si="2"/>
        <v>0</v>
      </c>
      <c r="CS27" s="197">
        <f t="shared" si="61"/>
        <v>0</v>
      </c>
      <c r="CT27" s="1169">
        <f t="shared" si="62"/>
        <v>0</v>
      </c>
      <c r="CV27" s="1631"/>
      <c r="CW27" s="1632"/>
      <c r="CX27" s="1632"/>
      <c r="CY27" s="1632"/>
      <c r="CZ27" s="1632"/>
      <c r="DA27" s="1632"/>
      <c r="DB27" s="1632"/>
      <c r="DC27" s="1632"/>
      <c r="DD27" s="1632"/>
      <c r="DE27" s="1632"/>
      <c r="DF27" s="1632"/>
      <c r="DG27" s="1632"/>
      <c r="DH27" s="1633"/>
      <c r="DI27" s="10"/>
    </row>
    <row r="28" spans="2:113" ht="19.95" customHeight="1" x14ac:dyDescent="0.25">
      <c r="B28" s="126"/>
      <c r="C28" s="611"/>
      <c r="D28" s="612"/>
      <c r="E28" s="612"/>
      <c r="F28" s="612"/>
      <c r="G28" s="613"/>
      <c r="H28" s="614"/>
      <c r="I28" s="1150"/>
      <c r="J28" s="349">
        <f t="shared" si="63"/>
        <v>0</v>
      </c>
      <c r="K28" s="349">
        <f t="shared" si="64"/>
        <v>0</v>
      </c>
      <c r="L28" s="351" t="str">
        <f t="shared" si="65"/>
        <v/>
      </c>
      <c r="M28" s="614"/>
      <c r="N28" s="615"/>
      <c r="O28" s="615"/>
      <c r="P28" s="616"/>
      <c r="Q28" s="617"/>
      <c r="R28" s="618"/>
      <c r="S28" s="619"/>
      <c r="T28" s="619"/>
      <c r="U28" s="619"/>
      <c r="V28" s="618"/>
      <c r="W28" s="1154"/>
      <c r="X28" s="616"/>
      <c r="Y28" s="616"/>
      <c r="Z28" s="1161">
        <f>IFERROR(CHOOSE(MATCH(N28,{"Mensal";"Bimestral";"Trimestral";"Quadrimestral";"Semestral";"Anual"},0),12,6,4,3,2,1),1)</f>
        <v>1</v>
      </c>
      <c r="AA28" s="616"/>
      <c r="AB28" s="616"/>
      <c r="AC28" s="616"/>
      <c r="AD28" s="353"/>
      <c r="AE28" s="353"/>
      <c r="AF28" s="622"/>
      <c r="AG28" s="617"/>
      <c r="AH28" s="614"/>
      <c r="AI28" s="623"/>
      <c r="AJ28" s="614"/>
      <c r="AK28" s="355"/>
      <c r="AL28" s="1162">
        <f t="shared" si="4"/>
        <v>0</v>
      </c>
      <c r="AM28" s="1163">
        <f t="shared" si="5"/>
        <v>0</v>
      </c>
      <c r="AN28" s="1164">
        <f t="shared" si="6"/>
        <v>0</v>
      </c>
      <c r="AO28" s="1159"/>
      <c r="AP28" s="1165">
        <f t="shared" si="7"/>
        <v>0</v>
      </c>
      <c r="AQ28" s="1163">
        <f t="shared" si="8"/>
        <v>0</v>
      </c>
      <c r="AR28" s="1163">
        <f t="shared" si="9"/>
        <v>0</v>
      </c>
      <c r="AS28" s="1162">
        <f t="shared" si="10"/>
        <v>0</v>
      </c>
      <c r="AT28" s="1167">
        <f t="shared" si="11"/>
        <v>0</v>
      </c>
      <c r="AU28" s="348">
        <f t="shared" si="12"/>
        <v>0</v>
      </c>
      <c r="AV28" s="348">
        <f t="shared" si="13"/>
        <v>0</v>
      </c>
      <c r="AW28" s="184">
        <f t="shared" si="14"/>
        <v>0</v>
      </c>
      <c r="AX28" s="193">
        <f t="shared" si="15"/>
        <v>0</v>
      </c>
      <c r="AY28" s="348">
        <f t="shared" si="16"/>
        <v>0</v>
      </c>
      <c r="AZ28" s="348">
        <f t="shared" si="17"/>
        <v>0</v>
      </c>
      <c r="BA28" s="614">
        <f t="shared" si="18"/>
        <v>0</v>
      </c>
      <c r="BB28" s="193">
        <f t="shared" si="19"/>
        <v>0</v>
      </c>
      <c r="BC28" s="348">
        <f t="shared" si="20"/>
        <v>0</v>
      </c>
      <c r="BD28" s="348">
        <f t="shared" si="21"/>
        <v>0</v>
      </c>
      <c r="BE28" s="184">
        <f t="shared" si="22"/>
        <v>0</v>
      </c>
      <c r="BF28" s="193">
        <f t="shared" si="23"/>
        <v>0</v>
      </c>
      <c r="BG28" s="348">
        <f t="shared" si="24"/>
        <v>0</v>
      </c>
      <c r="BH28" s="348">
        <f t="shared" si="25"/>
        <v>0</v>
      </c>
      <c r="BI28" s="184">
        <f t="shared" si="26"/>
        <v>0</v>
      </c>
      <c r="BJ28" s="193">
        <f t="shared" si="27"/>
        <v>0</v>
      </c>
      <c r="BK28" s="348">
        <f t="shared" si="28"/>
        <v>0</v>
      </c>
      <c r="BL28" s="348">
        <f t="shared" si="29"/>
        <v>0</v>
      </c>
      <c r="BM28" s="184">
        <f t="shared" si="30"/>
        <v>0</v>
      </c>
      <c r="BN28" s="193">
        <f t="shared" si="31"/>
        <v>0</v>
      </c>
      <c r="BO28" s="348">
        <f t="shared" si="32"/>
        <v>0</v>
      </c>
      <c r="BP28" s="348">
        <f t="shared" si="33"/>
        <v>0</v>
      </c>
      <c r="BQ28" s="184">
        <f t="shared" si="34"/>
        <v>0</v>
      </c>
      <c r="BR28" s="193">
        <f t="shared" si="35"/>
        <v>0</v>
      </c>
      <c r="BS28" s="348">
        <f t="shared" si="36"/>
        <v>0</v>
      </c>
      <c r="BT28" s="348">
        <f t="shared" si="37"/>
        <v>0</v>
      </c>
      <c r="BU28" s="184">
        <f t="shared" si="38"/>
        <v>0</v>
      </c>
      <c r="BV28" s="193">
        <f t="shared" si="39"/>
        <v>0</v>
      </c>
      <c r="BW28" s="348">
        <f t="shared" si="40"/>
        <v>0</v>
      </c>
      <c r="BX28" s="348">
        <f t="shared" si="41"/>
        <v>0</v>
      </c>
      <c r="BY28" s="184">
        <f t="shared" si="42"/>
        <v>0</v>
      </c>
      <c r="BZ28" s="193">
        <f t="shared" si="43"/>
        <v>0</v>
      </c>
      <c r="CA28" s="348">
        <f t="shared" si="44"/>
        <v>0</v>
      </c>
      <c r="CB28" s="348">
        <f t="shared" si="45"/>
        <v>0</v>
      </c>
      <c r="CC28" s="184">
        <f t="shared" si="46"/>
        <v>0</v>
      </c>
      <c r="CD28" s="193">
        <f t="shared" si="47"/>
        <v>0</v>
      </c>
      <c r="CE28" s="348">
        <f t="shared" si="48"/>
        <v>0</v>
      </c>
      <c r="CF28" s="348">
        <f t="shared" si="49"/>
        <v>0</v>
      </c>
      <c r="CG28" s="184">
        <f t="shared" si="50"/>
        <v>0</v>
      </c>
      <c r="CH28" s="193">
        <f t="shared" si="51"/>
        <v>0</v>
      </c>
      <c r="CI28" s="348">
        <f t="shared" si="52"/>
        <v>0</v>
      </c>
      <c r="CJ28" s="348">
        <f t="shared" si="53"/>
        <v>0</v>
      </c>
      <c r="CK28" s="184">
        <f t="shared" si="54"/>
        <v>0</v>
      </c>
      <c r="CL28" s="193">
        <f t="shared" si="55"/>
        <v>0</v>
      </c>
      <c r="CM28" s="348">
        <f t="shared" si="56"/>
        <v>0</v>
      </c>
      <c r="CN28" s="348">
        <f t="shared" si="57"/>
        <v>0</v>
      </c>
      <c r="CO28" s="184">
        <f t="shared" si="58"/>
        <v>0</v>
      </c>
      <c r="CP28" s="193">
        <f t="shared" si="59"/>
        <v>0</v>
      </c>
      <c r="CQ28" s="1168">
        <f t="shared" si="60"/>
        <v>0</v>
      </c>
      <c r="CR28" s="349">
        <f t="shared" si="2"/>
        <v>0</v>
      </c>
      <c r="CS28" s="197">
        <f t="shared" si="61"/>
        <v>0</v>
      </c>
      <c r="CT28" s="1169">
        <f t="shared" si="62"/>
        <v>0</v>
      </c>
      <c r="CV28" s="1631"/>
      <c r="CW28" s="1632"/>
      <c r="CX28" s="1632"/>
      <c r="CY28" s="1632"/>
      <c r="CZ28" s="1632"/>
      <c r="DA28" s="1632"/>
      <c r="DB28" s="1632"/>
      <c r="DC28" s="1632"/>
      <c r="DD28" s="1632"/>
      <c r="DE28" s="1632"/>
      <c r="DF28" s="1632"/>
      <c r="DG28" s="1632"/>
      <c r="DH28" s="1633"/>
      <c r="DI28" s="10"/>
    </row>
    <row r="29" spans="2:113" ht="19.95" customHeight="1" x14ac:dyDescent="0.25">
      <c r="B29" s="126"/>
      <c r="C29" s="611"/>
      <c r="D29" s="612"/>
      <c r="E29" s="612"/>
      <c r="F29" s="612"/>
      <c r="G29" s="613"/>
      <c r="H29" s="614"/>
      <c r="I29" s="1150"/>
      <c r="J29" s="349">
        <f t="shared" si="63"/>
        <v>0</v>
      </c>
      <c r="K29" s="349">
        <f t="shared" si="64"/>
        <v>0</v>
      </c>
      <c r="L29" s="351" t="str">
        <f t="shared" si="65"/>
        <v/>
      </c>
      <c r="M29" s="614"/>
      <c r="N29" s="615"/>
      <c r="O29" s="615"/>
      <c r="P29" s="616"/>
      <c r="Q29" s="617"/>
      <c r="R29" s="618"/>
      <c r="S29" s="619"/>
      <c r="T29" s="619"/>
      <c r="U29" s="619"/>
      <c r="V29" s="618"/>
      <c r="W29" s="1154"/>
      <c r="X29" s="616"/>
      <c r="Y29" s="616"/>
      <c r="Z29" s="1161">
        <f>IFERROR(CHOOSE(MATCH(N29,{"Mensal";"Bimestral";"Trimestral";"Quadrimestral";"Semestral";"Anual"},0),12,6,4,3,2,1),1)</f>
        <v>1</v>
      </c>
      <c r="AA29" s="616"/>
      <c r="AB29" s="616"/>
      <c r="AC29" s="616"/>
      <c r="AD29" s="353"/>
      <c r="AE29" s="353"/>
      <c r="AF29" s="622"/>
      <c r="AG29" s="617"/>
      <c r="AH29" s="614"/>
      <c r="AI29" s="623"/>
      <c r="AJ29" s="614"/>
      <c r="AK29" s="355"/>
      <c r="AL29" s="1162">
        <f t="shared" si="4"/>
        <v>0</v>
      </c>
      <c r="AM29" s="1163">
        <f t="shared" si="5"/>
        <v>0</v>
      </c>
      <c r="AN29" s="1164">
        <f t="shared" si="6"/>
        <v>0</v>
      </c>
      <c r="AO29" s="1159"/>
      <c r="AP29" s="1165">
        <f t="shared" si="7"/>
        <v>0</v>
      </c>
      <c r="AQ29" s="1163">
        <f t="shared" si="8"/>
        <v>0</v>
      </c>
      <c r="AR29" s="1163">
        <f t="shared" si="9"/>
        <v>0</v>
      </c>
      <c r="AS29" s="1162">
        <f t="shared" si="10"/>
        <v>0</v>
      </c>
      <c r="AT29" s="1167">
        <f t="shared" si="11"/>
        <v>0</v>
      </c>
      <c r="AU29" s="348">
        <f t="shared" si="12"/>
        <v>0</v>
      </c>
      <c r="AV29" s="348">
        <f t="shared" si="13"/>
        <v>0</v>
      </c>
      <c r="AW29" s="184">
        <f t="shared" si="14"/>
        <v>0</v>
      </c>
      <c r="AX29" s="193">
        <f t="shared" si="15"/>
        <v>0</v>
      </c>
      <c r="AY29" s="348">
        <f t="shared" si="16"/>
        <v>0</v>
      </c>
      <c r="AZ29" s="348">
        <f t="shared" si="17"/>
        <v>0</v>
      </c>
      <c r="BA29" s="614">
        <f t="shared" si="18"/>
        <v>0</v>
      </c>
      <c r="BB29" s="193">
        <f t="shared" si="19"/>
        <v>0</v>
      </c>
      <c r="BC29" s="348">
        <f t="shared" si="20"/>
        <v>0</v>
      </c>
      <c r="BD29" s="348">
        <f t="shared" si="21"/>
        <v>0</v>
      </c>
      <c r="BE29" s="184">
        <f t="shared" si="22"/>
        <v>0</v>
      </c>
      <c r="BF29" s="193">
        <f t="shared" si="23"/>
        <v>0</v>
      </c>
      <c r="BG29" s="348">
        <f t="shared" si="24"/>
        <v>0</v>
      </c>
      <c r="BH29" s="348">
        <f t="shared" si="25"/>
        <v>0</v>
      </c>
      <c r="BI29" s="184">
        <f t="shared" si="26"/>
        <v>0</v>
      </c>
      <c r="BJ29" s="193">
        <f t="shared" si="27"/>
        <v>0</v>
      </c>
      <c r="BK29" s="348">
        <f t="shared" si="28"/>
        <v>0</v>
      </c>
      <c r="BL29" s="348">
        <f t="shared" si="29"/>
        <v>0</v>
      </c>
      <c r="BM29" s="184">
        <f t="shared" si="30"/>
        <v>0</v>
      </c>
      <c r="BN29" s="193">
        <f t="shared" si="31"/>
        <v>0</v>
      </c>
      <c r="BO29" s="348">
        <f t="shared" si="32"/>
        <v>0</v>
      </c>
      <c r="BP29" s="348">
        <f t="shared" si="33"/>
        <v>0</v>
      </c>
      <c r="BQ29" s="184">
        <f t="shared" si="34"/>
        <v>0</v>
      </c>
      <c r="BR29" s="193">
        <f t="shared" si="35"/>
        <v>0</v>
      </c>
      <c r="BS29" s="348">
        <f t="shared" si="36"/>
        <v>0</v>
      </c>
      <c r="BT29" s="348">
        <f t="shared" si="37"/>
        <v>0</v>
      </c>
      <c r="BU29" s="184">
        <f t="shared" si="38"/>
        <v>0</v>
      </c>
      <c r="BV29" s="193">
        <f t="shared" si="39"/>
        <v>0</v>
      </c>
      <c r="BW29" s="348">
        <f t="shared" si="40"/>
        <v>0</v>
      </c>
      <c r="BX29" s="348">
        <f t="shared" si="41"/>
        <v>0</v>
      </c>
      <c r="BY29" s="184">
        <f t="shared" si="42"/>
        <v>0</v>
      </c>
      <c r="BZ29" s="193">
        <f t="shared" si="43"/>
        <v>0</v>
      </c>
      <c r="CA29" s="348">
        <f t="shared" si="44"/>
        <v>0</v>
      </c>
      <c r="CB29" s="348">
        <f t="shared" si="45"/>
        <v>0</v>
      </c>
      <c r="CC29" s="184">
        <f t="shared" si="46"/>
        <v>0</v>
      </c>
      <c r="CD29" s="193">
        <f t="shared" si="47"/>
        <v>0</v>
      </c>
      <c r="CE29" s="348">
        <f t="shared" si="48"/>
        <v>0</v>
      </c>
      <c r="CF29" s="348">
        <f t="shared" si="49"/>
        <v>0</v>
      </c>
      <c r="CG29" s="184">
        <f t="shared" si="50"/>
        <v>0</v>
      </c>
      <c r="CH29" s="193">
        <f t="shared" si="51"/>
        <v>0</v>
      </c>
      <c r="CI29" s="348">
        <f t="shared" si="52"/>
        <v>0</v>
      </c>
      <c r="CJ29" s="348">
        <f t="shared" si="53"/>
        <v>0</v>
      </c>
      <c r="CK29" s="184">
        <f t="shared" si="54"/>
        <v>0</v>
      </c>
      <c r="CL29" s="193">
        <f t="shared" si="55"/>
        <v>0</v>
      </c>
      <c r="CM29" s="348">
        <f t="shared" si="56"/>
        <v>0</v>
      </c>
      <c r="CN29" s="348">
        <f t="shared" si="57"/>
        <v>0</v>
      </c>
      <c r="CO29" s="184">
        <f t="shared" si="58"/>
        <v>0</v>
      </c>
      <c r="CP29" s="193">
        <f t="shared" si="59"/>
        <v>0</v>
      </c>
      <c r="CQ29" s="1168">
        <f t="shared" si="60"/>
        <v>0</v>
      </c>
      <c r="CR29" s="349">
        <f t="shared" si="2"/>
        <v>0</v>
      </c>
      <c r="CS29" s="197">
        <f t="shared" si="61"/>
        <v>0</v>
      </c>
      <c r="CT29" s="1169">
        <f t="shared" si="62"/>
        <v>0</v>
      </c>
      <c r="CV29" s="1631"/>
      <c r="CW29" s="1632"/>
      <c r="CX29" s="1632"/>
      <c r="CY29" s="1632"/>
      <c r="CZ29" s="1632"/>
      <c r="DA29" s="1632"/>
      <c r="DB29" s="1632"/>
      <c r="DC29" s="1632"/>
      <c r="DD29" s="1632"/>
      <c r="DE29" s="1632"/>
      <c r="DF29" s="1632"/>
      <c r="DG29" s="1632"/>
      <c r="DH29" s="1633"/>
      <c r="DI29" s="10"/>
    </row>
    <row r="30" spans="2:113" ht="19.95" customHeight="1" x14ac:dyDescent="0.25">
      <c r="B30" s="126"/>
      <c r="C30" s="611"/>
      <c r="D30" s="612"/>
      <c r="E30" s="612"/>
      <c r="F30" s="612"/>
      <c r="G30" s="613"/>
      <c r="H30" s="614"/>
      <c r="I30" s="1150"/>
      <c r="J30" s="349">
        <f t="shared" si="63"/>
        <v>0</v>
      </c>
      <c r="K30" s="349">
        <f t="shared" si="64"/>
        <v>0</v>
      </c>
      <c r="L30" s="351" t="str">
        <f t="shared" si="65"/>
        <v/>
      </c>
      <c r="M30" s="614"/>
      <c r="N30" s="615"/>
      <c r="O30" s="615"/>
      <c r="P30" s="616"/>
      <c r="Q30" s="617"/>
      <c r="R30" s="618"/>
      <c r="S30" s="619"/>
      <c r="T30" s="619"/>
      <c r="U30" s="619"/>
      <c r="V30" s="618"/>
      <c r="W30" s="1154"/>
      <c r="X30" s="616"/>
      <c r="Y30" s="616"/>
      <c r="Z30" s="1161">
        <f>IFERROR(CHOOSE(MATCH(N30,{"Mensal";"Bimestral";"Trimestral";"Quadrimestral";"Semestral";"Anual"},0),12,6,4,3,2,1),1)</f>
        <v>1</v>
      </c>
      <c r="AA30" s="616"/>
      <c r="AB30" s="616"/>
      <c r="AC30" s="616"/>
      <c r="AD30" s="353"/>
      <c r="AE30" s="353"/>
      <c r="AF30" s="622"/>
      <c r="AG30" s="617"/>
      <c r="AH30" s="614"/>
      <c r="AI30" s="623"/>
      <c r="AJ30" s="614"/>
      <c r="AK30" s="355"/>
      <c r="AL30" s="1162">
        <f t="shared" si="4"/>
        <v>0</v>
      </c>
      <c r="AM30" s="1163">
        <f t="shared" si="5"/>
        <v>0</v>
      </c>
      <c r="AN30" s="1164">
        <f t="shared" si="6"/>
        <v>0</v>
      </c>
      <c r="AO30" s="1159"/>
      <c r="AP30" s="1165">
        <f t="shared" si="7"/>
        <v>0</v>
      </c>
      <c r="AQ30" s="1163">
        <f t="shared" si="8"/>
        <v>0</v>
      </c>
      <c r="AR30" s="1163">
        <f t="shared" si="9"/>
        <v>0</v>
      </c>
      <c r="AS30" s="1162">
        <f t="shared" si="10"/>
        <v>0</v>
      </c>
      <c r="AT30" s="1167">
        <f t="shared" si="11"/>
        <v>0</v>
      </c>
      <c r="AU30" s="348">
        <f t="shared" si="12"/>
        <v>0</v>
      </c>
      <c r="AV30" s="348">
        <f t="shared" si="13"/>
        <v>0</v>
      </c>
      <c r="AW30" s="184">
        <f t="shared" si="14"/>
        <v>0</v>
      </c>
      <c r="AX30" s="193">
        <f t="shared" si="15"/>
        <v>0</v>
      </c>
      <c r="AY30" s="348">
        <f t="shared" si="16"/>
        <v>0</v>
      </c>
      <c r="AZ30" s="348">
        <f t="shared" si="17"/>
        <v>0</v>
      </c>
      <c r="BA30" s="614">
        <f t="shared" si="18"/>
        <v>0</v>
      </c>
      <c r="BB30" s="193">
        <f t="shared" si="19"/>
        <v>0</v>
      </c>
      <c r="BC30" s="348">
        <f t="shared" si="20"/>
        <v>0</v>
      </c>
      <c r="BD30" s="348">
        <f t="shared" si="21"/>
        <v>0</v>
      </c>
      <c r="BE30" s="184">
        <f t="shared" si="22"/>
        <v>0</v>
      </c>
      <c r="BF30" s="193">
        <f t="shared" si="23"/>
        <v>0</v>
      </c>
      <c r="BG30" s="348">
        <f t="shared" si="24"/>
        <v>0</v>
      </c>
      <c r="BH30" s="348">
        <f t="shared" si="25"/>
        <v>0</v>
      </c>
      <c r="BI30" s="184">
        <f t="shared" si="26"/>
        <v>0</v>
      </c>
      <c r="BJ30" s="193">
        <f t="shared" si="27"/>
        <v>0</v>
      </c>
      <c r="BK30" s="348">
        <f t="shared" si="28"/>
        <v>0</v>
      </c>
      <c r="BL30" s="348">
        <f t="shared" si="29"/>
        <v>0</v>
      </c>
      <c r="BM30" s="184">
        <f t="shared" si="30"/>
        <v>0</v>
      </c>
      <c r="BN30" s="193">
        <f t="shared" si="31"/>
        <v>0</v>
      </c>
      <c r="BO30" s="348">
        <f t="shared" si="32"/>
        <v>0</v>
      </c>
      <c r="BP30" s="348">
        <f t="shared" si="33"/>
        <v>0</v>
      </c>
      <c r="BQ30" s="184">
        <f t="shared" si="34"/>
        <v>0</v>
      </c>
      <c r="BR30" s="193">
        <f t="shared" si="35"/>
        <v>0</v>
      </c>
      <c r="BS30" s="348">
        <f t="shared" si="36"/>
        <v>0</v>
      </c>
      <c r="BT30" s="348">
        <f t="shared" si="37"/>
        <v>0</v>
      </c>
      <c r="BU30" s="184">
        <f t="shared" si="38"/>
        <v>0</v>
      </c>
      <c r="BV30" s="193">
        <f t="shared" si="39"/>
        <v>0</v>
      </c>
      <c r="BW30" s="348">
        <f t="shared" si="40"/>
        <v>0</v>
      </c>
      <c r="BX30" s="348">
        <f t="shared" si="41"/>
        <v>0</v>
      </c>
      <c r="BY30" s="184">
        <f t="shared" si="42"/>
        <v>0</v>
      </c>
      <c r="BZ30" s="193">
        <f t="shared" si="43"/>
        <v>0</v>
      </c>
      <c r="CA30" s="348">
        <f t="shared" si="44"/>
        <v>0</v>
      </c>
      <c r="CB30" s="348">
        <f t="shared" si="45"/>
        <v>0</v>
      </c>
      <c r="CC30" s="184">
        <f t="shared" si="46"/>
        <v>0</v>
      </c>
      <c r="CD30" s="193">
        <f t="shared" si="47"/>
        <v>0</v>
      </c>
      <c r="CE30" s="348">
        <f t="shared" si="48"/>
        <v>0</v>
      </c>
      <c r="CF30" s="348">
        <f t="shared" si="49"/>
        <v>0</v>
      </c>
      <c r="CG30" s="184">
        <f t="shared" si="50"/>
        <v>0</v>
      </c>
      <c r="CH30" s="193">
        <f t="shared" si="51"/>
        <v>0</v>
      </c>
      <c r="CI30" s="348">
        <f t="shared" si="52"/>
        <v>0</v>
      </c>
      <c r="CJ30" s="348">
        <f t="shared" si="53"/>
        <v>0</v>
      </c>
      <c r="CK30" s="184">
        <f t="shared" si="54"/>
        <v>0</v>
      </c>
      <c r="CL30" s="193">
        <f t="shared" si="55"/>
        <v>0</v>
      </c>
      <c r="CM30" s="348">
        <f t="shared" si="56"/>
        <v>0</v>
      </c>
      <c r="CN30" s="348">
        <f t="shared" si="57"/>
        <v>0</v>
      </c>
      <c r="CO30" s="184">
        <f t="shared" si="58"/>
        <v>0</v>
      </c>
      <c r="CP30" s="193">
        <f t="shared" si="59"/>
        <v>0</v>
      </c>
      <c r="CQ30" s="1168">
        <f t="shared" si="60"/>
        <v>0</v>
      </c>
      <c r="CR30" s="349">
        <f t="shared" si="2"/>
        <v>0</v>
      </c>
      <c r="CS30" s="197">
        <f t="shared" si="61"/>
        <v>0</v>
      </c>
      <c r="CT30" s="1169">
        <f t="shared" si="62"/>
        <v>0</v>
      </c>
      <c r="CV30" s="1631"/>
      <c r="CW30" s="1632"/>
      <c r="CX30" s="1632"/>
      <c r="CY30" s="1632"/>
      <c r="CZ30" s="1632"/>
      <c r="DA30" s="1632"/>
      <c r="DB30" s="1632"/>
      <c r="DC30" s="1632"/>
      <c r="DD30" s="1632"/>
      <c r="DE30" s="1632"/>
      <c r="DF30" s="1632"/>
      <c r="DG30" s="1632"/>
      <c r="DH30" s="1633"/>
      <c r="DI30" s="10"/>
    </row>
    <row r="31" spans="2:113" ht="19.95" customHeight="1" x14ac:dyDescent="0.25">
      <c r="B31" s="126"/>
      <c r="C31" s="611"/>
      <c r="D31" s="612"/>
      <c r="E31" s="612"/>
      <c r="F31" s="612"/>
      <c r="G31" s="613"/>
      <c r="H31" s="614"/>
      <c r="I31" s="1150"/>
      <c r="J31" s="349">
        <f t="shared" si="3"/>
        <v>0</v>
      </c>
      <c r="K31" s="349">
        <f>I31-J31</f>
        <v>0</v>
      </c>
      <c r="L31" s="351" t="str">
        <f>IFERROR(I31/R31,"")</f>
        <v/>
      </c>
      <c r="M31" s="614"/>
      <c r="N31" s="615"/>
      <c r="O31" s="615"/>
      <c r="P31" s="616"/>
      <c r="Q31" s="617"/>
      <c r="R31" s="618"/>
      <c r="S31" s="619"/>
      <c r="T31" s="619"/>
      <c r="U31" s="619"/>
      <c r="V31" s="618"/>
      <c r="W31" s="1154"/>
      <c r="X31" s="616"/>
      <c r="Y31" s="616"/>
      <c r="Z31" s="1161">
        <f>IFERROR(CHOOSE(MATCH(N31,{"Mensal";"Bimestral";"Trimestral";"Quadrimestral";"Semestral";"Anual"},0),12,6,4,3,2,1),1)</f>
        <v>1</v>
      </c>
      <c r="AA31" s="616"/>
      <c r="AB31" s="616"/>
      <c r="AC31" s="616"/>
      <c r="AD31" s="353"/>
      <c r="AE31" s="353"/>
      <c r="AF31" s="622"/>
      <c r="AG31" s="617"/>
      <c r="AH31" s="614"/>
      <c r="AI31" s="623"/>
      <c r="AJ31" s="614"/>
      <c r="AK31" s="355"/>
      <c r="AL31" s="1162">
        <f t="shared" si="4"/>
        <v>0</v>
      </c>
      <c r="AM31" s="1163">
        <f t="shared" si="5"/>
        <v>0</v>
      </c>
      <c r="AN31" s="1164">
        <f t="shared" si="6"/>
        <v>0</v>
      </c>
      <c r="AO31" s="1159"/>
      <c r="AP31" s="1165">
        <f t="shared" si="7"/>
        <v>0</v>
      </c>
      <c r="AQ31" s="1163">
        <f t="shared" si="8"/>
        <v>0</v>
      </c>
      <c r="AR31" s="1163">
        <f t="shared" si="9"/>
        <v>0</v>
      </c>
      <c r="AS31" s="1162">
        <f t="shared" si="10"/>
        <v>0</v>
      </c>
      <c r="AT31" s="1167">
        <f t="shared" si="11"/>
        <v>0</v>
      </c>
      <c r="AU31" s="348">
        <f t="shared" si="12"/>
        <v>0</v>
      </c>
      <c r="AV31" s="348">
        <f t="shared" si="13"/>
        <v>0</v>
      </c>
      <c r="AW31" s="184">
        <f t="shared" si="14"/>
        <v>0</v>
      </c>
      <c r="AX31" s="193">
        <f t="shared" si="15"/>
        <v>0</v>
      </c>
      <c r="AY31" s="348">
        <f t="shared" si="16"/>
        <v>0</v>
      </c>
      <c r="AZ31" s="348">
        <f t="shared" si="17"/>
        <v>0</v>
      </c>
      <c r="BA31" s="614">
        <f t="shared" si="18"/>
        <v>0</v>
      </c>
      <c r="BB31" s="193">
        <f t="shared" si="19"/>
        <v>0</v>
      </c>
      <c r="BC31" s="348">
        <f t="shared" si="20"/>
        <v>0</v>
      </c>
      <c r="BD31" s="348">
        <f t="shared" si="21"/>
        <v>0</v>
      </c>
      <c r="BE31" s="184">
        <f t="shared" si="22"/>
        <v>0</v>
      </c>
      <c r="BF31" s="193">
        <f t="shared" si="23"/>
        <v>0</v>
      </c>
      <c r="BG31" s="348">
        <f t="shared" si="24"/>
        <v>0</v>
      </c>
      <c r="BH31" s="348">
        <f t="shared" si="25"/>
        <v>0</v>
      </c>
      <c r="BI31" s="184">
        <f t="shared" si="26"/>
        <v>0</v>
      </c>
      <c r="BJ31" s="193">
        <f t="shared" si="27"/>
        <v>0</v>
      </c>
      <c r="BK31" s="348">
        <f t="shared" si="28"/>
        <v>0</v>
      </c>
      <c r="BL31" s="348">
        <f t="shared" si="29"/>
        <v>0</v>
      </c>
      <c r="BM31" s="184">
        <f t="shared" si="30"/>
        <v>0</v>
      </c>
      <c r="BN31" s="193">
        <f t="shared" si="31"/>
        <v>0</v>
      </c>
      <c r="BO31" s="348">
        <f t="shared" si="32"/>
        <v>0</v>
      </c>
      <c r="BP31" s="348">
        <f t="shared" si="33"/>
        <v>0</v>
      </c>
      <c r="BQ31" s="184">
        <f t="shared" si="34"/>
        <v>0</v>
      </c>
      <c r="BR31" s="193">
        <f t="shared" si="35"/>
        <v>0</v>
      </c>
      <c r="BS31" s="348">
        <f t="shared" si="36"/>
        <v>0</v>
      </c>
      <c r="BT31" s="348">
        <f t="shared" si="37"/>
        <v>0</v>
      </c>
      <c r="BU31" s="184">
        <f t="shared" si="38"/>
        <v>0</v>
      </c>
      <c r="BV31" s="193">
        <f t="shared" si="39"/>
        <v>0</v>
      </c>
      <c r="BW31" s="348">
        <f t="shared" si="40"/>
        <v>0</v>
      </c>
      <c r="BX31" s="348">
        <f t="shared" si="41"/>
        <v>0</v>
      </c>
      <c r="BY31" s="184">
        <f t="shared" si="42"/>
        <v>0</v>
      </c>
      <c r="BZ31" s="193">
        <f t="shared" si="43"/>
        <v>0</v>
      </c>
      <c r="CA31" s="348">
        <f t="shared" si="44"/>
        <v>0</v>
      </c>
      <c r="CB31" s="348">
        <f t="shared" si="45"/>
        <v>0</v>
      </c>
      <c r="CC31" s="184">
        <f t="shared" si="46"/>
        <v>0</v>
      </c>
      <c r="CD31" s="193">
        <f t="shared" si="47"/>
        <v>0</v>
      </c>
      <c r="CE31" s="348">
        <f t="shared" si="48"/>
        <v>0</v>
      </c>
      <c r="CF31" s="348">
        <f t="shared" si="49"/>
        <v>0</v>
      </c>
      <c r="CG31" s="184">
        <f t="shared" si="50"/>
        <v>0</v>
      </c>
      <c r="CH31" s="193">
        <f t="shared" si="51"/>
        <v>0</v>
      </c>
      <c r="CI31" s="348">
        <f t="shared" si="52"/>
        <v>0</v>
      </c>
      <c r="CJ31" s="348">
        <f t="shared" si="53"/>
        <v>0</v>
      </c>
      <c r="CK31" s="184">
        <f t="shared" si="54"/>
        <v>0</v>
      </c>
      <c r="CL31" s="193">
        <f t="shared" si="55"/>
        <v>0</v>
      </c>
      <c r="CM31" s="348">
        <f t="shared" si="56"/>
        <v>0</v>
      </c>
      <c r="CN31" s="348">
        <f t="shared" si="57"/>
        <v>0</v>
      </c>
      <c r="CO31" s="184">
        <f t="shared" si="58"/>
        <v>0</v>
      </c>
      <c r="CP31" s="193">
        <f t="shared" si="59"/>
        <v>0</v>
      </c>
      <c r="CQ31" s="1168">
        <f t="shared" si="60"/>
        <v>0</v>
      </c>
      <c r="CR31" s="349">
        <f t="shared" si="2"/>
        <v>0</v>
      </c>
      <c r="CS31" s="197">
        <f t="shared" si="61"/>
        <v>0</v>
      </c>
      <c r="CT31" s="1169">
        <f t="shared" si="62"/>
        <v>0</v>
      </c>
      <c r="CV31" s="1631"/>
      <c r="CW31" s="1632"/>
      <c r="CX31" s="1632"/>
      <c r="CY31" s="1632"/>
      <c r="CZ31" s="1632"/>
      <c r="DA31" s="1632"/>
      <c r="DB31" s="1632"/>
      <c r="DC31" s="1632"/>
      <c r="DD31" s="1632"/>
      <c r="DE31" s="1632"/>
      <c r="DF31" s="1632"/>
      <c r="DG31" s="1632"/>
      <c r="DH31" s="1633"/>
      <c r="DI31" s="10"/>
    </row>
    <row r="32" spans="2:113" ht="19.95" customHeight="1" x14ac:dyDescent="0.25">
      <c r="B32" s="126"/>
      <c r="C32" s="611"/>
      <c r="D32" s="612"/>
      <c r="E32" s="612"/>
      <c r="F32" s="612"/>
      <c r="G32" s="31"/>
      <c r="H32" s="610"/>
      <c r="I32" s="1151"/>
      <c r="J32" s="349">
        <f t="shared" si="3"/>
        <v>0</v>
      </c>
      <c r="K32" s="349">
        <f t="shared" ref="K32:K92" si="66">I32-J32</f>
        <v>0</v>
      </c>
      <c r="L32" s="351" t="str">
        <f>IFERROR(I32/R32,"")</f>
        <v/>
      </c>
      <c r="M32" s="610"/>
      <c r="N32" s="189"/>
      <c r="O32" s="189"/>
      <c r="P32" s="616"/>
      <c r="Q32" s="609"/>
      <c r="R32" s="620"/>
      <c r="S32" s="621"/>
      <c r="T32" s="621"/>
      <c r="U32" s="621"/>
      <c r="V32" s="620"/>
      <c r="W32" s="1155"/>
      <c r="X32" s="616"/>
      <c r="Y32" s="616"/>
      <c r="Z32" s="1161">
        <f>IFERROR(CHOOSE(MATCH(N32,{"Mensal";"Bimestral";"Trimestral";"Quadrimestral";"Semestral";"Anual"},0),12,6,4,3,2,1),1)</f>
        <v>1</v>
      </c>
      <c r="AA32" s="616"/>
      <c r="AB32" s="616"/>
      <c r="AC32" s="616"/>
      <c r="AD32" s="353"/>
      <c r="AE32" s="353"/>
      <c r="AF32" s="622"/>
      <c r="AG32" s="609"/>
      <c r="AH32" s="610"/>
      <c r="AI32" s="624"/>
      <c r="AJ32" s="610"/>
      <c r="AK32" s="349"/>
      <c r="AL32" s="1162">
        <f t="shared" si="4"/>
        <v>0</v>
      </c>
      <c r="AM32" s="1163">
        <f t="shared" si="5"/>
        <v>0</v>
      </c>
      <c r="AN32" s="1164">
        <f t="shared" si="6"/>
        <v>0</v>
      </c>
      <c r="AO32" s="1159"/>
      <c r="AP32" s="1165">
        <f t="shared" si="7"/>
        <v>0</v>
      </c>
      <c r="AQ32" s="1163">
        <f t="shared" si="8"/>
        <v>0</v>
      </c>
      <c r="AR32" s="1163">
        <f t="shared" si="9"/>
        <v>0</v>
      </c>
      <c r="AS32" s="1162">
        <f t="shared" si="10"/>
        <v>0</v>
      </c>
      <c r="AT32" s="1167">
        <f t="shared" si="11"/>
        <v>0</v>
      </c>
      <c r="AU32" s="348">
        <f t="shared" si="12"/>
        <v>0</v>
      </c>
      <c r="AV32" s="348">
        <f t="shared" si="13"/>
        <v>0</v>
      </c>
      <c r="AW32" s="184">
        <f t="shared" si="14"/>
        <v>0</v>
      </c>
      <c r="AX32" s="193">
        <f t="shared" si="15"/>
        <v>0</v>
      </c>
      <c r="AY32" s="348">
        <f t="shared" si="16"/>
        <v>0</v>
      </c>
      <c r="AZ32" s="348">
        <f t="shared" si="17"/>
        <v>0</v>
      </c>
      <c r="BA32" s="614">
        <f t="shared" si="18"/>
        <v>0</v>
      </c>
      <c r="BB32" s="193">
        <f t="shared" si="19"/>
        <v>0</v>
      </c>
      <c r="BC32" s="348">
        <f t="shared" si="20"/>
        <v>0</v>
      </c>
      <c r="BD32" s="348">
        <f t="shared" si="21"/>
        <v>0</v>
      </c>
      <c r="BE32" s="184">
        <f t="shared" si="22"/>
        <v>0</v>
      </c>
      <c r="BF32" s="193">
        <f t="shared" si="23"/>
        <v>0</v>
      </c>
      <c r="BG32" s="348">
        <f t="shared" si="24"/>
        <v>0</v>
      </c>
      <c r="BH32" s="348">
        <f t="shared" si="25"/>
        <v>0</v>
      </c>
      <c r="BI32" s="184">
        <f t="shared" si="26"/>
        <v>0</v>
      </c>
      <c r="BJ32" s="193">
        <f t="shared" si="27"/>
        <v>0</v>
      </c>
      <c r="BK32" s="348">
        <f t="shared" si="28"/>
        <v>0</v>
      </c>
      <c r="BL32" s="348">
        <f t="shared" si="29"/>
        <v>0</v>
      </c>
      <c r="BM32" s="184">
        <f t="shared" si="30"/>
        <v>0</v>
      </c>
      <c r="BN32" s="193">
        <f t="shared" si="31"/>
        <v>0</v>
      </c>
      <c r="BO32" s="348">
        <f t="shared" si="32"/>
        <v>0</v>
      </c>
      <c r="BP32" s="348">
        <f t="shared" si="33"/>
        <v>0</v>
      </c>
      <c r="BQ32" s="184">
        <f t="shared" si="34"/>
        <v>0</v>
      </c>
      <c r="BR32" s="193">
        <f t="shared" si="35"/>
        <v>0</v>
      </c>
      <c r="BS32" s="348">
        <f t="shared" si="36"/>
        <v>0</v>
      </c>
      <c r="BT32" s="348">
        <f t="shared" si="37"/>
        <v>0</v>
      </c>
      <c r="BU32" s="184">
        <f t="shared" si="38"/>
        <v>0</v>
      </c>
      <c r="BV32" s="193">
        <f t="shared" si="39"/>
        <v>0</v>
      </c>
      <c r="BW32" s="348">
        <f t="shared" si="40"/>
        <v>0</v>
      </c>
      <c r="BX32" s="348">
        <f t="shared" si="41"/>
        <v>0</v>
      </c>
      <c r="BY32" s="184">
        <f t="shared" si="42"/>
        <v>0</v>
      </c>
      <c r="BZ32" s="193">
        <f t="shared" si="43"/>
        <v>0</v>
      </c>
      <c r="CA32" s="348">
        <f t="shared" si="44"/>
        <v>0</v>
      </c>
      <c r="CB32" s="348">
        <f t="shared" si="45"/>
        <v>0</v>
      </c>
      <c r="CC32" s="184">
        <f t="shared" si="46"/>
        <v>0</v>
      </c>
      <c r="CD32" s="193">
        <f t="shared" si="47"/>
        <v>0</v>
      </c>
      <c r="CE32" s="348">
        <f t="shared" si="48"/>
        <v>0</v>
      </c>
      <c r="CF32" s="348">
        <f t="shared" si="49"/>
        <v>0</v>
      </c>
      <c r="CG32" s="184">
        <f t="shared" si="50"/>
        <v>0</v>
      </c>
      <c r="CH32" s="193">
        <f t="shared" si="51"/>
        <v>0</v>
      </c>
      <c r="CI32" s="348">
        <f t="shared" si="52"/>
        <v>0</v>
      </c>
      <c r="CJ32" s="348">
        <f t="shared" si="53"/>
        <v>0</v>
      </c>
      <c r="CK32" s="184">
        <f t="shared" si="54"/>
        <v>0</v>
      </c>
      <c r="CL32" s="193">
        <f t="shared" si="55"/>
        <v>0</v>
      </c>
      <c r="CM32" s="348">
        <f t="shared" si="56"/>
        <v>0</v>
      </c>
      <c r="CN32" s="348">
        <f t="shared" si="57"/>
        <v>0</v>
      </c>
      <c r="CO32" s="184">
        <f t="shared" si="58"/>
        <v>0</v>
      </c>
      <c r="CP32" s="193">
        <f t="shared" si="59"/>
        <v>0</v>
      </c>
      <c r="CQ32" s="1168">
        <f t="shared" si="60"/>
        <v>0</v>
      </c>
      <c r="CR32" s="349">
        <f t="shared" si="2"/>
        <v>0</v>
      </c>
      <c r="CS32" s="197">
        <f t="shared" si="61"/>
        <v>0</v>
      </c>
      <c r="CT32" s="1169">
        <f t="shared" si="62"/>
        <v>0</v>
      </c>
      <c r="CV32" s="1631"/>
      <c r="CW32" s="1632"/>
      <c r="CX32" s="1632"/>
      <c r="CY32" s="1632"/>
      <c r="CZ32" s="1632"/>
      <c r="DA32" s="1632"/>
      <c r="DB32" s="1632"/>
      <c r="DC32" s="1632"/>
      <c r="DD32" s="1632"/>
      <c r="DE32" s="1632"/>
      <c r="DF32" s="1632"/>
      <c r="DG32" s="1632"/>
      <c r="DH32" s="1633"/>
      <c r="DI32" s="10"/>
    </row>
    <row r="33" spans="2:113" ht="19.95" customHeight="1" x14ac:dyDescent="0.25">
      <c r="B33" s="126"/>
      <c r="C33" s="611"/>
      <c r="D33" s="612"/>
      <c r="E33" s="612"/>
      <c r="F33" s="612"/>
      <c r="G33" s="363"/>
      <c r="H33" s="186"/>
      <c r="I33" s="1152"/>
      <c r="J33" s="349">
        <f t="shared" si="3"/>
        <v>0</v>
      </c>
      <c r="K33" s="349">
        <f t="shared" si="66"/>
        <v>0</v>
      </c>
      <c r="L33" s="351" t="str">
        <f t="shared" si="65"/>
        <v/>
      </c>
      <c r="M33" s="186"/>
      <c r="N33" s="189"/>
      <c r="O33" s="189"/>
      <c r="P33" s="190"/>
      <c r="Q33" s="33"/>
      <c r="R33" s="34"/>
      <c r="S33" s="192"/>
      <c r="T33" s="192"/>
      <c r="U33" s="192"/>
      <c r="V33" s="34"/>
      <c r="W33" s="1156"/>
      <c r="X33" s="190"/>
      <c r="Y33" s="190"/>
      <c r="Z33" s="1161">
        <f>IFERROR(CHOOSE(MATCH(N33,{"Mensal";"Bimestral";"Trimestral";"Quadrimestral";"Semestral";"Anual"},0),12,6,4,3,2,1),1)</f>
        <v>1</v>
      </c>
      <c r="AA33" s="190"/>
      <c r="AB33" s="190"/>
      <c r="AC33" s="190"/>
      <c r="AD33" s="353"/>
      <c r="AE33" s="353"/>
      <c r="AF33" s="353"/>
      <c r="AG33" s="33"/>
      <c r="AH33" s="186"/>
      <c r="AI33" s="357"/>
      <c r="AJ33" s="186"/>
      <c r="AK33" s="349"/>
      <c r="AL33" s="1162">
        <f t="shared" si="4"/>
        <v>0</v>
      </c>
      <c r="AM33" s="1163">
        <f t="shared" si="5"/>
        <v>0</v>
      </c>
      <c r="AN33" s="1164">
        <f t="shared" si="6"/>
        <v>0</v>
      </c>
      <c r="AO33" s="1159"/>
      <c r="AP33" s="1165">
        <f t="shared" si="7"/>
        <v>0</v>
      </c>
      <c r="AQ33" s="1163">
        <f t="shared" si="8"/>
        <v>0</v>
      </c>
      <c r="AR33" s="1163">
        <f t="shared" si="9"/>
        <v>0</v>
      </c>
      <c r="AS33" s="1162">
        <f t="shared" si="10"/>
        <v>0</v>
      </c>
      <c r="AT33" s="1167">
        <f t="shared" si="11"/>
        <v>0</v>
      </c>
      <c r="AU33" s="348">
        <f t="shared" si="12"/>
        <v>0</v>
      </c>
      <c r="AV33" s="348">
        <f t="shared" si="13"/>
        <v>0</v>
      </c>
      <c r="AW33" s="184">
        <f t="shared" si="14"/>
        <v>0</v>
      </c>
      <c r="AX33" s="193">
        <f t="shared" si="15"/>
        <v>0</v>
      </c>
      <c r="AY33" s="348">
        <f t="shared" si="16"/>
        <v>0</v>
      </c>
      <c r="AZ33" s="348">
        <f t="shared" si="17"/>
        <v>0</v>
      </c>
      <c r="BA33" s="614">
        <f t="shared" si="18"/>
        <v>0</v>
      </c>
      <c r="BB33" s="193">
        <f t="shared" si="19"/>
        <v>0</v>
      </c>
      <c r="BC33" s="348">
        <f t="shared" si="20"/>
        <v>0</v>
      </c>
      <c r="BD33" s="348">
        <f t="shared" si="21"/>
        <v>0</v>
      </c>
      <c r="BE33" s="184">
        <f t="shared" si="22"/>
        <v>0</v>
      </c>
      <c r="BF33" s="193">
        <f t="shared" si="23"/>
        <v>0</v>
      </c>
      <c r="BG33" s="348">
        <f t="shared" si="24"/>
        <v>0</v>
      </c>
      <c r="BH33" s="348">
        <f t="shared" si="25"/>
        <v>0</v>
      </c>
      <c r="BI33" s="184">
        <f t="shared" si="26"/>
        <v>0</v>
      </c>
      <c r="BJ33" s="193">
        <f t="shared" si="27"/>
        <v>0</v>
      </c>
      <c r="BK33" s="348">
        <f t="shared" si="28"/>
        <v>0</v>
      </c>
      <c r="BL33" s="348">
        <f t="shared" si="29"/>
        <v>0</v>
      </c>
      <c r="BM33" s="184">
        <f t="shared" si="30"/>
        <v>0</v>
      </c>
      <c r="BN33" s="193">
        <f t="shared" si="31"/>
        <v>0</v>
      </c>
      <c r="BO33" s="348">
        <f t="shared" si="32"/>
        <v>0</v>
      </c>
      <c r="BP33" s="348">
        <f t="shared" si="33"/>
        <v>0</v>
      </c>
      <c r="BQ33" s="184">
        <f t="shared" si="34"/>
        <v>0</v>
      </c>
      <c r="BR33" s="193">
        <f t="shared" si="35"/>
        <v>0</v>
      </c>
      <c r="BS33" s="348">
        <f t="shared" si="36"/>
        <v>0</v>
      </c>
      <c r="BT33" s="348">
        <f t="shared" si="37"/>
        <v>0</v>
      </c>
      <c r="BU33" s="184">
        <f t="shared" si="38"/>
        <v>0</v>
      </c>
      <c r="BV33" s="193">
        <f t="shared" si="39"/>
        <v>0</v>
      </c>
      <c r="BW33" s="348">
        <f t="shared" si="40"/>
        <v>0</v>
      </c>
      <c r="BX33" s="348">
        <f t="shared" si="41"/>
        <v>0</v>
      </c>
      <c r="BY33" s="184">
        <f t="shared" si="42"/>
        <v>0</v>
      </c>
      <c r="BZ33" s="193">
        <f t="shared" si="43"/>
        <v>0</v>
      </c>
      <c r="CA33" s="348">
        <f t="shared" si="44"/>
        <v>0</v>
      </c>
      <c r="CB33" s="348">
        <f t="shared" si="45"/>
        <v>0</v>
      </c>
      <c r="CC33" s="184">
        <f t="shared" si="46"/>
        <v>0</v>
      </c>
      <c r="CD33" s="193">
        <f t="shared" si="47"/>
        <v>0</v>
      </c>
      <c r="CE33" s="348">
        <f t="shared" si="48"/>
        <v>0</v>
      </c>
      <c r="CF33" s="348">
        <f t="shared" si="49"/>
        <v>0</v>
      </c>
      <c r="CG33" s="184">
        <f t="shared" si="50"/>
        <v>0</v>
      </c>
      <c r="CH33" s="193">
        <f t="shared" si="51"/>
        <v>0</v>
      </c>
      <c r="CI33" s="348">
        <f t="shared" si="52"/>
        <v>0</v>
      </c>
      <c r="CJ33" s="348">
        <f t="shared" si="53"/>
        <v>0</v>
      </c>
      <c r="CK33" s="184">
        <f t="shared" si="54"/>
        <v>0</v>
      </c>
      <c r="CL33" s="193">
        <f t="shared" si="55"/>
        <v>0</v>
      </c>
      <c r="CM33" s="348">
        <f t="shared" si="56"/>
        <v>0</v>
      </c>
      <c r="CN33" s="348">
        <f t="shared" si="57"/>
        <v>0</v>
      </c>
      <c r="CO33" s="184">
        <f t="shared" si="58"/>
        <v>0</v>
      </c>
      <c r="CP33" s="193">
        <f t="shared" si="59"/>
        <v>0</v>
      </c>
      <c r="CQ33" s="1168">
        <f t="shared" si="60"/>
        <v>0</v>
      </c>
      <c r="CR33" s="349">
        <f t="shared" si="2"/>
        <v>0</v>
      </c>
      <c r="CS33" s="197">
        <f t="shared" si="61"/>
        <v>0</v>
      </c>
      <c r="CT33" s="1169">
        <f t="shared" si="62"/>
        <v>0</v>
      </c>
      <c r="CV33" s="1631"/>
      <c r="CW33" s="1632"/>
      <c r="CX33" s="1632"/>
      <c r="CY33" s="1632"/>
      <c r="CZ33" s="1632"/>
      <c r="DA33" s="1632"/>
      <c r="DB33" s="1632"/>
      <c r="DC33" s="1632"/>
      <c r="DD33" s="1632"/>
      <c r="DE33" s="1632"/>
      <c r="DF33" s="1632"/>
      <c r="DG33" s="1632"/>
      <c r="DH33" s="1633"/>
      <c r="DI33" s="10"/>
    </row>
    <row r="34" spans="2:113" ht="19.95" hidden="1" customHeight="1" outlineLevel="1" x14ac:dyDescent="0.25">
      <c r="B34" s="126"/>
      <c r="C34" s="611"/>
      <c r="D34" s="612"/>
      <c r="E34" s="612"/>
      <c r="F34" s="612"/>
      <c r="G34" s="363"/>
      <c r="H34" s="186"/>
      <c r="I34" s="1152"/>
      <c r="J34" s="349">
        <f t="shared" si="3"/>
        <v>0</v>
      </c>
      <c r="K34" s="349">
        <f t="shared" si="66"/>
        <v>0</v>
      </c>
      <c r="L34" s="351" t="str">
        <f t="shared" si="65"/>
        <v/>
      </c>
      <c r="M34" s="186"/>
      <c r="N34" s="189"/>
      <c r="O34" s="189"/>
      <c r="P34" s="190"/>
      <c r="Q34" s="33"/>
      <c r="R34" s="34"/>
      <c r="S34" s="192"/>
      <c r="T34" s="192"/>
      <c r="U34" s="192"/>
      <c r="V34" s="34"/>
      <c r="W34" s="1156"/>
      <c r="X34" s="190"/>
      <c r="Y34" s="190"/>
      <c r="Z34" s="1161">
        <f>IFERROR(CHOOSE(MATCH(N34,{"Mensal";"Bimestral";"Trimestral";"Quadrimestral";"Semestral";"Anual"},0),12,6,4,3,2,1),1)</f>
        <v>1</v>
      </c>
      <c r="AA34" s="190"/>
      <c r="AB34" s="190"/>
      <c r="AC34" s="190"/>
      <c r="AD34" s="353"/>
      <c r="AE34" s="353"/>
      <c r="AF34" s="353"/>
      <c r="AG34" s="33"/>
      <c r="AH34" s="186"/>
      <c r="AI34" s="357"/>
      <c r="AJ34" s="186"/>
      <c r="AK34" s="349"/>
      <c r="AL34" s="1162">
        <f t="shared" si="4"/>
        <v>0</v>
      </c>
      <c r="AM34" s="1163">
        <f t="shared" si="5"/>
        <v>0</v>
      </c>
      <c r="AN34" s="1164">
        <f t="shared" si="6"/>
        <v>0</v>
      </c>
      <c r="AO34" s="1159"/>
      <c r="AP34" s="1165">
        <f t="shared" si="7"/>
        <v>0</v>
      </c>
      <c r="AQ34" s="1163">
        <f t="shared" si="8"/>
        <v>0</v>
      </c>
      <c r="AR34" s="1163">
        <f t="shared" si="9"/>
        <v>0</v>
      </c>
      <c r="AS34" s="1162">
        <f t="shared" si="10"/>
        <v>0</v>
      </c>
      <c r="AT34" s="1167">
        <f t="shared" si="11"/>
        <v>0</v>
      </c>
      <c r="AU34" s="348">
        <f t="shared" si="12"/>
        <v>0</v>
      </c>
      <c r="AV34" s="348">
        <f t="shared" si="13"/>
        <v>0</v>
      </c>
      <c r="AW34" s="184">
        <f t="shared" si="14"/>
        <v>0</v>
      </c>
      <c r="AX34" s="193">
        <f t="shared" si="15"/>
        <v>0</v>
      </c>
      <c r="AY34" s="348">
        <f t="shared" si="16"/>
        <v>0</v>
      </c>
      <c r="AZ34" s="348">
        <f t="shared" si="17"/>
        <v>0</v>
      </c>
      <c r="BA34" s="614">
        <f t="shared" si="18"/>
        <v>0</v>
      </c>
      <c r="BB34" s="193">
        <f t="shared" si="19"/>
        <v>0</v>
      </c>
      <c r="BC34" s="348">
        <f t="shared" si="20"/>
        <v>0</v>
      </c>
      <c r="BD34" s="348">
        <f t="shared" si="21"/>
        <v>0</v>
      </c>
      <c r="BE34" s="184">
        <f t="shared" si="22"/>
        <v>0</v>
      </c>
      <c r="BF34" s="193">
        <f t="shared" si="23"/>
        <v>0</v>
      </c>
      <c r="BG34" s="348">
        <f t="shared" si="24"/>
        <v>0</v>
      </c>
      <c r="BH34" s="348">
        <f t="shared" si="25"/>
        <v>0</v>
      </c>
      <c r="BI34" s="184">
        <f t="shared" si="26"/>
        <v>0</v>
      </c>
      <c r="BJ34" s="193">
        <f t="shared" si="27"/>
        <v>0</v>
      </c>
      <c r="BK34" s="348">
        <f t="shared" si="28"/>
        <v>0</v>
      </c>
      <c r="BL34" s="348">
        <f t="shared" si="29"/>
        <v>0</v>
      </c>
      <c r="BM34" s="184">
        <f t="shared" si="30"/>
        <v>0</v>
      </c>
      <c r="BN34" s="193">
        <f t="shared" si="31"/>
        <v>0</v>
      </c>
      <c r="BO34" s="348">
        <f t="shared" si="32"/>
        <v>0</v>
      </c>
      <c r="BP34" s="348">
        <f t="shared" si="33"/>
        <v>0</v>
      </c>
      <c r="BQ34" s="184">
        <f t="shared" si="34"/>
        <v>0</v>
      </c>
      <c r="BR34" s="193">
        <f t="shared" si="35"/>
        <v>0</v>
      </c>
      <c r="BS34" s="348">
        <f t="shared" si="36"/>
        <v>0</v>
      </c>
      <c r="BT34" s="348">
        <f t="shared" si="37"/>
        <v>0</v>
      </c>
      <c r="BU34" s="184">
        <f t="shared" si="38"/>
        <v>0</v>
      </c>
      <c r="BV34" s="193">
        <f t="shared" si="39"/>
        <v>0</v>
      </c>
      <c r="BW34" s="348">
        <f t="shared" si="40"/>
        <v>0</v>
      </c>
      <c r="BX34" s="348">
        <f t="shared" si="41"/>
        <v>0</v>
      </c>
      <c r="BY34" s="184">
        <f t="shared" si="42"/>
        <v>0</v>
      </c>
      <c r="BZ34" s="193">
        <f t="shared" si="43"/>
        <v>0</v>
      </c>
      <c r="CA34" s="348">
        <f t="shared" si="44"/>
        <v>0</v>
      </c>
      <c r="CB34" s="348">
        <f t="shared" si="45"/>
        <v>0</v>
      </c>
      <c r="CC34" s="184">
        <f t="shared" si="46"/>
        <v>0</v>
      </c>
      <c r="CD34" s="193">
        <f t="shared" si="47"/>
        <v>0</v>
      </c>
      <c r="CE34" s="348">
        <f t="shared" si="48"/>
        <v>0</v>
      </c>
      <c r="CF34" s="348">
        <f t="shared" si="49"/>
        <v>0</v>
      </c>
      <c r="CG34" s="184">
        <f t="shared" si="50"/>
        <v>0</v>
      </c>
      <c r="CH34" s="193">
        <f t="shared" si="51"/>
        <v>0</v>
      </c>
      <c r="CI34" s="348">
        <f t="shared" si="52"/>
        <v>0</v>
      </c>
      <c r="CJ34" s="348">
        <f t="shared" si="53"/>
        <v>0</v>
      </c>
      <c r="CK34" s="184">
        <f t="shared" si="54"/>
        <v>0</v>
      </c>
      <c r="CL34" s="193">
        <f t="shared" si="55"/>
        <v>0</v>
      </c>
      <c r="CM34" s="348">
        <f t="shared" si="56"/>
        <v>0</v>
      </c>
      <c r="CN34" s="348">
        <f t="shared" si="57"/>
        <v>0</v>
      </c>
      <c r="CO34" s="184">
        <f t="shared" si="58"/>
        <v>0</v>
      </c>
      <c r="CP34" s="193">
        <f t="shared" si="59"/>
        <v>0</v>
      </c>
      <c r="CQ34" s="1168">
        <f t="shared" si="60"/>
        <v>0</v>
      </c>
      <c r="CR34" s="349">
        <f t="shared" si="2"/>
        <v>0</v>
      </c>
      <c r="CS34" s="197">
        <f t="shared" si="61"/>
        <v>0</v>
      </c>
      <c r="CT34" s="1169">
        <f t="shared" si="62"/>
        <v>0</v>
      </c>
      <c r="CV34" s="1631"/>
      <c r="CW34" s="1632"/>
      <c r="CX34" s="1632"/>
      <c r="CY34" s="1632"/>
      <c r="CZ34" s="1632"/>
      <c r="DA34" s="1632"/>
      <c r="DB34" s="1632"/>
      <c r="DC34" s="1632"/>
      <c r="DD34" s="1632"/>
      <c r="DE34" s="1632"/>
      <c r="DF34" s="1632"/>
      <c r="DG34" s="1632"/>
      <c r="DH34" s="1633"/>
      <c r="DI34" s="10"/>
    </row>
    <row r="35" spans="2:113" ht="19.95" hidden="1" customHeight="1" outlineLevel="1" x14ac:dyDescent="0.25">
      <c r="B35" s="126"/>
      <c r="C35" s="611"/>
      <c r="D35" s="612"/>
      <c r="E35" s="612"/>
      <c r="F35" s="612"/>
      <c r="G35" s="363"/>
      <c r="H35" s="186"/>
      <c r="I35" s="1152"/>
      <c r="J35" s="349">
        <f t="shared" si="3"/>
        <v>0</v>
      </c>
      <c r="K35" s="349">
        <f t="shared" si="66"/>
        <v>0</v>
      </c>
      <c r="L35" s="351" t="str">
        <f t="shared" si="65"/>
        <v/>
      </c>
      <c r="M35" s="186"/>
      <c r="N35" s="189"/>
      <c r="O35" s="189"/>
      <c r="P35" s="190"/>
      <c r="Q35" s="33"/>
      <c r="R35" s="34"/>
      <c r="S35" s="192"/>
      <c r="T35" s="192"/>
      <c r="U35" s="192"/>
      <c r="V35" s="34"/>
      <c r="W35" s="1156"/>
      <c r="X35" s="190"/>
      <c r="Y35" s="190"/>
      <c r="Z35" s="1161">
        <f>IFERROR(CHOOSE(MATCH(N35,{"Mensal";"Bimestral";"Trimestral";"Quadrimestral";"Semestral";"Anual"},0),12,6,4,3,2,1),1)</f>
        <v>1</v>
      </c>
      <c r="AA35" s="190"/>
      <c r="AB35" s="190"/>
      <c r="AC35" s="190"/>
      <c r="AD35" s="353"/>
      <c r="AE35" s="353"/>
      <c r="AF35" s="353"/>
      <c r="AG35" s="33"/>
      <c r="AH35" s="186"/>
      <c r="AI35" s="357"/>
      <c r="AJ35" s="186"/>
      <c r="AK35" s="349"/>
      <c r="AL35" s="1162">
        <f t="shared" si="4"/>
        <v>0</v>
      </c>
      <c r="AM35" s="1163">
        <f t="shared" si="5"/>
        <v>0</v>
      </c>
      <c r="AN35" s="1164">
        <f t="shared" si="6"/>
        <v>0</v>
      </c>
      <c r="AO35" s="1159"/>
      <c r="AP35" s="1165">
        <f t="shared" si="7"/>
        <v>0</v>
      </c>
      <c r="AQ35" s="1163">
        <f t="shared" si="8"/>
        <v>0</v>
      </c>
      <c r="AR35" s="1163">
        <f t="shared" si="9"/>
        <v>0</v>
      </c>
      <c r="AS35" s="1162">
        <f t="shared" si="10"/>
        <v>0</v>
      </c>
      <c r="AT35" s="1167">
        <f t="shared" si="11"/>
        <v>0</v>
      </c>
      <c r="AU35" s="348">
        <f t="shared" si="12"/>
        <v>0</v>
      </c>
      <c r="AV35" s="348">
        <f t="shared" si="13"/>
        <v>0</v>
      </c>
      <c r="AW35" s="184">
        <f t="shared" si="14"/>
        <v>0</v>
      </c>
      <c r="AX35" s="193">
        <f t="shared" si="15"/>
        <v>0</v>
      </c>
      <c r="AY35" s="348">
        <f t="shared" si="16"/>
        <v>0</v>
      </c>
      <c r="AZ35" s="348">
        <f t="shared" si="17"/>
        <v>0</v>
      </c>
      <c r="BA35" s="614">
        <f t="shared" si="18"/>
        <v>0</v>
      </c>
      <c r="BB35" s="193">
        <f t="shared" si="19"/>
        <v>0</v>
      </c>
      <c r="BC35" s="348">
        <f t="shared" si="20"/>
        <v>0</v>
      </c>
      <c r="BD35" s="348">
        <f t="shared" si="21"/>
        <v>0</v>
      </c>
      <c r="BE35" s="184">
        <f t="shared" si="22"/>
        <v>0</v>
      </c>
      <c r="BF35" s="193">
        <f t="shared" si="23"/>
        <v>0</v>
      </c>
      <c r="BG35" s="348">
        <f t="shared" si="24"/>
        <v>0</v>
      </c>
      <c r="BH35" s="348">
        <f t="shared" si="25"/>
        <v>0</v>
      </c>
      <c r="BI35" s="184">
        <f t="shared" si="26"/>
        <v>0</v>
      </c>
      <c r="BJ35" s="193">
        <f t="shared" si="27"/>
        <v>0</v>
      </c>
      <c r="BK35" s="348">
        <f t="shared" si="28"/>
        <v>0</v>
      </c>
      <c r="BL35" s="348">
        <f t="shared" si="29"/>
        <v>0</v>
      </c>
      <c r="BM35" s="184">
        <f t="shared" si="30"/>
        <v>0</v>
      </c>
      <c r="BN35" s="193">
        <f t="shared" si="31"/>
        <v>0</v>
      </c>
      <c r="BO35" s="348">
        <f t="shared" si="32"/>
        <v>0</v>
      </c>
      <c r="BP35" s="348">
        <f t="shared" si="33"/>
        <v>0</v>
      </c>
      <c r="BQ35" s="184">
        <f t="shared" si="34"/>
        <v>0</v>
      </c>
      <c r="BR35" s="193">
        <f t="shared" si="35"/>
        <v>0</v>
      </c>
      <c r="BS35" s="348">
        <f t="shared" si="36"/>
        <v>0</v>
      </c>
      <c r="BT35" s="348">
        <f t="shared" si="37"/>
        <v>0</v>
      </c>
      <c r="BU35" s="184">
        <f t="shared" si="38"/>
        <v>0</v>
      </c>
      <c r="BV35" s="193">
        <f t="shared" si="39"/>
        <v>0</v>
      </c>
      <c r="BW35" s="348">
        <f t="shared" si="40"/>
        <v>0</v>
      </c>
      <c r="BX35" s="348">
        <f t="shared" si="41"/>
        <v>0</v>
      </c>
      <c r="BY35" s="184">
        <f t="shared" si="42"/>
        <v>0</v>
      </c>
      <c r="BZ35" s="193">
        <f t="shared" si="43"/>
        <v>0</v>
      </c>
      <c r="CA35" s="348">
        <f t="shared" si="44"/>
        <v>0</v>
      </c>
      <c r="CB35" s="348">
        <f t="shared" si="45"/>
        <v>0</v>
      </c>
      <c r="CC35" s="184">
        <f t="shared" si="46"/>
        <v>0</v>
      </c>
      <c r="CD35" s="193">
        <f t="shared" si="47"/>
        <v>0</v>
      </c>
      <c r="CE35" s="348">
        <f t="shared" si="48"/>
        <v>0</v>
      </c>
      <c r="CF35" s="348">
        <f t="shared" si="49"/>
        <v>0</v>
      </c>
      <c r="CG35" s="184">
        <f t="shared" si="50"/>
        <v>0</v>
      </c>
      <c r="CH35" s="193">
        <f t="shared" si="51"/>
        <v>0</v>
      </c>
      <c r="CI35" s="348">
        <f t="shared" si="52"/>
        <v>0</v>
      </c>
      <c r="CJ35" s="348">
        <f t="shared" si="53"/>
        <v>0</v>
      </c>
      <c r="CK35" s="184">
        <f t="shared" si="54"/>
        <v>0</v>
      </c>
      <c r="CL35" s="193">
        <f t="shared" si="55"/>
        <v>0</v>
      </c>
      <c r="CM35" s="348">
        <f t="shared" si="56"/>
        <v>0</v>
      </c>
      <c r="CN35" s="348">
        <f t="shared" si="57"/>
        <v>0</v>
      </c>
      <c r="CO35" s="184">
        <f t="shared" si="58"/>
        <v>0</v>
      </c>
      <c r="CP35" s="193">
        <f t="shared" si="59"/>
        <v>0</v>
      </c>
      <c r="CQ35" s="1168">
        <f t="shared" si="60"/>
        <v>0</v>
      </c>
      <c r="CR35" s="349">
        <f t="shared" si="2"/>
        <v>0</v>
      </c>
      <c r="CS35" s="197">
        <f t="shared" si="61"/>
        <v>0</v>
      </c>
      <c r="CT35" s="1169">
        <f t="shared" si="62"/>
        <v>0</v>
      </c>
      <c r="CV35" s="1631"/>
      <c r="CW35" s="1632"/>
      <c r="CX35" s="1632"/>
      <c r="CY35" s="1632"/>
      <c r="CZ35" s="1632"/>
      <c r="DA35" s="1632"/>
      <c r="DB35" s="1632"/>
      <c r="DC35" s="1632"/>
      <c r="DD35" s="1632"/>
      <c r="DE35" s="1632"/>
      <c r="DF35" s="1632"/>
      <c r="DG35" s="1632"/>
      <c r="DH35" s="1633"/>
      <c r="DI35" s="10"/>
    </row>
    <row r="36" spans="2:113" ht="19.95" hidden="1" customHeight="1" outlineLevel="1" x14ac:dyDescent="0.25">
      <c r="B36" s="126"/>
      <c r="C36" s="611"/>
      <c r="D36" s="612"/>
      <c r="E36" s="612"/>
      <c r="F36" s="612"/>
      <c r="G36" s="363"/>
      <c r="H36" s="186"/>
      <c r="I36" s="1152"/>
      <c r="J36" s="349">
        <f t="shared" si="3"/>
        <v>0</v>
      </c>
      <c r="K36" s="349">
        <f t="shared" si="66"/>
        <v>0</v>
      </c>
      <c r="L36" s="351" t="str">
        <f t="shared" si="65"/>
        <v/>
      </c>
      <c r="M36" s="186"/>
      <c r="N36" s="189"/>
      <c r="O36" s="189"/>
      <c r="P36" s="190"/>
      <c r="Q36" s="33"/>
      <c r="R36" s="34"/>
      <c r="S36" s="192"/>
      <c r="T36" s="192"/>
      <c r="U36" s="192"/>
      <c r="V36" s="34"/>
      <c r="W36" s="1156"/>
      <c r="X36" s="190"/>
      <c r="Y36" s="190"/>
      <c r="Z36" s="1161">
        <f>IFERROR(CHOOSE(MATCH(N36,{"Mensal";"Bimestral";"Trimestral";"Quadrimestral";"Semestral";"Anual"},0),12,6,4,3,2,1),1)</f>
        <v>1</v>
      </c>
      <c r="AA36" s="190"/>
      <c r="AB36" s="190"/>
      <c r="AC36" s="190"/>
      <c r="AD36" s="353"/>
      <c r="AE36" s="353"/>
      <c r="AF36" s="353"/>
      <c r="AG36" s="33"/>
      <c r="AH36" s="186"/>
      <c r="AI36" s="357"/>
      <c r="AJ36" s="186"/>
      <c r="AK36" s="349"/>
      <c r="AL36" s="1162">
        <f t="shared" si="4"/>
        <v>0</v>
      </c>
      <c r="AM36" s="1163">
        <f t="shared" si="5"/>
        <v>0</v>
      </c>
      <c r="AN36" s="1164">
        <f t="shared" si="6"/>
        <v>0</v>
      </c>
      <c r="AO36" s="1159"/>
      <c r="AP36" s="1165">
        <f t="shared" si="7"/>
        <v>0</v>
      </c>
      <c r="AQ36" s="1163">
        <f t="shared" si="8"/>
        <v>0</v>
      </c>
      <c r="AR36" s="1163">
        <f t="shared" si="9"/>
        <v>0</v>
      </c>
      <c r="AS36" s="1162">
        <f t="shared" si="10"/>
        <v>0</v>
      </c>
      <c r="AT36" s="1167">
        <f t="shared" si="11"/>
        <v>0</v>
      </c>
      <c r="AU36" s="348">
        <f t="shared" si="12"/>
        <v>0</v>
      </c>
      <c r="AV36" s="348">
        <f t="shared" si="13"/>
        <v>0</v>
      </c>
      <c r="AW36" s="184">
        <f t="shared" si="14"/>
        <v>0</v>
      </c>
      <c r="AX36" s="193">
        <f t="shared" si="15"/>
        <v>0</v>
      </c>
      <c r="AY36" s="348">
        <f t="shared" si="16"/>
        <v>0</v>
      </c>
      <c r="AZ36" s="348">
        <f t="shared" si="17"/>
        <v>0</v>
      </c>
      <c r="BA36" s="614">
        <f t="shared" si="18"/>
        <v>0</v>
      </c>
      <c r="BB36" s="193">
        <f t="shared" si="19"/>
        <v>0</v>
      </c>
      <c r="BC36" s="348">
        <f t="shared" si="20"/>
        <v>0</v>
      </c>
      <c r="BD36" s="348">
        <f t="shared" si="21"/>
        <v>0</v>
      </c>
      <c r="BE36" s="184">
        <f t="shared" si="22"/>
        <v>0</v>
      </c>
      <c r="BF36" s="193">
        <f t="shared" si="23"/>
        <v>0</v>
      </c>
      <c r="BG36" s="348">
        <f t="shared" si="24"/>
        <v>0</v>
      </c>
      <c r="BH36" s="348">
        <f t="shared" si="25"/>
        <v>0</v>
      </c>
      <c r="BI36" s="184">
        <f t="shared" si="26"/>
        <v>0</v>
      </c>
      <c r="BJ36" s="193">
        <f t="shared" si="27"/>
        <v>0</v>
      </c>
      <c r="BK36" s="348">
        <f t="shared" si="28"/>
        <v>0</v>
      </c>
      <c r="BL36" s="348">
        <f t="shared" si="29"/>
        <v>0</v>
      </c>
      <c r="BM36" s="184">
        <f t="shared" si="30"/>
        <v>0</v>
      </c>
      <c r="BN36" s="193">
        <f t="shared" si="31"/>
        <v>0</v>
      </c>
      <c r="BO36" s="348">
        <f t="shared" si="32"/>
        <v>0</v>
      </c>
      <c r="BP36" s="348">
        <f t="shared" si="33"/>
        <v>0</v>
      </c>
      <c r="BQ36" s="184">
        <f t="shared" si="34"/>
        <v>0</v>
      </c>
      <c r="BR36" s="193">
        <f t="shared" si="35"/>
        <v>0</v>
      </c>
      <c r="BS36" s="348">
        <f t="shared" si="36"/>
        <v>0</v>
      </c>
      <c r="BT36" s="348">
        <f t="shared" si="37"/>
        <v>0</v>
      </c>
      <c r="BU36" s="184">
        <f t="shared" si="38"/>
        <v>0</v>
      </c>
      <c r="BV36" s="193">
        <f t="shared" si="39"/>
        <v>0</v>
      </c>
      <c r="BW36" s="348">
        <f t="shared" si="40"/>
        <v>0</v>
      </c>
      <c r="BX36" s="348">
        <f t="shared" si="41"/>
        <v>0</v>
      </c>
      <c r="BY36" s="184">
        <f t="shared" si="42"/>
        <v>0</v>
      </c>
      <c r="BZ36" s="193">
        <f t="shared" si="43"/>
        <v>0</v>
      </c>
      <c r="CA36" s="348">
        <f t="shared" si="44"/>
        <v>0</v>
      </c>
      <c r="CB36" s="348">
        <f t="shared" si="45"/>
        <v>0</v>
      </c>
      <c r="CC36" s="184">
        <f t="shared" si="46"/>
        <v>0</v>
      </c>
      <c r="CD36" s="193">
        <f t="shared" si="47"/>
        <v>0</v>
      </c>
      <c r="CE36" s="348">
        <f t="shared" si="48"/>
        <v>0</v>
      </c>
      <c r="CF36" s="348">
        <f t="shared" si="49"/>
        <v>0</v>
      </c>
      <c r="CG36" s="184">
        <f t="shared" si="50"/>
        <v>0</v>
      </c>
      <c r="CH36" s="193">
        <f t="shared" si="51"/>
        <v>0</v>
      </c>
      <c r="CI36" s="348">
        <f t="shared" si="52"/>
        <v>0</v>
      </c>
      <c r="CJ36" s="348">
        <f t="shared" si="53"/>
        <v>0</v>
      </c>
      <c r="CK36" s="184">
        <f t="shared" si="54"/>
        <v>0</v>
      </c>
      <c r="CL36" s="193">
        <f t="shared" si="55"/>
        <v>0</v>
      </c>
      <c r="CM36" s="348">
        <f t="shared" si="56"/>
        <v>0</v>
      </c>
      <c r="CN36" s="348">
        <f t="shared" si="57"/>
        <v>0</v>
      </c>
      <c r="CO36" s="184">
        <f t="shared" si="58"/>
        <v>0</v>
      </c>
      <c r="CP36" s="193">
        <f t="shared" si="59"/>
        <v>0</v>
      </c>
      <c r="CQ36" s="1168">
        <f t="shared" si="60"/>
        <v>0</v>
      </c>
      <c r="CR36" s="349">
        <f t="shared" si="2"/>
        <v>0</v>
      </c>
      <c r="CS36" s="197">
        <f t="shared" si="61"/>
        <v>0</v>
      </c>
      <c r="CT36" s="1169">
        <f t="shared" si="62"/>
        <v>0</v>
      </c>
      <c r="CV36" s="1631"/>
      <c r="CW36" s="1632"/>
      <c r="CX36" s="1632"/>
      <c r="CY36" s="1632"/>
      <c r="CZ36" s="1632"/>
      <c r="DA36" s="1632"/>
      <c r="DB36" s="1632"/>
      <c r="DC36" s="1632"/>
      <c r="DD36" s="1632"/>
      <c r="DE36" s="1632"/>
      <c r="DF36" s="1632"/>
      <c r="DG36" s="1632"/>
      <c r="DH36" s="1633"/>
      <c r="DI36" s="10"/>
    </row>
    <row r="37" spans="2:113" ht="19.95" hidden="1" customHeight="1" outlineLevel="1" x14ac:dyDescent="0.25">
      <c r="B37" s="126"/>
      <c r="C37" s="611"/>
      <c r="D37" s="612"/>
      <c r="E37" s="612"/>
      <c r="F37" s="612"/>
      <c r="G37" s="363"/>
      <c r="H37" s="186"/>
      <c r="I37" s="1152"/>
      <c r="J37" s="349">
        <f t="shared" si="3"/>
        <v>0</v>
      </c>
      <c r="K37" s="349">
        <f t="shared" si="66"/>
        <v>0</v>
      </c>
      <c r="L37" s="351" t="str">
        <f t="shared" si="65"/>
        <v/>
      </c>
      <c r="M37" s="186"/>
      <c r="N37" s="189"/>
      <c r="O37" s="189"/>
      <c r="P37" s="190"/>
      <c r="Q37" s="33"/>
      <c r="R37" s="34"/>
      <c r="S37" s="192"/>
      <c r="T37" s="192"/>
      <c r="U37" s="192"/>
      <c r="V37" s="34"/>
      <c r="W37" s="1156"/>
      <c r="X37" s="190"/>
      <c r="Y37" s="190"/>
      <c r="Z37" s="1161">
        <f>IFERROR(CHOOSE(MATCH(N37,{"Mensal";"Bimestral";"Trimestral";"Quadrimestral";"Semestral";"Anual"},0),12,6,4,3,2,1),1)</f>
        <v>1</v>
      </c>
      <c r="AA37" s="190"/>
      <c r="AB37" s="190"/>
      <c r="AC37" s="190"/>
      <c r="AD37" s="353"/>
      <c r="AE37" s="353"/>
      <c r="AF37" s="353"/>
      <c r="AG37" s="33"/>
      <c r="AH37" s="186"/>
      <c r="AI37" s="357"/>
      <c r="AJ37" s="186"/>
      <c r="AK37" s="349"/>
      <c r="AL37" s="1162">
        <f t="shared" si="4"/>
        <v>0</v>
      </c>
      <c r="AM37" s="1163">
        <f t="shared" si="5"/>
        <v>0</v>
      </c>
      <c r="AN37" s="1164">
        <f t="shared" si="6"/>
        <v>0</v>
      </c>
      <c r="AO37" s="1159"/>
      <c r="AP37" s="1165">
        <f t="shared" si="7"/>
        <v>0</v>
      </c>
      <c r="AQ37" s="1163">
        <f t="shared" si="8"/>
        <v>0</v>
      </c>
      <c r="AR37" s="1163">
        <f t="shared" si="9"/>
        <v>0</v>
      </c>
      <c r="AS37" s="1162">
        <f t="shared" si="10"/>
        <v>0</v>
      </c>
      <c r="AT37" s="1167">
        <f t="shared" si="11"/>
        <v>0</v>
      </c>
      <c r="AU37" s="348">
        <f t="shared" si="12"/>
        <v>0</v>
      </c>
      <c r="AV37" s="348">
        <f t="shared" si="13"/>
        <v>0</v>
      </c>
      <c r="AW37" s="184">
        <f t="shared" si="14"/>
        <v>0</v>
      </c>
      <c r="AX37" s="193">
        <f t="shared" si="15"/>
        <v>0</v>
      </c>
      <c r="AY37" s="348">
        <f t="shared" si="16"/>
        <v>0</v>
      </c>
      <c r="AZ37" s="348">
        <f t="shared" si="17"/>
        <v>0</v>
      </c>
      <c r="BA37" s="614">
        <f t="shared" si="18"/>
        <v>0</v>
      </c>
      <c r="BB37" s="193">
        <f t="shared" si="19"/>
        <v>0</v>
      </c>
      <c r="BC37" s="348">
        <f t="shared" si="20"/>
        <v>0</v>
      </c>
      <c r="BD37" s="348">
        <f t="shared" si="21"/>
        <v>0</v>
      </c>
      <c r="BE37" s="184">
        <f t="shared" si="22"/>
        <v>0</v>
      </c>
      <c r="BF37" s="193">
        <f t="shared" si="23"/>
        <v>0</v>
      </c>
      <c r="BG37" s="348">
        <f t="shared" si="24"/>
        <v>0</v>
      </c>
      <c r="BH37" s="348">
        <f t="shared" si="25"/>
        <v>0</v>
      </c>
      <c r="BI37" s="184">
        <f t="shared" si="26"/>
        <v>0</v>
      </c>
      <c r="BJ37" s="193">
        <f t="shared" si="27"/>
        <v>0</v>
      </c>
      <c r="BK37" s="348">
        <f t="shared" si="28"/>
        <v>0</v>
      </c>
      <c r="BL37" s="348">
        <f t="shared" si="29"/>
        <v>0</v>
      </c>
      <c r="BM37" s="184">
        <f t="shared" si="30"/>
        <v>0</v>
      </c>
      <c r="BN37" s="193">
        <f t="shared" si="31"/>
        <v>0</v>
      </c>
      <c r="BO37" s="348">
        <f t="shared" si="32"/>
        <v>0</v>
      </c>
      <c r="BP37" s="348">
        <f t="shared" si="33"/>
        <v>0</v>
      </c>
      <c r="BQ37" s="184">
        <f t="shared" si="34"/>
        <v>0</v>
      </c>
      <c r="BR37" s="193">
        <f t="shared" si="35"/>
        <v>0</v>
      </c>
      <c r="BS37" s="348">
        <f t="shared" si="36"/>
        <v>0</v>
      </c>
      <c r="BT37" s="348">
        <f t="shared" si="37"/>
        <v>0</v>
      </c>
      <c r="BU37" s="184">
        <f t="shared" si="38"/>
        <v>0</v>
      </c>
      <c r="BV37" s="193">
        <f t="shared" si="39"/>
        <v>0</v>
      </c>
      <c r="BW37" s="348">
        <f t="shared" si="40"/>
        <v>0</v>
      </c>
      <c r="BX37" s="348">
        <f t="shared" si="41"/>
        <v>0</v>
      </c>
      <c r="BY37" s="184">
        <f t="shared" si="42"/>
        <v>0</v>
      </c>
      <c r="BZ37" s="193">
        <f t="shared" si="43"/>
        <v>0</v>
      </c>
      <c r="CA37" s="348">
        <f t="shared" si="44"/>
        <v>0</v>
      </c>
      <c r="CB37" s="348">
        <f t="shared" si="45"/>
        <v>0</v>
      </c>
      <c r="CC37" s="184">
        <f t="shared" si="46"/>
        <v>0</v>
      </c>
      <c r="CD37" s="193">
        <f t="shared" si="47"/>
        <v>0</v>
      </c>
      <c r="CE37" s="348">
        <f t="shared" si="48"/>
        <v>0</v>
      </c>
      <c r="CF37" s="348">
        <f t="shared" si="49"/>
        <v>0</v>
      </c>
      <c r="CG37" s="184">
        <f t="shared" si="50"/>
        <v>0</v>
      </c>
      <c r="CH37" s="193">
        <f t="shared" si="51"/>
        <v>0</v>
      </c>
      <c r="CI37" s="348">
        <f t="shared" si="52"/>
        <v>0</v>
      </c>
      <c r="CJ37" s="348">
        <f t="shared" si="53"/>
        <v>0</v>
      </c>
      <c r="CK37" s="184">
        <f t="shared" si="54"/>
        <v>0</v>
      </c>
      <c r="CL37" s="193">
        <f t="shared" si="55"/>
        <v>0</v>
      </c>
      <c r="CM37" s="348">
        <f t="shared" si="56"/>
        <v>0</v>
      </c>
      <c r="CN37" s="348">
        <f t="shared" si="57"/>
        <v>0</v>
      </c>
      <c r="CO37" s="184">
        <f t="shared" si="58"/>
        <v>0</v>
      </c>
      <c r="CP37" s="193">
        <f t="shared" si="59"/>
        <v>0</v>
      </c>
      <c r="CQ37" s="1168">
        <f t="shared" si="60"/>
        <v>0</v>
      </c>
      <c r="CR37" s="349">
        <f t="shared" si="2"/>
        <v>0</v>
      </c>
      <c r="CS37" s="197">
        <f t="shared" si="61"/>
        <v>0</v>
      </c>
      <c r="CT37" s="1169">
        <f t="shared" si="62"/>
        <v>0</v>
      </c>
      <c r="CV37" s="1631"/>
      <c r="CW37" s="1632"/>
      <c r="CX37" s="1632"/>
      <c r="CY37" s="1632"/>
      <c r="CZ37" s="1632"/>
      <c r="DA37" s="1632"/>
      <c r="DB37" s="1632"/>
      <c r="DC37" s="1632"/>
      <c r="DD37" s="1632"/>
      <c r="DE37" s="1632"/>
      <c r="DF37" s="1632"/>
      <c r="DG37" s="1632"/>
      <c r="DH37" s="1633"/>
      <c r="DI37" s="10"/>
    </row>
    <row r="38" spans="2:113" ht="19.95" hidden="1" customHeight="1" outlineLevel="1" x14ac:dyDescent="0.25">
      <c r="B38" s="126"/>
      <c r="C38" s="611"/>
      <c r="D38" s="612"/>
      <c r="E38" s="612"/>
      <c r="F38" s="612"/>
      <c r="G38" s="363"/>
      <c r="H38" s="186"/>
      <c r="I38" s="1152"/>
      <c r="J38" s="349">
        <f t="shared" si="3"/>
        <v>0</v>
      </c>
      <c r="K38" s="349">
        <f t="shared" si="66"/>
        <v>0</v>
      </c>
      <c r="L38" s="351" t="str">
        <f t="shared" si="65"/>
        <v/>
      </c>
      <c r="M38" s="186"/>
      <c r="N38" s="189"/>
      <c r="O38" s="189"/>
      <c r="P38" s="190"/>
      <c r="Q38" s="33"/>
      <c r="R38" s="34"/>
      <c r="S38" s="192"/>
      <c r="T38" s="192"/>
      <c r="U38" s="192"/>
      <c r="V38" s="34"/>
      <c r="W38" s="1156"/>
      <c r="X38" s="190"/>
      <c r="Y38" s="190"/>
      <c r="Z38" s="1161">
        <f>IFERROR(CHOOSE(MATCH(N38,{"Mensal";"Bimestral";"Trimestral";"Quadrimestral";"Semestral";"Anual"},0),12,6,4,3,2,1),1)</f>
        <v>1</v>
      </c>
      <c r="AA38" s="190"/>
      <c r="AB38" s="190"/>
      <c r="AC38" s="190"/>
      <c r="AD38" s="353"/>
      <c r="AE38" s="353"/>
      <c r="AF38" s="353"/>
      <c r="AG38" s="33"/>
      <c r="AH38" s="186"/>
      <c r="AI38" s="357"/>
      <c r="AJ38" s="186"/>
      <c r="AK38" s="349"/>
      <c r="AL38" s="1162">
        <f t="shared" si="4"/>
        <v>0</v>
      </c>
      <c r="AM38" s="1163">
        <f t="shared" si="5"/>
        <v>0</v>
      </c>
      <c r="AN38" s="1164">
        <f t="shared" si="6"/>
        <v>0</v>
      </c>
      <c r="AO38" s="1159"/>
      <c r="AP38" s="1165">
        <f t="shared" si="7"/>
        <v>0</v>
      </c>
      <c r="AQ38" s="1163">
        <f t="shared" si="8"/>
        <v>0</v>
      </c>
      <c r="AR38" s="1163">
        <f t="shared" si="9"/>
        <v>0</v>
      </c>
      <c r="AS38" s="1162">
        <f t="shared" si="10"/>
        <v>0</v>
      </c>
      <c r="AT38" s="1167">
        <f t="shared" si="11"/>
        <v>0</v>
      </c>
      <c r="AU38" s="348">
        <f t="shared" si="12"/>
        <v>0</v>
      </c>
      <c r="AV38" s="348">
        <f t="shared" si="13"/>
        <v>0</v>
      </c>
      <c r="AW38" s="184">
        <f t="shared" si="14"/>
        <v>0</v>
      </c>
      <c r="AX38" s="193">
        <f t="shared" si="15"/>
        <v>0</v>
      </c>
      <c r="AY38" s="348">
        <f t="shared" si="16"/>
        <v>0</v>
      </c>
      <c r="AZ38" s="348">
        <f t="shared" si="17"/>
        <v>0</v>
      </c>
      <c r="BA38" s="614">
        <f t="shared" si="18"/>
        <v>0</v>
      </c>
      <c r="BB38" s="193">
        <f t="shared" si="19"/>
        <v>0</v>
      </c>
      <c r="BC38" s="348">
        <f t="shared" si="20"/>
        <v>0</v>
      </c>
      <c r="BD38" s="348">
        <f t="shared" si="21"/>
        <v>0</v>
      </c>
      <c r="BE38" s="184">
        <f t="shared" si="22"/>
        <v>0</v>
      </c>
      <c r="BF38" s="193">
        <f t="shared" si="23"/>
        <v>0</v>
      </c>
      <c r="BG38" s="348">
        <f t="shared" si="24"/>
        <v>0</v>
      </c>
      <c r="BH38" s="348">
        <f t="shared" si="25"/>
        <v>0</v>
      </c>
      <c r="BI38" s="184">
        <f t="shared" si="26"/>
        <v>0</v>
      </c>
      <c r="BJ38" s="193">
        <f t="shared" si="27"/>
        <v>0</v>
      </c>
      <c r="BK38" s="348">
        <f t="shared" si="28"/>
        <v>0</v>
      </c>
      <c r="BL38" s="348">
        <f t="shared" si="29"/>
        <v>0</v>
      </c>
      <c r="BM38" s="184">
        <f t="shared" si="30"/>
        <v>0</v>
      </c>
      <c r="BN38" s="193">
        <f t="shared" si="31"/>
        <v>0</v>
      </c>
      <c r="BO38" s="348">
        <f t="shared" si="32"/>
        <v>0</v>
      </c>
      <c r="BP38" s="348">
        <f t="shared" si="33"/>
        <v>0</v>
      </c>
      <c r="BQ38" s="184">
        <f t="shared" si="34"/>
        <v>0</v>
      </c>
      <c r="BR38" s="193">
        <f t="shared" si="35"/>
        <v>0</v>
      </c>
      <c r="BS38" s="348">
        <f t="shared" si="36"/>
        <v>0</v>
      </c>
      <c r="BT38" s="348">
        <f t="shared" si="37"/>
        <v>0</v>
      </c>
      <c r="BU38" s="184">
        <f t="shared" si="38"/>
        <v>0</v>
      </c>
      <c r="BV38" s="193">
        <f t="shared" si="39"/>
        <v>0</v>
      </c>
      <c r="BW38" s="348">
        <f t="shared" si="40"/>
        <v>0</v>
      </c>
      <c r="BX38" s="348">
        <f t="shared" si="41"/>
        <v>0</v>
      </c>
      <c r="BY38" s="184">
        <f t="shared" si="42"/>
        <v>0</v>
      </c>
      <c r="BZ38" s="193">
        <f t="shared" si="43"/>
        <v>0</v>
      </c>
      <c r="CA38" s="348">
        <f t="shared" si="44"/>
        <v>0</v>
      </c>
      <c r="CB38" s="348">
        <f t="shared" si="45"/>
        <v>0</v>
      </c>
      <c r="CC38" s="184">
        <f t="shared" si="46"/>
        <v>0</v>
      </c>
      <c r="CD38" s="193">
        <f t="shared" si="47"/>
        <v>0</v>
      </c>
      <c r="CE38" s="348">
        <f t="shared" si="48"/>
        <v>0</v>
      </c>
      <c r="CF38" s="348">
        <f t="shared" si="49"/>
        <v>0</v>
      </c>
      <c r="CG38" s="184">
        <f t="shared" si="50"/>
        <v>0</v>
      </c>
      <c r="CH38" s="193">
        <f t="shared" si="51"/>
        <v>0</v>
      </c>
      <c r="CI38" s="348">
        <f t="shared" si="52"/>
        <v>0</v>
      </c>
      <c r="CJ38" s="348">
        <f t="shared" si="53"/>
        <v>0</v>
      </c>
      <c r="CK38" s="184">
        <f t="shared" si="54"/>
        <v>0</v>
      </c>
      <c r="CL38" s="193">
        <f t="shared" si="55"/>
        <v>0</v>
      </c>
      <c r="CM38" s="348">
        <f t="shared" si="56"/>
        <v>0</v>
      </c>
      <c r="CN38" s="348">
        <f t="shared" si="57"/>
        <v>0</v>
      </c>
      <c r="CO38" s="184">
        <f t="shared" si="58"/>
        <v>0</v>
      </c>
      <c r="CP38" s="193">
        <f t="shared" si="59"/>
        <v>0</v>
      </c>
      <c r="CQ38" s="1168">
        <f t="shared" si="60"/>
        <v>0</v>
      </c>
      <c r="CR38" s="349">
        <f t="shared" si="2"/>
        <v>0</v>
      </c>
      <c r="CS38" s="197">
        <f t="shared" si="61"/>
        <v>0</v>
      </c>
      <c r="CT38" s="1169">
        <f t="shared" si="62"/>
        <v>0</v>
      </c>
      <c r="CV38" s="1631"/>
      <c r="CW38" s="1632"/>
      <c r="CX38" s="1632"/>
      <c r="CY38" s="1632"/>
      <c r="CZ38" s="1632"/>
      <c r="DA38" s="1632"/>
      <c r="DB38" s="1632"/>
      <c r="DC38" s="1632"/>
      <c r="DD38" s="1632"/>
      <c r="DE38" s="1632"/>
      <c r="DF38" s="1632"/>
      <c r="DG38" s="1632"/>
      <c r="DH38" s="1633"/>
      <c r="DI38" s="10"/>
    </row>
    <row r="39" spans="2:113" ht="19.95" hidden="1" customHeight="1" outlineLevel="1" x14ac:dyDescent="0.25">
      <c r="B39" s="126"/>
      <c r="C39" s="611"/>
      <c r="D39" s="612"/>
      <c r="E39" s="612"/>
      <c r="F39" s="612"/>
      <c r="G39" s="363"/>
      <c r="H39" s="186"/>
      <c r="I39" s="1152"/>
      <c r="J39" s="349">
        <f t="shared" si="3"/>
        <v>0</v>
      </c>
      <c r="K39" s="349">
        <f t="shared" si="66"/>
        <v>0</v>
      </c>
      <c r="L39" s="351" t="str">
        <f t="shared" si="65"/>
        <v/>
      </c>
      <c r="M39" s="186"/>
      <c r="N39" s="189"/>
      <c r="O39" s="189"/>
      <c r="P39" s="190"/>
      <c r="Q39" s="33"/>
      <c r="R39" s="34"/>
      <c r="S39" s="192"/>
      <c r="T39" s="192"/>
      <c r="U39" s="192"/>
      <c r="V39" s="34"/>
      <c r="W39" s="1156"/>
      <c r="X39" s="190"/>
      <c r="Y39" s="190"/>
      <c r="Z39" s="1161">
        <f>IFERROR(CHOOSE(MATCH(N39,{"Mensal";"Bimestral";"Trimestral";"Quadrimestral";"Semestral";"Anual"},0),12,6,4,3,2,1),1)</f>
        <v>1</v>
      </c>
      <c r="AA39" s="190"/>
      <c r="AB39" s="190"/>
      <c r="AC39" s="190"/>
      <c r="AD39" s="353"/>
      <c r="AE39" s="353"/>
      <c r="AF39" s="353"/>
      <c r="AG39" s="33"/>
      <c r="AH39" s="186"/>
      <c r="AI39" s="357"/>
      <c r="AJ39" s="186"/>
      <c r="AK39" s="349"/>
      <c r="AL39" s="1162">
        <f t="shared" si="4"/>
        <v>0</v>
      </c>
      <c r="AM39" s="1163">
        <f t="shared" si="5"/>
        <v>0</v>
      </c>
      <c r="AN39" s="1164">
        <f t="shared" si="6"/>
        <v>0</v>
      </c>
      <c r="AO39" s="1159"/>
      <c r="AP39" s="1165">
        <f t="shared" si="7"/>
        <v>0</v>
      </c>
      <c r="AQ39" s="1163">
        <f t="shared" si="8"/>
        <v>0</v>
      </c>
      <c r="AR39" s="1163">
        <f t="shared" si="9"/>
        <v>0</v>
      </c>
      <c r="AS39" s="1162">
        <f t="shared" si="10"/>
        <v>0</v>
      </c>
      <c r="AT39" s="1167">
        <f t="shared" si="11"/>
        <v>0</v>
      </c>
      <c r="AU39" s="348">
        <f t="shared" si="12"/>
        <v>0</v>
      </c>
      <c r="AV39" s="348">
        <f t="shared" si="13"/>
        <v>0</v>
      </c>
      <c r="AW39" s="184">
        <f t="shared" si="14"/>
        <v>0</v>
      </c>
      <c r="AX39" s="193">
        <f t="shared" si="15"/>
        <v>0</v>
      </c>
      <c r="AY39" s="348">
        <f t="shared" si="16"/>
        <v>0</v>
      </c>
      <c r="AZ39" s="348">
        <f t="shared" si="17"/>
        <v>0</v>
      </c>
      <c r="BA39" s="614">
        <f t="shared" si="18"/>
        <v>0</v>
      </c>
      <c r="BB39" s="193">
        <f t="shared" si="19"/>
        <v>0</v>
      </c>
      <c r="BC39" s="348">
        <f t="shared" si="20"/>
        <v>0</v>
      </c>
      <c r="BD39" s="348">
        <f t="shared" si="21"/>
        <v>0</v>
      </c>
      <c r="BE39" s="184">
        <f t="shared" si="22"/>
        <v>0</v>
      </c>
      <c r="BF39" s="193">
        <f t="shared" si="23"/>
        <v>0</v>
      </c>
      <c r="BG39" s="348">
        <f t="shared" si="24"/>
        <v>0</v>
      </c>
      <c r="BH39" s="348">
        <f t="shared" si="25"/>
        <v>0</v>
      </c>
      <c r="BI39" s="184">
        <f t="shared" si="26"/>
        <v>0</v>
      </c>
      <c r="BJ39" s="193">
        <f t="shared" si="27"/>
        <v>0</v>
      </c>
      <c r="BK39" s="348">
        <f t="shared" si="28"/>
        <v>0</v>
      </c>
      <c r="BL39" s="348">
        <f t="shared" si="29"/>
        <v>0</v>
      </c>
      <c r="BM39" s="184">
        <f t="shared" si="30"/>
        <v>0</v>
      </c>
      <c r="BN39" s="193">
        <f t="shared" si="31"/>
        <v>0</v>
      </c>
      <c r="BO39" s="348">
        <f t="shared" si="32"/>
        <v>0</v>
      </c>
      <c r="BP39" s="348">
        <f t="shared" si="33"/>
        <v>0</v>
      </c>
      <c r="BQ39" s="184">
        <f t="shared" si="34"/>
        <v>0</v>
      </c>
      <c r="BR39" s="193">
        <f t="shared" si="35"/>
        <v>0</v>
      </c>
      <c r="BS39" s="348">
        <f t="shared" si="36"/>
        <v>0</v>
      </c>
      <c r="BT39" s="348">
        <f t="shared" si="37"/>
        <v>0</v>
      </c>
      <c r="BU39" s="184">
        <f t="shared" si="38"/>
        <v>0</v>
      </c>
      <c r="BV39" s="193">
        <f t="shared" si="39"/>
        <v>0</v>
      </c>
      <c r="BW39" s="348">
        <f t="shared" si="40"/>
        <v>0</v>
      </c>
      <c r="BX39" s="348">
        <f t="shared" si="41"/>
        <v>0</v>
      </c>
      <c r="BY39" s="184">
        <f t="shared" si="42"/>
        <v>0</v>
      </c>
      <c r="BZ39" s="193">
        <f t="shared" si="43"/>
        <v>0</v>
      </c>
      <c r="CA39" s="348">
        <f t="shared" si="44"/>
        <v>0</v>
      </c>
      <c r="CB39" s="348">
        <f t="shared" si="45"/>
        <v>0</v>
      </c>
      <c r="CC39" s="184">
        <f t="shared" si="46"/>
        <v>0</v>
      </c>
      <c r="CD39" s="193">
        <f t="shared" si="47"/>
        <v>0</v>
      </c>
      <c r="CE39" s="348">
        <f t="shared" si="48"/>
        <v>0</v>
      </c>
      <c r="CF39" s="348">
        <f t="shared" si="49"/>
        <v>0</v>
      </c>
      <c r="CG39" s="184">
        <f t="shared" si="50"/>
        <v>0</v>
      </c>
      <c r="CH39" s="193">
        <f t="shared" si="51"/>
        <v>0</v>
      </c>
      <c r="CI39" s="348">
        <f t="shared" si="52"/>
        <v>0</v>
      </c>
      <c r="CJ39" s="348">
        <f t="shared" si="53"/>
        <v>0</v>
      </c>
      <c r="CK39" s="184">
        <f t="shared" si="54"/>
        <v>0</v>
      </c>
      <c r="CL39" s="193">
        <f t="shared" si="55"/>
        <v>0</v>
      </c>
      <c r="CM39" s="348">
        <f t="shared" si="56"/>
        <v>0</v>
      </c>
      <c r="CN39" s="348">
        <f t="shared" si="57"/>
        <v>0</v>
      </c>
      <c r="CO39" s="184">
        <f t="shared" si="58"/>
        <v>0</v>
      </c>
      <c r="CP39" s="193">
        <f t="shared" si="59"/>
        <v>0</v>
      </c>
      <c r="CQ39" s="1168">
        <f t="shared" si="60"/>
        <v>0</v>
      </c>
      <c r="CR39" s="349">
        <f t="shared" si="2"/>
        <v>0</v>
      </c>
      <c r="CS39" s="197">
        <f t="shared" si="61"/>
        <v>0</v>
      </c>
      <c r="CT39" s="1169">
        <f t="shared" si="62"/>
        <v>0</v>
      </c>
      <c r="CV39" s="1631"/>
      <c r="CW39" s="1632"/>
      <c r="CX39" s="1632"/>
      <c r="CY39" s="1632"/>
      <c r="CZ39" s="1632"/>
      <c r="DA39" s="1632"/>
      <c r="DB39" s="1632"/>
      <c r="DC39" s="1632"/>
      <c r="DD39" s="1632"/>
      <c r="DE39" s="1632"/>
      <c r="DF39" s="1632"/>
      <c r="DG39" s="1632"/>
      <c r="DH39" s="1633"/>
      <c r="DI39" s="10"/>
    </row>
    <row r="40" spans="2:113" ht="19.95" hidden="1" customHeight="1" outlineLevel="1" x14ac:dyDescent="0.25">
      <c r="B40" s="126"/>
      <c r="C40" s="611"/>
      <c r="D40" s="612"/>
      <c r="E40" s="612"/>
      <c r="F40" s="612"/>
      <c r="G40" s="363"/>
      <c r="H40" s="186"/>
      <c r="I40" s="1152"/>
      <c r="J40" s="349">
        <f t="shared" si="3"/>
        <v>0</v>
      </c>
      <c r="K40" s="349">
        <f t="shared" si="66"/>
        <v>0</v>
      </c>
      <c r="L40" s="351" t="str">
        <f t="shared" si="65"/>
        <v/>
      </c>
      <c r="M40" s="186"/>
      <c r="N40" s="189"/>
      <c r="O40" s="189"/>
      <c r="P40" s="190"/>
      <c r="Q40" s="33"/>
      <c r="R40" s="34"/>
      <c r="S40" s="192"/>
      <c r="T40" s="192"/>
      <c r="U40" s="192"/>
      <c r="V40" s="34"/>
      <c r="W40" s="1156"/>
      <c r="X40" s="190"/>
      <c r="Y40" s="190"/>
      <c r="Z40" s="1161">
        <f>IFERROR(CHOOSE(MATCH(N40,{"Mensal";"Bimestral";"Trimestral";"Quadrimestral";"Semestral";"Anual"},0),12,6,4,3,2,1),1)</f>
        <v>1</v>
      </c>
      <c r="AA40" s="190"/>
      <c r="AB40" s="190"/>
      <c r="AC40" s="190"/>
      <c r="AD40" s="353"/>
      <c r="AE40" s="353"/>
      <c r="AF40" s="353"/>
      <c r="AG40" s="33"/>
      <c r="AH40" s="186"/>
      <c r="AI40" s="357"/>
      <c r="AJ40" s="186"/>
      <c r="AK40" s="349"/>
      <c r="AL40" s="1162">
        <f t="shared" si="4"/>
        <v>0</v>
      </c>
      <c r="AM40" s="1163">
        <f t="shared" si="5"/>
        <v>0</v>
      </c>
      <c r="AN40" s="1164">
        <f t="shared" si="6"/>
        <v>0</v>
      </c>
      <c r="AO40" s="1159"/>
      <c r="AP40" s="1165">
        <f t="shared" si="7"/>
        <v>0</v>
      </c>
      <c r="AQ40" s="1163">
        <f t="shared" si="8"/>
        <v>0</v>
      </c>
      <c r="AR40" s="1163">
        <f t="shared" si="9"/>
        <v>0</v>
      </c>
      <c r="AS40" s="1162">
        <f t="shared" si="10"/>
        <v>0</v>
      </c>
      <c r="AT40" s="1167">
        <f t="shared" si="11"/>
        <v>0</v>
      </c>
      <c r="AU40" s="348">
        <f t="shared" si="12"/>
        <v>0</v>
      </c>
      <c r="AV40" s="348">
        <f t="shared" si="13"/>
        <v>0</v>
      </c>
      <c r="AW40" s="184">
        <f t="shared" si="14"/>
        <v>0</v>
      </c>
      <c r="AX40" s="193">
        <f t="shared" si="15"/>
        <v>0</v>
      </c>
      <c r="AY40" s="348">
        <f t="shared" si="16"/>
        <v>0</v>
      </c>
      <c r="AZ40" s="348">
        <f t="shared" si="17"/>
        <v>0</v>
      </c>
      <c r="BA40" s="614">
        <f t="shared" si="18"/>
        <v>0</v>
      </c>
      <c r="BB40" s="193">
        <f t="shared" si="19"/>
        <v>0</v>
      </c>
      <c r="BC40" s="348">
        <f t="shared" si="20"/>
        <v>0</v>
      </c>
      <c r="BD40" s="348">
        <f t="shared" si="21"/>
        <v>0</v>
      </c>
      <c r="BE40" s="184">
        <f t="shared" si="22"/>
        <v>0</v>
      </c>
      <c r="BF40" s="193">
        <f t="shared" si="23"/>
        <v>0</v>
      </c>
      <c r="BG40" s="348">
        <f t="shared" si="24"/>
        <v>0</v>
      </c>
      <c r="BH40" s="348">
        <f t="shared" si="25"/>
        <v>0</v>
      </c>
      <c r="BI40" s="184">
        <f t="shared" si="26"/>
        <v>0</v>
      </c>
      <c r="BJ40" s="193">
        <f t="shared" si="27"/>
        <v>0</v>
      </c>
      <c r="BK40" s="348">
        <f t="shared" si="28"/>
        <v>0</v>
      </c>
      <c r="BL40" s="348">
        <f t="shared" si="29"/>
        <v>0</v>
      </c>
      <c r="BM40" s="184">
        <f t="shared" si="30"/>
        <v>0</v>
      </c>
      <c r="BN40" s="193">
        <f t="shared" si="31"/>
        <v>0</v>
      </c>
      <c r="BO40" s="348">
        <f t="shared" si="32"/>
        <v>0</v>
      </c>
      <c r="BP40" s="348">
        <f t="shared" si="33"/>
        <v>0</v>
      </c>
      <c r="BQ40" s="184">
        <f t="shared" si="34"/>
        <v>0</v>
      </c>
      <c r="BR40" s="193">
        <f t="shared" si="35"/>
        <v>0</v>
      </c>
      <c r="BS40" s="348">
        <f t="shared" si="36"/>
        <v>0</v>
      </c>
      <c r="BT40" s="348">
        <f t="shared" si="37"/>
        <v>0</v>
      </c>
      <c r="BU40" s="184">
        <f t="shared" si="38"/>
        <v>0</v>
      </c>
      <c r="BV40" s="193">
        <f t="shared" si="39"/>
        <v>0</v>
      </c>
      <c r="BW40" s="348">
        <f t="shared" si="40"/>
        <v>0</v>
      </c>
      <c r="BX40" s="348">
        <f t="shared" si="41"/>
        <v>0</v>
      </c>
      <c r="BY40" s="184">
        <f t="shared" si="42"/>
        <v>0</v>
      </c>
      <c r="BZ40" s="193">
        <f t="shared" si="43"/>
        <v>0</v>
      </c>
      <c r="CA40" s="348">
        <f t="shared" si="44"/>
        <v>0</v>
      </c>
      <c r="CB40" s="348">
        <f t="shared" si="45"/>
        <v>0</v>
      </c>
      <c r="CC40" s="184">
        <f t="shared" si="46"/>
        <v>0</v>
      </c>
      <c r="CD40" s="193">
        <f t="shared" si="47"/>
        <v>0</v>
      </c>
      <c r="CE40" s="348">
        <f t="shared" si="48"/>
        <v>0</v>
      </c>
      <c r="CF40" s="348">
        <f t="shared" si="49"/>
        <v>0</v>
      </c>
      <c r="CG40" s="184">
        <f t="shared" si="50"/>
        <v>0</v>
      </c>
      <c r="CH40" s="193">
        <f t="shared" si="51"/>
        <v>0</v>
      </c>
      <c r="CI40" s="348">
        <f t="shared" si="52"/>
        <v>0</v>
      </c>
      <c r="CJ40" s="348">
        <f t="shared" si="53"/>
        <v>0</v>
      </c>
      <c r="CK40" s="184">
        <f t="shared" si="54"/>
        <v>0</v>
      </c>
      <c r="CL40" s="193">
        <f t="shared" si="55"/>
        <v>0</v>
      </c>
      <c r="CM40" s="348">
        <f t="shared" si="56"/>
        <v>0</v>
      </c>
      <c r="CN40" s="348">
        <f t="shared" si="57"/>
        <v>0</v>
      </c>
      <c r="CO40" s="184">
        <f t="shared" si="58"/>
        <v>0</v>
      </c>
      <c r="CP40" s="193">
        <f t="shared" si="59"/>
        <v>0</v>
      </c>
      <c r="CQ40" s="1168">
        <f t="shared" si="60"/>
        <v>0</v>
      </c>
      <c r="CR40" s="349">
        <f t="shared" si="2"/>
        <v>0</v>
      </c>
      <c r="CS40" s="197">
        <f t="shared" si="61"/>
        <v>0</v>
      </c>
      <c r="CT40" s="1169">
        <f t="shared" si="62"/>
        <v>0</v>
      </c>
      <c r="CV40" s="1631"/>
      <c r="CW40" s="1632"/>
      <c r="CX40" s="1632"/>
      <c r="CY40" s="1632"/>
      <c r="CZ40" s="1632"/>
      <c r="DA40" s="1632"/>
      <c r="DB40" s="1632"/>
      <c r="DC40" s="1632"/>
      <c r="DD40" s="1632"/>
      <c r="DE40" s="1632"/>
      <c r="DF40" s="1632"/>
      <c r="DG40" s="1632"/>
      <c r="DH40" s="1633"/>
      <c r="DI40" s="10"/>
    </row>
    <row r="41" spans="2:113" ht="19.95" hidden="1" customHeight="1" outlineLevel="1" x14ac:dyDescent="0.25">
      <c r="B41" s="126"/>
      <c r="C41" s="611"/>
      <c r="D41" s="612"/>
      <c r="E41" s="612"/>
      <c r="F41" s="612"/>
      <c r="G41" s="363"/>
      <c r="H41" s="186"/>
      <c r="I41" s="1152"/>
      <c r="J41" s="349">
        <f t="shared" si="3"/>
        <v>0</v>
      </c>
      <c r="K41" s="349">
        <f t="shared" si="66"/>
        <v>0</v>
      </c>
      <c r="L41" s="351" t="str">
        <f t="shared" si="65"/>
        <v/>
      </c>
      <c r="M41" s="186"/>
      <c r="N41" s="189"/>
      <c r="O41" s="189"/>
      <c r="P41" s="190"/>
      <c r="Q41" s="33"/>
      <c r="R41" s="34"/>
      <c r="S41" s="192"/>
      <c r="T41" s="192"/>
      <c r="U41" s="192"/>
      <c r="V41" s="34"/>
      <c r="W41" s="1156"/>
      <c r="X41" s="190"/>
      <c r="Y41" s="190"/>
      <c r="Z41" s="1161">
        <f>IFERROR(CHOOSE(MATCH(N41,{"Mensal";"Bimestral";"Trimestral";"Quadrimestral";"Semestral";"Anual"},0),12,6,4,3,2,1),1)</f>
        <v>1</v>
      </c>
      <c r="AA41" s="190"/>
      <c r="AB41" s="190"/>
      <c r="AC41" s="190"/>
      <c r="AD41" s="353"/>
      <c r="AE41" s="353"/>
      <c r="AF41" s="353"/>
      <c r="AG41" s="33"/>
      <c r="AH41" s="186"/>
      <c r="AI41" s="357"/>
      <c r="AJ41" s="186"/>
      <c r="AK41" s="349"/>
      <c r="AL41" s="1162">
        <f t="shared" si="4"/>
        <v>0</v>
      </c>
      <c r="AM41" s="1163">
        <f t="shared" si="5"/>
        <v>0</v>
      </c>
      <c r="AN41" s="1164">
        <f t="shared" si="6"/>
        <v>0</v>
      </c>
      <c r="AO41" s="1159"/>
      <c r="AP41" s="1165">
        <f t="shared" si="7"/>
        <v>0</v>
      </c>
      <c r="AQ41" s="1163">
        <f t="shared" si="8"/>
        <v>0</v>
      </c>
      <c r="AR41" s="1163">
        <f t="shared" si="9"/>
        <v>0</v>
      </c>
      <c r="AS41" s="1162">
        <f t="shared" si="10"/>
        <v>0</v>
      </c>
      <c r="AT41" s="1167">
        <f t="shared" si="11"/>
        <v>0</v>
      </c>
      <c r="AU41" s="348">
        <f t="shared" si="12"/>
        <v>0</v>
      </c>
      <c r="AV41" s="348">
        <f t="shared" si="13"/>
        <v>0</v>
      </c>
      <c r="AW41" s="184">
        <f t="shared" si="14"/>
        <v>0</v>
      </c>
      <c r="AX41" s="193">
        <f t="shared" si="15"/>
        <v>0</v>
      </c>
      <c r="AY41" s="348">
        <f t="shared" si="16"/>
        <v>0</v>
      </c>
      <c r="AZ41" s="348">
        <f t="shared" si="17"/>
        <v>0</v>
      </c>
      <c r="BA41" s="614">
        <f t="shared" si="18"/>
        <v>0</v>
      </c>
      <c r="BB41" s="193">
        <f t="shared" si="19"/>
        <v>0</v>
      </c>
      <c r="BC41" s="348">
        <f t="shared" si="20"/>
        <v>0</v>
      </c>
      <c r="BD41" s="348">
        <f t="shared" si="21"/>
        <v>0</v>
      </c>
      <c r="BE41" s="184">
        <f t="shared" si="22"/>
        <v>0</v>
      </c>
      <c r="BF41" s="193">
        <f t="shared" si="23"/>
        <v>0</v>
      </c>
      <c r="BG41" s="348">
        <f t="shared" si="24"/>
        <v>0</v>
      </c>
      <c r="BH41" s="348">
        <f t="shared" si="25"/>
        <v>0</v>
      </c>
      <c r="BI41" s="184">
        <f t="shared" si="26"/>
        <v>0</v>
      </c>
      <c r="BJ41" s="193">
        <f t="shared" si="27"/>
        <v>0</v>
      </c>
      <c r="BK41" s="348">
        <f t="shared" si="28"/>
        <v>0</v>
      </c>
      <c r="BL41" s="348">
        <f t="shared" si="29"/>
        <v>0</v>
      </c>
      <c r="BM41" s="184">
        <f t="shared" si="30"/>
        <v>0</v>
      </c>
      <c r="BN41" s="193">
        <f t="shared" si="31"/>
        <v>0</v>
      </c>
      <c r="BO41" s="348">
        <f t="shared" si="32"/>
        <v>0</v>
      </c>
      <c r="BP41" s="348">
        <f t="shared" si="33"/>
        <v>0</v>
      </c>
      <c r="BQ41" s="184">
        <f t="shared" si="34"/>
        <v>0</v>
      </c>
      <c r="BR41" s="193">
        <f t="shared" si="35"/>
        <v>0</v>
      </c>
      <c r="BS41" s="348">
        <f t="shared" si="36"/>
        <v>0</v>
      </c>
      <c r="BT41" s="348">
        <f t="shared" si="37"/>
        <v>0</v>
      </c>
      <c r="BU41" s="184">
        <f t="shared" si="38"/>
        <v>0</v>
      </c>
      <c r="BV41" s="193">
        <f t="shared" si="39"/>
        <v>0</v>
      </c>
      <c r="BW41" s="348">
        <f t="shared" si="40"/>
        <v>0</v>
      </c>
      <c r="BX41" s="348">
        <f t="shared" si="41"/>
        <v>0</v>
      </c>
      <c r="BY41" s="184">
        <f t="shared" si="42"/>
        <v>0</v>
      </c>
      <c r="BZ41" s="193">
        <f t="shared" si="43"/>
        <v>0</v>
      </c>
      <c r="CA41" s="348">
        <f t="shared" si="44"/>
        <v>0</v>
      </c>
      <c r="CB41" s="348">
        <f t="shared" si="45"/>
        <v>0</v>
      </c>
      <c r="CC41" s="184">
        <f t="shared" si="46"/>
        <v>0</v>
      </c>
      <c r="CD41" s="193">
        <f t="shared" si="47"/>
        <v>0</v>
      </c>
      <c r="CE41" s="348">
        <f t="shared" si="48"/>
        <v>0</v>
      </c>
      <c r="CF41" s="348">
        <f t="shared" si="49"/>
        <v>0</v>
      </c>
      <c r="CG41" s="184">
        <f t="shared" si="50"/>
        <v>0</v>
      </c>
      <c r="CH41" s="193">
        <f t="shared" si="51"/>
        <v>0</v>
      </c>
      <c r="CI41" s="348">
        <f t="shared" si="52"/>
        <v>0</v>
      </c>
      <c r="CJ41" s="348">
        <f t="shared" si="53"/>
        <v>0</v>
      </c>
      <c r="CK41" s="184">
        <f t="shared" si="54"/>
        <v>0</v>
      </c>
      <c r="CL41" s="193">
        <f t="shared" si="55"/>
        <v>0</v>
      </c>
      <c r="CM41" s="348">
        <f t="shared" si="56"/>
        <v>0</v>
      </c>
      <c r="CN41" s="348">
        <f t="shared" si="57"/>
        <v>0</v>
      </c>
      <c r="CO41" s="184">
        <f t="shared" si="58"/>
        <v>0</v>
      </c>
      <c r="CP41" s="193">
        <f t="shared" si="59"/>
        <v>0</v>
      </c>
      <c r="CQ41" s="1168">
        <f t="shared" si="60"/>
        <v>0</v>
      </c>
      <c r="CR41" s="349">
        <f t="shared" si="2"/>
        <v>0</v>
      </c>
      <c r="CS41" s="197">
        <f t="shared" si="61"/>
        <v>0</v>
      </c>
      <c r="CT41" s="1169">
        <f t="shared" si="62"/>
        <v>0</v>
      </c>
      <c r="CV41" s="1631"/>
      <c r="CW41" s="1632"/>
      <c r="CX41" s="1632"/>
      <c r="CY41" s="1632"/>
      <c r="CZ41" s="1632"/>
      <c r="DA41" s="1632"/>
      <c r="DB41" s="1632"/>
      <c r="DC41" s="1632"/>
      <c r="DD41" s="1632"/>
      <c r="DE41" s="1632"/>
      <c r="DF41" s="1632"/>
      <c r="DG41" s="1632"/>
      <c r="DH41" s="1633"/>
      <c r="DI41" s="10"/>
    </row>
    <row r="42" spans="2:113" ht="19.95" hidden="1" customHeight="1" outlineLevel="1" x14ac:dyDescent="0.25">
      <c r="B42" s="126"/>
      <c r="C42" s="611"/>
      <c r="D42" s="612"/>
      <c r="E42" s="612"/>
      <c r="F42" s="612"/>
      <c r="G42" s="363"/>
      <c r="H42" s="186"/>
      <c r="I42" s="1152"/>
      <c r="J42" s="349">
        <f t="shared" si="3"/>
        <v>0</v>
      </c>
      <c r="K42" s="349">
        <f t="shared" si="66"/>
        <v>0</v>
      </c>
      <c r="L42" s="351" t="str">
        <f t="shared" si="65"/>
        <v/>
      </c>
      <c r="M42" s="186"/>
      <c r="N42" s="189"/>
      <c r="O42" s="189"/>
      <c r="P42" s="190"/>
      <c r="Q42" s="33"/>
      <c r="R42" s="34"/>
      <c r="S42" s="192"/>
      <c r="T42" s="192"/>
      <c r="U42" s="192"/>
      <c r="V42" s="34"/>
      <c r="W42" s="1156"/>
      <c r="X42" s="190"/>
      <c r="Y42" s="190"/>
      <c r="Z42" s="1161">
        <f>IFERROR(CHOOSE(MATCH(N42,{"Mensal";"Bimestral";"Trimestral";"Quadrimestral";"Semestral";"Anual"},0),12,6,4,3,2,1),1)</f>
        <v>1</v>
      </c>
      <c r="AA42" s="190"/>
      <c r="AB42" s="190"/>
      <c r="AC42" s="190"/>
      <c r="AD42" s="353"/>
      <c r="AE42" s="353"/>
      <c r="AF42" s="353"/>
      <c r="AG42" s="33"/>
      <c r="AH42" s="186"/>
      <c r="AI42" s="357"/>
      <c r="AJ42" s="186"/>
      <c r="AK42" s="349"/>
      <c r="AL42" s="1162">
        <f t="shared" si="4"/>
        <v>0</v>
      </c>
      <c r="AM42" s="1163">
        <f t="shared" si="5"/>
        <v>0</v>
      </c>
      <c r="AN42" s="1164">
        <f t="shared" si="6"/>
        <v>0</v>
      </c>
      <c r="AO42" s="1159"/>
      <c r="AP42" s="1165">
        <f t="shared" si="7"/>
        <v>0</v>
      </c>
      <c r="AQ42" s="1163">
        <f t="shared" si="8"/>
        <v>0</v>
      </c>
      <c r="AR42" s="1163">
        <f t="shared" si="9"/>
        <v>0</v>
      </c>
      <c r="AS42" s="1162">
        <f t="shared" si="10"/>
        <v>0</v>
      </c>
      <c r="AT42" s="1167">
        <f t="shared" si="11"/>
        <v>0</v>
      </c>
      <c r="AU42" s="348">
        <f t="shared" si="12"/>
        <v>0</v>
      </c>
      <c r="AV42" s="348">
        <f t="shared" si="13"/>
        <v>0</v>
      </c>
      <c r="AW42" s="184">
        <f t="shared" si="14"/>
        <v>0</v>
      </c>
      <c r="AX42" s="193">
        <f t="shared" si="15"/>
        <v>0</v>
      </c>
      <c r="AY42" s="348">
        <f t="shared" si="16"/>
        <v>0</v>
      </c>
      <c r="AZ42" s="348">
        <f t="shared" si="17"/>
        <v>0</v>
      </c>
      <c r="BA42" s="614">
        <f t="shared" si="18"/>
        <v>0</v>
      </c>
      <c r="BB42" s="193">
        <f t="shared" si="19"/>
        <v>0</v>
      </c>
      <c r="BC42" s="348">
        <f t="shared" si="20"/>
        <v>0</v>
      </c>
      <c r="BD42" s="348">
        <f t="shared" si="21"/>
        <v>0</v>
      </c>
      <c r="BE42" s="184">
        <f t="shared" si="22"/>
        <v>0</v>
      </c>
      <c r="BF42" s="193">
        <f t="shared" si="23"/>
        <v>0</v>
      </c>
      <c r="BG42" s="348">
        <f t="shared" si="24"/>
        <v>0</v>
      </c>
      <c r="BH42" s="348">
        <f t="shared" si="25"/>
        <v>0</v>
      </c>
      <c r="BI42" s="184">
        <f t="shared" si="26"/>
        <v>0</v>
      </c>
      <c r="BJ42" s="193">
        <f t="shared" si="27"/>
        <v>0</v>
      </c>
      <c r="BK42" s="348">
        <f t="shared" si="28"/>
        <v>0</v>
      </c>
      <c r="BL42" s="348">
        <f t="shared" si="29"/>
        <v>0</v>
      </c>
      <c r="BM42" s="184">
        <f t="shared" si="30"/>
        <v>0</v>
      </c>
      <c r="BN42" s="193">
        <f t="shared" si="31"/>
        <v>0</v>
      </c>
      <c r="BO42" s="348">
        <f t="shared" si="32"/>
        <v>0</v>
      </c>
      <c r="BP42" s="348">
        <f t="shared" si="33"/>
        <v>0</v>
      </c>
      <c r="BQ42" s="184">
        <f t="shared" si="34"/>
        <v>0</v>
      </c>
      <c r="BR42" s="193">
        <f t="shared" si="35"/>
        <v>0</v>
      </c>
      <c r="BS42" s="348">
        <f t="shared" si="36"/>
        <v>0</v>
      </c>
      <c r="BT42" s="348">
        <f t="shared" si="37"/>
        <v>0</v>
      </c>
      <c r="BU42" s="184">
        <f t="shared" si="38"/>
        <v>0</v>
      </c>
      <c r="BV42" s="193">
        <f t="shared" si="39"/>
        <v>0</v>
      </c>
      <c r="BW42" s="348">
        <f t="shared" si="40"/>
        <v>0</v>
      </c>
      <c r="BX42" s="348">
        <f t="shared" si="41"/>
        <v>0</v>
      </c>
      <c r="BY42" s="184">
        <f t="shared" si="42"/>
        <v>0</v>
      </c>
      <c r="BZ42" s="193">
        <f t="shared" si="43"/>
        <v>0</v>
      </c>
      <c r="CA42" s="348">
        <f t="shared" si="44"/>
        <v>0</v>
      </c>
      <c r="CB42" s="348">
        <f t="shared" si="45"/>
        <v>0</v>
      </c>
      <c r="CC42" s="184">
        <f t="shared" si="46"/>
        <v>0</v>
      </c>
      <c r="CD42" s="193">
        <f t="shared" si="47"/>
        <v>0</v>
      </c>
      <c r="CE42" s="348">
        <f t="shared" si="48"/>
        <v>0</v>
      </c>
      <c r="CF42" s="348">
        <f t="shared" si="49"/>
        <v>0</v>
      </c>
      <c r="CG42" s="184">
        <f t="shared" si="50"/>
        <v>0</v>
      </c>
      <c r="CH42" s="193">
        <f t="shared" si="51"/>
        <v>0</v>
      </c>
      <c r="CI42" s="348">
        <f t="shared" si="52"/>
        <v>0</v>
      </c>
      <c r="CJ42" s="348">
        <f t="shared" si="53"/>
        <v>0</v>
      </c>
      <c r="CK42" s="184">
        <f t="shared" si="54"/>
        <v>0</v>
      </c>
      <c r="CL42" s="193">
        <f t="shared" si="55"/>
        <v>0</v>
      </c>
      <c r="CM42" s="348">
        <f t="shared" si="56"/>
        <v>0</v>
      </c>
      <c r="CN42" s="348">
        <f t="shared" si="57"/>
        <v>0</v>
      </c>
      <c r="CO42" s="184">
        <f t="shared" si="58"/>
        <v>0</v>
      </c>
      <c r="CP42" s="193">
        <f t="shared" si="59"/>
        <v>0</v>
      </c>
      <c r="CQ42" s="1168">
        <f t="shared" si="60"/>
        <v>0</v>
      </c>
      <c r="CR42" s="349">
        <f t="shared" si="2"/>
        <v>0</v>
      </c>
      <c r="CS42" s="197">
        <f t="shared" si="61"/>
        <v>0</v>
      </c>
      <c r="CT42" s="1169">
        <f t="shared" si="62"/>
        <v>0</v>
      </c>
      <c r="CV42" s="1631"/>
      <c r="CW42" s="1632"/>
      <c r="CX42" s="1632"/>
      <c r="CY42" s="1632"/>
      <c r="CZ42" s="1632"/>
      <c r="DA42" s="1632"/>
      <c r="DB42" s="1632"/>
      <c r="DC42" s="1632"/>
      <c r="DD42" s="1632"/>
      <c r="DE42" s="1632"/>
      <c r="DF42" s="1632"/>
      <c r="DG42" s="1632"/>
      <c r="DH42" s="1633"/>
      <c r="DI42" s="10"/>
    </row>
    <row r="43" spans="2:113" ht="19.95" hidden="1" customHeight="1" outlineLevel="1" x14ac:dyDescent="0.25">
      <c r="B43" s="126"/>
      <c r="C43" s="611"/>
      <c r="D43" s="612"/>
      <c r="E43" s="612"/>
      <c r="F43" s="612"/>
      <c r="G43" s="363"/>
      <c r="H43" s="186"/>
      <c r="I43" s="1152"/>
      <c r="J43" s="349">
        <f t="shared" si="3"/>
        <v>0</v>
      </c>
      <c r="K43" s="349">
        <f t="shared" si="66"/>
        <v>0</v>
      </c>
      <c r="L43" s="351" t="str">
        <f t="shared" si="65"/>
        <v/>
      </c>
      <c r="M43" s="186"/>
      <c r="N43" s="189"/>
      <c r="O43" s="189"/>
      <c r="P43" s="190"/>
      <c r="Q43" s="33"/>
      <c r="R43" s="34"/>
      <c r="S43" s="192"/>
      <c r="T43" s="192"/>
      <c r="U43" s="192"/>
      <c r="V43" s="34"/>
      <c r="W43" s="1156"/>
      <c r="X43" s="190"/>
      <c r="Y43" s="190"/>
      <c r="Z43" s="1161">
        <f>IFERROR(CHOOSE(MATCH(N43,{"Mensal";"Bimestral";"Trimestral";"Quadrimestral";"Semestral";"Anual"},0),12,6,4,3,2,1),1)</f>
        <v>1</v>
      </c>
      <c r="AA43" s="190"/>
      <c r="AB43" s="190"/>
      <c r="AC43" s="190"/>
      <c r="AD43" s="353"/>
      <c r="AE43" s="353"/>
      <c r="AF43" s="353"/>
      <c r="AG43" s="33"/>
      <c r="AH43" s="186"/>
      <c r="AI43" s="357"/>
      <c r="AJ43" s="186"/>
      <c r="AK43" s="349"/>
      <c r="AL43" s="1162">
        <f t="shared" si="4"/>
        <v>0</v>
      </c>
      <c r="AM43" s="1163">
        <f t="shared" si="5"/>
        <v>0</v>
      </c>
      <c r="AN43" s="1164">
        <f t="shared" si="6"/>
        <v>0</v>
      </c>
      <c r="AO43" s="1159"/>
      <c r="AP43" s="1165">
        <f t="shared" si="7"/>
        <v>0</v>
      </c>
      <c r="AQ43" s="1163">
        <f t="shared" si="8"/>
        <v>0</v>
      </c>
      <c r="AR43" s="1163">
        <f t="shared" si="9"/>
        <v>0</v>
      </c>
      <c r="AS43" s="1162">
        <f t="shared" si="10"/>
        <v>0</v>
      </c>
      <c r="AT43" s="1167">
        <f t="shared" si="11"/>
        <v>0</v>
      </c>
      <c r="AU43" s="348">
        <f t="shared" si="12"/>
        <v>0</v>
      </c>
      <c r="AV43" s="348">
        <f t="shared" si="13"/>
        <v>0</v>
      </c>
      <c r="AW43" s="184">
        <f t="shared" si="14"/>
        <v>0</v>
      </c>
      <c r="AX43" s="193">
        <f t="shared" si="15"/>
        <v>0</v>
      </c>
      <c r="AY43" s="348">
        <f t="shared" si="16"/>
        <v>0</v>
      </c>
      <c r="AZ43" s="348">
        <f t="shared" si="17"/>
        <v>0</v>
      </c>
      <c r="BA43" s="614">
        <f t="shared" si="18"/>
        <v>0</v>
      </c>
      <c r="BB43" s="193">
        <f t="shared" si="19"/>
        <v>0</v>
      </c>
      <c r="BC43" s="348">
        <f t="shared" si="20"/>
        <v>0</v>
      </c>
      <c r="BD43" s="348">
        <f t="shared" si="21"/>
        <v>0</v>
      </c>
      <c r="BE43" s="184">
        <f t="shared" si="22"/>
        <v>0</v>
      </c>
      <c r="BF43" s="193">
        <f t="shared" si="23"/>
        <v>0</v>
      </c>
      <c r="BG43" s="348">
        <f t="shared" si="24"/>
        <v>0</v>
      </c>
      <c r="BH43" s="348">
        <f t="shared" si="25"/>
        <v>0</v>
      </c>
      <c r="BI43" s="184">
        <f t="shared" si="26"/>
        <v>0</v>
      </c>
      <c r="BJ43" s="193">
        <f t="shared" si="27"/>
        <v>0</v>
      </c>
      <c r="BK43" s="348">
        <f t="shared" si="28"/>
        <v>0</v>
      </c>
      <c r="BL43" s="348">
        <f t="shared" si="29"/>
        <v>0</v>
      </c>
      <c r="BM43" s="184">
        <f t="shared" si="30"/>
        <v>0</v>
      </c>
      <c r="BN43" s="193">
        <f t="shared" si="31"/>
        <v>0</v>
      </c>
      <c r="BO43" s="348">
        <f t="shared" si="32"/>
        <v>0</v>
      </c>
      <c r="BP43" s="348">
        <f t="shared" si="33"/>
        <v>0</v>
      </c>
      <c r="BQ43" s="184">
        <f t="shared" si="34"/>
        <v>0</v>
      </c>
      <c r="BR43" s="193">
        <f t="shared" si="35"/>
        <v>0</v>
      </c>
      <c r="BS43" s="348">
        <f t="shared" si="36"/>
        <v>0</v>
      </c>
      <c r="BT43" s="348">
        <f t="shared" si="37"/>
        <v>0</v>
      </c>
      <c r="BU43" s="184">
        <f t="shared" si="38"/>
        <v>0</v>
      </c>
      <c r="BV43" s="193">
        <f t="shared" si="39"/>
        <v>0</v>
      </c>
      <c r="BW43" s="348">
        <f t="shared" si="40"/>
        <v>0</v>
      </c>
      <c r="BX43" s="348">
        <f t="shared" si="41"/>
        <v>0</v>
      </c>
      <c r="BY43" s="184">
        <f t="shared" si="42"/>
        <v>0</v>
      </c>
      <c r="BZ43" s="193">
        <f t="shared" si="43"/>
        <v>0</v>
      </c>
      <c r="CA43" s="348">
        <f t="shared" si="44"/>
        <v>0</v>
      </c>
      <c r="CB43" s="348">
        <f t="shared" si="45"/>
        <v>0</v>
      </c>
      <c r="CC43" s="184">
        <f t="shared" si="46"/>
        <v>0</v>
      </c>
      <c r="CD43" s="193">
        <f t="shared" si="47"/>
        <v>0</v>
      </c>
      <c r="CE43" s="348">
        <f t="shared" si="48"/>
        <v>0</v>
      </c>
      <c r="CF43" s="348">
        <f t="shared" si="49"/>
        <v>0</v>
      </c>
      <c r="CG43" s="184">
        <f t="shared" si="50"/>
        <v>0</v>
      </c>
      <c r="CH43" s="193">
        <f t="shared" si="51"/>
        <v>0</v>
      </c>
      <c r="CI43" s="348">
        <f t="shared" si="52"/>
        <v>0</v>
      </c>
      <c r="CJ43" s="348">
        <f t="shared" si="53"/>
        <v>0</v>
      </c>
      <c r="CK43" s="184">
        <f t="shared" si="54"/>
        <v>0</v>
      </c>
      <c r="CL43" s="193">
        <f t="shared" si="55"/>
        <v>0</v>
      </c>
      <c r="CM43" s="348">
        <f t="shared" si="56"/>
        <v>0</v>
      </c>
      <c r="CN43" s="348">
        <f t="shared" si="57"/>
        <v>0</v>
      </c>
      <c r="CO43" s="184">
        <f t="shared" si="58"/>
        <v>0</v>
      </c>
      <c r="CP43" s="193">
        <f t="shared" si="59"/>
        <v>0</v>
      </c>
      <c r="CQ43" s="1168">
        <f t="shared" si="60"/>
        <v>0</v>
      </c>
      <c r="CR43" s="349">
        <f t="shared" si="2"/>
        <v>0</v>
      </c>
      <c r="CS43" s="197">
        <f t="shared" si="61"/>
        <v>0</v>
      </c>
      <c r="CT43" s="1169">
        <f t="shared" si="62"/>
        <v>0</v>
      </c>
      <c r="CV43" s="1631"/>
      <c r="CW43" s="1632"/>
      <c r="CX43" s="1632"/>
      <c r="CY43" s="1632"/>
      <c r="CZ43" s="1632"/>
      <c r="DA43" s="1632"/>
      <c r="DB43" s="1632"/>
      <c r="DC43" s="1632"/>
      <c r="DD43" s="1632"/>
      <c r="DE43" s="1632"/>
      <c r="DF43" s="1632"/>
      <c r="DG43" s="1632"/>
      <c r="DH43" s="1633"/>
      <c r="DI43" s="10"/>
    </row>
    <row r="44" spans="2:113" ht="19.95" hidden="1" customHeight="1" outlineLevel="1" x14ac:dyDescent="0.25">
      <c r="B44" s="126"/>
      <c r="C44" s="611"/>
      <c r="D44" s="612"/>
      <c r="E44" s="612"/>
      <c r="F44" s="612"/>
      <c r="G44" s="31"/>
      <c r="H44" s="186"/>
      <c r="I44" s="1152"/>
      <c r="J44" s="349">
        <f t="shared" si="3"/>
        <v>0</v>
      </c>
      <c r="K44" s="349">
        <f t="shared" si="66"/>
        <v>0</v>
      </c>
      <c r="L44" s="351" t="str">
        <f t="shared" si="65"/>
        <v/>
      </c>
      <c r="M44" s="186"/>
      <c r="N44" s="189"/>
      <c r="O44" s="189"/>
      <c r="P44" s="190"/>
      <c r="Q44" s="33"/>
      <c r="R44" s="34"/>
      <c r="S44" s="192"/>
      <c r="T44" s="192"/>
      <c r="U44" s="192"/>
      <c r="V44" s="34"/>
      <c r="W44" s="1156"/>
      <c r="X44" s="190"/>
      <c r="Y44" s="190"/>
      <c r="Z44" s="1161">
        <f>IFERROR(CHOOSE(MATCH(N44,{"Mensal";"Bimestral";"Trimestral";"Quadrimestral";"Semestral";"Anual"},0),12,6,4,3,2,1),1)</f>
        <v>1</v>
      </c>
      <c r="AA44" s="190"/>
      <c r="AB44" s="190"/>
      <c r="AC44" s="190"/>
      <c r="AD44" s="353"/>
      <c r="AE44" s="353"/>
      <c r="AF44" s="353"/>
      <c r="AG44" s="33"/>
      <c r="AH44" s="186"/>
      <c r="AI44" s="357"/>
      <c r="AJ44" s="186"/>
      <c r="AK44" s="349"/>
      <c r="AL44" s="1162">
        <f t="shared" si="4"/>
        <v>0</v>
      </c>
      <c r="AM44" s="1163">
        <f t="shared" si="5"/>
        <v>0</v>
      </c>
      <c r="AN44" s="1164">
        <f t="shared" si="6"/>
        <v>0</v>
      </c>
      <c r="AO44" s="1159"/>
      <c r="AP44" s="1165">
        <f t="shared" si="7"/>
        <v>0</v>
      </c>
      <c r="AQ44" s="1163">
        <f t="shared" si="8"/>
        <v>0</v>
      </c>
      <c r="AR44" s="1163">
        <f t="shared" si="9"/>
        <v>0</v>
      </c>
      <c r="AS44" s="1162">
        <f t="shared" si="10"/>
        <v>0</v>
      </c>
      <c r="AT44" s="1167">
        <f t="shared" si="11"/>
        <v>0</v>
      </c>
      <c r="AU44" s="348">
        <f t="shared" si="12"/>
        <v>0</v>
      </c>
      <c r="AV44" s="348">
        <f t="shared" si="13"/>
        <v>0</v>
      </c>
      <c r="AW44" s="184">
        <f t="shared" si="14"/>
        <v>0</v>
      </c>
      <c r="AX44" s="193">
        <f t="shared" si="15"/>
        <v>0</v>
      </c>
      <c r="AY44" s="348">
        <f t="shared" si="16"/>
        <v>0</v>
      </c>
      <c r="AZ44" s="348">
        <f t="shared" si="17"/>
        <v>0</v>
      </c>
      <c r="BA44" s="614">
        <f t="shared" si="18"/>
        <v>0</v>
      </c>
      <c r="BB44" s="193">
        <f t="shared" si="19"/>
        <v>0</v>
      </c>
      <c r="BC44" s="348">
        <f t="shared" si="20"/>
        <v>0</v>
      </c>
      <c r="BD44" s="348">
        <f t="shared" si="21"/>
        <v>0</v>
      </c>
      <c r="BE44" s="184">
        <f t="shared" si="22"/>
        <v>0</v>
      </c>
      <c r="BF44" s="193">
        <f t="shared" si="23"/>
        <v>0</v>
      </c>
      <c r="BG44" s="348">
        <f t="shared" si="24"/>
        <v>0</v>
      </c>
      <c r="BH44" s="348">
        <f t="shared" si="25"/>
        <v>0</v>
      </c>
      <c r="BI44" s="184">
        <f t="shared" si="26"/>
        <v>0</v>
      </c>
      <c r="BJ44" s="193">
        <f t="shared" si="27"/>
        <v>0</v>
      </c>
      <c r="BK44" s="348">
        <f t="shared" si="28"/>
        <v>0</v>
      </c>
      <c r="BL44" s="348">
        <f t="shared" si="29"/>
        <v>0</v>
      </c>
      <c r="BM44" s="184">
        <f t="shared" si="30"/>
        <v>0</v>
      </c>
      <c r="BN44" s="193">
        <f t="shared" si="31"/>
        <v>0</v>
      </c>
      <c r="BO44" s="348">
        <f t="shared" si="32"/>
        <v>0</v>
      </c>
      <c r="BP44" s="348">
        <f t="shared" si="33"/>
        <v>0</v>
      </c>
      <c r="BQ44" s="184">
        <f t="shared" si="34"/>
        <v>0</v>
      </c>
      <c r="BR44" s="193">
        <f t="shared" si="35"/>
        <v>0</v>
      </c>
      <c r="BS44" s="348">
        <f t="shared" si="36"/>
        <v>0</v>
      </c>
      <c r="BT44" s="348">
        <f t="shared" si="37"/>
        <v>0</v>
      </c>
      <c r="BU44" s="184">
        <f t="shared" si="38"/>
        <v>0</v>
      </c>
      <c r="BV44" s="193">
        <f t="shared" si="39"/>
        <v>0</v>
      </c>
      <c r="BW44" s="348">
        <f t="shared" si="40"/>
        <v>0</v>
      </c>
      <c r="BX44" s="348">
        <f t="shared" si="41"/>
        <v>0</v>
      </c>
      <c r="BY44" s="184">
        <f t="shared" si="42"/>
        <v>0</v>
      </c>
      <c r="BZ44" s="193">
        <f t="shared" si="43"/>
        <v>0</v>
      </c>
      <c r="CA44" s="348">
        <f t="shared" si="44"/>
        <v>0</v>
      </c>
      <c r="CB44" s="348">
        <f t="shared" si="45"/>
        <v>0</v>
      </c>
      <c r="CC44" s="184">
        <f t="shared" si="46"/>
        <v>0</v>
      </c>
      <c r="CD44" s="193">
        <f t="shared" si="47"/>
        <v>0</v>
      </c>
      <c r="CE44" s="348">
        <f t="shared" si="48"/>
        <v>0</v>
      </c>
      <c r="CF44" s="348">
        <f t="shared" si="49"/>
        <v>0</v>
      </c>
      <c r="CG44" s="184">
        <f t="shared" si="50"/>
        <v>0</v>
      </c>
      <c r="CH44" s="193">
        <f t="shared" si="51"/>
        <v>0</v>
      </c>
      <c r="CI44" s="348">
        <f t="shared" si="52"/>
        <v>0</v>
      </c>
      <c r="CJ44" s="348">
        <f t="shared" si="53"/>
        <v>0</v>
      </c>
      <c r="CK44" s="184">
        <f t="shared" si="54"/>
        <v>0</v>
      </c>
      <c r="CL44" s="193">
        <f t="shared" si="55"/>
        <v>0</v>
      </c>
      <c r="CM44" s="348">
        <f t="shared" si="56"/>
        <v>0</v>
      </c>
      <c r="CN44" s="348">
        <f t="shared" si="57"/>
        <v>0</v>
      </c>
      <c r="CO44" s="184">
        <f t="shared" si="58"/>
        <v>0</v>
      </c>
      <c r="CP44" s="193">
        <f t="shared" si="59"/>
        <v>0</v>
      </c>
      <c r="CQ44" s="1168">
        <f t="shared" si="60"/>
        <v>0</v>
      </c>
      <c r="CR44" s="349">
        <f t="shared" si="2"/>
        <v>0</v>
      </c>
      <c r="CS44" s="197">
        <f t="shared" si="61"/>
        <v>0</v>
      </c>
      <c r="CT44" s="1169">
        <f t="shared" si="62"/>
        <v>0</v>
      </c>
      <c r="CV44" s="1631"/>
      <c r="CW44" s="1632"/>
      <c r="CX44" s="1632"/>
      <c r="CY44" s="1632"/>
      <c r="CZ44" s="1632"/>
      <c r="DA44" s="1632"/>
      <c r="DB44" s="1632"/>
      <c r="DC44" s="1632"/>
      <c r="DD44" s="1632"/>
      <c r="DE44" s="1632"/>
      <c r="DF44" s="1632"/>
      <c r="DG44" s="1632"/>
      <c r="DH44" s="1633"/>
      <c r="DI44" s="10"/>
    </row>
    <row r="45" spans="2:113" ht="19.95" hidden="1" customHeight="1" outlineLevel="1" x14ac:dyDescent="0.25">
      <c r="B45" s="126"/>
      <c r="C45" s="611"/>
      <c r="D45" s="612"/>
      <c r="E45" s="612"/>
      <c r="F45" s="612"/>
      <c r="G45" s="31"/>
      <c r="H45" s="186"/>
      <c r="I45" s="1152"/>
      <c r="J45" s="349">
        <f t="shared" si="3"/>
        <v>0</v>
      </c>
      <c r="K45" s="349">
        <f t="shared" si="66"/>
        <v>0</v>
      </c>
      <c r="L45" s="351" t="str">
        <f t="shared" si="65"/>
        <v/>
      </c>
      <c r="M45" s="186"/>
      <c r="N45" s="189"/>
      <c r="O45" s="189"/>
      <c r="P45" s="190"/>
      <c r="Q45" s="33"/>
      <c r="R45" s="34"/>
      <c r="S45" s="192"/>
      <c r="T45" s="192"/>
      <c r="U45" s="192"/>
      <c r="V45" s="34"/>
      <c r="W45" s="1156"/>
      <c r="X45" s="190"/>
      <c r="Y45" s="190"/>
      <c r="Z45" s="1161">
        <f>IFERROR(CHOOSE(MATCH(N45,{"Mensal";"Bimestral";"Trimestral";"Quadrimestral";"Semestral";"Anual"},0),12,6,4,3,2,1),1)</f>
        <v>1</v>
      </c>
      <c r="AA45" s="190"/>
      <c r="AB45" s="190"/>
      <c r="AC45" s="190"/>
      <c r="AD45" s="353"/>
      <c r="AE45" s="353"/>
      <c r="AF45" s="353"/>
      <c r="AG45" s="33"/>
      <c r="AH45" s="186"/>
      <c r="AI45" s="357"/>
      <c r="AJ45" s="186"/>
      <c r="AK45" s="349"/>
      <c r="AL45" s="1162">
        <f t="shared" si="4"/>
        <v>0</v>
      </c>
      <c r="AM45" s="1163">
        <f t="shared" si="5"/>
        <v>0</v>
      </c>
      <c r="AN45" s="1164">
        <f t="shared" si="6"/>
        <v>0</v>
      </c>
      <c r="AO45" s="1159"/>
      <c r="AP45" s="1165">
        <f t="shared" si="7"/>
        <v>0</v>
      </c>
      <c r="AQ45" s="1163">
        <f t="shared" si="8"/>
        <v>0</v>
      </c>
      <c r="AR45" s="1163">
        <f t="shared" si="9"/>
        <v>0</v>
      </c>
      <c r="AS45" s="1162">
        <f t="shared" si="10"/>
        <v>0</v>
      </c>
      <c r="AT45" s="1167">
        <f t="shared" si="11"/>
        <v>0</v>
      </c>
      <c r="AU45" s="348">
        <f t="shared" si="12"/>
        <v>0</v>
      </c>
      <c r="AV45" s="348">
        <f t="shared" si="13"/>
        <v>0</v>
      </c>
      <c r="AW45" s="184">
        <f t="shared" si="14"/>
        <v>0</v>
      </c>
      <c r="AX45" s="193">
        <f t="shared" si="15"/>
        <v>0</v>
      </c>
      <c r="AY45" s="348">
        <f t="shared" si="16"/>
        <v>0</v>
      </c>
      <c r="AZ45" s="348">
        <f t="shared" si="17"/>
        <v>0</v>
      </c>
      <c r="BA45" s="614">
        <f t="shared" si="18"/>
        <v>0</v>
      </c>
      <c r="BB45" s="193">
        <f t="shared" si="19"/>
        <v>0</v>
      </c>
      <c r="BC45" s="348">
        <f t="shared" si="20"/>
        <v>0</v>
      </c>
      <c r="BD45" s="348">
        <f t="shared" si="21"/>
        <v>0</v>
      </c>
      <c r="BE45" s="184">
        <f t="shared" si="22"/>
        <v>0</v>
      </c>
      <c r="BF45" s="193">
        <f t="shared" si="23"/>
        <v>0</v>
      </c>
      <c r="BG45" s="348">
        <f t="shared" si="24"/>
        <v>0</v>
      </c>
      <c r="BH45" s="348">
        <f t="shared" si="25"/>
        <v>0</v>
      </c>
      <c r="BI45" s="184">
        <f t="shared" si="26"/>
        <v>0</v>
      </c>
      <c r="BJ45" s="193">
        <f t="shared" si="27"/>
        <v>0</v>
      </c>
      <c r="BK45" s="348">
        <f t="shared" si="28"/>
        <v>0</v>
      </c>
      <c r="BL45" s="348">
        <f t="shared" si="29"/>
        <v>0</v>
      </c>
      <c r="BM45" s="184">
        <f t="shared" si="30"/>
        <v>0</v>
      </c>
      <c r="BN45" s="193">
        <f t="shared" si="31"/>
        <v>0</v>
      </c>
      <c r="BO45" s="348">
        <f t="shared" si="32"/>
        <v>0</v>
      </c>
      <c r="BP45" s="348">
        <f t="shared" si="33"/>
        <v>0</v>
      </c>
      <c r="BQ45" s="184">
        <f t="shared" si="34"/>
        <v>0</v>
      </c>
      <c r="BR45" s="193">
        <f t="shared" si="35"/>
        <v>0</v>
      </c>
      <c r="BS45" s="348">
        <f t="shared" si="36"/>
        <v>0</v>
      </c>
      <c r="BT45" s="348">
        <f t="shared" si="37"/>
        <v>0</v>
      </c>
      <c r="BU45" s="184">
        <f t="shared" si="38"/>
        <v>0</v>
      </c>
      <c r="BV45" s="193">
        <f t="shared" si="39"/>
        <v>0</v>
      </c>
      <c r="BW45" s="348">
        <f t="shared" si="40"/>
        <v>0</v>
      </c>
      <c r="BX45" s="348">
        <f t="shared" si="41"/>
        <v>0</v>
      </c>
      <c r="BY45" s="184">
        <f t="shared" si="42"/>
        <v>0</v>
      </c>
      <c r="BZ45" s="193">
        <f t="shared" si="43"/>
        <v>0</v>
      </c>
      <c r="CA45" s="348">
        <f t="shared" si="44"/>
        <v>0</v>
      </c>
      <c r="CB45" s="348">
        <f t="shared" si="45"/>
        <v>0</v>
      </c>
      <c r="CC45" s="184">
        <f t="shared" si="46"/>
        <v>0</v>
      </c>
      <c r="CD45" s="193">
        <f t="shared" si="47"/>
        <v>0</v>
      </c>
      <c r="CE45" s="348">
        <f t="shared" si="48"/>
        <v>0</v>
      </c>
      <c r="CF45" s="348">
        <f t="shared" si="49"/>
        <v>0</v>
      </c>
      <c r="CG45" s="184">
        <f t="shared" si="50"/>
        <v>0</v>
      </c>
      <c r="CH45" s="193">
        <f t="shared" si="51"/>
        <v>0</v>
      </c>
      <c r="CI45" s="348">
        <f t="shared" si="52"/>
        <v>0</v>
      </c>
      <c r="CJ45" s="348">
        <f t="shared" si="53"/>
        <v>0</v>
      </c>
      <c r="CK45" s="184">
        <f t="shared" si="54"/>
        <v>0</v>
      </c>
      <c r="CL45" s="193">
        <f t="shared" si="55"/>
        <v>0</v>
      </c>
      <c r="CM45" s="348">
        <f t="shared" si="56"/>
        <v>0</v>
      </c>
      <c r="CN45" s="348">
        <f t="shared" si="57"/>
        <v>0</v>
      </c>
      <c r="CO45" s="184">
        <f t="shared" si="58"/>
        <v>0</v>
      </c>
      <c r="CP45" s="193">
        <f t="shared" si="59"/>
        <v>0</v>
      </c>
      <c r="CQ45" s="1168">
        <f t="shared" si="60"/>
        <v>0</v>
      </c>
      <c r="CR45" s="349">
        <f t="shared" si="2"/>
        <v>0</v>
      </c>
      <c r="CS45" s="197">
        <f t="shared" si="61"/>
        <v>0</v>
      </c>
      <c r="CT45" s="1169">
        <f t="shared" si="62"/>
        <v>0</v>
      </c>
      <c r="CV45" s="1631"/>
      <c r="CW45" s="1632"/>
      <c r="CX45" s="1632"/>
      <c r="CY45" s="1632"/>
      <c r="CZ45" s="1632"/>
      <c r="DA45" s="1632"/>
      <c r="DB45" s="1632"/>
      <c r="DC45" s="1632"/>
      <c r="DD45" s="1632"/>
      <c r="DE45" s="1632"/>
      <c r="DF45" s="1632"/>
      <c r="DG45" s="1632"/>
      <c r="DH45" s="1633"/>
      <c r="DI45" s="10"/>
    </row>
    <row r="46" spans="2:113" ht="19.95" hidden="1" customHeight="1" outlineLevel="1" x14ac:dyDescent="0.25">
      <c r="B46" s="126"/>
      <c r="C46" s="611"/>
      <c r="D46" s="612"/>
      <c r="E46" s="612"/>
      <c r="F46" s="612"/>
      <c r="G46" s="31"/>
      <c r="H46" s="186"/>
      <c r="I46" s="1152"/>
      <c r="J46" s="349">
        <f t="shared" si="3"/>
        <v>0</v>
      </c>
      <c r="K46" s="349">
        <f t="shared" si="66"/>
        <v>0</v>
      </c>
      <c r="L46" s="351" t="str">
        <f t="shared" si="65"/>
        <v/>
      </c>
      <c r="M46" s="186"/>
      <c r="N46" s="189"/>
      <c r="O46" s="189"/>
      <c r="P46" s="190"/>
      <c r="Q46" s="33"/>
      <c r="R46" s="34"/>
      <c r="S46" s="192"/>
      <c r="T46" s="192"/>
      <c r="U46" s="192"/>
      <c r="V46" s="34"/>
      <c r="W46" s="1156"/>
      <c r="X46" s="190"/>
      <c r="Y46" s="190"/>
      <c r="Z46" s="1161">
        <f>IFERROR(CHOOSE(MATCH(N46,{"Mensal";"Bimestral";"Trimestral";"Quadrimestral";"Semestral";"Anual"},0),12,6,4,3,2,1),1)</f>
        <v>1</v>
      </c>
      <c r="AA46" s="190"/>
      <c r="AB46" s="190"/>
      <c r="AC46" s="190"/>
      <c r="AD46" s="353"/>
      <c r="AE46" s="353"/>
      <c r="AF46" s="353"/>
      <c r="AG46" s="33"/>
      <c r="AH46" s="186"/>
      <c r="AI46" s="357"/>
      <c r="AJ46" s="186"/>
      <c r="AK46" s="349"/>
      <c r="AL46" s="1162">
        <f t="shared" si="4"/>
        <v>0</v>
      </c>
      <c r="AM46" s="1163">
        <f t="shared" si="5"/>
        <v>0</v>
      </c>
      <c r="AN46" s="1164">
        <f t="shared" si="6"/>
        <v>0</v>
      </c>
      <c r="AO46" s="1159"/>
      <c r="AP46" s="1165">
        <f t="shared" si="7"/>
        <v>0</v>
      </c>
      <c r="AQ46" s="1163">
        <f t="shared" si="8"/>
        <v>0</v>
      </c>
      <c r="AR46" s="1163">
        <f t="shared" si="9"/>
        <v>0</v>
      </c>
      <c r="AS46" s="1162">
        <f t="shared" si="10"/>
        <v>0</v>
      </c>
      <c r="AT46" s="1167">
        <f t="shared" si="11"/>
        <v>0</v>
      </c>
      <c r="AU46" s="348">
        <f t="shared" si="12"/>
        <v>0</v>
      </c>
      <c r="AV46" s="348">
        <f t="shared" si="13"/>
        <v>0</v>
      </c>
      <c r="AW46" s="184">
        <f t="shared" si="14"/>
        <v>0</v>
      </c>
      <c r="AX46" s="193">
        <f t="shared" si="15"/>
        <v>0</v>
      </c>
      <c r="AY46" s="348">
        <f t="shared" si="16"/>
        <v>0</v>
      </c>
      <c r="AZ46" s="348">
        <f t="shared" si="17"/>
        <v>0</v>
      </c>
      <c r="BA46" s="614">
        <f t="shared" si="18"/>
        <v>0</v>
      </c>
      <c r="BB46" s="193">
        <f t="shared" si="19"/>
        <v>0</v>
      </c>
      <c r="BC46" s="348">
        <f t="shared" si="20"/>
        <v>0</v>
      </c>
      <c r="BD46" s="348">
        <f t="shared" si="21"/>
        <v>0</v>
      </c>
      <c r="BE46" s="184">
        <f t="shared" si="22"/>
        <v>0</v>
      </c>
      <c r="BF46" s="193">
        <f t="shared" si="23"/>
        <v>0</v>
      </c>
      <c r="BG46" s="348">
        <f t="shared" si="24"/>
        <v>0</v>
      </c>
      <c r="BH46" s="348">
        <f t="shared" si="25"/>
        <v>0</v>
      </c>
      <c r="BI46" s="184">
        <f t="shared" si="26"/>
        <v>0</v>
      </c>
      <c r="BJ46" s="193">
        <f t="shared" si="27"/>
        <v>0</v>
      </c>
      <c r="BK46" s="348">
        <f t="shared" si="28"/>
        <v>0</v>
      </c>
      <c r="BL46" s="348">
        <f t="shared" si="29"/>
        <v>0</v>
      </c>
      <c r="BM46" s="184">
        <f t="shared" si="30"/>
        <v>0</v>
      </c>
      <c r="BN46" s="193">
        <f t="shared" si="31"/>
        <v>0</v>
      </c>
      <c r="BO46" s="348">
        <f t="shared" si="32"/>
        <v>0</v>
      </c>
      <c r="BP46" s="348">
        <f t="shared" si="33"/>
        <v>0</v>
      </c>
      <c r="BQ46" s="184">
        <f t="shared" si="34"/>
        <v>0</v>
      </c>
      <c r="BR46" s="193">
        <f t="shared" si="35"/>
        <v>0</v>
      </c>
      <c r="BS46" s="348">
        <f t="shared" si="36"/>
        <v>0</v>
      </c>
      <c r="BT46" s="348">
        <f t="shared" si="37"/>
        <v>0</v>
      </c>
      <c r="BU46" s="184">
        <f t="shared" si="38"/>
        <v>0</v>
      </c>
      <c r="BV46" s="193">
        <f t="shared" si="39"/>
        <v>0</v>
      </c>
      <c r="BW46" s="348">
        <f t="shared" si="40"/>
        <v>0</v>
      </c>
      <c r="BX46" s="348">
        <f t="shared" si="41"/>
        <v>0</v>
      </c>
      <c r="BY46" s="184">
        <f t="shared" si="42"/>
        <v>0</v>
      </c>
      <c r="BZ46" s="193">
        <f t="shared" si="43"/>
        <v>0</v>
      </c>
      <c r="CA46" s="348">
        <f t="shared" si="44"/>
        <v>0</v>
      </c>
      <c r="CB46" s="348">
        <f t="shared" si="45"/>
        <v>0</v>
      </c>
      <c r="CC46" s="184">
        <f t="shared" si="46"/>
        <v>0</v>
      </c>
      <c r="CD46" s="193">
        <f t="shared" si="47"/>
        <v>0</v>
      </c>
      <c r="CE46" s="348">
        <f t="shared" si="48"/>
        <v>0</v>
      </c>
      <c r="CF46" s="348">
        <f t="shared" si="49"/>
        <v>0</v>
      </c>
      <c r="CG46" s="184">
        <f t="shared" si="50"/>
        <v>0</v>
      </c>
      <c r="CH46" s="193">
        <f t="shared" si="51"/>
        <v>0</v>
      </c>
      <c r="CI46" s="348">
        <f t="shared" si="52"/>
        <v>0</v>
      </c>
      <c r="CJ46" s="348">
        <f t="shared" si="53"/>
        <v>0</v>
      </c>
      <c r="CK46" s="184">
        <f t="shared" si="54"/>
        <v>0</v>
      </c>
      <c r="CL46" s="193">
        <f t="shared" si="55"/>
        <v>0</v>
      </c>
      <c r="CM46" s="348">
        <f t="shared" si="56"/>
        <v>0</v>
      </c>
      <c r="CN46" s="348">
        <f t="shared" si="57"/>
        <v>0</v>
      </c>
      <c r="CO46" s="184">
        <f t="shared" si="58"/>
        <v>0</v>
      </c>
      <c r="CP46" s="193">
        <f t="shared" si="59"/>
        <v>0</v>
      </c>
      <c r="CQ46" s="1168">
        <f t="shared" si="60"/>
        <v>0</v>
      </c>
      <c r="CR46" s="349">
        <f t="shared" si="2"/>
        <v>0</v>
      </c>
      <c r="CS46" s="197">
        <f t="shared" si="61"/>
        <v>0</v>
      </c>
      <c r="CT46" s="1169">
        <f t="shared" si="62"/>
        <v>0</v>
      </c>
      <c r="CV46" s="1631"/>
      <c r="CW46" s="1632"/>
      <c r="CX46" s="1632"/>
      <c r="CY46" s="1632"/>
      <c r="CZ46" s="1632"/>
      <c r="DA46" s="1632"/>
      <c r="DB46" s="1632"/>
      <c r="DC46" s="1632"/>
      <c r="DD46" s="1632"/>
      <c r="DE46" s="1632"/>
      <c r="DF46" s="1632"/>
      <c r="DG46" s="1632"/>
      <c r="DH46" s="1633"/>
      <c r="DI46" s="10"/>
    </row>
    <row r="47" spans="2:113" ht="19.95" hidden="1" customHeight="1" outlineLevel="1" x14ac:dyDescent="0.25">
      <c r="B47" s="126"/>
      <c r="C47" s="611"/>
      <c r="D47" s="612"/>
      <c r="E47" s="612"/>
      <c r="F47" s="612"/>
      <c r="G47" s="31"/>
      <c r="H47" s="186"/>
      <c r="I47" s="1152"/>
      <c r="J47" s="349">
        <f t="shared" si="3"/>
        <v>0</v>
      </c>
      <c r="K47" s="349">
        <f t="shared" si="66"/>
        <v>0</v>
      </c>
      <c r="L47" s="351" t="str">
        <f t="shared" si="65"/>
        <v/>
      </c>
      <c r="M47" s="186"/>
      <c r="N47" s="189"/>
      <c r="O47" s="189"/>
      <c r="P47" s="190"/>
      <c r="Q47" s="33"/>
      <c r="R47" s="34"/>
      <c r="S47" s="192"/>
      <c r="T47" s="192"/>
      <c r="U47" s="192"/>
      <c r="V47" s="34"/>
      <c r="W47" s="1156"/>
      <c r="X47" s="190"/>
      <c r="Y47" s="190"/>
      <c r="Z47" s="1161">
        <f>IFERROR(CHOOSE(MATCH(N47,{"Mensal";"Bimestral";"Trimestral";"Quadrimestral";"Semestral";"Anual"},0),12,6,4,3,2,1),1)</f>
        <v>1</v>
      </c>
      <c r="AA47" s="190"/>
      <c r="AB47" s="190"/>
      <c r="AC47" s="190"/>
      <c r="AD47" s="353"/>
      <c r="AE47" s="353"/>
      <c r="AF47" s="353"/>
      <c r="AG47" s="33"/>
      <c r="AH47" s="186"/>
      <c r="AI47" s="357"/>
      <c r="AJ47" s="186"/>
      <c r="AK47" s="349"/>
      <c r="AL47" s="1162">
        <f t="shared" si="4"/>
        <v>0</v>
      </c>
      <c r="AM47" s="1163">
        <f t="shared" si="5"/>
        <v>0</v>
      </c>
      <c r="AN47" s="1164">
        <f t="shared" si="6"/>
        <v>0</v>
      </c>
      <c r="AO47" s="1159"/>
      <c r="AP47" s="1165">
        <f t="shared" si="7"/>
        <v>0</v>
      </c>
      <c r="AQ47" s="1163">
        <f t="shared" si="8"/>
        <v>0</v>
      </c>
      <c r="AR47" s="1163">
        <f t="shared" si="9"/>
        <v>0</v>
      </c>
      <c r="AS47" s="1162">
        <f t="shared" si="10"/>
        <v>0</v>
      </c>
      <c r="AT47" s="1167">
        <f t="shared" si="11"/>
        <v>0</v>
      </c>
      <c r="AU47" s="348">
        <f t="shared" si="12"/>
        <v>0</v>
      </c>
      <c r="AV47" s="348">
        <f t="shared" si="13"/>
        <v>0</v>
      </c>
      <c r="AW47" s="184">
        <f t="shared" si="14"/>
        <v>0</v>
      </c>
      <c r="AX47" s="193">
        <f t="shared" si="15"/>
        <v>0</v>
      </c>
      <c r="AY47" s="348">
        <f t="shared" si="16"/>
        <v>0</v>
      </c>
      <c r="AZ47" s="348">
        <f t="shared" si="17"/>
        <v>0</v>
      </c>
      <c r="BA47" s="614">
        <f t="shared" si="18"/>
        <v>0</v>
      </c>
      <c r="BB47" s="193">
        <f t="shared" si="19"/>
        <v>0</v>
      </c>
      <c r="BC47" s="348">
        <f t="shared" si="20"/>
        <v>0</v>
      </c>
      <c r="BD47" s="348">
        <f t="shared" si="21"/>
        <v>0</v>
      </c>
      <c r="BE47" s="184">
        <f t="shared" si="22"/>
        <v>0</v>
      </c>
      <c r="BF47" s="193">
        <f t="shared" si="23"/>
        <v>0</v>
      </c>
      <c r="BG47" s="348">
        <f t="shared" si="24"/>
        <v>0</v>
      </c>
      <c r="BH47" s="348">
        <f t="shared" si="25"/>
        <v>0</v>
      </c>
      <c r="BI47" s="184">
        <f t="shared" si="26"/>
        <v>0</v>
      </c>
      <c r="BJ47" s="193">
        <f t="shared" si="27"/>
        <v>0</v>
      </c>
      <c r="BK47" s="348">
        <f t="shared" si="28"/>
        <v>0</v>
      </c>
      <c r="BL47" s="348">
        <f t="shared" si="29"/>
        <v>0</v>
      </c>
      <c r="BM47" s="184">
        <f t="shared" si="30"/>
        <v>0</v>
      </c>
      <c r="BN47" s="193">
        <f t="shared" si="31"/>
        <v>0</v>
      </c>
      <c r="BO47" s="348">
        <f t="shared" si="32"/>
        <v>0</v>
      </c>
      <c r="BP47" s="348">
        <f t="shared" si="33"/>
        <v>0</v>
      </c>
      <c r="BQ47" s="184">
        <f t="shared" si="34"/>
        <v>0</v>
      </c>
      <c r="BR47" s="193">
        <f t="shared" si="35"/>
        <v>0</v>
      </c>
      <c r="BS47" s="348">
        <f t="shared" si="36"/>
        <v>0</v>
      </c>
      <c r="BT47" s="348">
        <f t="shared" si="37"/>
        <v>0</v>
      </c>
      <c r="BU47" s="184">
        <f t="shared" si="38"/>
        <v>0</v>
      </c>
      <c r="BV47" s="193">
        <f t="shared" si="39"/>
        <v>0</v>
      </c>
      <c r="BW47" s="348">
        <f t="shared" si="40"/>
        <v>0</v>
      </c>
      <c r="BX47" s="348">
        <f t="shared" si="41"/>
        <v>0</v>
      </c>
      <c r="BY47" s="184">
        <f t="shared" si="42"/>
        <v>0</v>
      </c>
      <c r="BZ47" s="193">
        <f t="shared" si="43"/>
        <v>0</v>
      </c>
      <c r="CA47" s="348">
        <f t="shared" si="44"/>
        <v>0</v>
      </c>
      <c r="CB47" s="348">
        <f t="shared" si="45"/>
        <v>0</v>
      </c>
      <c r="CC47" s="184">
        <f t="shared" si="46"/>
        <v>0</v>
      </c>
      <c r="CD47" s="193">
        <f t="shared" si="47"/>
        <v>0</v>
      </c>
      <c r="CE47" s="348">
        <f t="shared" si="48"/>
        <v>0</v>
      </c>
      <c r="CF47" s="348">
        <f t="shared" si="49"/>
        <v>0</v>
      </c>
      <c r="CG47" s="184">
        <f t="shared" si="50"/>
        <v>0</v>
      </c>
      <c r="CH47" s="193">
        <f t="shared" si="51"/>
        <v>0</v>
      </c>
      <c r="CI47" s="348">
        <f t="shared" si="52"/>
        <v>0</v>
      </c>
      <c r="CJ47" s="348">
        <f t="shared" si="53"/>
        <v>0</v>
      </c>
      <c r="CK47" s="184">
        <f t="shared" si="54"/>
        <v>0</v>
      </c>
      <c r="CL47" s="193">
        <f t="shared" si="55"/>
        <v>0</v>
      </c>
      <c r="CM47" s="348">
        <f t="shared" si="56"/>
        <v>0</v>
      </c>
      <c r="CN47" s="348">
        <f t="shared" si="57"/>
        <v>0</v>
      </c>
      <c r="CO47" s="184">
        <f t="shared" si="58"/>
        <v>0</v>
      </c>
      <c r="CP47" s="193">
        <f t="shared" si="59"/>
        <v>0</v>
      </c>
      <c r="CQ47" s="1168">
        <f t="shared" si="60"/>
        <v>0</v>
      </c>
      <c r="CR47" s="349">
        <f t="shared" si="2"/>
        <v>0</v>
      </c>
      <c r="CS47" s="197">
        <f t="shared" si="61"/>
        <v>0</v>
      </c>
      <c r="CT47" s="1169">
        <f t="shared" si="62"/>
        <v>0</v>
      </c>
      <c r="CV47" s="1631"/>
      <c r="CW47" s="1632"/>
      <c r="CX47" s="1632"/>
      <c r="CY47" s="1632"/>
      <c r="CZ47" s="1632"/>
      <c r="DA47" s="1632"/>
      <c r="DB47" s="1632"/>
      <c r="DC47" s="1632"/>
      <c r="DD47" s="1632"/>
      <c r="DE47" s="1632"/>
      <c r="DF47" s="1632"/>
      <c r="DG47" s="1632"/>
      <c r="DH47" s="1633"/>
      <c r="DI47" s="10"/>
    </row>
    <row r="48" spans="2:113" ht="19.95" hidden="1" customHeight="1" outlineLevel="1" x14ac:dyDescent="0.25">
      <c r="B48" s="126"/>
      <c r="C48" s="611"/>
      <c r="D48" s="612"/>
      <c r="E48" s="612"/>
      <c r="F48" s="612"/>
      <c r="G48" s="31"/>
      <c r="H48" s="186"/>
      <c r="I48" s="1152"/>
      <c r="J48" s="349">
        <f t="shared" si="3"/>
        <v>0</v>
      </c>
      <c r="K48" s="349">
        <f t="shared" si="66"/>
        <v>0</v>
      </c>
      <c r="L48" s="351" t="str">
        <f t="shared" si="65"/>
        <v/>
      </c>
      <c r="M48" s="186"/>
      <c r="N48" s="189"/>
      <c r="O48" s="189"/>
      <c r="P48" s="190"/>
      <c r="Q48" s="33"/>
      <c r="R48" s="34"/>
      <c r="S48" s="192"/>
      <c r="T48" s="192"/>
      <c r="U48" s="192"/>
      <c r="V48" s="34"/>
      <c r="W48" s="1156"/>
      <c r="X48" s="190"/>
      <c r="Y48" s="190"/>
      <c r="Z48" s="1161">
        <f>IFERROR(CHOOSE(MATCH(N48,{"Mensal";"Bimestral";"Trimestral";"Quadrimestral";"Semestral";"Anual"},0),12,6,4,3,2,1),1)</f>
        <v>1</v>
      </c>
      <c r="AA48" s="190"/>
      <c r="AB48" s="190"/>
      <c r="AC48" s="190"/>
      <c r="AD48" s="353"/>
      <c r="AE48" s="353"/>
      <c r="AF48" s="353"/>
      <c r="AG48" s="33"/>
      <c r="AH48" s="186"/>
      <c r="AI48" s="357"/>
      <c r="AJ48" s="186"/>
      <c r="AK48" s="349"/>
      <c r="AL48" s="1162">
        <f t="shared" si="4"/>
        <v>0</v>
      </c>
      <c r="AM48" s="1163">
        <f t="shared" si="5"/>
        <v>0</v>
      </c>
      <c r="AN48" s="1164">
        <f t="shared" si="6"/>
        <v>0</v>
      </c>
      <c r="AO48" s="1159"/>
      <c r="AP48" s="1165">
        <f t="shared" si="7"/>
        <v>0</v>
      </c>
      <c r="AQ48" s="1163">
        <f t="shared" si="8"/>
        <v>0</v>
      </c>
      <c r="AR48" s="1163">
        <f t="shared" si="9"/>
        <v>0</v>
      </c>
      <c r="AS48" s="1162">
        <f t="shared" si="10"/>
        <v>0</v>
      </c>
      <c r="AT48" s="1167">
        <f t="shared" si="11"/>
        <v>0</v>
      </c>
      <c r="AU48" s="348">
        <f t="shared" si="12"/>
        <v>0</v>
      </c>
      <c r="AV48" s="348">
        <f t="shared" si="13"/>
        <v>0</v>
      </c>
      <c r="AW48" s="184">
        <f t="shared" si="14"/>
        <v>0</v>
      </c>
      <c r="AX48" s="193">
        <f t="shared" si="15"/>
        <v>0</v>
      </c>
      <c r="AY48" s="348">
        <f t="shared" si="16"/>
        <v>0</v>
      </c>
      <c r="AZ48" s="348">
        <f t="shared" si="17"/>
        <v>0</v>
      </c>
      <c r="BA48" s="614">
        <f t="shared" si="18"/>
        <v>0</v>
      </c>
      <c r="BB48" s="193">
        <f t="shared" si="19"/>
        <v>0</v>
      </c>
      <c r="BC48" s="348">
        <f t="shared" si="20"/>
        <v>0</v>
      </c>
      <c r="BD48" s="348">
        <f t="shared" si="21"/>
        <v>0</v>
      </c>
      <c r="BE48" s="184">
        <f t="shared" si="22"/>
        <v>0</v>
      </c>
      <c r="BF48" s="193">
        <f t="shared" si="23"/>
        <v>0</v>
      </c>
      <c r="BG48" s="348">
        <f t="shared" si="24"/>
        <v>0</v>
      </c>
      <c r="BH48" s="348">
        <f t="shared" si="25"/>
        <v>0</v>
      </c>
      <c r="BI48" s="184">
        <f t="shared" si="26"/>
        <v>0</v>
      </c>
      <c r="BJ48" s="193">
        <f t="shared" si="27"/>
        <v>0</v>
      </c>
      <c r="BK48" s="348">
        <f t="shared" si="28"/>
        <v>0</v>
      </c>
      <c r="BL48" s="348">
        <f t="shared" si="29"/>
        <v>0</v>
      </c>
      <c r="BM48" s="184">
        <f t="shared" si="30"/>
        <v>0</v>
      </c>
      <c r="BN48" s="193">
        <f t="shared" si="31"/>
        <v>0</v>
      </c>
      <c r="BO48" s="348">
        <f t="shared" si="32"/>
        <v>0</v>
      </c>
      <c r="BP48" s="348">
        <f t="shared" si="33"/>
        <v>0</v>
      </c>
      <c r="BQ48" s="184">
        <f t="shared" si="34"/>
        <v>0</v>
      </c>
      <c r="BR48" s="193">
        <f t="shared" si="35"/>
        <v>0</v>
      </c>
      <c r="BS48" s="348">
        <f t="shared" si="36"/>
        <v>0</v>
      </c>
      <c r="BT48" s="348">
        <f t="shared" si="37"/>
        <v>0</v>
      </c>
      <c r="BU48" s="184">
        <f t="shared" si="38"/>
        <v>0</v>
      </c>
      <c r="BV48" s="193">
        <f t="shared" si="39"/>
        <v>0</v>
      </c>
      <c r="BW48" s="348">
        <f t="shared" si="40"/>
        <v>0</v>
      </c>
      <c r="BX48" s="348">
        <f t="shared" si="41"/>
        <v>0</v>
      </c>
      <c r="BY48" s="184">
        <f t="shared" si="42"/>
        <v>0</v>
      </c>
      <c r="BZ48" s="193">
        <f t="shared" si="43"/>
        <v>0</v>
      </c>
      <c r="CA48" s="348">
        <f t="shared" si="44"/>
        <v>0</v>
      </c>
      <c r="CB48" s="348">
        <f t="shared" si="45"/>
        <v>0</v>
      </c>
      <c r="CC48" s="184">
        <f t="shared" si="46"/>
        <v>0</v>
      </c>
      <c r="CD48" s="193">
        <f t="shared" si="47"/>
        <v>0</v>
      </c>
      <c r="CE48" s="348">
        <f t="shared" si="48"/>
        <v>0</v>
      </c>
      <c r="CF48" s="348">
        <f t="shared" si="49"/>
        <v>0</v>
      </c>
      <c r="CG48" s="184">
        <f t="shared" si="50"/>
        <v>0</v>
      </c>
      <c r="CH48" s="193">
        <f t="shared" si="51"/>
        <v>0</v>
      </c>
      <c r="CI48" s="348">
        <f t="shared" si="52"/>
        <v>0</v>
      </c>
      <c r="CJ48" s="348">
        <f t="shared" si="53"/>
        <v>0</v>
      </c>
      <c r="CK48" s="184">
        <f t="shared" si="54"/>
        <v>0</v>
      </c>
      <c r="CL48" s="193">
        <f t="shared" si="55"/>
        <v>0</v>
      </c>
      <c r="CM48" s="348">
        <f t="shared" si="56"/>
        <v>0</v>
      </c>
      <c r="CN48" s="348">
        <f t="shared" si="57"/>
        <v>0</v>
      </c>
      <c r="CO48" s="184">
        <f t="shared" si="58"/>
        <v>0</v>
      </c>
      <c r="CP48" s="193">
        <f t="shared" si="59"/>
        <v>0</v>
      </c>
      <c r="CQ48" s="1168">
        <f t="shared" si="60"/>
        <v>0</v>
      </c>
      <c r="CR48" s="349">
        <f t="shared" si="2"/>
        <v>0</v>
      </c>
      <c r="CS48" s="197">
        <f t="shared" si="61"/>
        <v>0</v>
      </c>
      <c r="CT48" s="1169">
        <f t="shared" si="62"/>
        <v>0</v>
      </c>
      <c r="CV48" s="1631"/>
      <c r="CW48" s="1632"/>
      <c r="CX48" s="1632"/>
      <c r="CY48" s="1632"/>
      <c r="CZ48" s="1632"/>
      <c r="DA48" s="1632"/>
      <c r="DB48" s="1632"/>
      <c r="DC48" s="1632"/>
      <c r="DD48" s="1632"/>
      <c r="DE48" s="1632"/>
      <c r="DF48" s="1632"/>
      <c r="DG48" s="1632"/>
      <c r="DH48" s="1633"/>
      <c r="DI48" s="10"/>
    </row>
    <row r="49" spans="2:113" ht="19.95" hidden="1" customHeight="1" outlineLevel="1" x14ac:dyDescent="0.25">
      <c r="B49" s="126"/>
      <c r="C49" s="611"/>
      <c r="D49" s="612"/>
      <c r="E49" s="612"/>
      <c r="F49" s="612"/>
      <c r="G49" s="31"/>
      <c r="H49" s="186"/>
      <c r="I49" s="1152"/>
      <c r="J49" s="349">
        <f t="shared" si="3"/>
        <v>0</v>
      </c>
      <c r="K49" s="349">
        <f t="shared" si="66"/>
        <v>0</v>
      </c>
      <c r="L49" s="351" t="str">
        <f t="shared" si="65"/>
        <v/>
      </c>
      <c r="M49" s="186"/>
      <c r="N49" s="189"/>
      <c r="O49" s="189"/>
      <c r="P49" s="190"/>
      <c r="Q49" s="33"/>
      <c r="R49" s="34"/>
      <c r="S49" s="192"/>
      <c r="T49" s="192"/>
      <c r="U49" s="192"/>
      <c r="V49" s="34"/>
      <c r="W49" s="1156"/>
      <c r="X49" s="190"/>
      <c r="Y49" s="190"/>
      <c r="Z49" s="1161">
        <f>IFERROR(CHOOSE(MATCH(N49,{"Mensal";"Bimestral";"Trimestral";"Quadrimestral";"Semestral";"Anual"},0),12,6,4,3,2,1),1)</f>
        <v>1</v>
      </c>
      <c r="AA49" s="190"/>
      <c r="AB49" s="190"/>
      <c r="AC49" s="190"/>
      <c r="AD49" s="353"/>
      <c r="AE49" s="353"/>
      <c r="AF49" s="353"/>
      <c r="AG49" s="33"/>
      <c r="AH49" s="186"/>
      <c r="AI49" s="357"/>
      <c r="AJ49" s="186"/>
      <c r="AK49" s="349"/>
      <c r="AL49" s="1162">
        <f t="shared" si="4"/>
        <v>0</v>
      </c>
      <c r="AM49" s="1163">
        <f t="shared" si="5"/>
        <v>0</v>
      </c>
      <c r="AN49" s="1164">
        <f t="shared" si="6"/>
        <v>0</v>
      </c>
      <c r="AO49" s="1159"/>
      <c r="AP49" s="1165">
        <f t="shared" si="7"/>
        <v>0</v>
      </c>
      <c r="AQ49" s="1163">
        <f t="shared" si="8"/>
        <v>0</v>
      </c>
      <c r="AR49" s="1163">
        <f t="shared" si="9"/>
        <v>0</v>
      </c>
      <c r="AS49" s="1162">
        <f t="shared" si="10"/>
        <v>0</v>
      </c>
      <c r="AT49" s="1167">
        <f t="shared" si="11"/>
        <v>0</v>
      </c>
      <c r="AU49" s="348">
        <f t="shared" si="12"/>
        <v>0</v>
      </c>
      <c r="AV49" s="348">
        <f t="shared" si="13"/>
        <v>0</v>
      </c>
      <c r="AW49" s="184">
        <f t="shared" si="14"/>
        <v>0</v>
      </c>
      <c r="AX49" s="193">
        <f t="shared" si="15"/>
        <v>0</v>
      </c>
      <c r="AY49" s="348">
        <f t="shared" si="16"/>
        <v>0</v>
      </c>
      <c r="AZ49" s="348">
        <f t="shared" si="17"/>
        <v>0</v>
      </c>
      <c r="BA49" s="614">
        <f t="shared" si="18"/>
        <v>0</v>
      </c>
      <c r="BB49" s="193">
        <f t="shared" si="19"/>
        <v>0</v>
      </c>
      <c r="BC49" s="348">
        <f t="shared" si="20"/>
        <v>0</v>
      </c>
      <c r="BD49" s="348">
        <f t="shared" si="21"/>
        <v>0</v>
      </c>
      <c r="BE49" s="184">
        <f t="shared" si="22"/>
        <v>0</v>
      </c>
      <c r="BF49" s="193">
        <f t="shared" si="23"/>
        <v>0</v>
      </c>
      <c r="BG49" s="348">
        <f t="shared" si="24"/>
        <v>0</v>
      </c>
      <c r="BH49" s="348">
        <f t="shared" si="25"/>
        <v>0</v>
      </c>
      <c r="BI49" s="184">
        <f t="shared" si="26"/>
        <v>0</v>
      </c>
      <c r="BJ49" s="193">
        <f t="shared" si="27"/>
        <v>0</v>
      </c>
      <c r="BK49" s="348">
        <f t="shared" si="28"/>
        <v>0</v>
      </c>
      <c r="BL49" s="348">
        <f t="shared" si="29"/>
        <v>0</v>
      </c>
      <c r="BM49" s="184">
        <f t="shared" si="30"/>
        <v>0</v>
      </c>
      <c r="BN49" s="193">
        <f t="shared" si="31"/>
        <v>0</v>
      </c>
      <c r="BO49" s="348">
        <f t="shared" si="32"/>
        <v>0</v>
      </c>
      <c r="BP49" s="348">
        <f t="shared" si="33"/>
        <v>0</v>
      </c>
      <c r="BQ49" s="184">
        <f t="shared" si="34"/>
        <v>0</v>
      </c>
      <c r="BR49" s="193">
        <f t="shared" si="35"/>
        <v>0</v>
      </c>
      <c r="BS49" s="348">
        <f t="shared" si="36"/>
        <v>0</v>
      </c>
      <c r="BT49" s="348">
        <f t="shared" si="37"/>
        <v>0</v>
      </c>
      <c r="BU49" s="184">
        <f t="shared" si="38"/>
        <v>0</v>
      </c>
      <c r="BV49" s="193">
        <f t="shared" si="39"/>
        <v>0</v>
      </c>
      <c r="BW49" s="348">
        <f t="shared" si="40"/>
        <v>0</v>
      </c>
      <c r="BX49" s="348">
        <f t="shared" si="41"/>
        <v>0</v>
      </c>
      <c r="BY49" s="184">
        <f t="shared" si="42"/>
        <v>0</v>
      </c>
      <c r="BZ49" s="193">
        <f t="shared" si="43"/>
        <v>0</v>
      </c>
      <c r="CA49" s="348">
        <f t="shared" si="44"/>
        <v>0</v>
      </c>
      <c r="CB49" s="348">
        <f t="shared" si="45"/>
        <v>0</v>
      </c>
      <c r="CC49" s="184">
        <f t="shared" si="46"/>
        <v>0</v>
      </c>
      <c r="CD49" s="193">
        <f t="shared" si="47"/>
        <v>0</v>
      </c>
      <c r="CE49" s="348">
        <f t="shared" si="48"/>
        <v>0</v>
      </c>
      <c r="CF49" s="348">
        <f t="shared" si="49"/>
        <v>0</v>
      </c>
      <c r="CG49" s="184">
        <f t="shared" si="50"/>
        <v>0</v>
      </c>
      <c r="CH49" s="193">
        <f t="shared" si="51"/>
        <v>0</v>
      </c>
      <c r="CI49" s="348">
        <f t="shared" si="52"/>
        <v>0</v>
      </c>
      <c r="CJ49" s="348">
        <f t="shared" si="53"/>
        <v>0</v>
      </c>
      <c r="CK49" s="184">
        <f t="shared" si="54"/>
        <v>0</v>
      </c>
      <c r="CL49" s="193">
        <f t="shared" si="55"/>
        <v>0</v>
      </c>
      <c r="CM49" s="348">
        <f t="shared" si="56"/>
        <v>0</v>
      </c>
      <c r="CN49" s="348">
        <f t="shared" si="57"/>
        <v>0</v>
      </c>
      <c r="CO49" s="184">
        <f t="shared" si="58"/>
        <v>0</v>
      </c>
      <c r="CP49" s="193">
        <f t="shared" si="59"/>
        <v>0</v>
      </c>
      <c r="CQ49" s="1168">
        <f t="shared" si="60"/>
        <v>0</v>
      </c>
      <c r="CR49" s="349">
        <f t="shared" si="2"/>
        <v>0</v>
      </c>
      <c r="CS49" s="197">
        <f t="shared" si="61"/>
        <v>0</v>
      </c>
      <c r="CT49" s="1169">
        <f t="shared" si="62"/>
        <v>0</v>
      </c>
      <c r="CV49" s="1631"/>
      <c r="CW49" s="1632"/>
      <c r="CX49" s="1632"/>
      <c r="CY49" s="1632"/>
      <c r="CZ49" s="1632"/>
      <c r="DA49" s="1632"/>
      <c r="DB49" s="1632"/>
      <c r="DC49" s="1632"/>
      <c r="DD49" s="1632"/>
      <c r="DE49" s="1632"/>
      <c r="DF49" s="1632"/>
      <c r="DG49" s="1632"/>
      <c r="DH49" s="1633"/>
      <c r="DI49" s="10"/>
    </row>
    <row r="50" spans="2:113" ht="19.95" hidden="1" customHeight="1" outlineLevel="1" x14ac:dyDescent="0.25">
      <c r="B50" s="126"/>
      <c r="C50" s="611"/>
      <c r="D50" s="612"/>
      <c r="E50" s="612"/>
      <c r="F50" s="612"/>
      <c r="G50" s="31"/>
      <c r="H50" s="186"/>
      <c r="I50" s="1152"/>
      <c r="J50" s="349">
        <f t="shared" si="3"/>
        <v>0</v>
      </c>
      <c r="K50" s="349">
        <f t="shared" si="66"/>
        <v>0</v>
      </c>
      <c r="L50" s="351" t="str">
        <f t="shared" si="65"/>
        <v/>
      </c>
      <c r="M50" s="186"/>
      <c r="N50" s="189"/>
      <c r="O50" s="189"/>
      <c r="P50" s="190"/>
      <c r="Q50" s="33"/>
      <c r="R50" s="34"/>
      <c r="S50" s="192"/>
      <c r="T50" s="192"/>
      <c r="U50" s="192"/>
      <c r="V50" s="34"/>
      <c r="W50" s="1156"/>
      <c r="X50" s="190"/>
      <c r="Y50" s="190"/>
      <c r="Z50" s="1161">
        <f>IFERROR(CHOOSE(MATCH(N50,{"Mensal";"Bimestral";"Trimestral";"Quadrimestral";"Semestral";"Anual"},0),12,6,4,3,2,1),1)</f>
        <v>1</v>
      </c>
      <c r="AA50" s="190"/>
      <c r="AB50" s="190"/>
      <c r="AC50" s="190"/>
      <c r="AD50" s="353"/>
      <c r="AE50" s="353"/>
      <c r="AF50" s="353"/>
      <c r="AG50" s="33"/>
      <c r="AH50" s="186"/>
      <c r="AI50" s="357"/>
      <c r="AJ50" s="186"/>
      <c r="AK50" s="349"/>
      <c r="AL50" s="1162">
        <f t="shared" si="4"/>
        <v>0</v>
      </c>
      <c r="AM50" s="1163">
        <f t="shared" si="5"/>
        <v>0</v>
      </c>
      <c r="AN50" s="1164">
        <f t="shared" si="6"/>
        <v>0</v>
      </c>
      <c r="AO50" s="1159"/>
      <c r="AP50" s="1165">
        <f t="shared" si="7"/>
        <v>0</v>
      </c>
      <c r="AQ50" s="1163">
        <f t="shared" si="8"/>
        <v>0</v>
      </c>
      <c r="AR50" s="1163">
        <f t="shared" si="9"/>
        <v>0</v>
      </c>
      <c r="AS50" s="1162">
        <f t="shared" si="10"/>
        <v>0</v>
      </c>
      <c r="AT50" s="1167">
        <f t="shared" si="11"/>
        <v>0</v>
      </c>
      <c r="AU50" s="348">
        <f t="shared" si="12"/>
        <v>0</v>
      </c>
      <c r="AV50" s="348">
        <f t="shared" si="13"/>
        <v>0</v>
      </c>
      <c r="AW50" s="184">
        <f t="shared" si="14"/>
        <v>0</v>
      </c>
      <c r="AX50" s="193">
        <f t="shared" si="15"/>
        <v>0</v>
      </c>
      <c r="AY50" s="348">
        <f t="shared" si="16"/>
        <v>0</v>
      </c>
      <c r="AZ50" s="348">
        <f t="shared" si="17"/>
        <v>0</v>
      </c>
      <c r="BA50" s="614">
        <f t="shared" si="18"/>
        <v>0</v>
      </c>
      <c r="BB50" s="193">
        <f t="shared" si="19"/>
        <v>0</v>
      </c>
      <c r="BC50" s="348">
        <f t="shared" si="20"/>
        <v>0</v>
      </c>
      <c r="BD50" s="348">
        <f t="shared" si="21"/>
        <v>0</v>
      </c>
      <c r="BE50" s="184">
        <f t="shared" si="22"/>
        <v>0</v>
      </c>
      <c r="BF50" s="193">
        <f t="shared" si="23"/>
        <v>0</v>
      </c>
      <c r="BG50" s="348">
        <f t="shared" si="24"/>
        <v>0</v>
      </c>
      <c r="BH50" s="348">
        <f t="shared" si="25"/>
        <v>0</v>
      </c>
      <c r="BI50" s="184">
        <f t="shared" si="26"/>
        <v>0</v>
      </c>
      <c r="BJ50" s="193">
        <f t="shared" si="27"/>
        <v>0</v>
      </c>
      <c r="BK50" s="348">
        <f t="shared" si="28"/>
        <v>0</v>
      </c>
      <c r="BL50" s="348">
        <f t="shared" si="29"/>
        <v>0</v>
      </c>
      <c r="BM50" s="184">
        <f t="shared" si="30"/>
        <v>0</v>
      </c>
      <c r="BN50" s="193">
        <f t="shared" si="31"/>
        <v>0</v>
      </c>
      <c r="BO50" s="348">
        <f t="shared" si="32"/>
        <v>0</v>
      </c>
      <c r="BP50" s="348">
        <f t="shared" si="33"/>
        <v>0</v>
      </c>
      <c r="BQ50" s="184">
        <f t="shared" si="34"/>
        <v>0</v>
      </c>
      <c r="BR50" s="193">
        <f t="shared" si="35"/>
        <v>0</v>
      </c>
      <c r="BS50" s="348">
        <f t="shared" si="36"/>
        <v>0</v>
      </c>
      <c r="BT50" s="348">
        <f t="shared" si="37"/>
        <v>0</v>
      </c>
      <c r="BU50" s="184">
        <f t="shared" si="38"/>
        <v>0</v>
      </c>
      <c r="BV50" s="193">
        <f t="shared" si="39"/>
        <v>0</v>
      </c>
      <c r="BW50" s="348">
        <f t="shared" si="40"/>
        <v>0</v>
      </c>
      <c r="BX50" s="348">
        <f t="shared" si="41"/>
        <v>0</v>
      </c>
      <c r="BY50" s="184">
        <f t="shared" si="42"/>
        <v>0</v>
      </c>
      <c r="BZ50" s="193">
        <f t="shared" si="43"/>
        <v>0</v>
      </c>
      <c r="CA50" s="348">
        <f t="shared" si="44"/>
        <v>0</v>
      </c>
      <c r="CB50" s="348">
        <f t="shared" si="45"/>
        <v>0</v>
      </c>
      <c r="CC50" s="184">
        <f t="shared" si="46"/>
        <v>0</v>
      </c>
      <c r="CD50" s="193">
        <f t="shared" si="47"/>
        <v>0</v>
      </c>
      <c r="CE50" s="348">
        <f t="shared" si="48"/>
        <v>0</v>
      </c>
      <c r="CF50" s="348">
        <f t="shared" si="49"/>
        <v>0</v>
      </c>
      <c r="CG50" s="184">
        <f t="shared" si="50"/>
        <v>0</v>
      </c>
      <c r="CH50" s="193">
        <f t="shared" si="51"/>
        <v>0</v>
      </c>
      <c r="CI50" s="348">
        <f t="shared" si="52"/>
        <v>0</v>
      </c>
      <c r="CJ50" s="348">
        <f t="shared" si="53"/>
        <v>0</v>
      </c>
      <c r="CK50" s="184">
        <f t="shared" si="54"/>
        <v>0</v>
      </c>
      <c r="CL50" s="193">
        <f t="shared" si="55"/>
        <v>0</v>
      </c>
      <c r="CM50" s="348">
        <f t="shared" si="56"/>
        <v>0</v>
      </c>
      <c r="CN50" s="348">
        <f t="shared" si="57"/>
        <v>0</v>
      </c>
      <c r="CO50" s="184">
        <f t="shared" si="58"/>
        <v>0</v>
      </c>
      <c r="CP50" s="193">
        <f t="shared" si="59"/>
        <v>0</v>
      </c>
      <c r="CQ50" s="1168">
        <f t="shared" si="60"/>
        <v>0</v>
      </c>
      <c r="CR50" s="349">
        <f t="shared" si="2"/>
        <v>0</v>
      </c>
      <c r="CS50" s="197">
        <f t="shared" si="61"/>
        <v>0</v>
      </c>
      <c r="CT50" s="1169">
        <f t="shared" si="62"/>
        <v>0</v>
      </c>
      <c r="CV50" s="1631"/>
      <c r="CW50" s="1632"/>
      <c r="CX50" s="1632"/>
      <c r="CY50" s="1632"/>
      <c r="CZ50" s="1632"/>
      <c r="DA50" s="1632"/>
      <c r="DB50" s="1632"/>
      <c r="DC50" s="1632"/>
      <c r="DD50" s="1632"/>
      <c r="DE50" s="1632"/>
      <c r="DF50" s="1632"/>
      <c r="DG50" s="1632"/>
      <c r="DH50" s="1633"/>
      <c r="DI50" s="10"/>
    </row>
    <row r="51" spans="2:113" ht="19.95" hidden="1" customHeight="1" outlineLevel="1" x14ac:dyDescent="0.25">
      <c r="B51" s="126"/>
      <c r="C51" s="611"/>
      <c r="D51" s="612"/>
      <c r="E51" s="612"/>
      <c r="F51" s="612"/>
      <c r="G51" s="31"/>
      <c r="H51" s="186"/>
      <c r="I51" s="1152"/>
      <c r="J51" s="349">
        <f t="shared" si="3"/>
        <v>0</v>
      </c>
      <c r="K51" s="349">
        <f t="shared" si="66"/>
        <v>0</v>
      </c>
      <c r="L51" s="351" t="str">
        <f t="shared" si="65"/>
        <v/>
      </c>
      <c r="M51" s="186"/>
      <c r="N51" s="189"/>
      <c r="O51" s="189"/>
      <c r="P51" s="190"/>
      <c r="Q51" s="33"/>
      <c r="R51" s="34"/>
      <c r="S51" s="192"/>
      <c r="T51" s="192"/>
      <c r="U51" s="192"/>
      <c r="V51" s="34"/>
      <c r="W51" s="1156"/>
      <c r="X51" s="190"/>
      <c r="Y51" s="190"/>
      <c r="Z51" s="1161">
        <f>IFERROR(CHOOSE(MATCH(N51,{"Mensal";"Bimestral";"Trimestral";"Quadrimestral";"Semestral";"Anual"},0),12,6,4,3,2,1),1)</f>
        <v>1</v>
      </c>
      <c r="AA51" s="190"/>
      <c r="AB51" s="190"/>
      <c r="AC51" s="190"/>
      <c r="AD51" s="353"/>
      <c r="AE51" s="353"/>
      <c r="AF51" s="353"/>
      <c r="AG51" s="33"/>
      <c r="AH51" s="186"/>
      <c r="AI51" s="357"/>
      <c r="AJ51" s="186"/>
      <c r="AK51" s="349"/>
      <c r="AL51" s="1162">
        <f t="shared" si="4"/>
        <v>0</v>
      </c>
      <c r="AM51" s="1163">
        <f t="shared" si="5"/>
        <v>0</v>
      </c>
      <c r="AN51" s="1164">
        <f t="shared" si="6"/>
        <v>0</v>
      </c>
      <c r="AO51" s="1159"/>
      <c r="AP51" s="1165">
        <f t="shared" si="7"/>
        <v>0</v>
      </c>
      <c r="AQ51" s="1163">
        <f t="shared" si="8"/>
        <v>0</v>
      </c>
      <c r="AR51" s="1163">
        <f t="shared" si="9"/>
        <v>0</v>
      </c>
      <c r="AS51" s="1162">
        <f t="shared" si="10"/>
        <v>0</v>
      </c>
      <c r="AT51" s="1167">
        <f t="shared" si="11"/>
        <v>0</v>
      </c>
      <c r="AU51" s="348">
        <f t="shared" si="12"/>
        <v>0</v>
      </c>
      <c r="AV51" s="348">
        <f t="shared" si="13"/>
        <v>0</v>
      </c>
      <c r="AW51" s="184">
        <f t="shared" si="14"/>
        <v>0</v>
      </c>
      <c r="AX51" s="193">
        <f t="shared" si="15"/>
        <v>0</v>
      </c>
      <c r="AY51" s="348">
        <f t="shared" si="16"/>
        <v>0</v>
      </c>
      <c r="AZ51" s="348">
        <f t="shared" si="17"/>
        <v>0</v>
      </c>
      <c r="BA51" s="614">
        <f t="shared" si="18"/>
        <v>0</v>
      </c>
      <c r="BB51" s="193">
        <f t="shared" si="19"/>
        <v>0</v>
      </c>
      <c r="BC51" s="348">
        <f t="shared" si="20"/>
        <v>0</v>
      </c>
      <c r="BD51" s="348">
        <f t="shared" si="21"/>
        <v>0</v>
      </c>
      <c r="BE51" s="184">
        <f t="shared" si="22"/>
        <v>0</v>
      </c>
      <c r="BF51" s="193">
        <f t="shared" si="23"/>
        <v>0</v>
      </c>
      <c r="BG51" s="348">
        <f t="shared" si="24"/>
        <v>0</v>
      </c>
      <c r="BH51" s="348">
        <f t="shared" si="25"/>
        <v>0</v>
      </c>
      <c r="BI51" s="184">
        <f t="shared" si="26"/>
        <v>0</v>
      </c>
      <c r="BJ51" s="193">
        <f t="shared" si="27"/>
        <v>0</v>
      </c>
      <c r="BK51" s="348">
        <f t="shared" si="28"/>
        <v>0</v>
      </c>
      <c r="BL51" s="348">
        <f t="shared" si="29"/>
        <v>0</v>
      </c>
      <c r="BM51" s="184">
        <f t="shared" si="30"/>
        <v>0</v>
      </c>
      <c r="BN51" s="193">
        <f t="shared" si="31"/>
        <v>0</v>
      </c>
      <c r="BO51" s="348">
        <f t="shared" si="32"/>
        <v>0</v>
      </c>
      <c r="BP51" s="348">
        <f t="shared" si="33"/>
        <v>0</v>
      </c>
      <c r="BQ51" s="184">
        <f t="shared" si="34"/>
        <v>0</v>
      </c>
      <c r="BR51" s="193">
        <f t="shared" si="35"/>
        <v>0</v>
      </c>
      <c r="BS51" s="348">
        <f t="shared" si="36"/>
        <v>0</v>
      </c>
      <c r="BT51" s="348">
        <f t="shared" si="37"/>
        <v>0</v>
      </c>
      <c r="BU51" s="184">
        <f t="shared" si="38"/>
        <v>0</v>
      </c>
      <c r="BV51" s="193">
        <f t="shared" si="39"/>
        <v>0</v>
      </c>
      <c r="BW51" s="348">
        <f t="shared" si="40"/>
        <v>0</v>
      </c>
      <c r="BX51" s="348">
        <f t="shared" si="41"/>
        <v>0</v>
      </c>
      <c r="BY51" s="184">
        <f t="shared" si="42"/>
        <v>0</v>
      </c>
      <c r="BZ51" s="193">
        <f t="shared" si="43"/>
        <v>0</v>
      </c>
      <c r="CA51" s="348">
        <f t="shared" si="44"/>
        <v>0</v>
      </c>
      <c r="CB51" s="348">
        <f t="shared" si="45"/>
        <v>0</v>
      </c>
      <c r="CC51" s="184">
        <f t="shared" si="46"/>
        <v>0</v>
      </c>
      <c r="CD51" s="193">
        <f t="shared" si="47"/>
        <v>0</v>
      </c>
      <c r="CE51" s="348">
        <f t="shared" si="48"/>
        <v>0</v>
      </c>
      <c r="CF51" s="348">
        <f t="shared" si="49"/>
        <v>0</v>
      </c>
      <c r="CG51" s="184">
        <f t="shared" si="50"/>
        <v>0</v>
      </c>
      <c r="CH51" s="193">
        <f t="shared" si="51"/>
        <v>0</v>
      </c>
      <c r="CI51" s="348">
        <f t="shared" si="52"/>
        <v>0</v>
      </c>
      <c r="CJ51" s="348">
        <f t="shared" si="53"/>
        <v>0</v>
      </c>
      <c r="CK51" s="184">
        <f t="shared" si="54"/>
        <v>0</v>
      </c>
      <c r="CL51" s="193">
        <f t="shared" si="55"/>
        <v>0</v>
      </c>
      <c r="CM51" s="348">
        <f t="shared" si="56"/>
        <v>0</v>
      </c>
      <c r="CN51" s="348">
        <f t="shared" si="57"/>
        <v>0</v>
      </c>
      <c r="CO51" s="184">
        <f t="shared" si="58"/>
        <v>0</v>
      </c>
      <c r="CP51" s="193">
        <f t="shared" si="59"/>
        <v>0</v>
      </c>
      <c r="CQ51" s="1168">
        <f t="shared" si="60"/>
        <v>0</v>
      </c>
      <c r="CR51" s="349">
        <f t="shared" si="2"/>
        <v>0</v>
      </c>
      <c r="CS51" s="197">
        <f t="shared" si="61"/>
        <v>0</v>
      </c>
      <c r="CT51" s="1169">
        <f t="shared" si="62"/>
        <v>0</v>
      </c>
      <c r="CV51" s="1631"/>
      <c r="CW51" s="1632"/>
      <c r="CX51" s="1632"/>
      <c r="CY51" s="1632"/>
      <c r="CZ51" s="1632"/>
      <c r="DA51" s="1632"/>
      <c r="DB51" s="1632"/>
      <c r="DC51" s="1632"/>
      <c r="DD51" s="1632"/>
      <c r="DE51" s="1632"/>
      <c r="DF51" s="1632"/>
      <c r="DG51" s="1632"/>
      <c r="DH51" s="1633"/>
      <c r="DI51" s="10"/>
    </row>
    <row r="52" spans="2:113" ht="19.95" hidden="1" customHeight="1" outlineLevel="1" x14ac:dyDescent="0.25">
      <c r="B52" s="126"/>
      <c r="C52" s="611"/>
      <c r="D52" s="612"/>
      <c r="E52" s="612"/>
      <c r="F52" s="612"/>
      <c r="G52" s="31"/>
      <c r="H52" s="186"/>
      <c r="I52" s="1152"/>
      <c r="J52" s="349">
        <f t="shared" si="3"/>
        <v>0</v>
      </c>
      <c r="K52" s="349">
        <f t="shared" si="66"/>
        <v>0</v>
      </c>
      <c r="L52" s="351" t="str">
        <f t="shared" si="65"/>
        <v/>
      </c>
      <c r="M52" s="186"/>
      <c r="N52" s="189"/>
      <c r="O52" s="189"/>
      <c r="P52" s="190"/>
      <c r="Q52" s="33"/>
      <c r="R52" s="34"/>
      <c r="S52" s="192"/>
      <c r="T52" s="192"/>
      <c r="U52" s="192"/>
      <c r="V52" s="34"/>
      <c r="W52" s="1156"/>
      <c r="X52" s="190"/>
      <c r="Y52" s="190"/>
      <c r="Z52" s="1161">
        <f>IFERROR(CHOOSE(MATCH(N52,{"Mensal";"Bimestral";"Trimestral";"Quadrimestral";"Semestral";"Anual"},0),12,6,4,3,2,1),1)</f>
        <v>1</v>
      </c>
      <c r="AA52" s="190"/>
      <c r="AB52" s="190"/>
      <c r="AC52" s="190"/>
      <c r="AD52" s="353"/>
      <c r="AE52" s="353"/>
      <c r="AF52" s="353"/>
      <c r="AG52" s="33"/>
      <c r="AH52" s="186"/>
      <c r="AI52" s="357"/>
      <c r="AJ52" s="186"/>
      <c r="AK52" s="349"/>
      <c r="AL52" s="1162">
        <f t="shared" si="4"/>
        <v>0</v>
      </c>
      <c r="AM52" s="1163">
        <f t="shared" si="5"/>
        <v>0</v>
      </c>
      <c r="AN52" s="1164">
        <f t="shared" si="6"/>
        <v>0</v>
      </c>
      <c r="AO52" s="1159"/>
      <c r="AP52" s="1165">
        <f t="shared" si="7"/>
        <v>0</v>
      </c>
      <c r="AQ52" s="1163">
        <f t="shared" si="8"/>
        <v>0</v>
      </c>
      <c r="AR52" s="1163">
        <f t="shared" si="9"/>
        <v>0</v>
      </c>
      <c r="AS52" s="1162">
        <f t="shared" si="10"/>
        <v>0</v>
      </c>
      <c r="AT52" s="1167">
        <f t="shared" si="11"/>
        <v>0</v>
      </c>
      <c r="AU52" s="348">
        <f t="shared" si="12"/>
        <v>0</v>
      </c>
      <c r="AV52" s="348">
        <f t="shared" si="13"/>
        <v>0</v>
      </c>
      <c r="AW52" s="184">
        <f t="shared" si="14"/>
        <v>0</v>
      </c>
      <c r="AX52" s="193">
        <f t="shared" si="15"/>
        <v>0</v>
      </c>
      <c r="AY52" s="348">
        <f t="shared" si="16"/>
        <v>0</v>
      </c>
      <c r="AZ52" s="348">
        <f t="shared" si="17"/>
        <v>0</v>
      </c>
      <c r="BA52" s="614">
        <f t="shared" si="18"/>
        <v>0</v>
      </c>
      <c r="BB52" s="193">
        <f t="shared" si="19"/>
        <v>0</v>
      </c>
      <c r="BC52" s="348">
        <f t="shared" si="20"/>
        <v>0</v>
      </c>
      <c r="BD52" s="348">
        <f t="shared" si="21"/>
        <v>0</v>
      </c>
      <c r="BE52" s="184">
        <f t="shared" si="22"/>
        <v>0</v>
      </c>
      <c r="BF52" s="193">
        <f t="shared" si="23"/>
        <v>0</v>
      </c>
      <c r="BG52" s="348">
        <f t="shared" si="24"/>
        <v>0</v>
      </c>
      <c r="BH52" s="348">
        <f t="shared" si="25"/>
        <v>0</v>
      </c>
      <c r="BI52" s="184">
        <f t="shared" si="26"/>
        <v>0</v>
      </c>
      <c r="BJ52" s="193">
        <f t="shared" si="27"/>
        <v>0</v>
      </c>
      <c r="BK52" s="348">
        <f t="shared" si="28"/>
        <v>0</v>
      </c>
      <c r="BL52" s="348">
        <f t="shared" si="29"/>
        <v>0</v>
      </c>
      <c r="BM52" s="184">
        <f t="shared" si="30"/>
        <v>0</v>
      </c>
      <c r="BN52" s="193">
        <f t="shared" si="31"/>
        <v>0</v>
      </c>
      <c r="BO52" s="348">
        <f t="shared" si="32"/>
        <v>0</v>
      </c>
      <c r="BP52" s="348">
        <f t="shared" si="33"/>
        <v>0</v>
      </c>
      <c r="BQ52" s="184">
        <f t="shared" si="34"/>
        <v>0</v>
      </c>
      <c r="BR52" s="193">
        <f t="shared" si="35"/>
        <v>0</v>
      </c>
      <c r="BS52" s="348">
        <f t="shared" si="36"/>
        <v>0</v>
      </c>
      <c r="BT52" s="348">
        <f t="shared" si="37"/>
        <v>0</v>
      </c>
      <c r="BU52" s="184">
        <f t="shared" si="38"/>
        <v>0</v>
      </c>
      <c r="BV52" s="193">
        <f t="shared" si="39"/>
        <v>0</v>
      </c>
      <c r="BW52" s="348">
        <f t="shared" si="40"/>
        <v>0</v>
      </c>
      <c r="BX52" s="348">
        <f t="shared" si="41"/>
        <v>0</v>
      </c>
      <c r="BY52" s="184">
        <f t="shared" si="42"/>
        <v>0</v>
      </c>
      <c r="BZ52" s="193">
        <f t="shared" si="43"/>
        <v>0</v>
      </c>
      <c r="CA52" s="348">
        <f t="shared" si="44"/>
        <v>0</v>
      </c>
      <c r="CB52" s="348">
        <f t="shared" si="45"/>
        <v>0</v>
      </c>
      <c r="CC52" s="184">
        <f t="shared" si="46"/>
        <v>0</v>
      </c>
      <c r="CD52" s="193">
        <f t="shared" si="47"/>
        <v>0</v>
      </c>
      <c r="CE52" s="348">
        <f t="shared" si="48"/>
        <v>0</v>
      </c>
      <c r="CF52" s="348">
        <f t="shared" si="49"/>
        <v>0</v>
      </c>
      <c r="CG52" s="184">
        <f t="shared" si="50"/>
        <v>0</v>
      </c>
      <c r="CH52" s="193">
        <f t="shared" si="51"/>
        <v>0</v>
      </c>
      <c r="CI52" s="348">
        <f t="shared" si="52"/>
        <v>0</v>
      </c>
      <c r="CJ52" s="348">
        <f t="shared" si="53"/>
        <v>0</v>
      </c>
      <c r="CK52" s="184">
        <f t="shared" si="54"/>
        <v>0</v>
      </c>
      <c r="CL52" s="193">
        <f t="shared" si="55"/>
        <v>0</v>
      </c>
      <c r="CM52" s="348">
        <f t="shared" si="56"/>
        <v>0</v>
      </c>
      <c r="CN52" s="348">
        <f t="shared" si="57"/>
        <v>0</v>
      </c>
      <c r="CO52" s="184">
        <f t="shared" si="58"/>
        <v>0</v>
      </c>
      <c r="CP52" s="193">
        <f t="shared" si="59"/>
        <v>0</v>
      </c>
      <c r="CQ52" s="1168">
        <f t="shared" si="60"/>
        <v>0</v>
      </c>
      <c r="CR52" s="349">
        <f t="shared" si="2"/>
        <v>0</v>
      </c>
      <c r="CS52" s="197">
        <f t="shared" si="61"/>
        <v>0</v>
      </c>
      <c r="CT52" s="1169">
        <f t="shared" si="62"/>
        <v>0</v>
      </c>
      <c r="CV52" s="1631"/>
      <c r="CW52" s="1632"/>
      <c r="CX52" s="1632"/>
      <c r="CY52" s="1632"/>
      <c r="CZ52" s="1632"/>
      <c r="DA52" s="1632"/>
      <c r="DB52" s="1632"/>
      <c r="DC52" s="1632"/>
      <c r="DD52" s="1632"/>
      <c r="DE52" s="1632"/>
      <c r="DF52" s="1632"/>
      <c r="DG52" s="1632"/>
      <c r="DH52" s="1633"/>
      <c r="DI52" s="10"/>
    </row>
    <row r="53" spans="2:113" ht="18" hidden="1" customHeight="1" outlineLevel="1" x14ac:dyDescent="0.25">
      <c r="B53" s="126"/>
      <c r="C53" s="611"/>
      <c r="D53" s="612"/>
      <c r="E53" s="612"/>
      <c r="F53" s="612"/>
      <c r="G53" s="31"/>
      <c r="H53" s="186"/>
      <c r="I53" s="1152"/>
      <c r="J53" s="349">
        <f t="shared" si="3"/>
        <v>0</v>
      </c>
      <c r="K53" s="349">
        <f t="shared" si="66"/>
        <v>0</v>
      </c>
      <c r="L53" s="351" t="str">
        <f t="shared" si="65"/>
        <v/>
      </c>
      <c r="M53" s="186"/>
      <c r="N53" s="189"/>
      <c r="O53" s="189"/>
      <c r="P53" s="190"/>
      <c r="Q53" s="33"/>
      <c r="R53" s="34"/>
      <c r="S53" s="192"/>
      <c r="T53" s="192"/>
      <c r="U53" s="192"/>
      <c r="V53" s="34"/>
      <c r="W53" s="1156"/>
      <c r="X53" s="190"/>
      <c r="Y53" s="190"/>
      <c r="Z53" s="1161">
        <f>IFERROR(CHOOSE(MATCH(N53,{"Mensal";"Bimestral";"Trimestral";"Quadrimestral";"Semestral";"Anual"},0),12,6,4,3,2,1),1)</f>
        <v>1</v>
      </c>
      <c r="AA53" s="190"/>
      <c r="AB53" s="190"/>
      <c r="AC53" s="190"/>
      <c r="AD53" s="353"/>
      <c r="AE53" s="353"/>
      <c r="AF53" s="353"/>
      <c r="AG53" s="33"/>
      <c r="AH53" s="186"/>
      <c r="AI53" s="357"/>
      <c r="AJ53" s="186"/>
      <c r="AK53" s="349"/>
      <c r="AL53" s="1162">
        <f t="shared" si="4"/>
        <v>0</v>
      </c>
      <c r="AM53" s="1163">
        <f t="shared" si="5"/>
        <v>0</v>
      </c>
      <c r="AN53" s="1164">
        <f t="shared" si="6"/>
        <v>0</v>
      </c>
      <c r="AO53" s="1159"/>
      <c r="AP53" s="1165">
        <f t="shared" si="7"/>
        <v>0</v>
      </c>
      <c r="AQ53" s="1163">
        <f t="shared" si="8"/>
        <v>0</v>
      </c>
      <c r="AR53" s="1163">
        <f t="shared" si="9"/>
        <v>0</v>
      </c>
      <c r="AS53" s="1162">
        <f t="shared" si="10"/>
        <v>0</v>
      </c>
      <c r="AT53" s="1167">
        <f t="shared" si="11"/>
        <v>0</v>
      </c>
      <c r="AU53" s="348">
        <f t="shared" si="12"/>
        <v>0</v>
      </c>
      <c r="AV53" s="348">
        <f t="shared" si="13"/>
        <v>0</v>
      </c>
      <c r="AW53" s="184">
        <f t="shared" si="14"/>
        <v>0</v>
      </c>
      <c r="AX53" s="193">
        <f t="shared" si="15"/>
        <v>0</v>
      </c>
      <c r="AY53" s="348">
        <f t="shared" si="16"/>
        <v>0</v>
      </c>
      <c r="AZ53" s="348">
        <f t="shared" si="17"/>
        <v>0</v>
      </c>
      <c r="BA53" s="614">
        <f t="shared" si="18"/>
        <v>0</v>
      </c>
      <c r="BB53" s="193">
        <f t="shared" si="19"/>
        <v>0</v>
      </c>
      <c r="BC53" s="348">
        <f t="shared" si="20"/>
        <v>0</v>
      </c>
      <c r="BD53" s="348">
        <f t="shared" si="21"/>
        <v>0</v>
      </c>
      <c r="BE53" s="184">
        <f t="shared" si="22"/>
        <v>0</v>
      </c>
      <c r="BF53" s="193">
        <f t="shared" si="23"/>
        <v>0</v>
      </c>
      <c r="BG53" s="348">
        <f t="shared" si="24"/>
        <v>0</v>
      </c>
      <c r="BH53" s="348">
        <f t="shared" si="25"/>
        <v>0</v>
      </c>
      <c r="BI53" s="184">
        <f t="shared" si="26"/>
        <v>0</v>
      </c>
      <c r="BJ53" s="193">
        <f t="shared" si="27"/>
        <v>0</v>
      </c>
      <c r="BK53" s="348">
        <f t="shared" si="28"/>
        <v>0</v>
      </c>
      <c r="BL53" s="348">
        <f t="shared" si="29"/>
        <v>0</v>
      </c>
      <c r="BM53" s="184">
        <f t="shared" si="30"/>
        <v>0</v>
      </c>
      <c r="BN53" s="193">
        <f t="shared" si="31"/>
        <v>0</v>
      </c>
      <c r="BO53" s="348">
        <f t="shared" si="32"/>
        <v>0</v>
      </c>
      <c r="BP53" s="348">
        <f t="shared" si="33"/>
        <v>0</v>
      </c>
      <c r="BQ53" s="184">
        <f t="shared" si="34"/>
        <v>0</v>
      </c>
      <c r="BR53" s="193">
        <f t="shared" si="35"/>
        <v>0</v>
      </c>
      <c r="BS53" s="348">
        <f t="shared" si="36"/>
        <v>0</v>
      </c>
      <c r="BT53" s="348">
        <f t="shared" si="37"/>
        <v>0</v>
      </c>
      <c r="BU53" s="184">
        <f t="shared" si="38"/>
        <v>0</v>
      </c>
      <c r="BV53" s="193">
        <f t="shared" si="39"/>
        <v>0</v>
      </c>
      <c r="BW53" s="348">
        <f t="shared" si="40"/>
        <v>0</v>
      </c>
      <c r="BX53" s="348">
        <f t="shared" si="41"/>
        <v>0</v>
      </c>
      <c r="BY53" s="184">
        <f t="shared" si="42"/>
        <v>0</v>
      </c>
      <c r="BZ53" s="193">
        <f t="shared" si="43"/>
        <v>0</v>
      </c>
      <c r="CA53" s="348">
        <f t="shared" si="44"/>
        <v>0</v>
      </c>
      <c r="CB53" s="348">
        <f t="shared" si="45"/>
        <v>0</v>
      </c>
      <c r="CC53" s="184">
        <f t="shared" si="46"/>
        <v>0</v>
      </c>
      <c r="CD53" s="193">
        <f t="shared" si="47"/>
        <v>0</v>
      </c>
      <c r="CE53" s="348">
        <f t="shared" si="48"/>
        <v>0</v>
      </c>
      <c r="CF53" s="348">
        <f t="shared" si="49"/>
        <v>0</v>
      </c>
      <c r="CG53" s="184">
        <f t="shared" si="50"/>
        <v>0</v>
      </c>
      <c r="CH53" s="193">
        <f t="shared" si="51"/>
        <v>0</v>
      </c>
      <c r="CI53" s="348">
        <f t="shared" si="52"/>
        <v>0</v>
      </c>
      <c r="CJ53" s="348">
        <f t="shared" si="53"/>
        <v>0</v>
      </c>
      <c r="CK53" s="184">
        <f t="shared" si="54"/>
        <v>0</v>
      </c>
      <c r="CL53" s="193">
        <f t="shared" si="55"/>
        <v>0</v>
      </c>
      <c r="CM53" s="348">
        <f t="shared" si="56"/>
        <v>0</v>
      </c>
      <c r="CN53" s="348">
        <f t="shared" si="57"/>
        <v>0</v>
      </c>
      <c r="CO53" s="184">
        <f t="shared" si="58"/>
        <v>0</v>
      </c>
      <c r="CP53" s="193">
        <f t="shared" si="59"/>
        <v>0</v>
      </c>
      <c r="CQ53" s="1168">
        <f t="shared" si="60"/>
        <v>0</v>
      </c>
      <c r="CR53" s="349">
        <f t="shared" si="2"/>
        <v>0</v>
      </c>
      <c r="CS53" s="197">
        <f t="shared" si="61"/>
        <v>0</v>
      </c>
      <c r="CT53" s="1169">
        <f t="shared" si="62"/>
        <v>0</v>
      </c>
      <c r="CV53" s="1631"/>
      <c r="CW53" s="1632"/>
      <c r="CX53" s="1632"/>
      <c r="CY53" s="1632"/>
      <c r="CZ53" s="1632"/>
      <c r="DA53" s="1632"/>
      <c r="DB53" s="1632"/>
      <c r="DC53" s="1632"/>
      <c r="DD53" s="1632"/>
      <c r="DE53" s="1632"/>
      <c r="DF53" s="1632"/>
      <c r="DG53" s="1632"/>
      <c r="DH53" s="1633"/>
      <c r="DI53" s="10"/>
    </row>
    <row r="54" spans="2:113" ht="18" hidden="1" customHeight="1" outlineLevel="1" x14ac:dyDescent="0.25">
      <c r="B54" s="126"/>
      <c r="C54" s="611"/>
      <c r="D54" s="612"/>
      <c r="E54" s="612"/>
      <c r="F54" s="612"/>
      <c r="G54" s="31"/>
      <c r="H54" s="186"/>
      <c r="I54" s="1152"/>
      <c r="J54" s="349">
        <f t="shared" si="3"/>
        <v>0</v>
      </c>
      <c r="K54" s="349">
        <f t="shared" si="66"/>
        <v>0</v>
      </c>
      <c r="L54" s="351" t="str">
        <f t="shared" si="65"/>
        <v/>
      </c>
      <c r="M54" s="186"/>
      <c r="N54" s="189"/>
      <c r="O54" s="189"/>
      <c r="P54" s="190"/>
      <c r="Q54" s="33"/>
      <c r="R54" s="34"/>
      <c r="S54" s="192"/>
      <c r="T54" s="192"/>
      <c r="U54" s="192"/>
      <c r="V54" s="34"/>
      <c r="W54" s="1156"/>
      <c r="X54" s="190"/>
      <c r="Y54" s="190"/>
      <c r="Z54" s="1161">
        <f>IFERROR(CHOOSE(MATCH(N54,{"Mensal";"Bimestral";"Trimestral";"Quadrimestral";"Semestral";"Anual"},0),12,6,4,3,2,1),1)</f>
        <v>1</v>
      </c>
      <c r="AA54" s="190"/>
      <c r="AB54" s="190"/>
      <c r="AC54" s="190"/>
      <c r="AD54" s="353"/>
      <c r="AE54" s="353"/>
      <c r="AF54" s="353"/>
      <c r="AG54" s="33"/>
      <c r="AH54" s="186"/>
      <c r="AI54" s="357"/>
      <c r="AJ54" s="186"/>
      <c r="AK54" s="349"/>
      <c r="AL54" s="1162">
        <f t="shared" si="4"/>
        <v>0</v>
      </c>
      <c r="AM54" s="1163">
        <f t="shared" si="5"/>
        <v>0</v>
      </c>
      <c r="AN54" s="1164">
        <f t="shared" si="6"/>
        <v>0</v>
      </c>
      <c r="AO54" s="1159"/>
      <c r="AP54" s="1165">
        <f t="shared" si="7"/>
        <v>0</v>
      </c>
      <c r="AQ54" s="1163">
        <f t="shared" si="8"/>
        <v>0</v>
      </c>
      <c r="AR54" s="1163">
        <f t="shared" si="9"/>
        <v>0</v>
      </c>
      <c r="AS54" s="1162">
        <f t="shared" si="10"/>
        <v>0</v>
      </c>
      <c r="AT54" s="1167">
        <f t="shared" si="11"/>
        <v>0</v>
      </c>
      <c r="AU54" s="348">
        <f t="shared" si="12"/>
        <v>0</v>
      </c>
      <c r="AV54" s="348">
        <f t="shared" si="13"/>
        <v>0</v>
      </c>
      <c r="AW54" s="184">
        <f t="shared" si="14"/>
        <v>0</v>
      </c>
      <c r="AX54" s="193">
        <f t="shared" si="15"/>
        <v>0</v>
      </c>
      <c r="AY54" s="348">
        <f t="shared" si="16"/>
        <v>0</v>
      </c>
      <c r="AZ54" s="348">
        <f t="shared" si="17"/>
        <v>0</v>
      </c>
      <c r="BA54" s="614">
        <f t="shared" si="18"/>
        <v>0</v>
      </c>
      <c r="BB54" s="193">
        <f t="shared" si="19"/>
        <v>0</v>
      </c>
      <c r="BC54" s="348">
        <f t="shared" si="20"/>
        <v>0</v>
      </c>
      <c r="BD54" s="348">
        <f t="shared" si="21"/>
        <v>0</v>
      </c>
      <c r="BE54" s="184">
        <f t="shared" si="22"/>
        <v>0</v>
      </c>
      <c r="BF54" s="193">
        <f t="shared" si="23"/>
        <v>0</v>
      </c>
      <c r="BG54" s="348">
        <f t="shared" si="24"/>
        <v>0</v>
      </c>
      <c r="BH54" s="348">
        <f t="shared" si="25"/>
        <v>0</v>
      </c>
      <c r="BI54" s="184">
        <f t="shared" si="26"/>
        <v>0</v>
      </c>
      <c r="BJ54" s="193">
        <f t="shared" si="27"/>
        <v>0</v>
      </c>
      <c r="BK54" s="348">
        <f t="shared" si="28"/>
        <v>0</v>
      </c>
      <c r="BL54" s="348">
        <f t="shared" si="29"/>
        <v>0</v>
      </c>
      <c r="BM54" s="184">
        <f t="shared" si="30"/>
        <v>0</v>
      </c>
      <c r="BN54" s="193">
        <f t="shared" si="31"/>
        <v>0</v>
      </c>
      <c r="BO54" s="348">
        <f t="shared" si="32"/>
        <v>0</v>
      </c>
      <c r="BP54" s="348">
        <f t="shared" si="33"/>
        <v>0</v>
      </c>
      <c r="BQ54" s="184">
        <f t="shared" si="34"/>
        <v>0</v>
      </c>
      <c r="BR54" s="193">
        <f t="shared" si="35"/>
        <v>0</v>
      </c>
      <c r="BS54" s="348">
        <f t="shared" si="36"/>
        <v>0</v>
      </c>
      <c r="BT54" s="348">
        <f t="shared" si="37"/>
        <v>0</v>
      </c>
      <c r="BU54" s="184">
        <f t="shared" si="38"/>
        <v>0</v>
      </c>
      <c r="BV54" s="193">
        <f t="shared" si="39"/>
        <v>0</v>
      </c>
      <c r="BW54" s="348">
        <f t="shared" si="40"/>
        <v>0</v>
      </c>
      <c r="BX54" s="348">
        <f t="shared" si="41"/>
        <v>0</v>
      </c>
      <c r="BY54" s="184">
        <f t="shared" si="42"/>
        <v>0</v>
      </c>
      <c r="BZ54" s="193">
        <f t="shared" si="43"/>
        <v>0</v>
      </c>
      <c r="CA54" s="348">
        <f t="shared" si="44"/>
        <v>0</v>
      </c>
      <c r="CB54" s="348">
        <f t="shared" si="45"/>
        <v>0</v>
      </c>
      <c r="CC54" s="184">
        <f t="shared" si="46"/>
        <v>0</v>
      </c>
      <c r="CD54" s="193">
        <f t="shared" si="47"/>
        <v>0</v>
      </c>
      <c r="CE54" s="348">
        <f t="shared" si="48"/>
        <v>0</v>
      </c>
      <c r="CF54" s="348">
        <f t="shared" si="49"/>
        <v>0</v>
      </c>
      <c r="CG54" s="184">
        <f t="shared" si="50"/>
        <v>0</v>
      </c>
      <c r="CH54" s="193">
        <f t="shared" si="51"/>
        <v>0</v>
      </c>
      <c r="CI54" s="348">
        <f t="shared" si="52"/>
        <v>0</v>
      </c>
      <c r="CJ54" s="348">
        <f t="shared" si="53"/>
        <v>0</v>
      </c>
      <c r="CK54" s="184">
        <f t="shared" si="54"/>
        <v>0</v>
      </c>
      <c r="CL54" s="193">
        <f t="shared" si="55"/>
        <v>0</v>
      </c>
      <c r="CM54" s="348">
        <f t="shared" si="56"/>
        <v>0</v>
      </c>
      <c r="CN54" s="348">
        <f t="shared" si="57"/>
        <v>0</v>
      </c>
      <c r="CO54" s="184">
        <f t="shared" si="58"/>
        <v>0</v>
      </c>
      <c r="CP54" s="193">
        <f t="shared" si="59"/>
        <v>0</v>
      </c>
      <c r="CQ54" s="1168">
        <f t="shared" si="60"/>
        <v>0</v>
      </c>
      <c r="CR54" s="349">
        <f t="shared" si="2"/>
        <v>0</v>
      </c>
      <c r="CS54" s="197">
        <f t="shared" si="61"/>
        <v>0</v>
      </c>
      <c r="CT54" s="1169">
        <f t="shared" si="62"/>
        <v>0</v>
      </c>
      <c r="CV54" s="1631"/>
      <c r="CW54" s="1632"/>
      <c r="CX54" s="1632"/>
      <c r="CY54" s="1632"/>
      <c r="CZ54" s="1632"/>
      <c r="DA54" s="1632"/>
      <c r="DB54" s="1632"/>
      <c r="DC54" s="1632"/>
      <c r="DD54" s="1632"/>
      <c r="DE54" s="1632"/>
      <c r="DF54" s="1632"/>
      <c r="DG54" s="1632"/>
      <c r="DH54" s="1633"/>
      <c r="DI54" s="10"/>
    </row>
    <row r="55" spans="2:113" ht="18" hidden="1" customHeight="1" outlineLevel="1" x14ac:dyDescent="0.25">
      <c r="B55" s="126"/>
      <c r="C55" s="611"/>
      <c r="D55" s="612"/>
      <c r="E55" s="612"/>
      <c r="F55" s="612"/>
      <c r="G55" s="31"/>
      <c r="H55" s="186"/>
      <c r="I55" s="1152"/>
      <c r="J55" s="349">
        <f t="shared" si="3"/>
        <v>0</v>
      </c>
      <c r="K55" s="349">
        <f t="shared" si="66"/>
        <v>0</v>
      </c>
      <c r="L55" s="351" t="str">
        <f t="shared" si="65"/>
        <v/>
      </c>
      <c r="M55" s="186"/>
      <c r="N55" s="189"/>
      <c r="O55" s="189"/>
      <c r="P55" s="190"/>
      <c r="Q55" s="33"/>
      <c r="R55" s="34"/>
      <c r="S55" s="192"/>
      <c r="T55" s="192"/>
      <c r="U55" s="192"/>
      <c r="V55" s="34"/>
      <c r="W55" s="1156"/>
      <c r="X55" s="190"/>
      <c r="Y55" s="190"/>
      <c r="Z55" s="1161">
        <f>IFERROR(CHOOSE(MATCH(N55,{"Mensal";"Bimestral";"Trimestral";"Quadrimestral";"Semestral";"Anual"},0),12,6,4,3,2,1),1)</f>
        <v>1</v>
      </c>
      <c r="AA55" s="190"/>
      <c r="AB55" s="190"/>
      <c r="AC55" s="190"/>
      <c r="AD55" s="353"/>
      <c r="AE55" s="353"/>
      <c r="AF55" s="353"/>
      <c r="AG55" s="33"/>
      <c r="AH55" s="186"/>
      <c r="AI55" s="357"/>
      <c r="AJ55" s="186"/>
      <c r="AK55" s="349"/>
      <c r="AL55" s="1162">
        <f t="shared" si="4"/>
        <v>0</v>
      </c>
      <c r="AM55" s="1163">
        <f t="shared" si="5"/>
        <v>0</v>
      </c>
      <c r="AN55" s="1164">
        <f t="shared" si="6"/>
        <v>0</v>
      </c>
      <c r="AO55" s="1159"/>
      <c r="AP55" s="1165">
        <f t="shared" si="7"/>
        <v>0</v>
      </c>
      <c r="AQ55" s="1163">
        <f t="shared" si="8"/>
        <v>0</v>
      </c>
      <c r="AR55" s="1163">
        <f t="shared" si="9"/>
        <v>0</v>
      </c>
      <c r="AS55" s="1162">
        <f t="shared" si="10"/>
        <v>0</v>
      </c>
      <c r="AT55" s="1167">
        <f t="shared" si="11"/>
        <v>0</v>
      </c>
      <c r="AU55" s="348">
        <f t="shared" si="12"/>
        <v>0</v>
      </c>
      <c r="AV55" s="348">
        <f t="shared" si="13"/>
        <v>0</v>
      </c>
      <c r="AW55" s="184">
        <f t="shared" si="14"/>
        <v>0</v>
      </c>
      <c r="AX55" s="193">
        <f t="shared" si="15"/>
        <v>0</v>
      </c>
      <c r="AY55" s="348">
        <f t="shared" si="16"/>
        <v>0</v>
      </c>
      <c r="AZ55" s="348">
        <f t="shared" si="17"/>
        <v>0</v>
      </c>
      <c r="BA55" s="614">
        <f t="shared" si="18"/>
        <v>0</v>
      </c>
      <c r="BB55" s="193">
        <f t="shared" si="19"/>
        <v>0</v>
      </c>
      <c r="BC55" s="348">
        <f t="shared" si="20"/>
        <v>0</v>
      </c>
      <c r="BD55" s="348">
        <f t="shared" si="21"/>
        <v>0</v>
      </c>
      <c r="BE55" s="184">
        <f t="shared" si="22"/>
        <v>0</v>
      </c>
      <c r="BF55" s="193">
        <f t="shared" si="23"/>
        <v>0</v>
      </c>
      <c r="BG55" s="348">
        <f t="shared" si="24"/>
        <v>0</v>
      </c>
      <c r="BH55" s="348">
        <f t="shared" si="25"/>
        <v>0</v>
      </c>
      <c r="BI55" s="184">
        <f t="shared" si="26"/>
        <v>0</v>
      </c>
      <c r="BJ55" s="193">
        <f t="shared" si="27"/>
        <v>0</v>
      </c>
      <c r="BK55" s="348">
        <f t="shared" si="28"/>
        <v>0</v>
      </c>
      <c r="BL55" s="348">
        <f t="shared" si="29"/>
        <v>0</v>
      </c>
      <c r="BM55" s="184">
        <f t="shared" si="30"/>
        <v>0</v>
      </c>
      <c r="BN55" s="193">
        <f t="shared" si="31"/>
        <v>0</v>
      </c>
      <c r="BO55" s="348">
        <f t="shared" si="32"/>
        <v>0</v>
      </c>
      <c r="BP55" s="348">
        <f t="shared" si="33"/>
        <v>0</v>
      </c>
      <c r="BQ55" s="184">
        <f t="shared" si="34"/>
        <v>0</v>
      </c>
      <c r="BR55" s="193">
        <f t="shared" si="35"/>
        <v>0</v>
      </c>
      <c r="BS55" s="348">
        <f t="shared" si="36"/>
        <v>0</v>
      </c>
      <c r="BT55" s="348">
        <f t="shared" si="37"/>
        <v>0</v>
      </c>
      <c r="BU55" s="184">
        <f t="shared" si="38"/>
        <v>0</v>
      </c>
      <c r="BV55" s="193">
        <f t="shared" si="39"/>
        <v>0</v>
      </c>
      <c r="BW55" s="348">
        <f t="shared" si="40"/>
        <v>0</v>
      </c>
      <c r="BX55" s="348">
        <f t="shared" si="41"/>
        <v>0</v>
      </c>
      <c r="BY55" s="184">
        <f t="shared" si="42"/>
        <v>0</v>
      </c>
      <c r="BZ55" s="193">
        <f t="shared" si="43"/>
        <v>0</v>
      </c>
      <c r="CA55" s="348">
        <f t="shared" si="44"/>
        <v>0</v>
      </c>
      <c r="CB55" s="348">
        <f t="shared" si="45"/>
        <v>0</v>
      </c>
      <c r="CC55" s="184">
        <f t="shared" si="46"/>
        <v>0</v>
      </c>
      <c r="CD55" s="193">
        <f t="shared" si="47"/>
        <v>0</v>
      </c>
      <c r="CE55" s="348">
        <f t="shared" si="48"/>
        <v>0</v>
      </c>
      <c r="CF55" s="348">
        <f t="shared" si="49"/>
        <v>0</v>
      </c>
      <c r="CG55" s="184">
        <f t="shared" si="50"/>
        <v>0</v>
      </c>
      <c r="CH55" s="193">
        <f t="shared" si="51"/>
        <v>0</v>
      </c>
      <c r="CI55" s="348">
        <f t="shared" si="52"/>
        <v>0</v>
      </c>
      <c r="CJ55" s="348">
        <f t="shared" si="53"/>
        <v>0</v>
      </c>
      <c r="CK55" s="184">
        <f t="shared" si="54"/>
        <v>0</v>
      </c>
      <c r="CL55" s="193">
        <f t="shared" si="55"/>
        <v>0</v>
      </c>
      <c r="CM55" s="348">
        <f t="shared" si="56"/>
        <v>0</v>
      </c>
      <c r="CN55" s="348">
        <f t="shared" si="57"/>
        <v>0</v>
      </c>
      <c r="CO55" s="184">
        <f t="shared" si="58"/>
        <v>0</v>
      </c>
      <c r="CP55" s="193">
        <f t="shared" si="59"/>
        <v>0</v>
      </c>
      <c r="CQ55" s="1168">
        <f t="shared" si="60"/>
        <v>0</v>
      </c>
      <c r="CR55" s="349">
        <f t="shared" si="2"/>
        <v>0</v>
      </c>
      <c r="CS55" s="197">
        <f t="shared" si="61"/>
        <v>0</v>
      </c>
      <c r="CT55" s="1169">
        <f t="shared" si="62"/>
        <v>0</v>
      </c>
      <c r="CV55" s="1631"/>
      <c r="CW55" s="1632"/>
      <c r="CX55" s="1632"/>
      <c r="CY55" s="1632"/>
      <c r="CZ55" s="1632"/>
      <c r="DA55" s="1632"/>
      <c r="DB55" s="1632"/>
      <c r="DC55" s="1632"/>
      <c r="DD55" s="1632"/>
      <c r="DE55" s="1632"/>
      <c r="DF55" s="1632"/>
      <c r="DG55" s="1632"/>
      <c r="DH55" s="1633"/>
      <c r="DI55" s="10"/>
    </row>
    <row r="56" spans="2:113" ht="18" hidden="1" customHeight="1" outlineLevel="1" x14ac:dyDescent="0.25">
      <c r="B56" s="126"/>
      <c r="C56" s="611"/>
      <c r="D56" s="612"/>
      <c r="E56" s="612"/>
      <c r="F56" s="612"/>
      <c r="G56" s="31"/>
      <c r="H56" s="186"/>
      <c r="I56" s="1152"/>
      <c r="J56" s="349">
        <f t="shared" si="3"/>
        <v>0</v>
      </c>
      <c r="K56" s="349">
        <f t="shared" si="66"/>
        <v>0</v>
      </c>
      <c r="L56" s="351" t="str">
        <f t="shared" si="65"/>
        <v/>
      </c>
      <c r="M56" s="186"/>
      <c r="N56" s="189"/>
      <c r="O56" s="189"/>
      <c r="P56" s="190"/>
      <c r="Q56" s="33"/>
      <c r="R56" s="34"/>
      <c r="S56" s="192"/>
      <c r="T56" s="192"/>
      <c r="U56" s="192"/>
      <c r="V56" s="34"/>
      <c r="W56" s="1156"/>
      <c r="X56" s="190"/>
      <c r="Y56" s="190"/>
      <c r="Z56" s="1161">
        <f>IFERROR(CHOOSE(MATCH(N56,{"Mensal";"Bimestral";"Trimestral";"Quadrimestral";"Semestral";"Anual"},0),12,6,4,3,2,1),1)</f>
        <v>1</v>
      </c>
      <c r="AA56" s="190"/>
      <c r="AB56" s="190"/>
      <c r="AC56" s="190"/>
      <c r="AD56" s="353"/>
      <c r="AE56" s="353"/>
      <c r="AF56" s="353"/>
      <c r="AG56" s="33"/>
      <c r="AH56" s="186"/>
      <c r="AI56" s="357"/>
      <c r="AJ56" s="186"/>
      <c r="AK56" s="349"/>
      <c r="AL56" s="1162">
        <f t="shared" si="4"/>
        <v>0</v>
      </c>
      <c r="AM56" s="1163">
        <f t="shared" si="5"/>
        <v>0</v>
      </c>
      <c r="AN56" s="1164">
        <f t="shared" si="6"/>
        <v>0</v>
      </c>
      <c r="AO56" s="1159"/>
      <c r="AP56" s="1165">
        <f t="shared" si="7"/>
        <v>0</v>
      </c>
      <c r="AQ56" s="1163">
        <f t="shared" si="8"/>
        <v>0</v>
      </c>
      <c r="AR56" s="1163">
        <f t="shared" si="9"/>
        <v>0</v>
      </c>
      <c r="AS56" s="1162">
        <f t="shared" si="10"/>
        <v>0</v>
      </c>
      <c r="AT56" s="1167">
        <f t="shared" si="11"/>
        <v>0</v>
      </c>
      <c r="AU56" s="348">
        <f t="shared" si="12"/>
        <v>0</v>
      </c>
      <c r="AV56" s="348">
        <f t="shared" si="13"/>
        <v>0</v>
      </c>
      <c r="AW56" s="184">
        <f t="shared" si="14"/>
        <v>0</v>
      </c>
      <c r="AX56" s="193">
        <f t="shared" si="15"/>
        <v>0</v>
      </c>
      <c r="AY56" s="348">
        <f t="shared" si="16"/>
        <v>0</v>
      </c>
      <c r="AZ56" s="348">
        <f t="shared" si="17"/>
        <v>0</v>
      </c>
      <c r="BA56" s="614">
        <f t="shared" si="18"/>
        <v>0</v>
      </c>
      <c r="BB56" s="193">
        <f t="shared" si="19"/>
        <v>0</v>
      </c>
      <c r="BC56" s="348">
        <f t="shared" si="20"/>
        <v>0</v>
      </c>
      <c r="BD56" s="348">
        <f t="shared" si="21"/>
        <v>0</v>
      </c>
      <c r="BE56" s="184">
        <f t="shared" si="22"/>
        <v>0</v>
      </c>
      <c r="BF56" s="193">
        <f t="shared" si="23"/>
        <v>0</v>
      </c>
      <c r="BG56" s="348">
        <f t="shared" si="24"/>
        <v>0</v>
      </c>
      <c r="BH56" s="348">
        <f t="shared" si="25"/>
        <v>0</v>
      </c>
      <c r="BI56" s="184">
        <f t="shared" si="26"/>
        <v>0</v>
      </c>
      <c r="BJ56" s="193">
        <f t="shared" si="27"/>
        <v>0</v>
      </c>
      <c r="BK56" s="348">
        <f t="shared" si="28"/>
        <v>0</v>
      </c>
      <c r="BL56" s="348">
        <f t="shared" si="29"/>
        <v>0</v>
      </c>
      <c r="BM56" s="184">
        <f t="shared" si="30"/>
        <v>0</v>
      </c>
      <c r="BN56" s="193">
        <f t="shared" si="31"/>
        <v>0</v>
      </c>
      <c r="BO56" s="348">
        <f t="shared" si="32"/>
        <v>0</v>
      </c>
      <c r="BP56" s="348">
        <f t="shared" si="33"/>
        <v>0</v>
      </c>
      <c r="BQ56" s="184">
        <f t="shared" si="34"/>
        <v>0</v>
      </c>
      <c r="BR56" s="193">
        <f t="shared" si="35"/>
        <v>0</v>
      </c>
      <c r="BS56" s="348">
        <f t="shared" si="36"/>
        <v>0</v>
      </c>
      <c r="BT56" s="348">
        <f t="shared" si="37"/>
        <v>0</v>
      </c>
      <c r="BU56" s="184">
        <f t="shared" si="38"/>
        <v>0</v>
      </c>
      <c r="BV56" s="193">
        <f t="shared" si="39"/>
        <v>0</v>
      </c>
      <c r="BW56" s="348">
        <f t="shared" si="40"/>
        <v>0</v>
      </c>
      <c r="BX56" s="348">
        <f t="shared" si="41"/>
        <v>0</v>
      </c>
      <c r="BY56" s="184">
        <f t="shared" si="42"/>
        <v>0</v>
      </c>
      <c r="BZ56" s="193">
        <f t="shared" si="43"/>
        <v>0</v>
      </c>
      <c r="CA56" s="348">
        <f t="shared" si="44"/>
        <v>0</v>
      </c>
      <c r="CB56" s="348">
        <f t="shared" si="45"/>
        <v>0</v>
      </c>
      <c r="CC56" s="184">
        <f t="shared" si="46"/>
        <v>0</v>
      </c>
      <c r="CD56" s="193">
        <f t="shared" si="47"/>
        <v>0</v>
      </c>
      <c r="CE56" s="348">
        <f t="shared" si="48"/>
        <v>0</v>
      </c>
      <c r="CF56" s="348">
        <f t="shared" si="49"/>
        <v>0</v>
      </c>
      <c r="CG56" s="184">
        <f t="shared" si="50"/>
        <v>0</v>
      </c>
      <c r="CH56" s="193">
        <f t="shared" si="51"/>
        <v>0</v>
      </c>
      <c r="CI56" s="348">
        <f t="shared" si="52"/>
        <v>0</v>
      </c>
      <c r="CJ56" s="348">
        <f t="shared" si="53"/>
        <v>0</v>
      </c>
      <c r="CK56" s="184">
        <f t="shared" si="54"/>
        <v>0</v>
      </c>
      <c r="CL56" s="193">
        <f t="shared" si="55"/>
        <v>0</v>
      </c>
      <c r="CM56" s="348">
        <f t="shared" si="56"/>
        <v>0</v>
      </c>
      <c r="CN56" s="348">
        <f t="shared" si="57"/>
        <v>0</v>
      </c>
      <c r="CO56" s="184">
        <f t="shared" si="58"/>
        <v>0</v>
      </c>
      <c r="CP56" s="193">
        <f t="shared" si="59"/>
        <v>0</v>
      </c>
      <c r="CQ56" s="1168">
        <f t="shared" si="60"/>
        <v>0</v>
      </c>
      <c r="CR56" s="349">
        <f t="shared" si="2"/>
        <v>0</v>
      </c>
      <c r="CS56" s="197">
        <f t="shared" si="61"/>
        <v>0</v>
      </c>
      <c r="CT56" s="1169">
        <f t="shared" si="62"/>
        <v>0</v>
      </c>
      <c r="CV56" s="1631"/>
      <c r="CW56" s="1632"/>
      <c r="CX56" s="1632"/>
      <c r="CY56" s="1632"/>
      <c r="CZ56" s="1632"/>
      <c r="DA56" s="1632"/>
      <c r="DB56" s="1632"/>
      <c r="DC56" s="1632"/>
      <c r="DD56" s="1632"/>
      <c r="DE56" s="1632"/>
      <c r="DF56" s="1632"/>
      <c r="DG56" s="1632"/>
      <c r="DH56" s="1633"/>
      <c r="DI56" s="10"/>
    </row>
    <row r="57" spans="2:113" ht="18" hidden="1" customHeight="1" outlineLevel="1" x14ac:dyDescent="0.25">
      <c r="B57" s="126"/>
      <c r="C57" s="611"/>
      <c r="D57" s="612"/>
      <c r="E57" s="612"/>
      <c r="F57" s="612"/>
      <c r="G57" s="31"/>
      <c r="H57" s="186"/>
      <c r="I57" s="1152"/>
      <c r="J57" s="349">
        <f t="shared" si="3"/>
        <v>0</v>
      </c>
      <c r="K57" s="349">
        <f t="shared" si="66"/>
        <v>0</v>
      </c>
      <c r="L57" s="351" t="str">
        <f t="shared" si="65"/>
        <v/>
      </c>
      <c r="M57" s="186"/>
      <c r="N57" s="189"/>
      <c r="O57" s="189"/>
      <c r="P57" s="190"/>
      <c r="Q57" s="33"/>
      <c r="R57" s="34"/>
      <c r="S57" s="192"/>
      <c r="T57" s="192"/>
      <c r="U57" s="192"/>
      <c r="V57" s="34"/>
      <c r="W57" s="1156"/>
      <c r="X57" s="190"/>
      <c r="Y57" s="190"/>
      <c r="Z57" s="1161">
        <f>IFERROR(CHOOSE(MATCH(N57,{"Mensal";"Bimestral";"Trimestral";"Quadrimestral";"Semestral";"Anual"},0),12,6,4,3,2,1),1)</f>
        <v>1</v>
      </c>
      <c r="AA57" s="190"/>
      <c r="AB57" s="190"/>
      <c r="AC57" s="190"/>
      <c r="AD57" s="353"/>
      <c r="AE57" s="353"/>
      <c r="AF57" s="353"/>
      <c r="AG57" s="33"/>
      <c r="AH57" s="186"/>
      <c r="AI57" s="357"/>
      <c r="AJ57" s="186"/>
      <c r="AK57" s="349"/>
      <c r="AL57" s="1162">
        <f t="shared" si="4"/>
        <v>0</v>
      </c>
      <c r="AM57" s="1163">
        <f t="shared" si="5"/>
        <v>0</v>
      </c>
      <c r="AN57" s="1164">
        <f t="shared" si="6"/>
        <v>0</v>
      </c>
      <c r="AO57" s="1159"/>
      <c r="AP57" s="1165">
        <f t="shared" si="7"/>
        <v>0</v>
      </c>
      <c r="AQ57" s="1163">
        <f t="shared" si="8"/>
        <v>0</v>
      </c>
      <c r="AR57" s="1163">
        <f t="shared" si="9"/>
        <v>0</v>
      </c>
      <c r="AS57" s="1162">
        <f t="shared" si="10"/>
        <v>0</v>
      </c>
      <c r="AT57" s="1167">
        <f t="shared" si="11"/>
        <v>0</v>
      </c>
      <c r="AU57" s="348">
        <f t="shared" si="12"/>
        <v>0</v>
      </c>
      <c r="AV57" s="348">
        <f t="shared" si="13"/>
        <v>0</v>
      </c>
      <c r="AW57" s="184">
        <f t="shared" si="14"/>
        <v>0</v>
      </c>
      <c r="AX57" s="193">
        <f t="shared" si="15"/>
        <v>0</v>
      </c>
      <c r="AY57" s="348">
        <f t="shared" si="16"/>
        <v>0</v>
      </c>
      <c r="AZ57" s="348">
        <f t="shared" si="17"/>
        <v>0</v>
      </c>
      <c r="BA57" s="614">
        <f t="shared" si="18"/>
        <v>0</v>
      </c>
      <c r="BB57" s="193">
        <f t="shared" si="19"/>
        <v>0</v>
      </c>
      <c r="BC57" s="348">
        <f t="shared" si="20"/>
        <v>0</v>
      </c>
      <c r="BD57" s="348">
        <f t="shared" si="21"/>
        <v>0</v>
      </c>
      <c r="BE57" s="184">
        <f t="shared" si="22"/>
        <v>0</v>
      </c>
      <c r="BF57" s="193">
        <f t="shared" si="23"/>
        <v>0</v>
      </c>
      <c r="BG57" s="348">
        <f t="shared" si="24"/>
        <v>0</v>
      </c>
      <c r="BH57" s="348">
        <f t="shared" si="25"/>
        <v>0</v>
      </c>
      <c r="BI57" s="184">
        <f t="shared" si="26"/>
        <v>0</v>
      </c>
      <c r="BJ57" s="193">
        <f t="shared" si="27"/>
        <v>0</v>
      </c>
      <c r="BK57" s="348">
        <f t="shared" si="28"/>
        <v>0</v>
      </c>
      <c r="BL57" s="348">
        <f t="shared" si="29"/>
        <v>0</v>
      </c>
      <c r="BM57" s="184">
        <f t="shared" si="30"/>
        <v>0</v>
      </c>
      <c r="BN57" s="193">
        <f t="shared" si="31"/>
        <v>0</v>
      </c>
      <c r="BO57" s="348">
        <f t="shared" si="32"/>
        <v>0</v>
      </c>
      <c r="BP57" s="348">
        <f t="shared" si="33"/>
        <v>0</v>
      </c>
      <c r="BQ57" s="184">
        <f t="shared" si="34"/>
        <v>0</v>
      </c>
      <c r="BR57" s="193">
        <f t="shared" si="35"/>
        <v>0</v>
      </c>
      <c r="BS57" s="348">
        <f t="shared" si="36"/>
        <v>0</v>
      </c>
      <c r="BT57" s="348">
        <f t="shared" si="37"/>
        <v>0</v>
      </c>
      <c r="BU57" s="184">
        <f t="shared" si="38"/>
        <v>0</v>
      </c>
      <c r="BV57" s="193">
        <f t="shared" si="39"/>
        <v>0</v>
      </c>
      <c r="BW57" s="348">
        <f t="shared" si="40"/>
        <v>0</v>
      </c>
      <c r="BX57" s="348">
        <f t="shared" si="41"/>
        <v>0</v>
      </c>
      <c r="BY57" s="184">
        <f t="shared" si="42"/>
        <v>0</v>
      </c>
      <c r="BZ57" s="193">
        <f t="shared" si="43"/>
        <v>0</v>
      </c>
      <c r="CA57" s="348">
        <f t="shared" si="44"/>
        <v>0</v>
      </c>
      <c r="CB57" s="348">
        <f t="shared" si="45"/>
        <v>0</v>
      </c>
      <c r="CC57" s="184">
        <f t="shared" si="46"/>
        <v>0</v>
      </c>
      <c r="CD57" s="193">
        <f t="shared" si="47"/>
        <v>0</v>
      </c>
      <c r="CE57" s="348">
        <f t="shared" si="48"/>
        <v>0</v>
      </c>
      <c r="CF57" s="348">
        <f t="shared" si="49"/>
        <v>0</v>
      </c>
      <c r="CG57" s="184">
        <f t="shared" si="50"/>
        <v>0</v>
      </c>
      <c r="CH57" s="193">
        <f t="shared" si="51"/>
        <v>0</v>
      </c>
      <c r="CI57" s="348">
        <f t="shared" si="52"/>
        <v>0</v>
      </c>
      <c r="CJ57" s="348">
        <f t="shared" si="53"/>
        <v>0</v>
      </c>
      <c r="CK57" s="184">
        <f t="shared" si="54"/>
        <v>0</v>
      </c>
      <c r="CL57" s="193">
        <f t="shared" si="55"/>
        <v>0</v>
      </c>
      <c r="CM57" s="348">
        <f t="shared" si="56"/>
        <v>0</v>
      </c>
      <c r="CN57" s="348">
        <f t="shared" si="57"/>
        <v>0</v>
      </c>
      <c r="CO57" s="184">
        <f t="shared" si="58"/>
        <v>0</v>
      </c>
      <c r="CP57" s="193">
        <f t="shared" si="59"/>
        <v>0</v>
      </c>
      <c r="CQ57" s="1168">
        <f t="shared" si="60"/>
        <v>0</v>
      </c>
      <c r="CR57" s="349">
        <f t="shared" si="2"/>
        <v>0</v>
      </c>
      <c r="CS57" s="197">
        <f t="shared" si="61"/>
        <v>0</v>
      </c>
      <c r="CT57" s="1169">
        <f t="shared" si="62"/>
        <v>0</v>
      </c>
      <c r="CV57" s="1631"/>
      <c r="CW57" s="1632"/>
      <c r="CX57" s="1632"/>
      <c r="CY57" s="1632"/>
      <c r="CZ57" s="1632"/>
      <c r="DA57" s="1632"/>
      <c r="DB57" s="1632"/>
      <c r="DC57" s="1632"/>
      <c r="DD57" s="1632"/>
      <c r="DE57" s="1632"/>
      <c r="DF57" s="1632"/>
      <c r="DG57" s="1632"/>
      <c r="DH57" s="1633"/>
      <c r="DI57" s="10"/>
    </row>
    <row r="58" spans="2:113" ht="18" hidden="1" customHeight="1" outlineLevel="1" x14ac:dyDescent="0.25">
      <c r="B58" s="126"/>
      <c r="C58" s="611"/>
      <c r="D58" s="612"/>
      <c r="E58" s="612"/>
      <c r="F58" s="612"/>
      <c r="G58" s="31"/>
      <c r="H58" s="186"/>
      <c r="I58" s="1152"/>
      <c r="J58" s="349">
        <f t="shared" si="3"/>
        <v>0</v>
      </c>
      <c r="K58" s="349">
        <f t="shared" si="66"/>
        <v>0</v>
      </c>
      <c r="L58" s="351" t="str">
        <f t="shared" si="65"/>
        <v/>
      </c>
      <c r="M58" s="186"/>
      <c r="N58" s="189"/>
      <c r="O58" s="189"/>
      <c r="P58" s="190"/>
      <c r="Q58" s="33"/>
      <c r="R58" s="34"/>
      <c r="S58" s="192"/>
      <c r="T58" s="192"/>
      <c r="U58" s="192"/>
      <c r="V58" s="34"/>
      <c r="W58" s="1156"/>
      <c r="X58" s="190"/>
      <c r="Y58" s="190"/>
      <c r="Z58" s="1161">
        <f>IFERROR(CHOOSE(MATCH(N58,{"Mensal";"Bimestral";"Trimestral";"Quadrimestral";"Semestral";"Anual"},0),12,6,4,3,2,1),1)</f>
        <v>1</v>
      </c>
      <c r="AA58" s="190"/>
      <c r="AB58" s="190"/>
      <c r="AC58" s="190"/>
      <c r="AD58" s="353"/>
      <c r="AE58" s="353"/>
      <c r="AF58" s="353"/>
      <c r="AG58" s="33"/>
      <c r="AH58" s="186"/>
      <c r="AI58" s="357"/>
      <c r="AJ58" s="186"/>
      <c r="AK58" s="349"/>
      <c r="AL58" s="1162">
        <f t="shared" si="4"/>
        <v>0</v>
      </c>
      <c r="AM58" s="1163">
        <f t="shared" si="5"/>
        <v>0</v>
      </c>
      <c r="AN58" s="1164">
        <f t="shared" si="6"/>
        <v>0</v>
      </c>
      <c r="AO58" s="1159"/>
      <c r="AP58" s="1165">
        <f t="shared" si="7"/>
        <v>0</v>
      </c>
      <c r="AQ58" s="1163">
        <f t="shared" si="8"/>
        <v>0</v>
      </c>
      <c r="AR58" s="1163">
        <f t="shared" si="9"/>
        <v>0</v>
      </c>
      <c r="AS58" s="1162">
        <f t="shared" si="10"/>
        <v>0</v>
      </c>
      <c r="AT58" s="1167">
        <f t="shared" si="11"/>
        <v>0</v>
      </c>
      <c r="AU58" s="348">
        <f t="shared" si="12"/>
        <v>0</v>
      </c>
      <c r="AV58" s="348">
        <f t="shared" si="13"/>
        <v>0</v>
      </c>
      <c r="AW58" s="184">
        <f t="shared" si="14"/>
        <v>0</v>
      </c>
      <c r="AX58" s="193">
        <f t="shared" si="15"/>
        <v>0</v>
      </c>
      <c r="AY58" s="348">
        <f t="shared" si="16"/>
        <v>0</v>
      </c>
      <c r="AZ58" s="348">
        <f t="shared" si="17"/>
        <v>0</v>
      </c>
      <c r="BA58" s="614">
        <f t="shared" si="18"/>
        <v>0</v>
      </c>
      <c r="BB58" s="193">
        <f t="shared" si="19"/>
        <v>0</v>
      </c>
      <c r="BC58" s="348">
        <f t="shared" si="20"/>
        <v>0</v>
      </c>
      <c r="BD58" s="348">
        <f t="shared" si="21"/>
        <v>0</v>
      </c>
      <c r="BE58" s="184">
        <f t="shared" si="22"/>
        <v>0</v>
      </c>
      <c r="BF58" s="193">
        <f t="shared" si="23"/>
        <v>0</v>
      </c>
      <c r="BG58" s="348">
        <f t="shared" si="24"/>
        <v>0</v>
      </c>
      <c r="BH58" s="348">
        <f t="shared" si="25"/>
        <v>0</v>
      </c>
      <c r="BI58" s="184">
        <f t="shared" si="26"/>
        <v>0</v>
      </c>
      <c r="BJ58" s="193">
        <f t="shared" si="27"/>
        <v>0</v>
      </c>
      <c r="BK58" s="348">
        <f t="shared" si="28"/>
        <v>0</v>
      </c>
      <c r="BL58" s="348">
        <f t="shared" si="29"/>
        <v>0</v>
      </c>
      <c r="BM58" s="184">
        <f t="shared" si="30"/>
        <v>0</v>
      </c>
      <c r="BN58" s="193">
        <f t="shared" si="31"/>
        <v>0</v>
      </c>
      <c r="BO58" s="348">
        <f t="shared" si="32"/>
        <v>0</v>
      </c>
      <c r="BP58" s="348">
        <f t="shared" si="33"/>
        <v>0</v>
      </c>
      <c r="BQ58" s="184">
        <f t="shared" si="34"/>
        <v>0</v>
      </c>
      <c r="BR58" s="193">
        <f t="shared" si="35"/>
        <v>0</v>
      </c>
      <c r="BS58" s="348">
        <f t="shared" si="36"/>
        <v>0</v>
      </c>
      <c r="BT58" s="348">
        <f t="shared" si="37"/>
        <v>0</v>
      </c>
      <c r="BU58" s="184">
        <f t="shared" si="38"/>
        <v>0</v>
      </c>
      <c r="BV58" s="193">
        <f t="shared" si="39"/>
        <v>0</v>
      </c>
      <c r="BW58" s="348">
        <f t="shared" si="40"/>
        <v>0</v>
      </c>
      <c r="BX58" s="348">
        <f t="shared" si="41"/>
        <v>0</v>
      </c>
      <c r="BY58" s="184">
        <f t="shared" si="42"/>
        <v>0</v>
      </c>
      <c r="BZ58" s="193">
        <f t="shared" si="43"/>
        <v>0</v>
      </c>
      <c r="CA58" s="348">
        <f t="shared" si="44"/>
        <v>0</v>
      </c>
      <c r="CB58" s="348">
        <f t="shared" si="45"/>
        <v>0</v>
      </c>
      <c r="CC58" s="184">
        <f t="shared" si="46"/>
        <v>0</v>
      </c>
      <c r="CD58" s="193">
        <f t="shared" si="47"/>
        <v>0</v>
      </c>
      <c r="CE58" s="348">
        <f t="shared" si="48"/>
        <v>0</v>
      </c>
      <c r="CF58" s="348">
        <f t="shared" si="49"/>
        <v>0</v>
      </c>
      <c r="CG58" s="184">
        <f t="shared" si="50"/>
        <v>0</v>
      </c>
      <c r="CH58" s="193">
        <f t="shared" si="51"/>
        <v>0</v>
      </c>
      <c r="CI58" s="348">
        <f t="shared" si="52"/>
        <v>0</v>
      </c>
      <c r="CJ58" s="348">
        <f t="shared" si="53"/>
        <v>0</v>
      </c>
      <c r="CK58" s="184">
        <f t="shared" si="54"/>
        <v>0</v>
      </c>
      <c r="CL58" s="193">
        <f t="shared" si="55"/>
        <v>0</v>
      </c>
      <c r="CM58" s="348">
        <f t="shared" si="56"/>
        <v>0</v>
      </c>
      <c r="CN58" s="348">
        <f t="shared" si="57"/>
        <v>0</v>
      </c>
      <c r="CO58" s="184">
        <f t="shared" si="58"/>
        <v>0</v>
      </c>
      <c r="CP58" s="193">
        <f t="shared" si="59"/>
        <v>0</v>
      </c>
      <c r="CQ58" s="1168">
        <f t="shared" si="60"/>
        <v>0</v>
      </c>
      <c r="CR58" s="349">
        <f t="shared" ref="CR58:CR92" si="67">SUM(AS58,AW58,BA58,BE58,BI58,BM58,BQ58,BU58,BY58,CC58,CG58,CK58,CO58)</f>
        <v>0</v>
      </c>
      <c r="CS58" s="197">
        <f t="shared" si="61"/>
        <v>0</v>
      </c>
      <c r="CT58" s="1169">
        <f t="shared" si="62"/>
        <v>0</v>
      </c>
      <c r="CV58" s="1631"/>
      <c r="CW58" s="1632"/>
      <c r="CX58" s="1632"/>
      <c r="CY58" s="1632"/>
      <c r="CZ58" s="1632"/>
      <c r="DA58" s="1632"/>
      <c r="DB58" s="1632"/>
      <c r="DC58" s="1632"/>
      <c r="DD58" s="1632"/>
      <c r="DE58" s="1632"/>
      <c r="DF58" s="1632"/>
      <c r="DG58" s="1632"/>
      <c r="DH58" s="1633"/>
      <c r="DI58" s="10"/>
    </row>
    <row r="59" spans="2:113" ht="18" hidden="1" customHeight="1" outlineLevel="1" x14ac:dyDescent="0.25">
      <c r="B59" s="126"/>
      <c r="C59" s="611"/>
      <c r="D59" s="612"/>
      <c r="E59" s="612"/>
      <c r="F59" s="612"/>
      <c r="G59" s="31"/>
      <c r="H59" s="186"/>
      <c r="I59" s="1152"/>
      <c r="J59" s="349">
        <f t="shared" si="3"/>
        <v>0</v>
      </c>
      <c r="K59" s="349">
        <f t="shared" si="66"/>
        <v>0</v>
      </c>
      <c r="L59" s="351" t="str">
        <f t="shared" si="65"/>
        <v/>
      </c>
      <c r="M59" s="186"/>
      <c r="N59" s="189"/>
      <c r="O59" s="189"/>
      <c r="P59" s="190"/>
      <c r="Q59" s="33"/>
      <c r="R59" s="34"/>
      <c r="S59" s="192"/>
      <c r="T59" s="192"/>
      <c r="U59" s="192"/>
      <c r="V59" s="34"/>
      <c r="W59" s="1156"/>
      <c r="X59" s="190"/>
      <c r="Y59" s="190"/>
      <c r="Z59" s="1161">
        <f>IFERROR(CHOOSE(MATCH(N59,{"Mensal";"Bimestral";"Trimestral";"Quadrimestral";"Semestral";"Anual"},0),12,6,4,3,2,1),1)</f>
        <v>1</v>
      </c>
      <c r="AA59" s="190"/>
      <c r="AB59" s="190"/>
      <c r="AC59" s="190"/>
      <c r="AD59" s="353"/>
      <c r="AE59" s="353"/>
      <c r="AF59" s="353"/>
      <c r="AG59" s="33"/>
      <c r="AH59" s="186"/>
      <c r="AI59" s="357"/>
      <c r="AJ59" s="186"/>
      <c r="AK59" s="349"/>
      <c r="AL59" s="1162">
        <f t="shared" si="4"/>
        <v>0</v>
      </c>
      <c r="AM59" s="1163">
        <f t="shared" si="5"/>
        <v>0</v>
      </c>
      <c r="AN59" s="1164">
        <f t="shared" si="6"/>
        <v>0</v>
      </c>
      <c r="AO59" s="1159"/>
      <c r="AP59" s="1165">
        <f t="shared" si="7"/>
        <v>0</v>
      </c>
      <c r="AQ59" s="1163">
        <f t="shared" si="8"/>
        <v>0</v>
      </c>
      <c r="AR59" s="1163">
        <f t="shared" si="9"/>
        <v>0</v>
      </c>
      <c r="AS59" s="1162">
        <f t="shared" si="10"/>
        <v>0</v>
      </c>
      <c r="AT59" s="1167">
        <f t="shared" si="11"/>
        <v>0</v>
      </c>
      <c r="AU59" s="348">
        <f t="shared" si="12"/>
        <v>0</v>
      </c>
      <c r="AV59" s="348">
        <f t="shared" si="13"/>
        <v>0</v>
      </c>
      <c r="AW59" s="184">
        <f t="shared" si="14"/>
        <v>0</v>
      </c>
      <c r="AX59" s="193">
        <f t="shared" si="15"/>
        <v>0</v>
      </c>
      <c r="AY59" s="348">
        <f t="shared" si="16"/>
        <v>0</v>
      </c>
      <c r="AZ59" s="348">
        <f t="shared" si="17"/>
        <v>0</v>
      </c>
      <c r="BA59" s="614">
        <f t="shared" si="18"/>
        <v>0</v>
      </c>
      <c r="BB59" s="193">
        <f t="shared" si="19"/>
        <v>0</v>
      </c>
      <c r="BC59" s="348">
        <f t="shared" si="20"/>
        <v>0</v>
      </c>
      <c r="BD59" s="348">
        <f t="shared" si="21"/>
        <v>0</v>
      </c>
      <c r="BE59" s="184">
        <f t="shared" si="22"/>
        <v>0</v>
      </c>
      <c r="BF59" s="193">
        <f t="shared" si="23"/>
        <v>0</v>
      </c>
      <c r="BG59" s="348">
        <f t="shared" si="24"/>
        <v>0</v>
      </c>
      <c r="BH59" s="348">
        <f t="shared" si="25"/>
        <v>0</v>
      </c>
      <c r="BI59" s="184">
        <f t="shared" si="26"/>
        <v>0</v>
      </c>
      <c r="BJ59" s="193">
        <f t="shared" si="27"/>
        <v>0</v>
      </c>
      <c r="BK59" s="348">
        <f t="shared" si="28"/>
        <v>0</v>
      </c>
      <c r="BL59" s="348">
        <f t="shared" si="29"/>
        <v>0</v>
      </c>
      <c r="BM59" s="184">
        <f t="shared" si="30"/>
        <v>0</v>
      </c>
      <c r="BN59" s="193">
        <f t="shared" si="31"/>
        <v>0</v>
      </c>
      <c r="BO59" s="348">
        <f t="shared" si="32"/>
        <v>0</v>
      </c>
      <c r="BP59" s="348">
        <f t="shared" si="33"/>
        <v>0</v>
      </c>
      <c r="BQ59" s="184">
        <f t="shared" si="34"/>
        <v>0</v>
      </c>
      <c r="BR59" s="193">
        <f t="shared" si="35"/>
        <v>0</v>
      </c>
      <c r="BS59" s="348">
        <f t="shared" si="36"/>
        <v>0</v>
      </c>
      <c r="BT59" s="348">
        <f t="shared" si="37"/>
        <v>0</v>
      </c>
      <c r="BU59" s="184">
        <f t="shared" si="38"/>
        <v>0</v>
      </c>
      <c r="BV59" s="193">
        <f t="shared" si="39"/>
        <v>0</v>
      </c>
      <c r="BW59" s="348">
        <f t="shared" si="40"/>
        <v>0</v>
      </c>
      <c r="BX59" s="348">
        <f t="shared" si="41"/>
        <v>0</v>
      </c>
      <c r="BY59" s="184">
        <f t="shared" si="42"/>
        <v>0</v>
      </c>
      <c r="BZ59" s="193">
        <f t="shared" si="43"/>
        <v>0</v>
      </c>
      <c r="CA59" s="348">
        <f t="shared" si="44"/>
        <v>0</v>
      </c>
      <c r="CB59" s="348">
        <f t="shared" si="45"/>
        <v>0</v>
      </c>
      <c r="CC59" s="184">
        <f t="shared" si="46"/>
        <v>0</v>
      </c>
      <c r="CD59" s="193">
        <f t="shared" si="47"/>
        <v>0</v>
      </c>
      <c r="CE59" s="348">
        <f t="shared" si="48"/>
        <v>0</v>
      </c>
      <c r="CF59" s="348">
        <f t="shared" si="49"/>
        <v>0</v>
      </c>
      <c r="CG59" s="184">
        <f t="shared" si="50"/>
        <v>0</v>
      </c>
      <c r="CH59" s="193">
        <f t="shared" si="51"/>
        <v>0</v>
      </c>
      <c r="CI59" s="348">
        <f t="shared" si="52"/>
        <v>0</v>
      </c>
      <c r="CJ59" s="348">
        <f t="shared" si="53"/>
        <v>0</v>
      </c>
      <c r="CK59" s="184">
        <f t="shared" si="54"/>
        <v>0</v>
      </c>
      <c r="CL59" s="193">
        <f t="shared" si="55"/>
        <v>0</v>
      </c>
      <c r="CM59" s="348">
        <f t="shared" si="56"/>
        <v>0</v>
      </c>
      <c r="CN59" s="348">
        <f t="shared" si="57"/>
        <v>0</v>
      </c>
      <c r="CO59" s="184">
        <f t="shared" si="58"/>
        <v>0</v>
      </c>
      <c r="CP59" s="193">
        <f t="shared" si="59"/>
        <v>0</v>
      </c>
      <c r="CQ59" s="1168">
        <f t="shared" si="60"/>
        <v>0</v>
      </c>
      <c r="CR59" s="349">
        <f t="shared" si="67"/>
        <v>0</v>
      </c>
      <c r="CS59" s="197">
        <f t="shared" si="61"/>
        <v>0</v>
      </c>
      <c r="CT59" s="1169">
        <f t="shared" si="62"/>
        <v>0</v>
      </c>
      <c r="CV59" s="1631"/>
      <c r="CW59" s="1632"/>
      <c r="CX59" s="1632"/>
      <c r="CY59" s="1632"/>
      <c r="CZ59" s="1632"/>
      <c r="DA59" s="1632"/>
      <c r="DB59" s="1632"/>
      <c r="DC59" s="1632"/>
      <c r="DD59" s="1632"/>
      <c r="DE59" s="1632"/>
      <c r="DF59" s="1632"/>
      <c r="DG59" s="1632"/>
      <c r="DH59" s="1633"/>
      <c r="DI59" s="10"/>
    </row>
    <row r="60" spans="2:113" ht="18" hidden="1" customHeight="1" outlineLevel="1" x14ac:dyDescent="0.25">
      <c r="B60" s="126"/>
      <c r="C60" s="611"/>
      <c r="D60" s="612"/>
      <c r="E60" s="612"/>
      <c r="F60" s="612"/>
      <c r="G60" s="31"/>
      <c r="H60" s="186"/>
      <c r="I60" s="1152"/>
      <c r="J60" s="349">
        <f t="shared" si="3"/>
        <v>0</v>
      </c>
      <c r="K60" s="349">
        <f t="shared" si="66"/>
        <v>0</v>
      </c>
      <c r="L60" s="351" t="str">
        <f t="shared" si="65"/>
        <v/>
      </c>
      <c r="M60" s="186"/>
      <c r="N60" s="189"/>
      <c r="O60" s="189"/>
      <c r="P60" s="190"/>
      <c r="Q60" s="33"/>
      <c r="R60" s="34"/>
      <c r="S60" s="192"/>
      <c r="T60" s="192"/>
      <c r="U60" s="192"/>
      <c r="V60" s="34"/>
      <c r="W60" s="1156"/>
      <c r="X60" s="190"/>
      <c r="Y60" s="190"/>
      <c r="Z60" s="1161">
        <f>IFERROR(CHOOSE(MATCH(N60,{"Mensal";"Bimestral";"Trimestral";"Quadrimestral";"Semestral";"Anual"},0),12,6,4,3,2,1),1)</f>
        <v>1</v>
      </c>
      <c r="AA60" s="190"/>
      <c r="AB60" s="190"/>
      <c r="AC60" s="190"/>
      <c r="AD60" s="353"/>
      <c r="AE60" s="353"/>
      <c r="AF60" s="353"/>
      <c r="AG60" s="33"/>
      <c r="AH60" s="186"/>
      <c r="AI60" s="357"/>
      <c r="AJ60" s="186"/>
      <c r="AK60" s="349"/>
      <c r="AL60" s="1162">
        <f t="shared" si="4"/>
        <v>0</v>
      </c>
      <c r="AM60" s="1163">
        <f t="shared" si="5"/>
        <v>0</v>
      </c>
      <c r="AN60" s="1164">
        <f t="shared" si="6"/>
        <v>0</v>
      </c>
      <c r="AO60" s="1159"/>
      <c r="AP60" s="1165">
        <f t="shared" si="7"/>
        <v>0</v>
      </c>
      <c r="AQ60" s="1163">
        <f t="shared" si="8"/>
        <v>0</v>
      </c>
      <c r="AR60" s="1163">
        <f t="shared" si="9"/>
        <v>0</v>
      </c>
      <c r="AS60" s="1162">
        <f t="shared" si="10"/>
        <v>0</v>
      </c>
      <c r="AT60" s="1167">
        <f t="shared" si="11"/>
        <v>0</v>
      </c>
      <c r="AU60" s="348">
        <f t="shared" si="12"/>
        <v>0</v>
      </c>
      <c r="AV60" s="348">
        <f t="shared" si="13"/>
        <v>0</v>
      </c>
      <c r="AW60" s="184">
        <f t="shared" si="14"/>
        <v>0</v>
      </c>
      <c r="AX60" s="193">
        <f t="shared" si="15"/>
        <v>0</v>
      </c>
      <c r="AY60" s="348">
        <f t="shared" si="16"/>
        <v>0</v>
      </c>
      <c r="AZ60" s="348">
        <f t="shared" si="17"/>
        <v>0</v>
      </c>
      <c r="BA60" s="614">
        <f t="shared" si="18"/>
        <v>0</v>
      </c>
      <c r="BB60" s="193">
        <f t="shared" si="19"/>
        <v>0</v>
      </c>
      <c r="BC60" s="348">
        <f t="shared" si="20"/>
        <v>0</v>
      </c>
      <c r="BD60" s="348">
        <f t="shared" si="21"/>
        <v>0</v>
      </c>
      <c r="BE60" s="184">
        <f t="shared" si="22"/>
        <v>0</v>
      </c>
      <c r="BF60" s="193">
        <f t="shared" si="23"/>
        <v>0</v>
      </c>
      <c r="BG60" s="348">
        <f t="shared" si="24"/>
        <v>0</v>
      </c>
      <c r="BH60" s="348">
        <f t="shared" si="25"/>
        <v>0</v>
      </c>
      <c r="BI60" s="184">
        <f t="shared" si="26"/>
        <v>0</v>
      </c>
      <c r="BJ60" s="193">
        <f t="shared" si="27"/>
        <v>0</v>
      </c>
      <c r="BK60" s="348">
        <f t="shared" si="28"/>
        <v>0</v>
      </c>
      <c r="BL60" s="348">
        <f t="shared" si="29"/>
        <v>0</v>
      </c>
      <c r="BM60" s="184">
        <f t="shared" si="30"/>
        <v>0</v>
      </c>
      <c r="BN60" s="193">
        <f t="shared" si="31"/>
        <v>0</v>
      </c>
      <c r="BO60" s="348">
        <f t="shared" si="32"/>
        <v>0</v>
      </c>
      <c r="BP60" s="348">
        <f t="shared" si="33"/>
        <v>0</v>
      </c>
      <c r="BQ60" s="184">
        <f t="shared" si="34"/>
        <v>0</v>
      </c>
      <c r="BR60" s="193">
        <f t="shared" si="35"/>
        <v>0</v>
      </c>
      <c r="BS60" s="348">
        <f t="shared" si="36"/>
        <v>0</v>
      </c>
      <c r="BT60" s="348">
        <f t="shared" si="37"/>
        <v>0</v>
      </c>
      <c r="BU60" s="184">
        <f t="shared" si="38"/>
        <v>0</v>
      </c>
      <c r="BV60" s="193">
        <f t="shared" si="39"/>
        <v>0</v>
      </c>
      <c r="BW60" s="348">
        <f t="shared" si="40"/>
        <v>0</v>
      </c>
      <c r="BX60" s="348">
        <f t="shared" si="41"/>
        <v>0</v>
      </c>
      <c r="BY60" s="184">
        <f t="shared" si="42"/>
        <v>0</v>
      </c>
      <c r="BZ60" s="193">
        <f t="shared" si="43"/>
        <v>0</v>
      </c>
      <c r="CA60" s="348">
        <f t="shared" si="44"/>
        <v>0</v>
      </c>
      <c r="CB60" s="348">
        <f t="shared" si="45"/>
        <v>0</v>
      </c>
      <c r="CC60" s="184">
        <f t="shared" si="46"/>
        <v>0</v>
      </c>
      <c r="CD60" s="193">
        <f t="shared" si="47"/>
        <v>0</v>
      </c>
      <c r="CE60" s="348">
        <f t="shared" si="48"/>
        <v>0</v>
      </c>
      <c r="CF60" s="348">
        <f t="shared" si="49"/>
        <v>0</v>
      </c>
      <c r="CG60" s="184">
        <f t="shared" si="50"/>
        <v>0</v>
      </c>
      <c r="CH60" s="193">
        <f t="shared" si="51"/>
        <v>0</v>
      </c>
      <c r="CI60" s="348">
        <f t="shared" si="52"/>
        <v>0</v>
      </c>
      <c r="CJ60" s="348">
        <f t="shared" si="53"/>
        <v>0</v>
      </c>
      <c r="CK60" s="184">
        <f t="shared" si="54"/>
        <v>0</v>
      </c>
      <c r="CL60" s="193">
        <f t="shared" si="55"/>
        <v>0</v>
      </c>
      <c r="CM60" s="348">
        <f t="shared" si="56"/>
        <v>0</v>
      </c>
      <c r="CN60" s="348">
        <f t="shared" si="57"/>
        <v>0</v>
      </c>
      <c r="CO60" s="184">
        <f t="shared" si="58"/>
        <v>0</v>
      </c>
      <c r="CP60" s="193">
        <f t="shared" si="59"/>
        <v>0</v>
      </c>
      <c r="CQ60" s="1168">
        <f t="shared" si="60"/>
        <v>0</v>
      </c>
      <c r="CR60" s="349">
        <f t="shared" si="67"/>
        <v>0</v>
      </c>
      <c r="CS60" s="197">
        <f t="shared" si="61"/>
        <v>0</v>
      </c>
      <c r="CT60" s="1169">
        <f t="shared" si="62"/>
        <v>0</v>
      </c>
      <c r="CV60" s="1631"/>
      <c r="CW60" s="1632"/>
      <c r="CX60" s="1632"/>
      <c r="CY60" s="1632"/>
      <c r="CZ60" s="1632"/>
      <c r="DA60" s="1632"/>
      <c r="DB60" s="1632"/>
      <c r="DC60" s="1632"/>
      <c r="DD60" s="1632"/>
      <c r="DE60" s="1632"/>
      <c r="DF60" s="1632"/>
      <c r="DG60" s="1632"/>
      <c r="DH60" s="1633"/>
      <c r="DI60" s="10"/>
    </row>
    <row r="61" spans="2:113" ht="18" hidden="1" customHeight="1" outlineLevel="1" x14ac:dyDescent="0.25">
      <c r="B61" s="126"/>
      <c r="C61" s="611"/>
      <c r="D61" s="612"/>
      <c r="E61" s="612"/>
      <c r="F61" s="612"/>
      <c r="G61" s="31"/>
      <c r="H61" s="186"/>
      <c r="I61" s="1152"/>
      <c r="J61" s="349">
        <f t="shared" si="3"/>
        <v>0</v>
      </c>
      <c r="K61" s="349">
        <f t="shared" si="66"/>
        <v>0</v>
      </c>
      <c r="L61" s="351" t="str">
        <f t="shared" si="65"/>
        <v/>
      </c>
      <c r="M61" s="186"/>
      <c r="N61" s="189"/>
      <c r="O61" s="189"/>
      <c r="P61" s="190"/>
      <c r="Q61" s="33"/>
      <c r="R61" s="34"/>
      <c r="S61" s="192"/>
      <c r="T61" s="192"/>
      <c r="U61" s="192"/>
      <c r="V61" s="34"/>
      <c r="W61" s="1156"/>
      <c r="X61" s="190"/>
      <c r="Y61" s="190"/>
      <c r="Z61" s="1161">
        <f>IFERROR(CHOOSE(MATCH(N61,{"Mensal";"Bimestral";"Trimestral";"Quadrimestral";"Semestral";"Anual"},0),12,6,4,3,2,1),1)</f>
        <v>1</v>
      </c>
      <c r="AA61" s="190"/>
      <c r="AB61" s="190"/>
      <c r="AC61" s="190"/>
      <c r="AD61" s="353"/>
      <c r="AE61" s="353"/>
      <c r="AF61" s="353"/>
      <c r="AG61" s="33"/>
      <c r="AH61" s="186"/>
      <c r="AI61" s="357"/>
      <c r="AJ61" s="186"/>
      <c r="AK61" s="349"/>
      <c r="AL61" s="1162">
        <f t="shared" si="4"/>
        <v>0</v>
      </c>
      <c r="AM61" s="1163">
        <f t="shared" si="5"/>
        <v>0</v>
      </c>
      <c r="AN61" s="1164">
        <f t="shared" si="6"/>
        <v>0</v>
      </c>
      <c r="AO61" s="1159"/>
      <c r="AP61" s="1165">
        <f t="shared" si="7"/>
        <v>0</v>
      </c>
      <c r="AQ61" s="1163">
        <f t="shared" si="8"/>
        <v>0</v>
      </c>
      <c r="AR61" s="1163">
        <f t="shared" si="9"/>
        <v>0</v>
      </c>
      <c r="AS61" s="1162">
        <f t="shared" si="10"/>
        <v>0</v>
      </c>
      <c r="AT61" s="1167">
        <f t="shared" si="11"/>
        <v>0</v>
      </c>
      <c r="AU61" s="348">
        <f t="shared" si="12"/>
        <v>0</v>
      </c>
      <c r="AV61" s="348">
        <f t="shared" si="13"/>
        <v>0</v>
      </c>
      <c r="AW61" s="184">
        <f t="shared" si="14"/>
        <v>0</v>
      </c>
      <c r="AX61" s="193">
        <f t="shared" si="15"/>
        <v>0</v>
      </c>
      <c r="AY61" s="348">
        <f t="shared" si="16"/>
        <v>0</v>
      </c>
      <c r="AZ61" s="348">
        <f t="shared" si="17"/>
        <v>0</v>
      </c>
      <c r="BA61" s="614">
        <f t="shared" si="18"/>
        <v>0</v>
      </c>
      <c r="BB61" s="193">
        <f t="shared" si="19"/>
        <v>0</v>
      </c>
      <c r="BC61" s="348">
        <f t="shared" si="20"/>
        <v>0</v>
      </c>
      <c r="BD61" s="348">
        <f t="shared" si="21"/>
        <v>0</v>
      </c>
      <c r="BE61" s="184">
        <f t="shared" si="22"/>
        <v>0</v>
      </c>
      <c r="BF61" s="193">
        <f t="shared" si="23"/>
        <v>0</v>
      </c>
      <c r="BG61" s="348">
        <f t="shared" si="24"/>
        <v>0</v>
      </c>
      <c r="BH61" s="348">
        <f t="shared" si="25"/>
        <v>0</v>
      </c>
      <c r="BI61" s="184">
        <f t="shared" si="26"/>
        <v>0</v>
      </c>
      <c r="BJ61" s="193">
        <f t="shared" si="27"/>
        <v>0</v>
      </c>
      <c r="BK61" s="348">
        <f t="shared" si="28"/>
        <v>0</v>
      </c>
      <c r="BL61" s="348">
        <f t="shared" si="29"/>
        <v>0</v>
      </c>
      <c r="BM61" s="184">
        <f t="shared" si="30"/>
        <v>0</v>
      </c>
      <c r="BN61" s="193">
        <f t="shared" si="31"/>
        <v>0</v>
      </c>
      <c r="BO61" s="348">
        <f t="shared" si="32"/>
        <v>0</v>
      </c>
      <c r="BP61" s="348">
        <f t="shared" si="33"/>
        <v>0</v>
      </c>
      <c r="BQ61" s="184">
        <f t="shared" si="34"/>
        <v>0</v>
      </c>
      <c r="BR61" s="193">
        <f t="shared" si="35"/>
        <v>0</v>
      </c>
      <c r="BS61" s="348">
        <f t="shared" si="36"/>
        <v>0</v>
      </c>
      <c r="BT61" s="348">
        <f t="shared" si="37"/>
        <v>0</v>
      </c>
      <c r="BU61" s="184">
        <f t="shared" si="38"/>
        <v>0</v>
      </c>
      <c r="BV61" s="193">
        <f t="shared" si="39"/>
        <v>0</v>
      </c>
      <c r="BW61" s="348">
        <f t="shared" si="40"/>
        <v>0</v>
      </c>
      <c r="BX61" s="348">
        <f t="shared" si="41"/>
        <v>0</v>
      </c>
      <c r="BY61" s="184">
        <f t="shared" si="42"/>
        <v>0</v>
      </c>
      <c r="BZ61" s="193">
        <f t="shared" si="43"/>
        <v>0</v>
      </c>
      <c r="CA61" s="348">
        <f t="shared" si="44"/>
        <v>0</v>
      </c>
      <c r="CB61" s="348">
        <f t="shared" si="45"/>
        <v>0</v>
      </c>
      <c r="CC61" s="184">
        <f t="shared" si="46"/>
        <v>0</v>
      </c>
      <c r="CD61" s="193">
        <f t="shared" si="47"/>
        <v>0</v>
      </c>
      <c r="CE61" s="348">
        <f t="shared" si="48"/>
        <v>0</v>
      </c>
      <c r="CF61" s="348">
        <f t="shared" si="49"/>
        <v>0</v>
      </c>
      <c r="CG61" s="184">
        <f t="shared" si="50"/>
        <v>0</v>
      </c>
      <c r="CH61" s="193">
        <f t="shared" si="51"/>
        <v>0</v>
      </c>
      <c r="CI61" s="348">
        <f t="shared" si="52"/>
        <v>0</v>
      </c>
      <c r="CJ61" s="348">
        <f t="shared" si="53"/>
        <v>0</v>
      </c>
      <c r="CK61" s="184">
        <f t="shared" si="54"/>
        <v>0</v>
      </c>
      <c r="CL61" s="193">
        <f t="shared" si="55"/>
        <v>0</v>
      </c>
      <c r="CM61" s="348">
        <f t="shared" si="56"/>
        <v>0</v>
      </c>
      <c r="CN61" s="348">
        <f t="shared" si="57"/>
        <v>0</v>
      </c>
      <c r="CO61" s="184">
        <f t="shared" si="58"/>
        <v>0</v>
      </c>
      <c r="CP61" s="193">
        <f t="shared" si="59"/>
        <v>0</v>
      </c>
      <c r="CQ61" s="1168">
        <f t="shared" si="60"/>
        <v>0</v>
      </c>
      <c r="CR61" s="349">
        <f t="shared" si="67"/>
        <v>0</v>
      </c>
      <c r="CS61" s="197">
        <f t="shared" si="61"/>
        <v>0</v>
      </c>
      <c r="CT61" s="1169">
        <f t="shared" si="62"/>
        <v>0</v>
      </c>
      <c r="CV61" s="1631"/>
      <c r="CW61" s="1632"/>
      <c r="CX61" s="1632"/>
      <c r="CY61" s="1632"/>
      <c r="CZ61" s="1632"/>
      <c r="DA61" s="1632"/>
      <c r="DB61" s="1632"/>
      <c r="DC61" s="1632"/>
      <c r="DD61" s="1632"/>
      <c r="DE61" s="1632"/>
      <c r="DF61" s="1632"/>
      <c r="DG61" s="1632"/>
      <c r="DH61" s="1633"/>
      <c r="DI61" s="10"/>
    </row>
    <row r="62" spans="2:113" ht="18" hidden="1" customHeight="1" outlineLevel="1" x14ac:dyDescent="0.25">
      <c r="B62" s="126"/>
      <c r="C62" s="611"/>
      <c r="D62" s="612"/>
      <c r="E62" s="612"/>
      <c r="F62" s="612"/>
      <c r="G62" s="31"/>
      <c r="H62" s="186"/>
      <c r="I62" s="1152"/>
      <c r="J62" s="349">
        <f t="shared" si="3"/>
        <v>0</v>
      </c>
      <c r="K62" s="349">
        <f t="shared" si="66"/>
        <v>0</v>
      </c>
      <c r="L62" s="351" t="str">
        <f t="shared" si="65"/>
        <v/>
      </c>
      <c r="M62" s="186"/>
      <c r="N62" s="189"/>
      <c r="O62" s="189"/>
      <c r="P62" s="190"/>
      <c r="Q62" s="33"/>
      <c r="R62" s="34"/>
      <c r="S62" s="192"/>
      <c r="T62" s="192"/>
      <c r="U62" s="192"/>
      <c r="V62" s="34"/>
      <c r="W62" s="1156"/>
      <c r="X62" s="190"/>
      <c r="Y62" s="190"/>
      <c r="Z62" s="1161">
        <f>IFERROR(CHOOSE(MATCH(N62,{"Mensal";"Bimestral";"Trimestral";"Quadrimestral";"Semestral";"Anual"},0),12,6,4,3,2,1),1)</f>
        <v>1</v>
      </c>
      <c r="AA62" s="190"/>
      <c r="AB62" s="190"/>
      <c r="AC62" s="190"/>
      <c r="AD62" s="353"/>
      <c r="AE62" s="353"/>
      <c r="AF62" s="353"/>
      <c r="AG62" s="33"/>
      <c r="AH62" s="186"/>
      <c r="AI62" s="357"/>
      <c r="AJ62" s="186"/>
      <c r="AK62" s="349"/>
      <c r="AL62" s="1162">
        <f t="shared" si="4"/>
        <v>0</v>
      </c>
      <c r="AM62" s="1163">
        <f t="shared" si="5"/>
        <v>0</v>
      </c>
      <c r="AN62" s="1164">
        <f t="shared" si="6"/>
        <v>0</v>
      </c>
      <c r="AO62" s="1159"/>
      <c r="AP62" s="1165">
        <f t="shared" si="7"/>
        <v>0</v>
      </c>
      <c r="AQ62" s="1163">
        <f t="shared" si="8"/>
        <v>0</v>
      </c>
      <c r="AR62" s="1163">
        <f t="shared" si="9"/>
        <v>0</v>
      </c>
      <c r="AS62" s="1162">
        <f t="shared" si="10"/>
        <v>0</v>
      </c>
      <c r="AT62" s="1167">
        <f t="shared" si="11"/>
        <v>0</v>
      </c>
      <c r="AU62" s="348">
        <f t="shared" si="12"/>
        <v>0</v>
      </c>
      <c r="AV62" s="348">
        <f t="shared" si="13"/>
        <v>0</v>
      </c>
      <c r="AW62" s="184">
        <f t="shared" si="14"/>
        <v>0</v>
      </c>
      <c r="AX62" s="193">
        <f t="shared" si="15"/>
        <v>0</v>
      </c>
      <c r="AY62" s="348">
        <f t="shared" si="16"/>
        <v>0</v>
      </c>
      <c r="AZ62" s="348">
        <f t="shared" si="17"/>
        <v>0</v>
      </c>
      <c r="BA62" s="614">
        <f t="shared" si="18"/>
        <v>0</v>
      </c>
      <c r="BB62" s="193">
        <f t="shared" si="19"/>
        <v>0</v>
      </c>
      <c r="BC62" s="348">
        <f t="shared" si="20"/>
        <v>0</v>
      </c>
      <c r="BD62" s="348">
        <f t="shared" si="21"/>
        <v>0</v>
      </c>
      <c r="BE62" s="184">
        <f t="shared" si="22"/>
        <v>0</v>
      </c>
      <c r="BF62" s="193">
        <f t="shared" si="23"/>
        <v>0</v>
      </c>
      <c r="BG62" s="348">
        <f t="shared" si="24"/>
        <v>0</v>
      </c>
      <c r="BH62" s="348">
        <f t="shared" si="25"/>
        <v>0</v>
      </c>
      <c r="BI62" s="184">
        <f t="shared" si="26"/>
        <v>0</v>
      </c>
      <c r="BJ62" s="193">
        <f t="shared" si="27"/>
        <v>0</v>
      </c>
      <c r="BK62" s="348">
        <f t="shared" si="28"/>
        <v>0</v>
      </c>
      <c r="BL62" s="348">
        <f t="shared" si="29"/>
        <v>0</v>
      </c>
      <c r="BM62" s="184">
        <f t="shared" si="30"/>
        <v>0</v>
      </c>
      <c r="BN62" s="193">
        <f t="shared" si="31"/>
        <v>0</v>
      </c>
      <c r="BO62" s="348">
        <f t="shared" si="32"/>
        <v>0</v>
      </c>
      <c r="BP62" s="348">
        <f t="shared" si="33"/>
        <v>0</v>
      </c>
      <c r="BQ62" s="184">
        <f t="shared" si="34"/>
        <v>0</v>
      </c>
      <c r="BR62" s="193">
        <f t="shared" si="35"/>
        <v>0</v>
      </c>
      <c r="BS62" s="348">
        <f t="shared" si="36"/>
        <v>0</v>
      </c>
      <c r="BT62" s="348">
        <f t="shared" si="37"/>
        <v>0</v>
      </c>
      <c r="BU62" s="184">
        <f t="shared" si="38"/>
        <v>0</v>
      </c>
      <c r="BV62" s="193">
        <f t="shared" si="39"/>
        <v>0</v>
      </c>
      <c r="BW62" s="348">
        <f t="shared" si="40"/>
        <v>0</v>
      </c>
      <c r="BX62" s="348">
        <f t="shared" si="41"/>
        <v>0</v>
      </c>
      <c r="BY62" s="184">
        <f t="shared" si="42"/>
        <v>0</v>
      </c>
      <c r="BZ62" s="193">
        <f t="shared" si="43"/>
        <v>0</v>
      </c>
      <c r="CA62" s="348">
        <f t="shared" si="44"/>
        <v>0</v>
      </c>
      <c r="CB62" s="348">
        <f t="shared" si="45"/>
        <v>0</v>
      </c>
      <c r="CC62" s="184">
        <f t="shared" si="46"/>
        <v>0</v>
      </c>
      <c r="CD62" s="193">
        <f t="shared" si="47"/>
        <v>0</v>
      </c>
      <c r="CE62" s="348">
        <f t="shared" si="48"/>
        <v>0</v>
      </c>
      <c r="CF62" s="348">
        <f t="shared" si="49"/>
        <v>0</v>
      </c>
      <c r="CG62" s="184">
        <f t="shared" si="50"/>
        <v>0</v>
      </c>
      <c r="CH62" s="193">
        <f t="shared" si="51"/>
        <v>0</v>
      </c>
      <c r="CI62" s="348">
        <f t="shared" si="52"/>
        <v>0</v>
      </c>
      <c r="CJ62" s="348">
        <f t="shared" si="53"/>
        <v>0</v>
      </c>
      <c r="CK62" s="184">
        <f t="shared" si="54"/>
        <v>0</v>
      </c>
      <c r="CL62" s="193">
        <f t="shared" si="55"/>
        <v>0</v>
      </c>
      <c r="CM62" s="348">
        <f t="shared" si="56"/>
        <v>0</v>
      </c>
      <c r="CN62" s="348">
        <f t="shared" si="57"/>
        <v>0</v>
      </c>
      <c r="CO62" s="184">
        <f t="shared" si="58"/>
        <v>0</v>
      </c>
      <c r="CP62" s="193">
        <f t="shared" si="59"/>
        <v>0</v>
      </c>
      <c r="CQ62" s="1168">
        <f t="shared" si="60"/>
        <v>0</v>
      </c>
      <c r="CR62" s="349">
        <f t="shared" si="67"/>
        <v>0</v>
      </c>
      <c r="CS62" s="197">
        <f t="shared" si="61"/>
        <v>0</v>
      </c>
      <c r="CT62" s="1169">
        <f t="shared" si="62"/>
        <v>0</v>
      </c>
      <c r="CV62" s="1631"/>
      <c r="CW62" s="1632"/>
      <c r="CX62" s="1632"/>
      <c r="CY62" s="1632"/>
      <c r="CZ62" s="1632"/>
      <c r="DA62" s="1632"/>
      <c r="DB62" s="1632"/>
      <c r="DC62" s="1632"/>
      <c r="DD62" s="1632"/>
      <c r="DE62" s="1632"/>
      <c r="DF62" s="1632"/>
      <c r="DG62" s="1632"/>
      <c r="DH62" s="1633"/>
      <c r="DI62" s="10"/>
    </row>
    <row r="63" spans="2:113" ht="18" hidden="1" customHeight="1" outlineLevel="1" x14ac:dyDescent="0.25">
      <c r="B63" s="126"/>
      <c r="C63" s="611"/>
      <c r="D63" s="612"/>
      <c r="E63" s="612"/>
      <c r="F63" s="612"/>
      <c r="G63" s="31"/>
      <c r="H63" s="186"/>
      <c r="I63" s="1152"/>
      <c r="J63" s="349">
        <f t="shared" si="3"/>
        <v>0</v>
      </c>
      <c r="K63" s="349">
        <f t="shared" si="66"/>
        <v>0</v>
      </c>
      <c r="L63" s="351" t="str">
        <f t="shared" si="65"/>
        <v/>
      </c>
      <c r="M63" s="186"/>
      <c r="N63" s="189"/>
      <c r="O63" s="189"/>
      <c r="P63" s="190"/>
      <c r="Q63" s="33"/>
      <c r="R63" s="34"/>
      <c r="S63" s="192"/>
      <c r="T63" s="192"/>
      <c r="U63" s="192"/>
      <c r="V63" s="34"/>
      <c r="W63" s="1156"/>
      <c r="X63" s="190"/>
      <c r="Y63" s="190"/>
      <c r="Z63" s="1161">
        <f>IFERROR(CHOOSE(MATCH(N63,{"Mensal";"Bimestral";"Trimestral";"Quadrimestral";"Semestral";"Anual"},0),12,6,4,3,2,1),1)</f>
        <v>1</v>
      </c>
      <c r="AA63" s="190"/>
      <c r="AB63" s="190"/>
      <c r="AC63" s="190"/>
      <c r="AD63" s="353"/>
      <c r="AE63" s="353"/>
      <c r="AF63" s="353"/>
      <c r="AG63" s="33"/>
      <c r="AH63" s="186"/>
      <c r="AI63" s="357"/>
      <c r="AJ63" s="186"/>
      <c r="AK63" s="349"/>
      <c r="AL63" s="1162">
        <f t="shared" si="4"/>
        <v>0</v>
      </c>
      <c r="AM63" s="1163">
        <f t="shared" si="5"/>
        <v>0</v>
      </c>
      <c r="AN63" s="1164">
        <f t="shared" si="6"/>
        <v>0</v>
      </c>
      <c r="AO63" s="1159"/>
      <c r="AP63" s="1165">
        <f t="shared" si="7"/>
        <v>0</v>
      </c>
      <c r="AQ63" s="1163">
        <f t="shared" si="8"/>
        <v>0</v>
      </c>
      <c r="AR63" s="1163">
        <f t="shared" si="9"/>
        <v>0</v>
      </c>
      <c r="AS63" s="1162">
        <f t="shared" si="10"/>
        <v>0</v>
      </c>
      <c r="AT63" s="1167">
        <f t="shared" si="11"/>
        <v>0</v>
      </c>
      <c r="AU63" s="348">
        <f t="shared" si="12"/>
        <v>0</v>
      </c>
      <c r="AV63" s="348">
        <f t="shared" si="13"/>
        <v>0</v>
      </c>
      <c r="AW63" s="184">
        <f t="shared" si="14"/>
        <v>0</v>
      </c>
      <c r="AX63" s="193">
        <f t="shared" si="15"/>
        <v>0</v>
      </c>
      <c r="AY63" s="348">
        <f t="shared" si="16"/>
        <v>0</v>
      </c>
      <c r="AZ63" s="348">
        <f t="shared" si="17"/>
        <v>0</v>
      </c>
      <c r="BA63" s="614">
        <f t="shared" si="18"/>
        <v>0</v>
      </c>
      <c r="BB63" s="193">
        <f t="shared" si="19"/>
        <v>0</v>
      </c>
      <c r="BC63" s="348">
        <f t="shared" si="20"/>
        <v>0</v>
      </c>
      <c r="BD63" s="348">
        <f t="shared" si="21"/>
        <v>0</v>
      </c>
      <c r="BE63" s="184">
        <f t="shared" si="22"/>
        <v>0</v>
      </c>
      <c r="BF63" s="193">
        <f t="shared" si="23"/>
        <v>0</v>
      </c>
      <c r="BG63" s="348">
        <f t="shared" si="24"/>
        <v>0</v>
      </c>
      <c r="BH63" s="348">
        <f t="shared" si="25"/>
        <v>0</v>
      </c>
      <c r="BI63" s="184">
        <f t="shared" si="26"/>
        <v>0</v>
      </c>
      <c r="BJ63" s="193">
        <f t="shared" si="27"/>
        <v>0</v>
      </c>
      <c r="BK63" s="348">
        <f t="shared" si="28"/>
        <v>0</v>
      </c>
      <c r="BL63" s="348">
        <f t="shared" si="29"/>
        <v>0</v>
      </c>
      <c r="BM63" s="184">
        <f t="shared" si="30"/>
        <v>0</v>
      </c>
      <c r="BN63" s="193">
        <f t="shared" si="31"/>
        <v>0</v>
      </c>
      <c r="BO63" s="348">
        <f t="shared" si="32"/>
        <v>0</v>
      </c>
      <c r="BP63" s="348">
        <f t="shared" si="33"/>
        <v>0</v>
      </c>
      <c r="BQ63" s="184">
        <f t="shared" si="34"/>
        <v>0</v>
      </c>
      <c r="BR63" s="193">
        <f t="shared" si="35"/>
        <v>0</v>
      </c>
      <c r="BS63" s="348">
        <f t="shared" si="36"/>
        <v>0</v>
      </c>
      <c r="BT63" s="348">
        <f t="shared" si="37"/>
        <v>0</v>
      </c>
      <c r="BU63" s="184">
        <f t="shared" si="38"/>
        <v>0</v>
      </c>
      <c r="BV63" s="193">
        <f t="shared" si="39"/>
        <v>0</v>
      </c>
      <c r="BW63" s="348">
        <f t="shared" si="40"/>
        <v>0</v>
      </c>
      <c r="BX63" s="348">
        <f t="shared" si="41"/>
        <v>0</v>
      </c>
      <c r="BY63" s="184">
        <f t="shared" si="42"/>
        <v>0</v>
      </c>
      <c r="BZ63" s="193">
        <f t="shared" si="43"/>
        <v>0</v>
      </c>
      <c r="CA63" s="348">
        <f t="shared" si="44"/>
        <v>0</v>
      </c>
      <c r="CB63" s="348">
        <f t="shared" si="45"/>
        <v>0</v>
      </c>
      <c r="CC63" s="184">
        <f t="shared" si="46"/>
        <v>0</v>
      </c>
      <c r="CD63" s="193">
        <f t="shared" si="47"/>
        <v>0</v>
      </c>
      <c r="CE63" s="348">
        <f t="shared" si="48"/>
        <v>0</v>
      </c>
      <c r="CF63" s="348">
        <f t="shared" si="49"/>
        <v>0</v>
      </c>
      <c r="CG63" s="184">
        <f t="shared" si="50"/>
        <v>0</v>
      </c>
      <c r="CH63" s="193">
        <f t="shared" si="51"/>
        <v>0</v>
      </c>
      <c r="CI63" s="348">
        <f t="shared" si="52"/>
        <v>0</v>
      </c>
      <c r="CJ63" s="348">
        <f t="shared" si="53"/>
        <v>0</v>
      </c>
      <c r="CK63" s="184">
        <f t="shared" si="54"/>
        <v>0</v>
      </c>
      <c r="CL63" s="193">
        <f t="shared" si="55"/>
        <v>0</v>
      </c>
      <c r="CM63" s="348">
        <f t="shared" si="56"/>
        <v>0</v>
      </c>
      <c r="CN63" s="348">
        <f t="shared" si="57"/>
        <v>0</v>
      </c>
      <c r="CO63" s="184">
        <f t="shared" si="58"/>
        <v>0</v>
      </c>
      <c r="CP63" s="193">
        <f t="shared" si="59"/>
        <v>0</v>
      </c>
      <c r="CQ63" s="1168">
        <f t="shared" si="60"/>
        <v>0</v>
      </c>
      <c r="CR63" s="349">
        <f t="shared" si="67"/>
        <v>0</v>
      </c>
      <c r="CS63" s="197">
        <f t="shared" si="61"/>
        <v>0</v>
      </c>
      <c r="CT63" s="1169">
        <f t="shared" si="62"/>
        <v>0</v>
      </c>
      <c r="CV63" s="1631"/>
      <c r="CW63" s="1632"/>
      <c r="CX63" s="1632"/>
      <c r="CY63" s="1632"/>
      <c r="CZ63" s="1632"/>
      <c r="DA63" s="1632"/>
      <c r="DB63" s="1632"/>
      <c r="DC63" s="1632"/>
      <c r="DD63" s="1632"/>
      <c r="DE63" s="1632"/>
      <c r="DF63" s="1632"/>
      <c r="DG63" s="1632"/>
      <c r="DH63" s="1633"/>
      <c r="DI63" s="10"/>
    </row>
    <row r="64" spans="2:113" ht="18" hidden="1" customHeight="1" outlineLevel="1" x14ac:dyDescent="0.25">
      <c r="B64" s="126"/>
      <c r="C64" s="611"/>
      <c r="D64" s="612"/>
      <c r="E64" s="612"/>
      <c r="F64" s="612"/>
      <c r="G64" s="31"/>
      <c r="H64" s="186"/>
      <c r="I64" s="1152"/>
      <c r="J64" s="349">
        <f t="shared" si="3"/>
        <v>0</v>
      </c>
      <c r="K64" s="349">
        <f t="shared" si="66"/>
        <v>0</v>
      </c>
      <c r="L64" s="351" t="str">
        <f t="shared" si="65"/>
        <v/>
      </c>
      <c r="M64" s="186"/>
      <c r="N64" s="189"/>
      <c r="O64" s="189"/>
      <c r="P64" s="190"/>
      <c r="Q64" s="33"/>
      <c r="R64" s="34"/>
      <c r="S64" s="192"/>
      <c r="T64" s="192"/>
      <c r="U64" s="192"/>
      <c r="V64" s="34"/>
      <c r="W64" s="1156"/>
      <c r="X64" s="190"/>
      <c r="Y64" s="190"/>
      <c r="Z64" s="1161">
        <f>IFERROR(CHOOSE(MATCH(N64,{"Mensal";"Bimestral";"Trimestral";"Quadrimestral";"Semestral";"Anual"},0),12,6,4,3,2,1),1)</f>
        <v>1</v>
      </c>
      <c r="AA64" s="190"/>
      <c r="AB64" s="190"/>
      <c r="AC64" s="190"/>
      <c r="AD64" s="353"/>
      <c r="AE64" s="353"/>
      <c r="AF64" s="353"/>
      <c r="AG64" s="33"/>
      <c r="AH64" s="186"/>
      <c r="AI64" s="357"/>
      <c r="AJ64" s="186"/>
      <c r="AK64" s="349"/>
      <c r="AL64" s="1162">
        <f t="shared" si="4"/>
        <v>0</v>
      </c>
      <c r="AM64" s="1163">
        <f t="shared" si="5"/>
        <v>0</v>
      </c>
      <c r="AN64" s="1164">
        <f t="shared" si="6"/>
        <v>0</v>
      </c>
      <c r="AO64" s="1159"/>
      <c r="AP64" s="1165">
        <f t="shared" si="7"/>
        <v>0</v>
      </c>
      <c r="AQ64" s="1163">
        <f t="shared" si="8"/>
        <v>0</v>
      </c>
      <c r="AR64" s="1163">
        <f t="shared" si="9"/>
        <v>0</v>
      </c>
      <c r="AS64" s="1162">
        <f t="shared" si="10"/>
        <v>0</v>
      </c>
      <c r="AT64" s="1167">
        <f t="shared" si="11"/>
        <v>0</v>
      </c>
      <c r="AU64" s="348">
        <f t="shared" si="12"/>
        <v>0</v>
      </c>
      <c r="AV64" s="348">
        <f t="shared" si="13"/>
        <v>0</v>
      </c>
      <c r="AW64" s="184">
        <f t="shared" si="14"/>
        <v>0</v>
      </c>
      <c r="AX64" s="193">
        <f t="shared" si="15"/>
        <v>0</v>
      </c>
      <c r="AY64" s="348">
        <f t="shared" si="16"/>
        <v>0</v>
      </c>
      <c r="AZ64" s="348">
        <f t="shared" si="17"/>
        <v>0</v>
      </c>
      <c r="BA64" s="614">
        <f t="shared" si="18"/>
        <v>0</v>
      </c>
      <c r="BB64" s="193">
        <f t="shared" si="19"/>
        <v>0</v>
      </c>
      <c r="BC64" s="348">
        <f t="shared" si="20"/>
        <v>0</v>
      </c>
      <c r="BD64" s="348">
        <f t="shared" si="21"/>
        <v>0</v>
      </c>
      <c r="BE64" s="184">
        <f t="shared" si="22"/>
        <v>0</v>
      </c>
      <c r="BF64" s="193">
        <f t="shared" si="23"/>
        <v>0</v>
      </c>
      <c r="BG64" s="348">
        <f t="shared" si="24"/>
        <v>0</v>
      </c>
      <c r="BH64" s="348">
        <f t="shared" si="25"/>
        <v>0</v>
      </c>
      <c r="BI64" s="184">
        <f t="shared" si="26"/>
        <v>0</v>
      </c>
      <c r="BJ64" s="193">
        <f t="shared" si="27"/>
        <v>0</v>
      </c>
      <c r="BK64" s="348">
        <f t="shared" si="28"/>
        <v>0</v>
      </c>
      <c r="BL64" s="348">
        <f t="shared" si="29"/>
        <v>0</v>
      </c>
      <c r="BM64" s="184">
        <f t="shared" si="30"/>
        <v>0</v>
      </c>
      <c r="BN64" s="193">
        <f t="shared" si="31"/>
        <v>0</v>
      </c>
      <c r="BO64" s="348">
        <f t="shared" si="32"/>
        <v>0</v>
      </c>
      <c r="BP64" s="348">
        <f t="shared" si="33"/>
        <v>0</v>
      </c>
      <c r="BQ64" s="184">
        <f t="shared" si="34"/>
        <v>0</v>
      </c>
      <c r="BR64" s="193">
        <f t="shared" si="35"/>
        <v>0</v>
      </c>
      <c r="BS64" s="348">
        <f t="shared" si="36"/>
        <v>0</v>
      </c>
      <c r="BT64" s="348">
        <f t="shared" si="37"/>
        <v>0</v>
      </c>
      <c r="BU64" s="184">
        <f t="shared" si="38"/>
        <v>0</v>
      </c>
      <c r="BV64" s="193">
        <f t="shared" si="39"/>
        <v>0</v>
      </c>
      <c r="BW64" s="348">
        <f t="shared" si="40"/>
        <v>0</v>
      </c>
      <c r="BX64" s="348">
        <f t="shared" si="41"/>
        <v>0</v>
      </c>
      <c r="BY64" s="184">
        <f t="shared" si="42"/>
        <v>0</v>
      </c>
      <c r="BZ64" s="193">
        <f t="shared" si="43"/>
        <v>0</v>
      </c>
      <c r="CA64" s="348">
        <f t="shared" si="44"/>
        <v>0</v>
      </c>
      <c r="CB64" s="348">
        <f t="shared" si="45"/>
        <v>0</v>
      </c>
      <c r="CC64" s="184">
        <f t="shared" si="46"/>
        <v>0</v>
      </c>
      <c r="CD64" s="193">
        <f t="shared" si="47"/>
        <v>0</v>
      </c>
      <c r="CE64" s="348">
        <f t="shared" si="48"/>
        <v>0</v>
      </c>
      <c r="CF64" s="348">
        <f t="shared" si="49"/>
        <v>0</v>
      </c>
      <c r="CG64" s="184">
        <f t="shared" si="50"/>
        <v>0</v>
      </c>
      <c r="CH64" s="193">
        <f t="shared" si="51"/>
        <v>0</v>
      </c>
      <c r="CI64" s="348">
        <f t="shared" si="52"/>
        <v>0</v>
      </c>
      <c r="CJ64" s="348">
        <f t="shared" si="53"/>
        <v>0</v>
      </c>
      <c r="CK64" s="184">
        <f t="shared" si="54"/>
        <v>0</v>
      </c>
      <c r="CL64" s="193">
        <f t="shared" si="55"/>
        <v>0</v>
      </c>
      <c r="CM64" s="348">
        <f t="shared" si="56"/>
        <v>0</v>
      </c>
      <c r="CN64" s="348">
        <f t="shared" si="57"/>
        <v>0</v>
      </c>
      <c r="CO64" s="184">
        <f t="shared" si="58"/>
        <v>0</v>
      </c>
      <c r="CP64" s="193">
        <f t="shared" si="59"/>
        <v>0</v>
      </c>
      <c r="CQ64" s="1168">
        <f t="shared" si="60"/>
        <v>0</v>
      </c>
      <c r="CR64" s="349">
        <f t="shared" si="67"/>
        <v>0</v>
      </c>
      <c r="CS64" s="197">
        <f t="shared" si="61"/>
        <v>0</v>
      </c>
      <c r="CT64" s="1169">
        <f t="shared" si="62"/>
        <v>0</v>
      </c>
      <c r="CV64" s="1631"/>
      <c r="CW64" s="1632"/>
      <c r="CX64" s="1632"/>
      <c r="CY64" s="1632"/>
      <c r="CZ64" s="1632"/>
      <c r="DA64" s="1632"/>
      <c r="DB64" s="1632"/>
      <c r="DC64" s="1632"/>
      <c r="DD64" s="1632"/>
      <c r="DE64" s="1632"/>
      <c r="DF64" s="1632"/>
      <c r="DG64" s="1632"/>
      <c r="DH64" s="1633"/>
      <c r="DI64" s="10"/>
    </row>
    <row r="65" spans="2:113" ht="18" hidden="1" customHeight="1" outlineLevel="1" x14ac:dyDescent="0.25">
      <c r="B65" s="126"/>
      <c r="C65" s="611"/>
      <c r="D65" s="612"/>
      <c r="E65" s="612"/>
      <c r="F65" s="612"/>
      <c r="G65" s="31"/>
      <c r="H65" s="187"/>
      <c r="I65" s="1152"/>
      <c r="J65" s="349">
        <f t="shared" si="3"/>
        <v>0</v>
      </c>
      <c r="K65" s="349">
        <f t="shared" si="66"/>
        <v>0</v>
      </c>
      <c r="L65" s="351" t="str">
        <f t="shared" si="65"/>
        <v/>
      </c>
      <c r="M65" s="187"/>
      <c r="N65" s="189"/>
      <c r="O65" s="189"/>
      <c r="P65" s="190"/>
      <c r="Q65" s="33"/>
      <c r="R65" s="33"/>
      <c r="S65" s="33"/>
      <c r="T65" s="33"/>
      <c r="U65" s="33"/>
      <c r="V65" s="33"/>
      <c r="W65" s="1156"/>
      <c r="X65" s="190"/>
      <c r="Y65" s="190"/>
      <c r="Z65" s="1161">
        <f>IFERROR(CHOOSE(MATCH(N65,{"Mensal";"Bimestral";"Trimestral";"Quadrimestral";"Semestral";"Anual"},0),12,6,4,3,2,1),1)</f>
        <v>1</v>
      </c>
      <c r="AA65" s="190"/>
      <c r="AB65" s="190"/>
      <c r="AC65" s="190"/>
      <c r="AD65" s="353"/>
      <c r="AE65" s="353"/>
      <c r="AF65" s="353"/>
      <c r="AG65" s="33"/>
      <c r="AH65" s="186"/>
      <c r="AI65" s="357"/>
      <c r="AJ65" s="186"/>
      <c r="AK65" s="349"/>
      <c r="AL65" s="1162">
        <f t="shared" si="4"/>
        <v>0</v>
      </c>
      <c r="AM65" s="1163">
        <f t="shared" si="5"/>
        <v>0</v>
      </c>
      <c r="AN65" s="1164">
        <f t="shared" si="6"/>
        <v>0</v>
      </c>
      <c r="AO65" s="1159"/>
      <c r="AP65" s="1165">
        <f t="shared" si="7"/>
        <v>0</v>
      </c>
      <c r="AQ65" s="1163">
        <f t="shared" si="8"/>
        <v>0</v>
      </c>
      <c r="AR65" s="1163">
        <f t="shared" si="9"/>
        <v>0</v>
      </c>
      <c r="AS65" s="1162">
        <f t="shared" si="10"/>
        <v>0</v>
      </c>
      <c r="AT65" s="1167">
        <f t="shared" si="11"/>
        <v>0</v>
      </c>
      <c r="AU65" s="348">
        <f t="shared" si="12"/>
        <v>0</v>
      </c>
      <c r="AV65" s="348">
        <f t="shared" si="13"/>
        <v>0</v>
      </c>
      <c r="AW65" s="184">
        <f t="shared" si="14"/>
        <v>0</v>
      </c>
      <c r="AX65" s="193">
        <f t="shared" si="15"/>
        <v>0</v>
      </c>
      <c r="AY65" s="348">
        <f t="shared" si="16"/>
        <v>0</v>
      </c>
      <c r="AZ65" s="348">
        <f t="shared" si="17"/>
        <v>0</v>
      </c>
      <c r="BA65" s="614">
        <f t="shared" si="18"/>
        <v>0</v>
      </c>
      <c r="BB65" s="193">
        <f t="shared" si="19"/>
        <v>0</v>
      </c>
      <c r="BC65" s="348">
        <f t="shared" si="20"/>
        <v>0</v>
      </c>
      <c r="BD65" s="348">
        <f t="shared" si="21"/>
        <v>0</v>
      </c>
      <c r="BE65" s="184">
        <f t="shared" si="22"/>
        <v>0</v>
      </c>
      <c r="BF65" s="193">
        <f t="shared" si="23"/>
        <v>0</v>
      </c>
      <c r="BG65" s="348">
        <f t="shared" si="24"/>
        <v>0</v>
      </c>
      <c r="BH65" s="348">
        <f t="shared" si="25"/>
        <v>0</v>
      </c>
      <c r="BI65" s="184">
        <f t="shared" si="26"/>
        <v>0</v>
      </c>
      <c r="BJ65" s="193">
        <f t="shared" si="27"/>
        <v>0</v>
      </c>
      <c r="BK65" s="348">
        <f t="shared" si="28"/>
        <v>0</v>
      </c>
      <c r="BL65" s="348">
        <f t="shared" si="29"/>
        <v>0</v>
      </c>
      <c r="BM65" s="184">
        <f t="shared" si="30"/>
        <v>0</v>
      </c>
      <c r="BN65" s="193">
        <f t="shared" si="31"/>
        <v>0</v>
      </c>
      <c r="BO65" s="348">
        <f t="shared" si="32"/>
        <v>0</v>
      </c>
      <c r="BP65" s="348">
        <f t="shared" si="33"/>
        <v>0</v>
      </c>
      <c r="BQ65" s="184">
        <f t="shared" si="34"/>
        <v>0</v>
      </c>
      <c r="BR65" s="193">
        <f t="shared" si="35"/>
        <v>0</v>
      </c>
      <c r="BS65" s="348">
        <f t="shared" si="36"/>
        <v>0</v>
      </c>
      <c r="BT65" s="348">
        <f t="shared" si="37"/>
        <v>0</v>
      </c>
      <c r="BU65" s="184">
        <f t="shared" si="38"/>
        <v>0</v>
      </c>
      <c r="BV65" s="193">
        <f t="shared" si="39"/>
        <v>0</v>
      </c>
      <c r="BW65" s="348">
        <f t="shared" si="40"/>
        <v>0</v>
      </c>
      <c r="BX65" s="348">
        <f t="shared" si="41"/>
        <v>0</v>
      </c>
      <c r="BY65" s="184">
        <f t="shared" si="42"/>
        <v>0</v>
      </c>
      <c r="BZ65" s="193">
        <f t="shared" si="43"/>
        <v>0</v>
      </c>
      <c r="CA65" s="348">
        <f t="shared" si="44"/>
        <v>0</v>
      </c>
      <c r="CB65" s="348">
        <f t="shared" si="45"/>
        <v>0</v>
      </c>
      <c r="CC65" s="184">
        <f t="shared" si="46"/>
        <v>0</v>
      </c>
      <c r="CD65" s="193">
        <f t="shared" si="47"/>
        <v>0</v>
      </c>
      <c r="CE65" s="348">
        <f t="shared" si="48"/>
        <v>0</v>
      </c>
      <c r="CF65" s="348">
        <f t="shared" si="49"/>
        <v>0</v>
      </c>
      <c r="CG65" s="184">
        <f t="shared" si="50"/>
        <v>0</v>
      </c>
      <c r="CH65" s="193">
        <f t="shared" si="51"/>
        <v>0</v>
      </c>
      <c r="CI65" s="348">
        <f t="shared" si="52"/>
        <v>0</v>
      </c>
      <c r="CJ65" s="348">
        <f t="shared" si="53"/>
        <v>0</v>
      </c>
      <c r="CK65" s="184">
        <f t="shared" si="54"/>
        <v>0</v>
      </c>
      <c r="CL65" s="193">
        <f t="shared" si="55"/>
        <v>0</v>
      </c>
      <c r="CM65" s="348">
        <f t="shared" si="56"/>
        <v>0</v>
      </c>
      <c r="CN65" s="348">
        <f t="shared" si="57"/>
        <v>0</v>
      </c>
      <c r="CO65" s="184">
        <f t="shared" si="58"/>
        <v>0</v>
      </c>
      <c r="CP65" s="193">
        <f t="shared" si="59"/>
        <v>0</v>
      </c>
      <c r="CQ65" s="1168">
        <f t="shared" si="60"/>
        <v>0</v>
      </c>
      <c r="CR65" s="349">
        <f t="shared" si="67"/>
        <v>0</v>
      </c>
      <c r="CS65" s="197">
        <f t="shared" si="61"/>
        <v>0</v>
      </c>
      <c r="CT65" s="1169">
        <f t="shared" si="62"/>
        <v>0</v>
      </c>
      <c r="CV65" s="1631"/>
      <c r="CW65" s="1632"/>
      <c r="CX65" s="1632"/>
      <c r="CY65" s="1632"/>
      <c r="CZ65" s="1632"/>
      <c r="DA65" s="1632"/>
      <c r="DB65" s="1632"/>
      <c r="DC65" s="1632"/>
      <c r="DD65" s="1632"/>
      <c r="DE65" s="1632"/>
      <c r="DF65" s="1632"/>
      <c r="DG65" s="1632"/>
      <c r="DH65" s="1633"/>
      <c r="DI65" s="10"/>
    </row>
    <row r="66" spans="2:113" ht="18" hidden="1" customHeight="1" outlineLevel="1" x14ac:dyDescent="0.25">
      <c r="B66" s="126"/>
      <c r="C66" s="611"/>
      <c r="D66" s="612"/>
      <c r="E66" s="612"/>
      <c r="F66" s="612"/>
      <c r="G66" s="31"/>
      <c r="H66" s="187"/>
      <c r="I66" s="1152"/>
      <c r="J66" s="349">
        <f t="shared" si="3"/>
        <v>0</v>
      </c>
      <c r="K66" s="349">
        <f t="shared" si="66"/>
        <v>0</v>
      </c>
      <c r="L66" s="351" t="str">
        <f t="shared" si="65"/>
        <v/>
      </c>
      <c r="M66" s="187"/>
      <c r="N66" s="189"/>
      <c r="O66" s="189"/>
      <c r="P66" s="190"/>
      <c r="Q66" s="33"/>
      <c r="R66" s="33"/>
      <c r="S66" s="33"/>
      <c r="T66" s="33"/>
      <c r="U66" s="33"/>
      <c r="V66" s="33"/>
      <c r="W66" s="1156"/>
      <c r="X66" s="33"/>
      <c r="Y66" s="33"/>
      <c r="Z66" s="1161">
        <f>IFERROR(CHOOSE(MATCH(N66,{"Mensal";"Bimestral";"Trimestral";"Quadrimestral";"Semestral";"Anual"},0),12,6,4,3,2,1),1)</f>
        <v>1</v>
      </c>
      <c r="AA66" s="33"/>
      <c r="AB66" s="33"/>
      <c r="AC66" s="33"/>
      <c r="AD66" s="351"/>
      <c r="AE66" s="351"/>
      <c r="AF66" s="353"/>
      <c r="AG66" s="33"/>
      <c r="AH66" s="186"/>
      <c r="AI66" s="357"/>
      <c r="AJ66" s="186"/>
      <c r="AK66" s="349"/>
      <c r="AL66" s="1162">
        <f t="shared" si="4"/>
        <v>0</v>
      </c>
      <c r="AM66" s="1163">
        <f t="shared" si="5"/>
        <v>0</v>
      </c>
      <c r="AN66" s="1164">
        <f t="shared" si="6"/>
        <v>0</v>
      </c>
      <c r="AO66" s="1159"/>
      <c r="AP66" s="1165">
        <f t="shared" si="7"/>
        <v>0</v>
      </c>
      <c r="AQ66" s="1163">
        <f t="shared" si="8"/>
        <v>0</v>
      </c>
      <c r="AR66" s="1163">
        <f t="shared" si="9"/>
        <v>0</v>
      </c>
      <c r="AS66" s="1162">
        <f t="shared" si="10"/>
        <v>0</v>
      </c>
      <c r="AT66" s="1167">
        <f t="shared" si="11"/>
        <v>0</v>
      </c>
      <c r="AU66" s="348">
        <f t="shared" si="12"/>
        <v>0</v>
      </c>
      <c r="AV66" s="348">
        <f t="shared" si="13"/>
        <v>0</v>
      </c>
      <c r="AW66" s="184">
        <f t="shared" si="14"/>
        <v>0</v>
      </c>
      <c r="AX66" s="193">
        <f t="shared" si="15"/>
        <v>0</v>
      </c>
      <c r="AY66" s="348">
        <f t="shared" si="16"/>
        <v>0</v>
      </c>
      <c r="AZ66" s="348">
        <f t="shared" si="17"/>
        <v>0</v>
      </c>
      <c r="BA66" s="614">
        <f t="shared" si="18"/>
        <v>0</v>
      </c>
      <c r="BB66" s="193">
        <f t="shared" si="19"/>
        <v>0</v>
      </c>
      <c r="BC66" s="348">
        <f t="shared" si="20"/>
        <v>0</v>
      </c>
      <c r="BD66" s="348">
        <f t="shared" si="21"/>
        <v>0</v>
      </c>
      <c r="BE66" s="184">
        <f t="shared" si="22"/>
        <v>0</v>
      </c>
      <c r="BF66" s="193">
        <f t="shared" si="23"/>
        <v>0</v>
      </c>
      <c r="BG66" s="348">
        <f t="shared" si="24"/>
        <v>0</v>
      </c>
      <c r="BH66" s="348">
        <f t="shared" si="25"/>
        <v>0</v>
      </c>
      <c r="BI66" s="184">
        <f t="shared" si="26"/>
        <v>0</v>
      </c>
      <c r="BJ66" s="193">
        <f t="shared" si="27"/>
        <v>0</v>
      </c>
      <c r="BK66" s="348">
        <f t="shared" si="28"/>
        <v>0</v>
      </c>
      <c r="BL66" s="348">
        <f t="shared" si="29"/>
        <v>0</v>
      </c>
      <c r="BM66" s="184">
        <f t="shared" si="30"/>
        <v>0</v>
      </c>
      <c r="BN66" s="193">
        <f t="shared" si="31"/>
        <v>0</v>
      </c>
      <c r="BO66" s="348">
        <f t="shared" si="32"/>
        <v>0</v>
      </c>
      <c r="BP66" s="348">
        <f t="shared" si="33"/>
        <v>0</v>
      </c>
      <c r="BQ66" s="184">
        <f t="shared" si="34"/>
        <v>0</v>
      </c>
      <c r="BR66" s="193">
        <f t="shared" si="35"/>
        <v>0</v>
      </c>
      <c r="BS66" s="348">
        <f t="shared" si="36"/>
        <v>0</v>
      </c>
      <c r="BT66" s="348">
        <f t="shared" si="37"/>
        <v>0</v>
      </c>
      <c r="BU66" s="184">
        <f t="shared" si="38"/>
        <v>0</v>
      </c>
      <c r="BV66" s="193">
        <f t="shared" si="39"/>
        <v>0</v>
      </c>
      <c r="BW66" s="348">
        <f t="shared" si="40"/>
        <v>0</v>
      </c>
      <c r="BX66" s="348">
        <f t="shared" si="41"/>
        <v>0</v>
      </c>
      <c r="BY66" s="184">
        <f t="shared" si="42"/>
        <v>0</v>
      </c>
      <c r="BZ66" s="193">
        <f t="shared" si="43"/>
        <v>0</v>
      </c>
      <c r="CA66" s="348">
        <f t="shared" si="44"/>
        <v>0</v>
      </c>
      <c r="CB66" s="348">
        <f t="shared" si="45"/>
        <v>0</v>
      </c>
      <c r="CC66" s="184">
        <f t="shared" si="46"/>
        <v>0</v>
      </c>
      <c r="CD66" s="193">
        <f t="shared" si="47"/>
        <v>0</v>
      </c>
      <c r="CE66" s="348">
        <f t="shared" si="48"/>
        <v>0</v>
      </c>
      <c r="CF66" s="348">
        <f t="shared" si="49"/>
        <v>0</v>
      </c>
      <c r="CG66" s="184">
        <f t="shared" si="50"/>
        <v>0</v>
      </c>
      <c r="CH66" s="193">
        <f t="shared" si="51"/>
        <v>0</v>
      </c>
      <c r="CI66" s="348">
        <f t="shared" si="52"/>
        <v>0</v>
      </c>
      <c r="CJ66" s="348">
        <f t="shared" si="53"/>
        <v>0</v>
      </c>
      <c r="CK66" s="184">
        <f t="shared" si="54"/>
        <v>0</v>
      </c>
      <c r="CL66" s="193">
        <f t="shared" si="55"/>
        <v>0</v>
      </c>
      <c r="CM66" s="348">
        <f t="shared" si="56"/>
        <v>0</v>
      </c>
      <c r="CN66" s="348">
        <f t="shared" si="57"/>
        <v>0</v>
      </c>
      <c r="CO66" s="184">
        <f t="shared" si="58"/>
        <v>0</v>
      </c>
      <c r="CP66" s="193">
        <f t="shared" si="59"/>
        <v>0</v>
      </c>
      <c r="CQ66" s="1168">
        <f t="shared" si="60"/>
        <v>0</v>
      </c>
      <c r="CR66" s="349">
        <f t="shared" si="67"/>
        <v>0</v>
      </c>
      <c r="CS66" s="197">
        <f t="shared" si="61"/>
        <v>0</v>
      </c>
      <c r="CT66" s="1169">
        <f t="shared" si="62"/>
        <v>0</v>
      </c>
      <c r="CV66" s="1631"/>
      <c r="CW66" s="1632"/>
      <c r="CX66" s="1632"/>
      <c r="CY66" s="1632"/>
      <c r="CZ66" s="1632"/>
      <c r="DA66" s="1632"/>
      <c r="DB66" s="1632"/>
      <c r="DC66" s="1632"/>
      <c r="DD66" s="1632"/>
      <c r="DE66" s="1632"/>
      <c r="DF66" s="1632"/>
      <c r="DG66" s="1632"/>
      <c r="DH66" s="1633"/>
      <c r="DI66" s="10"/>
    </row>
    <row r="67" spans="2:113" ht="18" hidden="1" customHeight="1" outlineLevel="1" x14ac:dyDescent="0.25">
      <c r="B67" s="126"/>
      <c r="C67" s="611"/>
      <c r="D67" s="612"/>
      <c r="E67" s="612"/>
      <c r="F67" s="612"/>
      <c r="G67" s="31"/>
      <c r="H67" s="187"/>
      <c r="I67" s="1152"/>
      <c r="J67" s="349">
        <f t="shared" si="3"/>
        <v>0</v>
      </c>
      <c r="K67" s="349">
        <f t="shared" si="66"/>
        <v>0</v>
      </c>
      <c r="L67" s="351" t="str">
        <f t="shared" si="65"/>
        <v/>
      </c>
      <c r="M67" s="187"/>
      <c r="N67" s="189"/>
      <c r="O67" s="189"/>
      <c r="P67" s="190"/>
      <c r="Q67" s="33"/>
      <c r="R67" s="33"/>
      <c r="S67" s="33"/>
      <c r="T67" s="33"/>
      <c r="U67" s="33"/>
      <c r="V67" s="33"/>
      <c r="W67" s="1156"/>
      <c r="X67" s="33"/>
      <c r="Y67" s="33"/>
      <c r="Z67" s="1161">
        <f>IFERROR(CHOOSE(MATCH(N67,{"Mensal";"Bimestral";"Trimestral";"Quadrimestral";"Semestral";"Anual"},0),12,6,4,3,2,1),1)</f>
        <v>1</v>
      </c>
      <c r="AA67" s="33"/>
      <c r="AB67" s="33"/>
      <c r="AC67" s="33"/>
      <c r="AD67" s="351"/>
      <c r="AE67" s="351"/>
      <c r="AF67" s="353"/>
      <c r="AG67" s="33"/>
      <c r="AH67" s="186"/>
      <c r="AI67" s="357"/>
      <c r="AJ67" s="186"/>
      <c r="AK67" s="349"/>
      <c r="AL67" s="1162">
        <f t="shared" si="4"/>
        <v>0</v>
      </c>
      <c r="AM67" s="1163">
        <f t="shared" si="5"/>
        <v>0</v>
      </c>
      <c r="AN67" s="1164">
        <f t="shared" si="6"/>
        <v>0</v>
      </c>
      <c r="AO67" s="1159"/>
      <c r="AP67" s="1165">
        <f t="shared" si="7"/>
        <v>0</v>
      </c>
      <c r="AQ67" s="1163">
        <f t="shared" si="8"/>
        <v>0</v>
      </c>
      <c r="AR67" s="1163">
        <f t="shared" si="9"/>
        <v>0</v>
      </c>
      <c r="AS67" s="1162">
        <f t="shared" si="10"/>
        <v>0</v>
      </c>
      <c r="AT67" s="1167">
        <f t="shared" si="11"/>
        <v>0</v>
      </c>
      <c r="AU67" s="348">
        <f t="shared" si="12"/>
        <v>0</v>
      </c>
      <c r="AV67" s="348">
        <f t="shared" si="13"/>
        <v>0</v>
      </c>
      <c r="AW67" s="184">
        <f t="shared" si="14"/>
        <v>0</v>
      </c>
      <c r="AX67" s="193">
        <f t="shared" si="15"/>
        <v>0</v>
      </c>
      <c r="AY67" s="348">
        <f t="shared" si="16"/>
        <v>0</v>
      </c>
      <c r="AZ67" s="348">
        <f t="shared" si="17"/>
        <v>0</v>
      </c>
      <c r="BA67" s="614">
        <f t="shared" si="18"/>
        <v>0</v>
      </c>
      <c r="BB67" s="193">
        <f t="shared" si="19"/>
        <v>0</v>
      </c>
      <c r="BC67" s="348">
        <f t="shared" si="20"/>
        <v>0</v>
      </c>
      <c r="BD67" s="348">
        <f t="shared" si="21"/>
        <v>0</v>
      </c>
      <c r="BE67" s="184">
        <f t="shared" si="22"/>
        <v>0</v>
      </c>
      <c r="BF67" s="193">
        <f t="shared" si="23"/>
        <v>0</v>
      </c>
      <c r="BG67" s="348">
        <f t="shared" si="24"/>
        <v>0</v>
      </c>
      <c r="BH67" s="348">
        <f t="shared" si="25"/>
        <v>0</v>
      </c>
      <c r="BI67" s="184">
        <f t="shared" si="26"/>
        <v>0</v>
      </c>
      <c r="BJ67" s="193">
        <f t="shared" si="27"/>
        <v>0</v>
      </c>
      <c r="BK67" s="348">
        <f t="shared" si="28"/>
        <v>0</v>
      </c>
      <c r="BL67" s="348">
        <f t="shared" si="29"/>
        <v>0</v>
      </c>
      <c r="BM67" s="184">
        <f t="shared" si="30"/>
        <v>0</v>
      </c>
      <c r="BN67" s="193">
        <f t="shared" si="31"/>
        <v>0</v>
      </c>
      <c r="BO67" s="348">
        <f t="shared" si="32"/>
        <v>0</v>
      </c>
      <c r="BP67" s="348">
        <f t="shared" si="33"/>
        <v>0</v>
      </c>
      <c r="BQ67" s="184">
        <f t="shared" si="34"/>
        <v>0</v>
      </c>
      <c r="BR67" s="193">
        <f t="shared" si="35"/>
        <v>0</v>
      </c>
      <c r="BS67" s="348">
        <f t="shared" si="36"/>
        <v>0</v>
      </c>
      <c r="BT67" s="348">
        <f t="shared" si="37"/>
        <v>0</v>
      </c>
      <c r="BU67" s="184">
        <f t="shared" si="38"/>
        <v>0</v>
      </c>
      <c r="BV67" s="193">
        <f t="shared" si="39"/>
        <v>0</v>
      </c>
      <c r="BW67" s="348">
        <f t="shared" si="40"/>
        <v>0</v>
      </c>
      <c r="BX67" s="348">
        <f t="shared" si="41"/>
        <v>0</v>
      </c>
      <c r="BY67" s="184">
        <f t="shared" si="42"/>
        <v>0</v>
      </c>
      <c r="BZ67" s="193">
        <f t="shared" si="43"/>
        <v>0</v>
      </c>
      <c r="CA67" s="348">
        <f t="shared" si="44"/>
        <v>0</v>
      </c>
      <c r="CB67" s="348">
        <f t="shared" si="45"/>
        <v>0</v>
      </c>
      <c r="CC67" s="184">
        <f t="shared" si="46"/>
        <v>0</v>
      </c>
      <c r="CD67" s="193">
        <f t="shared" si="47"/>
        <v>0</v>
      </c>
      <c r="CE67" s="348">
        <f t="shared" si="48"/>
        <v>0</v>
      </c>
      <c r="CF67" s="348">
        <f t="shared" si="49"/>
        <v>0</v>
      </c>
      <c r="CG67" s="184">
        <f t="shared" si="50"/>
        <v>0</v>
      </c>
      <c r="CH67" s="193">
        <f t="shared" si="51"/>
        <v>0</v>
      </c>
      <c r="CI67" s="348">
        <f t="shared" si="52"/>
        <v>0</v>
      </c>
      <c r="CJ67" s="348">
        <f t="shared" si="53"/>
        <v>0</v>
      </c>
      <c r="CK67" s="184">
        <f t="shared" si="54"/>
        <v>0</v>
      </c>
      <c r="CL67" s="193">
        <f t="shared" si="55"/>
        <v>0</v>
      </c>
      <c r="CM67" s="348">
        <f t="shared" si="56"/>
        <v>0</v>
      </c>
      <c r="CN67" s="348">
        <f t="shared" si="57"/>
        <v>0</v>
      </c>
      <c r="CO67" s="184">
        <f t="shared" si="58"/>
        <v>0</v>
      </c>
      <c r="CP67" s="193">
        <f t="shared" si="59"/>
        <v>0</v>
      </c>
      <c r="CQ67" s="1168">
        <f t="shared" si="60"/>
        <v>0</v>
      </c>
      <c r="CR67" s="349">
        <f t="shared" si="67"/>
        <v>0</v>
      </c>
      <c r="CS67" s="197">
        <f t="shared" si="61"/>
        <v>0</v>
      </c>
      <c r="CT67" s="1169">
        <f t="shared" si="62"/>
        <v>0</v>
      </c>
      <c r="CV67" s="1631"/>
      <c r="CW67" s="1632"/>
      <c r="CX67" s="1632"/>
      <c r="CY67" s="1632"/>
      <c r="CZ67" s="1632"/>
      <c r="DA67" s="1632"/>
      <c r="DB67" s="1632"/>
      <c r="DC67" s="1632"/>
      <c r="DD67" s="1632"/>
      <c r="DE67" s="1632"/>
      <c r="DF67" s="1632"/>
      <c r="DG67" s="1632"/>
      <c r="DH67" s="1633"/>
      <c r="DI67" s="10"/>
    </row>
    <row r="68" spans="2:113" ht="18" hidden="1" customHeight="1" outlineLevel="1" x14ac:dyDescent="0.25">
      <c r="B68" s="126"/>
      <c r="C68" s="611"/>
      <c r="D68" s="612"/>
      <c r="E68" s="612"/>
      <c r="F68" s="612"/>
      <c r="G68" s="31"/>
      <c r="H68" s="187"/>
      <c r="I68" s="1152"/>
      <c r="J68" s="349">
        <f t="shared" si="3"/>
        <v>0</v>
      </c>
      <c r="K68" s="349">
        <f t="shared" si="66"/>
        <v>0</v>
      </c>
      <c r="L68" s="351" t="str">
        <f t="shared" si="65"/>
        <v/>
      </c>
      <c r="M68" s="187"/>
      <c r="N68" s="189"/>
      <c r="O68" s="189"/>
      <c r="P68" s="190"/>
      <c r="Q68" s="33"/>
      <c r="R68" s="33"/>
      <c r="S68" s="33"/>
      <c r="T68" s="33"/>
      <c r="U68" s="33"/>
      <c r="V68" s="33"/>
      <c r="W68" s="1156"/>
      <c r="X68" s="33"/>
      <c r="Y68" s="33"/>
      <c r="Z68" s="1161">
        <f>IFERROR(CHOOSE(MATCH(N68,{"Mensal";"Bimestral";"Trimestral";"Quadrimestral";"Semestral";"Anual"},0),12,6,4,3,2,1),1)</f>
        <v>1</v>
      </c>
      <c r="AA68" s="33"/>
      <c r="AB68" s="33"/>
      <c r="AC68" s="33"/>
      <c r="AD68" s="351"/>
      <c r="AE68" s="351"/>
      <c r="AF68" s="353"/>
      <c r="AG68" s="33"/>
      <c r="AH68" s="186"/>
      <c r="AI68" s="357"/>
      <c r="AJ68" s="186"/>
      <c r="AK68" s="349"/>
      <c r="AL68" s="1162">
        <f t="shared" si="4"/>
        <v>0</v>
      </c>
      <c r="AM68" s="1163">
        <f t="shared" si="5"/>
        <v>0</v>
      </c>
      <c r="AN68" s="1164">
        <f t="shared" si="6"/>
        <v>0</v>
      </c>
      <c r="AO68" s="1159"/>
      <c r="AP68" s="1165">
        <f t="shared" si="7"/>
        <v>0</v>
      </c>
      <c r="AQ68" s="1163">
        <f t="shared" si="8"/>
        <v>0</v>
      </c>
      <c r="AR68" s="1163">
        <f t="shared" si="9"/>
        <v>0</v>
      </c>
      <c r="AS68" s="1162">
        <f t="shared" si="10"/>
        <v>0</v>
      </c>
      <c r="AT68" s="1167">
        <f t="shared" si="11"/>
        <v>0</v>
      </c>
      <c r="AU68" s="348">
        <f t="shared" si="12"/>
        <v>0</v>
      </c>
      <c r="AV68" s="348">
        <f t="shared" si="13"/>
        <v>0</v>
      </c>
      <c r="AW68" s="184">
        <f t="shared" si="14"/>
        <v>0</v>
      </c>
      <c r="AX68" s="193">
        <f t="shared" si="15"/>
        <v>0</v>
      </c>
      <c r="AY68" s="348">
        <f t="shared" si="16"/>
        <v>0</v>
      </c>
      <c r="AZ68" s="348">
        <f t="shared" si="17"/>
        <v>0</v>
      </c>
      <c r="BA68" s="614">
        <f t="shared" si="18"/>
        <v>0</v>
      </c>
      <c r="BB68" s="193">
        <f t="shared" si="19"/>
        <v>0</v>
      </c>
      <c r="BC68" s="348">
        <f t="shared" si="20"/>
        <v>0</v>
      </c>
      <c r="BD68" s="348">
        <f t="shared" si="21"/>
        <v>0</v>
      </c>
      <c r="BE68" s="184">
        <f t="shared" si="22"/>
        <v>0</v>
      </c>
      <c r="BF68" s="193">
        <f t="shared" si="23"/>
        <v>0</v>
      </c>
      <c r="BG68" s="348">
        <f t="shared" si="24"/>
        <v>0</v>
      </c>
      <c r="BH68" s="348">
        <f t="shared" si="25"/>
        <v>0</v>
      </c>
      <c r="BI68" s="184">
        <f t="shared" si="26"/>
        <v>0</v>
      </c>
      <c r="BJ68" s="193">
        <f t="shared" si="27"/>
        <v>0</v>
      </c>
      <c r="BK68" s="348">
        <f t="shared" si="28"/>
        <v>0</v>
      </c>
      <c r="BL68" s="348">
        <f t="shared" si="29"/>
        <v>0</v>
      </c>
      <c r="BM68" s="184">
        <f t="shared" si="30"/>
        <v>0</v>
      </c>
      <c r="BN68" s="193">
        <f t="shared" si="31"/>
        <v>0</v>
      </c>
      <c r="BO68" s="348">
        <f t="shared" si="32"/>
        <v>0</v>
      </c>
      <c r="BP68" s="348">
        <f t="shared" si="33"/>
        <v>0</v>
      </c>
      <c r="BQ68" s="184">
        <f t="shared" si="34"/>
        <v>0</v>
      </c>
      <c r="BR68" s="193">
        <f t="shared" si="35"/>
        <v>0</v>
      </c>
      <c r="BS68" s="348">
        <f t="shared" si="36"/>
        <v>0</v>
      </c>
      <c r="BT68" s="348">
        <f t="shared" si="37"/>
        <v>0</v>
      </c>
      <c r="BU68" s="184">
        <f t="shared" si="38"/>
        <v>0</v>
      </c>
      <c r="BV68" s="193">
        <f t="shared" si="39"/>
        <v>0</v>
      </c>
      <c r="BW68" s="348">
        <f t="shared" si="40"/>
        <v>0</v>
      </c>
      <c r="BX68" s="348">
        <f t="shared" si="41"/>
        <v>0</v>
      </c>
      <c r="BY68" s="184">
        <f t="shared" si="42"/>
        <v>0</v>
      </c>
      <c r="BZ68" s="193">
        <f t="shared" si="43"/>
        <v>0</v>
      </c>
      <c r="CA68" s="348">
        <f t="shared" si="44"/>
        <v>0</v>
      </c>
      <c r="CB68" s="348">
        <f t="shared" si="45"/>
        <v>0</v>
      </c>
      <c r="CC68" s="184">
        <f t="shared" si="46"/>
        <v>0</v>
      </c>
      <c r="CD68" s="193">
        <f t="shared" si="47"/>
        <v>0</v>
      </c>
      <c r="CE68" s="348">
        <f t="shared" si="48"/>
        <v>0</v>
      </c>
      <c r="CF68" s="348">
        <f t="shared" si="49"/>
        <v>0</v>
      </c>
      <c r="CG68" s="184">
        <f t="shared" si="50"/>
        <v>0</v>
      </c>
      <c r="CH68" s="193">
        <f t="shared" si="51"/>
        <v>0</v>
      </c>
      <c r="CI68" s="348">
        <f t="shared" si="52"/>
        <v>0</v>
      </c>
      <c r="CJ68" s="348">
        <f t="shared" si="53"/>
        <v>0</v>
      </c>
      <c r="CK68" s="184">
        <f t="shared" si="54"/>
        <v>0</v>
      </c>
      <c r="CL68" s="193">
        <f t="shared" si="55"/>
        <v>0</v>
      </c>
      <c r="CM68" s="348">
        <f t="shared" si="56"/>
        <v>0</v>
      </c>
      <c r="CN68" s="348">
        <f t="shared" si="57"/>
        <v>0</v>
      </c>
      <c r="CO68" s="184">
        <f t="shared" si="58"/>
        <v>0</v>
      </c>
      <c r="CP68" s="193">
        <f t="shared" si="59"/>
        <v>0</v>
      </c>
      <c r="CQ68" s="1168">
        <f t="shared" si="60"/>
        <v>0</v>
      </c>
      <c r="CR68" s="349">
        <f t="shared" si="67"/>
        <v>0</v>
      </c>
      <c r="CS68" s="197">
        <f t="shared" si="61"/>
        <v>0</v>
      </c>
      <c r="CT68" s="1169">
        <f t="shared" si="62"/>
        <v>0</v>
      </c>
      <c r="CV68" s="1631"/>
      <c r="CW68" s="1632"/>
      <c r="CX68" s="1632"/>
      <c r="CY68" s="1632"/>
      <c r="CZ68" s="1632"/>
      <c r="DA68" s="1632"/>
      <c r="DB68" s="1632"/>
      <c r="DC68" s="1632"/>
      <c r="DD68" s="1632"/>
      <c r="DE68" s="1632"/>
      <c r="DF68" s="1632"/>
      <c r="DG68" s="1632"/>
      <c r="DH68" s="1633"/>
      <c r="DI68" s="10"/>
    </row>
    <row r="69" spans="2:113" ht="18" hidden="1" customHeight="1" outlineLevel="1" x14ac:dyDescent="0.25">
      <c r="B69" s="126"/>
      <c r="C69" s="611"/>
      <c r="D69" s="612"/>
      <c r="E69" s="612"/>
      <c r="F69" s="612"/>
      <c r="G69" s="31"/>
      <c r="H69" s="187"/>
      <c r="I69" s="1152"/>
      <c r="J69" s="349">
        <f t="shared" si="3"/>
        <v>0</v>
      </c>
      <c r="K69" s="349">
        <f t="shared" si="66"/>
        <v>0</v>
      </c>
      <c r="L69" s="351" t="str">
        <f t="shared" si="65"/>
        <v/>
      </c>
      <c r="M69" s="187"/>
      <c r="N69" s="189"/>
      <c r="O69" s="189"/>
      <c r="P69" s="190"/>
      <c r="Q69" s="33"/>
      <c r="R69" s="33"/>
      <c r="S69" s="33"/>
      <c r="T69" s="33"/>
      <c r="U69" s="33"/>
      <c r="V69" s="33"/>
      <c r="W69" s="1156"/>
      <c r="X69" s="33"/>
      <c r="Y69" s="33"/>
      <c r="Z69" s="1161">
        <f>IFERROR(CHOOSE(MATCH(N69,{"Mensal";"Bimestral";"Trimestral";"Quadrimestral";"Semestral";"Anual"},0),12,6,4,3,2,1),1)</f>
        <v>1</v>
      </c>
      <c r="AA69" s="33"/>
      <c r="AB69" s="33"/>
      <c r="AC69" s="33"/>
      <c r="AD69" s="351"/>
      <c r="AE69" s="351"/>
      <c r="AF69" s="353"/>
      <c r="AG69" s="33"/>
      <c r="AH69" s="186"/>
      <c r="AI69" s="357"/>
      <c r="AJ69" s="186"/>
      <c r="AK69" s="349"/>
      <c r="AL69" s="1162">
        <f t="shared" si="4"/>
        <v>0</v>
      </c>
      <c r="AM69" s="1163">
        <f t="shared" si="5"/>
        <v>0</v>
      </c>
      <c r="AN69" s="1164">
        <f t="shared" si="6"/>
        <v>0</v>
      </c>
      <c r="AO69" s="1159"/>
      <c r="AP69" s="1165">
        <f t="shared" si="7"/>
        <v>0</v>
      </c>
      <c r="AQ69" s="1163">
        <f t="shared" si="8"/>
        <v>0</v>
      </c>
      <c r="AR69" s="1163">
        <f t="shared" si="9"/>
        <v>0</v>
      </c>
      <c r="AS69" s="1162">
        <f t="shared" si="10"/>
        <v>0</v>
      </c>
      <c r="AT69" s="1167">
        <f t="shared" si="11"/>
        <v>0</v>
      </c>
      <c r="AU69" s="348">
        <f t="shared" si="12"/>
        <v>0</v>
      </c>
      <c r="AV69" s="348">
        <f t="shared" si="13"/>
        <v>0</v>
      </c>
      <c r="AW69" s="184">
        <f t="shared" si="14"/>
        <v>0</v>
      </c>
      <c r="AX69" s="193">
        <f t="shared" si="15"/>
        <v>0</v>
      </c>
      <c r="AY69" s="348">
        <f t="shared" si="16"/>
        <v>0</v>
      </c>
      <c r="AZ69" s="348">
        <f t="shared" si="17"/>
        <v>0</v>
      </c>
      <c r="BA69" s="614">
        <f t="shared" si="18"/>
        <v>0</v>
      </c>
      <c r="BB69" s="193">
        <f t="shared" si="19"/>
        <v>0</v>
      </c>
      <c r="BC69" s="348">
        <f t="shared" si="20"/>
        <v>0</v>
      </c>
      <c r="BD69" s="348">
        <f t="shared" si="21"/>
        <v>0</v>
      </c>
      <c r="BE69" s="184">
        <f t="shared" si="22"/>
        <v>0</v>
      </c>
      <c r="BF69" s="193">
        <f t="shared" si="23"/>
        <v>0</v>
      </c>
      <c r="BG69" s="348">
        <f t="shared" si="24"/>
        <v>0</v>
      </c>
      <c r="BH69" s="348">
        <f t="shared" si="25"/>
        <v>0</v>
      </c>
      <c r="BI69" s="184">
        <f t="shared" si="26"/>
        <v>0</v>
      </c>
      <c r="BJ69" s="193">
        <f t="shared" si="27"/>
        <v>0</v>
      </c>
      <c r="BK69" s="348">
        <f t="shared" si="28"/>
        <v>0</v>
      </c>
      <c r="BL69" s="348">
        <f t="shared" si="29"/>
        <v>0</v>
      </c>
      <c r="BM69" s="184">
        <f t="shared" si="30"/>
        <v>0</v>
      </c>
      <c r="BN69" s="193">
        <f t="shared" si="31"/>
        <v>0</v>
      </c>
      <c r="BO69" s="348">
        <f t="shared" si="32"/>
        <v>0</v>
      </c>
      <c r="BP69" s="348">
        <f t="shared" si="33"/>
        <v>0</v>
      </c>
      <c r="BQ69" s="184">
        <f t="shared" si="34"/>
        <v>0</v>
      </c>
      <c r="BR69" s="193">
        <f t="shared" si="35"/>
        <v>0</v>
      </c>
      <c r="BS69" s="348">
        <f t="shared" si="36"/>
        <v>0</v>
      </c>
      <c r="BT69" s="348">
        <f t="shared" si="37"/>
        <v>0</v>
      </c>
      <c r="BU69" s="184">
        <f t="shared" si="38"/>
        <v>0</v>
      </c>
      <c r="BV69" s="193">
        <f t="shared" si="39"/>
        <v>0</v>
      </c>
      <c r="BW69" s="348">
        <f t="shared" si="40"/>
        <v>0</v>
      </c>
      <c r="BX69" s="348">
        <f t="shared" si="41"/>
        <v>0</v>
      </c>
      <c r="BY69" s="184">
        <f t="shared" si="42"/>
        <v>0</v>
      </c>
      <c r="BZ69" s="193">
        <f t="shared" si="43"/>
        <v>0</v>
      </c>
      <c r="CA69" s="348">
        <f t="shared" si="44"/>
        <v>0</v>
      </c>
      <c r="CB69" s="348">
        <f t="shared" si="45"/>
        <v>0</v>
      </c>
      <c r="CC69" s="184">
        <f t="shared" si="46"/>
        <v>0</v>
      </c>
      <c r="CD69" s="193">
        <f t="shared" si="47"/>
        <v>0</v>
      </c>
      <c r="CE69" s="348">
        <f t="shared" si="48"/>
        <v>0</v>
      </c>
      <c r="CF69" s="348">
        <f t="shared" si="49"/>
        <v>0</v>
      </c>
      <c r="CG69" s="184">
        <f t="shared" si="50"/>
        <v>0</v>
      </c>
      <c r="CH69" s="193">
        <f t="shared" si="51"/>
        <v>0</v>
      </c>
      <c r="CI69" s="348">
        <f t="shared" si="52"/>
        <v>0</v>
      </c>
      <c r="CJ69" s="348">
        <f t="shared" si="53"/>
        <v>0</v>
      </c>
      <c r="CK69" s="184">
        <f t="shared" si="54"/>
        <v>0</v>
      </c>
      <c r="CL69" s="193">
        <f t="shared" si="55"/>
        <v>0</v>
      </c>
      <c r="CM69" s="348">
        <f t="shared" si="56"/>
        <v>0</v>
      </c>
      <c r="CN69" s="348">
        <f t="shared" si="57"/>
        <v>0</v>
      </c>
      <c r="CO69" s="184">
        <f t="shared" si="58"/>
        <v>0</v>
      </c>
      <c r="CP69" s="193">
        <f t="shared" si="59"/>
        <v>0</v>
      </c>
      <c r="CQ69" s="1168">
        <f t="shared" si="60"/>
        <v>0</v>
      </c>
      <c r="CR69" s="349">
        <f t="shared" si="67"/>
        <v>0</v>
      </c>
      <c r="CS69" s="197">
        <f t="shared" si="61"/>
        <v>0</v>
      </c>
      <c r="CT69" s="1169">
        <f t="shared" si="62"/>
        <v>0</v>
      </c>
      <c r="CV69" s="1631"/>
      <c r="CW69" s="1632"/>
      <c r="CX69" s="1632"/>
      <c r="CY69" s="1632"/>
      <c r="CZ69" s="1632"/>
      <c r="DA69" s="1632"/>
      <c r="DB69" s="1632"/>
      <c r="DC69" s="1632"/>
      <c r="DD69" s="1632"/>
      <c r="DE69" s="1632"/>
      <c r="DF69" s="1632"/>
      <c r="DG69" s="1632"/>
      <c r="DH69" s="1633"/>
      <c r="DI69" s="10"/>
    </row>
    <row r="70" spans="2:113" ht="18" hidden="1" customHeight="1" outlineLevel="1" x14ac:dyDescent="0.25">
      <c r="B70" s="126"/>
      <c r="C70" s="611"/>
      <c r="D70" s="612"/>
      <c r="E70" s="612"/>
      <c r="F70" s="612"/>
      <c r="G70" s="31"/>
      <c r="H70" s="187"/>
      <c r="I70" s="1152"/>
      <c r="J70" s="349">
        <f t="shared" si="3"/>
        <v>0</v>
      </c>
      <c r="K70" s="349">
        <f t="shared" si="66"/>
        <v>0</v>
      </c>
      <c r="L70" s="351" t="str">
        <f t="shared" si="65"/>
        <v/>
      </c>
      <c r="M70" s="187"/>
      <c r="N70" s="189"/>
      <c r="O70" s="189"/>
      <c r="P70" s="190"/>
      <c r="Q70" s="33"/>
      <c r="R70" s="33"/>
      <c r="S70" s="33"/>
      <c r="T70" s="33"/>
      <c r="U70" s="33"/>
      <c r="V70" s="33"/>
      <c r="W70" s="1156"/>
      <c r="X70" s="33"/>
      <c r="Y70" s="33"/>
      <c r="Z70" s="1161">
        <f>IFERROR(CHOOSE(MATCH(N70,{"Mensal";"Bimestral";"Trimestral";"Quadrimestral";"Semestral";"Anual"},0),12,6,4,3,2,1),1)</f>
        <v>1</v>
      </c>
      <c r="AA70" s="33"/>
      <c r="AB70" s="33"/>
      <c r="AC70" s="33"/>
      <c r="AD70" s="351"/>
      <c r="AE70" s="351"/>
      <c r="AF70" s="353"/>
      <c r="AG70" s="33"/>
      <c r="AH70" s="186"/>
      <c r="AI70" s="357"/>
      <c r="AJ70" s="186"/>
      <c r="AK70" s="349"/>
      <c r="AL70" s="1162">
        <f t="shared" si="4"/>
        <v>0</v>
      </c>
      <c r="AM70" s="1163">
        <f t="shared" si="5"/>
        <v>0</v>
      </c>
      <c r="AN70" s="1164">
        <f t="shared" si="6"/>
        <v>0</v>
      </c>
      <c r="AO70" s="1159"/>
      <c r="AP70" s="1165">
        <f t="shared" si="7"/>
        <v>0</v>
      </c>
      <c r="AQ70" s="1163">
        <f t="shared" si="8"/>
        <v>0</v>
      </c>
      <c r="AR70" s="1163">
        <f t="shared" si="9"/>
        <v>0</v>
      </c>
      <c r="AS70" s="1162">
        <f t="shared" si="10"/>
        <v>0</v>
      </c>
      <c r="AT70" s="1167">
        <f t="shared" si="11"/>
        <v>0</v>
      </c>
      <c r="AU70" s="348">
        <f t="shared" si="12"/>
        <v>0</v>
      </c>
      <c r="AV70" s="348">
        <f t="shared" si="13"/>
        <v>0</v>
      </c>
      <c r="AW70" s="184">
        <f t="shared" si="14"/>
        <v>0</v>
      </c>
      <c r="AX70" s="193">
        <f t="shared" si="15"/>
        <v>0</v>
      </c>
      <c r="AY70" s="348">
        <f t="shared" si="16"/>
        <v>0</v>
      </c>
      <c r="AZ70" s="348">
        <f t="shared" si="17"/>
        <v>0</v>
      </c>
      <c r="BA70" s="614">
        <f t="shared" si="18"/>
        <v>0</v>
      </c>
      <c r="BB70" s="193">
        <f t="shared" si="19"/>
        <v>0</v>
      </c>
      <c r="BC70" s="348">
        <f t="shared" si="20"/>
        <v>0</v>
      </c>
      <c r="BD70" s="348">
        <f t="shared" si="21"/>
        <v>0</v>
      </c>
      <c r="BE70" s="184">
        <f t="shared" si="22"/>
        <v>0</v>
      </c>
      <c r="BF70" s="193">
        <f t="shared" si="23"/>
        <v>0</v>
      </c>
      <c r="BG70" s="348">
        <f t="shared" si="24"/>
        <v>0</v>
      </c>
      <c r="BH70" s="348">
        <f t="shared" si="25"/>
        <v>0</v>
      </c>
      <c r="BI70" s="184">
        <f t="shared" si="26"/>
        <v>0</v>
      </c>
      <c r="BJ70" s="193">
        <f t="shared" si="27"/>
        <v>0</v>
      </c>
      <c r="BK70" s="348">
        <f t="shared" si="28"/>
        <v>0</v>
      </c>
      <c r="BL70" s="348">
        <f t="shared" si="29"/>
        <v>0</v>
      </c>
      <c r="BM70" s="184">
        <f t="shared" si="30"/>
        <v>0</v>
      </c>
      <c r="BN70" s="193">
        <f t="shared" si="31"/>
        <v>0</v>
      </c>
      <c r="BO70" s="348">
        <f t="shared" si="32"/>
        <v>0</v>
      </c>
      <c r="BP70" s="348">
        <f t="shared" si="33"/>
        <v>0</v>
      </c>
      <c r="BQ70" s="184">
        <f t="shared" si="34"/>
        <v>0</v>
      </c>
      <c r="BR70" s="193">
        <f t="shared" si="35"/>
        <v>0</v>
      </c>
      <c r="BS70" s="348">
        <f t="shared" si="36"/>
        <v>0</v>
      </c>
      <c r="BT70" s="348">
        <f t="shared" si="37"/>
        <v>0</v>
      </c>
      <c r="BU70" s="184">
        <f t="shared" si="38"/>
        <v>0</v>
      </c>
      <c r="BV70" s="193">
        <f t="shared" si="39"/>
        <v>0</v>
      </c>
      <c r="BW70" s="348">
        <f t="shared" si="40"/>
        <v>0</v>
      </c>
      <c r="BX70" s="348">
        <f t="shared" si="41"/>
        <v>0</v>
      </c>
      <c r="BY70" s="184">
        <f t="shared" si="42"/>
        <v>0</v>
      </c>
      <c r="BZ70" s="193">
        <f t="shared" si="43"/>
        <v>0</v>
      </c>
      <c r="CA70" s="348">
        <f t="shared" si="44"/>
        <v>0</v>
      </c>
      <c r="CB70" s="348">
        <f t="shared" si="45"/>
        <v>0</v>
      </c>
      <c r="CC70" s="184">
        <f t="shared" si="46"/>
        <v>0</v>
      </c>
      <c r="CD70" s="193">
        <f t="shared" si="47"/>
        <v>0</v>
      </c>
      <c r="CE70" s="348">
        <f t="shared" si="48"/>
        <v>0</v>
      </c>
      <c r="CF70" s="348">
        <f t="shared" si="49"/>
        <v>0</v>
      </c>
      <c r="CG70" s="184">
        <f t="shared" si="50"/>
        <v>0</v>
      </c>
      <c r="CH70" s="193">
        <f t="shared" si="51"/>
        <v>0</v>
      </c>
      <c r="CI70" s="348">
        <f t="shared" si="52"/>
        <v>0</v>
      </c>
      <c r="CJ70" s="348">
        <f t="shared" si="53"/>
        <v>0</v>
      </c>
      <c r="CK70" s="184">
        <f t="shared" si="54"/>
        <v>0</v>
      </c>
      <c r="CL70" s="193">
        <f t="shared" si="55"/>
        <v>0</v>
      </c>
      <c r="CM70" s="348">
        <f t="shared" si="56"/>
        <v>0</v>
      </c>
      <c r="CN70" s="348">
        <f t="shared" si="57"/>
        <v>0</v>
      </c>
      <c r="CO70" s="184">
        <f t="shared" si="58"/>
        <v>0</v>
      </c>
      <c r="CP70" s="193">
        <f t="shared" si="59"/>
        <v>0</v>
      </c>
      <c r="CQ70" s="1168">
        <f t="shared" si="60"/>
        <v>0</v>
      </c>
      <c r="CR70" s="349">
        <f t="shared" si="67"/>
        <v>0</v>
      </c>
      <c r="CS70" s="197">
        <f t="shared" si="61"/>
        <v>0</v>
      </c>
      <c r="CT70" s="1169">
        <f t="shared" si="62"/>
        <v>0</v>
      </c>
      <c r="CV70" s="1631"/>
      <c r="CW70" s="1632"/>
      <c r="CX70" s="1632"/>
      <c r="CY70" s="1632"/>
      <c r="CZ70" s="1632"/>
      <c r="DA70" s="1632"/>
      <c r="DB70" s="1632"/>
      <c r="DC70" s="1632"/>
      <c r="DD70" s="1632"/>
      <c r="DE70" s="1632"/>
      <c r="DF70" s="1632"/>
      <c r="DG70" s="1632"/>
      <c r="DH70" s="1633"/>
      <c r="DI70" s="10"/>
    </row>
    <row r="71" spans="2:113" ht="18" hidden="1" customHeight="1" outlineLevel="1" x14ac:dyDescent="0.25">
      <c r="B71" s="126"/>
      <c r="C71" s="611"/>
      <c r="D71" s="612"/>
      <c r="E71" s="612"/>
      <c r="F71" s="612"/>
      <c r="G71" s="31"/>
      <c r="H71" s="187"/>
      <c r="I71" s="1152"/>
      <c r="J71" s="349">
        <f t="shared" si="3"/>
        <v>0</v>
      </c>
      <c r="K71" s="349">
        <f t="shared" si="66"/>
        <v>0</v>
      </c>
      <c r="L71" s="351" t="str">
        <f t="shared" si="65"/>
        <v/>
      </c>
      <c r="M71" s="187"/>
      <c r="N71" s="189"/>
      <c r="O71" s="189"/>
      <c r="P71" s="190"/>
      <c r="Q71" s="33"/>
      <c r="R71" s="33"/>
      <c r="S71" s="33"/>
      <c r="T71" s="33"/>
      <c r="U71" s="33"/>
      <c r="V71" s="33"/>
      <c r="W71" s="1156"/>
      <c r="X71" s="33"/>
      <c r="Y71" s="33"/>
      <c r="Z71" s="1161">
        <f>IFERROR(CHOOSE(MATCH(N71,{"Mensal";"Bimestral";"Trimestral";"Quadrimestral";"Semestral";"Anual"},0),12,6,4,3,2,1),1)</f>
        <v>1</v>
      </c>
      <c r="AA71" s="33"/>
      <c r="AB71" s="33"/>
      <c r="AC71" s="33"/>
      <c r="AD71" s="351"/>
      <c r="AE71" s="351"/>
      <c r="AF71" s="353"/>
      <c r="AG71" s="33"/>
      <c r="AH71" s="186"/>
      <c r="AI71" s="357"/>
      <c r="AJ71" s="186"/>
      <c r="AK71" s="349"/>
      <c r="AL71" s="1162">
        <f t="shared" si="4"/>
        <v>0</v>
      </c>
      <c r="AM71" s="1163">
        <f t="shared" si="5"/>
        <v>0</v>
      </c>
      <c r="AN71" s="1164">
        <f t="shared" si="6"/>
        <v>0</v>
      </c>
      <c r="AO71" s="1159"/>
      <c r="AP71" s="1165">
        <f t="shared" si="7"/>
        <v>0</v>
      </c>
      <c r="AQ71" s="1163">
        <f t="shared" si="8"/>
        <v>0</v>
      </c>
      <c r="AR71" s="1163">
        <f t="shared" si="9"/>
        <v>0</v>
      </c>
      <c r="AS71" s="1162">
        <f t="shared" si="10"/>
        <v>0</v>
      </c>
      <c r="AT71" s="1167">
        <f t="shared" si="11"/>
        <v>0</v>
      </c>
      <c r="AU71" s="348">
        <f t="shared" si="12"/>
        <v>0</v>
      </c>
      <c r="AV71" s="348">
        <f t="shared" si="13"/>
        <v>0</v>
      </c>
      <c r="AW71" s="184">
        <f t="shared" si="14"/>
        <v>0</v>
      </c>
      <c r="AX71" s="193">
        <f t="shared" si="15"/>
        <v>0</v>
      </c>
      <c r="AY71" s="348">
        <f t="shared" si="16"/>
        <v>0</v>
      </c>
      <c r="AZ71" s="348">
        <f t="shared" si="17"/>
        <v>0</v>
      </c>
      <c r="BA71" s="614">
        <f t="shared" si="18"/>
        <v>0</v>
      </c>
      <c r="BB71" s="193">
        <f t="shared" si="19"/>
        <v>0</v>
      </c>
      <c r="BC71" s="348">
        <f t="shared" si="20"/>
        <v>0</v>
      </c>
      <c r="BD71" s="348">
        <f t="shared" si="21"/>
        <v>0</v>
      </c>
      <c r="BE71" s="184">
        <f t="shared" si="22"/>
        <v>0</v>
      </c>
      <c r="BF71" s="193">
        <f t="shared" si="23"/>
        <v>0</v>
      </c>
      <c r="BG71" s="348">
        <f t="shared" si="24"/>
        <v>0</v>
      </c>
      <c r="BH71" s="348">
        <f t="shared" si="25"/>
        <v>0</v>
      </c>
      <c r="BI71" s="184">
        <f t="shared" si="26"/>
        <v>0</v>
      </c>
      <c r="BJ71" s="193">
        <f t="shared" si="27"/>
        <v>0</v>
      </c>
      <c r="BK71" s="348">
        <f t="shared" si="28"/>
        <v>0</v>
      </c>
      <c r="BL71" s="348">
        <f t="shared" si="29"/>
        <v>0</v>
      </c>
      <c r="BM71" s="184">
        <f t="shared" si="30"/>
        <v>0</v>
      </c>
      <c r="BN71" s="193">
        <f t="shared" si="31"/>
        <v>0</v>
      </c>
      <c r="BO71" s="348">
        <f t="shared" si="32"/>
        <v>0</v>
      </c>
      <c r="BP71" s="348">
        <f t="shared" si="33"/>
        <v>0</v>
      </c>
      <c r="BQ71" s="184">
        <f t="shared" si="34"/>
        <v>0</v>
      </c>
      <c r="BR71" s="193">
        <f t="shared" si="35"/>
        <v>0</v>
      </c>
      <c r="BS71" s="348">
        <f t="shared" si="36"/>
        <v>0</v>
      </c>
      <c r="BT71" s="348">
        <f t="shared" si="37"/>
        <v>0</v>
      </c>
      <c r="BU71" s="184">
        <f t="shared" si="38"/>
        <v>0</v>
      </c>
      <c r="BV71" s="193">
        <f t="shared" si="39"/>
        <v>0</v>
      </c>
      <c r="BW71" s="348">
        <f t="shared" si="40"/>
        <v>0</v>
      </c>
      <c r="BX71" s="348">
        <f t="shared" si="41"/>
        <v>0</v>
      </c>
      <c r="BY71" s="184">
        <f t="shared" si="42"/>
        <v>0</v>
      </c>
      <c r="BZ71" s="193">
        <f t="shared" si="43"/>
        <v>0</v>
      </c>
      <c r="CA71" s="348">
        <f t="shared" si="44"/>
        <v>0</v>
      </c>
      <c r="CB71" s="348">
        <f t="shared" si="45"/>
        <v>0</v>
      </c>
      <c r="CC71" s="184">
        <f t="shared" si="46"/>
        <v>0</v>
      </c>
      <c r="CD71" s="193">
        <f t="shared" si="47"/>
        <v>0</v>
      </c>
      <c r="CE71" s="348">
        <f t="shared" si="48"/>
        <v>0</v>
      </c>
      <c r="CF71" s="348">
        <f t="shared" si="49"/>
        <v>0</v>
      </c>
      <c r="CG71" s="184">
        <f t="shared" si="50"/>
        <v>0</v>
      </c>
      <c r="CH71" s="193">
        <f t="shared" si="51"/>
        <v>0</v>
      </c>
      <c r="CI71" s="348">
        <f t="shared" si="52"/>
        <v>0</v>
      </c>
      <c r="CJ71" s="348">
        <f t="shared" si="53"/>
        <v>0</v>
      </c>
      <c r="CK71" s="184">
        <f t="shared" si="54"/>
        <v>0</v>
      </c>
      <c r="CL71" s="193">
        <f t="shared" si="55"/>
        <v>0</v>
      </c>
      <c r="CM71" s="348">
        <f t="shared" si="56"/>
        <v>0</v>
      </c>
      <c r="CN71" s="348">
        <f t="shared" si="57"/>
        <v>0</v>
      </c>
      <c r="CO71" s="184">
        <f t="shared" si="58"/>
        <v>0</v>
      </c>
      <c r="CP71" s="193">
        <f t="shared" si="59"/>
        <v>0</v>
      </c>
      <c r="CQ71" s="1168">
        <f t="shared" si="60"/>
        <v>0</v>
      </c>
      <c r="CR71" s="349">
        <f t="shared" si="67"/>
        <v>0</v>
      </c>
      <c r="CS71" s="197">
        <f t="shared" si="61"/>
        <v>0</v>
      </c>
      <c r="CT71" s="1169">
        <f t="shared" si="62"/>
        <v>0</v>
      </c>
      <c r="CV71" s="1631"/>
      <c r="CW71" s="1632"/>
      <c r="CX71" s="1632"/>
      <c r="CY71" s="1632"/>
      <c r="CZ71" s="1632"/>
      <c r="DA71" s="1632"/>
      <c r="DB71" s="1632"/>
      <c r="DC71" s="1632"/>
      <c r="DD71" s="1632"/>
      <c r="DE71" s="1632"/>
      <c r="DF71" s="1632"/>
      <c r="DG71" s="1632"/>
      <c r="DH71" s="1633"/>
      <c r="DI71" s="10"/>
    </row>
    <row r="72" spans="2:113" ht="18" hidden="1" customHeight="1" outlineLevel="1" x14ac:dyDescent="0.25">
      <c r="B72" s="126"/>
      <c r="C72" s="611"/>
      <c r="D72" s="612"/>
      <c r="E72" s="612"/>
      <c r="F72" s="612"/>
      <c r="G72" s="31"/>
      <c r="H72" s="187"/>
      <c r="I72" s="1152"/>
      <c r="J72" s="349">
        <f t="shared" si="3"/>
        <v>0</v>
      </c>
      <c r="K72" s="349">
        <f t="shared" si="66"/>
        <v>0</v>
      </c>
      <c r="L72" s="351" t="str">
        <f t="shared" si="65"/>
        <v/>
      </c>
      <c r="M72" s="187"/>
      <c r="N72" s="189"/>
      <c r="O72" s="189"/>
      <c r="P72" s="190"/>
      <c r="Q72" s="33"/>
      <c r="R72" s="33"/>
      <c r="S72" s="33"/>
      <c r="T72" s="33"/>
      <c r="U72" s="33"/>
      <c r="V72" s="33"/>
      <c r="W72" s="1156"/>
      <c r="X72" s="33"/>
      <c r="Y72" s="33"/>
      <c r="Z72" s="1161">
        <f>IFERROR(CHOOSE(MATCH(N72,{"Mensal";"Bimestral";"Trimestral";"Quadrimestral";"Semestral";"Anual"},0),12,6,4,3,2,1),1)</f>
        <v>1</v>
      </c>
      <c r="AA72" s="33"/>
      <c r="AB72" s="33"/>
      <c r="AC72" s="33"/>
      <c r="AD72" s="351"/>
      <c r="AE72" s="351"/>
      <c r="AF72" s="353"/>
      <c r="AG72" s="33"/>
      <c r="AH72" s="186"/>
      <c r="AI72" s="357"/>
      <c r="AJ72" s="186"/>
      <c r="AK72" s="349"/>
      <c r="AL72" s="1162">
        <f t="shared" si="4"/>
        <v>0</v>
      </c>
      <c r="AM72" s="1163">
        <f t="shared" si="5"/>
        <v>0</v>
      </c>
      <c r="AN72" s="1164">
        <f t="shared" si="6"/>
        <v>0</v>
      </c>
      <c r="AO72" s="1159"/>
      <c r="AP72" s="1165">
        <f t="shared" si="7"/>
        <v>0</v>
      </c>
      <c r="AQ72" s="1163">
        <f t="shared" si="8"/>
        <v>0</v>
      </c>
      <c r="AR72" s="1163">
        <f t="shared" si="9"/>
        <v>0</v>
      </c>
      <c r="AS72" s="1162">
        <f t="shared" si="10"/>
        <v>0</v>
      </c>
      <c r="AT72" s="1167">
        <f t="shared" si="11"/>
        <v>0</v>
      </c>
      <c r="AU72" s="348">
        <f t="shared" si="12"/>
        <v>0</v>
      </c>
      <c r="AV72" s="348">
        <f t="shared" si="13"/>
        <v>0</v>
      </c>
      <c r="AW72" s="184">
        <f t="shared" si="14"/>
        <v>0</v>
      </c>
      <c r="AX72" s="193">
        <f t="shared" si="15"/>
        <v>0</v>
      </c>
      <c r="AY72" s="348">
        <f t="shared" si="16"/>
        <v>0</v>
      </c>
      <c r="AZ72" s="348">
        <f t="shared" si="17"/>
        <v>0</v>
      </c>
      <c r="BA72" s="614">
        <f t="shared" si="18"/>
        <v>0</v>
      </c>
      <c r="BB72" s="193">
        <f t="shared" si="19"/>
        <v>0</v>
      </c>
      <c r="BC72" s="348">
        <f t="shared" si="20"/>
        <v>0</v>
      </c>
      <c r="BD72" s="348">
        <f t="shared" si="21"/>
        <v>0</v>
      </c>
      <c r="BE72" s="184">
        <f t="shared" si="22"/>
        <v>0</v>
      </c>
      <c r="BF72" s="193">
        <f t="shared" si="23"/>
        <v>0</v>
      </c>
      <c r="BG72" s="348">
        <f t="shared" si="24"/>
        <v>0</v>
      </c>
      <c r="BH72" s="348">
        <f t="shared" si="25"/>
        <v>0</v>
      </c>
      <c r="BI72" s="184">
        <f t="shared" si="26"/>
        <v>0</v>
      </c>
      <c r="BJ72" s="193">
        <f t="shared" si="27"/>
        <v>0</v>
      </c>
      <c r="BK72" s="348">
        <f t="shared" si="28"/>
        <v>0</v>
      </c>
      <c r="BL72" s="348">
        <f t="shared" si="29"/>
        <v>0</v>
      </c>
      <c r="BM72" s="184">
        <f t="shared" si="30"/>
        <v>0</v>
      </c>
      <c r="BN72" s="193">
        <f t="shared" si="31"/>
        <v>0</v>
      </c>
      <c r="BO72" s="348">
        <f t="shared" si="32"/>
        <v>0</v>
      </c>
      <c r="BP72" s="348">
        <f t="shared" si="33"/>
        <v>0</v>
      </c>
      <c r="BQ72" s="184">
        <f t="shared" si="34"/>
        <v>0</v>
      </c>
      <c r="BR72" s="193">
        <f t="shared" si="35"/>
        <v>0</v>
      </c>
      <c r="BS72" s="348">
        <f t="shared" si="36"/>
        <v>0</v>
      </c>
      <c r="BT72" s="348">
        <f t="shared" si="37"/>
        <v>0</v>
      </c>
      <c r="BU72" s="184">
        <f t="shared" si="38"/>
        <v>0</v>
      </c>
      <c r="BV72" s="193">
        <f t="shared" si="39"/>
        <v>0</v>
      </c>
      <c r="BW72" s="348">
        <f t="shared" si="40"/>
        <v>0</v>
      </c>
      <c r="BX72" s="348">
        <f t="shared" si="41"/>
        <v>0</v>
      </c>
      <c r="BY72" s="184">
        <f t="shared" si="42"/>
        <v>0</v>
      </c>
      <c r="BZ72" s="193">
        <f t="shared" si="43"/>
        <v>0</v>
      </c>
      <c r="CA72" s="348">
        <f t="shared" si="44"/>
        <v>0</v>
      </c>
      <c r="CB72" s="348">
        <f t="shared" si="45"/>
        <v>0</v>
      </c>
      <c r="CC72" s="184">
        <f t="shared" si="46"/>
        <v>0</v>
      </c>
      <c r="CD72" s="193">
        <f t="shared" si="47"/>
        <v>0</v>
      </c>
      <c r="CE72" s="348">
        <f t="shared" si="48"/>
        <v>0</v>
      </c>
      <c r="CF72" s="348">
        <f t="shared" si="49"/>
        <v>0</v>
      </c>
      <c r="CG72" s="184">
        <f t="shared" si="50"/>
        <v>0</v>
      </c>
      <c r="CH72" s="193">
        <f t="shared" si="51"/>
        <v>0</v>
      </c>
      <c r="CI72" s="348">
        <f t="shared" si="52"/>
        <v>0</v>
      </c>
      <c r="CJ72" s="348">
        <f t="shared" si="53"/>
        <v>0</v>
      </c>
      <c r="CK72" s="184">
        <f t="shared" si="54"/>
        <v>0</v>
      </c>
      <c r="CL72" s="193">
        <f t="shared" si="55"/>
        <v>0</v>
      </c>
      <c r="CM72" s="348">
        <f t="shared" si="56"/>
        <v>0</v>
      </c>
      <c r="CN72" s="348">
        <f t="shared" si="57"/>
        <v>0</v>
      </c>
      <c r="CO72" s="184">
        <f t="shared" si="58"/>
        <v>0</v>
      </c>
      <c r="CP72" s="193">
        <f t="shared" si="59"/>
        <v>0</v>
      </c>
      <c r="CQ72" s="1168">
        <f t="shared" si="60"/>
        <v>0</v>
      </c>
      <c r="CR72" s="349">
        <f t="shared" si="67"/>
        <v>0</v>
      </c>
      <c r="CS72" s="197">
        <f t="shared" si="61"/>
        <v>0</v>
      </c>
      <c r="CT72" s="1169">
        <f t="shared" si="62"/>
        <v>0</v>
      </c>
      <c r="CV72" s="1631"/>
      <c r="CW72" s="1632"/>
      <c r="CX72" s="1632"/>
      <c r="CY72" s="1632"/>
      <c r="CZ72" s="1632"/>
      <c r="DA72" s="1632"/>
      <c r="DB72" s="1632"/>
      <c r="DC72" s="1632"/>
      <c r="DD72" s="1632"/>
      <c r="DE72" s="1632"/>
      <c r="DF72" s="1632"/>
      <c r="DG72" s="1632"/>
      <c r="DH72" s="1633"/>
      <c r="DI72" s="10"/>
    </row>
    <row r="73" spans="2:113" ht="18" hidden="1" customHeight="1" outlineLevel="1" x14ac:dyDescent="0.25">
      <c r="B73" s="126"/>
      <c r="C73" s="611"/>
      <c r="D73" s="612"/>
      <c r="E73" s="612"/>
      <c r="F73" s="612"/>
      <c r="G73" s="31"/>
      <c r="H73" s="187"/>
      <c r="I73" s="1152"/>
      <c r="J73" s="349">
        <f t="shared" si="3"/>
        <v>0</v>
      </c>
      <c r="K73" s="349">
        <f t="shared" si="66"/>
        <v>0</v>
      </c>
      <c r="L73" s="351" t="str">
        <f t="shared" si="65"/>
        <v/>
      </c>
      <c r="M73" s="187"/>
      <c r="N73" s="189"/>
      <c r="O73" s="189"/>
      <c r="P73" s="190"/>
      <c r="Q73" s="33"/>
      <c r="R73" s="33"/>
      <c r="S73" s="33"/>
      <c r="T73" s="33"/>
      <c r="U73" s="33"/>
      <c r="V73" s="33"/>
      <c r="W73" s="1156"/>
      <c r="X73" s="33"/>
      <c r="Y73" s="33"/>
      <c r="Z73" s="1161">
        <f>IFERROR(CHOOSE(MATCH(N73,{"Mensal";"Bimestral";"Trimestral";"Quadrimestral";"Semestral";"Anual"},0),12,6,4,3,2,1),1)</f>
        <v>1</v>
      </c>
      <c r="AA73" s="33"/>
      <c r="AB73" s="33"/>
      <c r="AC73" s="33"/>
      <c r="AD73" s="351"/>
      <c r="AE73" s="351"/>
      <c r="AF73" s="353"/>
      <c r="AG73" s="33"/>
      <c r="AH73" s="186"/>
      <c r="AI73" s="357"/>
      <c r="AJ73" s="186"/>
      <c r="AK73" s="349"/>
      <c r="AL73" s="1162">
        <f t="shared" si="4"/>
        <v>0</v>
      </c>
      <c r="AM73" s="1163">
        <f t="shared" si="5"/>
        <v>0</v>
      </c>
      <c r="AN73" s="1164">
        <f t="shared" si="6"/>
        <v>0</v>
      </c>
      <c r="AO73" s="1159"/>
      <c r="AP73" s="1165">
        <f t="shared" si="7"/>
        <v>0</v>
      </c>
      <c r="AQ73" s="1163">
        <f t="shared" si="8"/>
        <v>0</v>
      </c>
      <c r="AR73" s="1163">
        <f t="shared" si="9"/>
        <v>0</v>
      </c>
      <c r="AS73" s="1162">
        <f t="shared" si="10"/>
        <v>0</v>
      </c>
      <c r="AT73" s="1167">
        <f t="shared" si="11"/>
        <v>0</v>
      </c>
      <c r="AU73" s="348">
        <f t="shared" si="12"/>
        <v>0</v>
      </c>
      <c r="AV73" s="348">
        <f t="shared" si="13"/>
        <v>0</v>
      </c>
      <c r="AW73" s="184">
        <f t="shared" si="14"/>
        <v>0</v>
      </c>
      <c r="AX73" s="193">
        <f t="shared" si="15"/>
        <v>0</v>
      </c>
      <c r="AY73" s="348">
        <f t="shared" si="16"/>
        <v>0</v>
      </c>
      <c r="AZ73" s="348">
        <f t="shared" si="17"/>
        <v>0</v>
      </c>
      <c r="BA73" s="614">
        <f t="shared" si="18"/>
        <v>0</v>
      </c>
      <c r="BB73" s="193">
        <f t="shared" si="19"/>
        <v>0</v>
      </c>
      <c r="BC73" s="348">
        <f t="shared" si="20"/>
        <v>0</v>
      </c>
      <c r="BD73" s="348">
        <f t="shared" si="21"/>
        <v>0</v>
      </c>
      <c r="BE73" s="184">
        <f t="shared" si="22"/>
        <v>0</v>
      </c>
      <c r="BF73" s="193">
        <f t="shared" si="23"/>
        <v>0</v>
      </c>
      <c r="BG73" s="348">
        <f t="shared" si="24"/>
        <v>0</v>
      </c>
      <c r="BH73" s="348">
        <f t="shared" si="25"/>
        <v>0</v>
      </c>
      <c r="BI73" s="184">
        <f t="shared" si="26"/>
        <v>0</v>
      </c>
      <c r="BJ73" s="193">
        <f t="shared" si="27"/>
        <v>0</v>
      </c>
      <c r="BK73" s="348">
        <f t="shared" si="28"/>
        <v>0</v>
      </c>
      <c r="BL73" s="348">
        <f t="shared" si="29"/>
        <v>0</v>
      </c>
      <c r="BM73" s="184">
        <f t="shared" si="30"/>
        <v>0</v>
      </c>
      <c r="BN73" s="193">
        <f t="shared" si="31"/>
        <v>0</v>
      </c>
      <c r="BO73" s="348">
        <f t="shared" si="32"/>
        <v>0</v>
      </c>
      <c r="BP73" s="348">
        <f t="shared" si="33"/>
        <v>0</v>
      </c>
      <c r="BQ73" s="184">
        <f t="shared" si="34"/>
        <v>0</v>
      </c>
      <c r="BR73" s="193">
        <f t="shared" si="35"/>
        <v>0</v>
      </c>
      <c r="BS73" s="348">
        <f t="shared" si="36"/>
        <v>0</v>
      </c>
      <c r="BT73" s="348">
        <f t="shared" si="37"/>
        <v>0</v>
      </c>
      <c r="BU73" s="184">
        <f t="shared" si="38"/>
        <v>0</v>
      </c>
      <c r="BV73" s="193">
        <f t="shared" si="39"/>
        <v>0</v>
      </c>
      <c r="BW73" s="348">
        <f t="shared" si="40"/>
        <v>0</v>
      </c>
      <c r="BX73" s="348">
        <f t="shared" si="41"/>
        <v>0</v>
      </c>
      <c r="BY73" s="184">
        <f t="shared" si="42"/>
        <v>0</v>
      </c>
      <c r="BZ73" s="193">
        <f t="shared" si="43"/>
        <v>0</v>
      </c>
      <c r="CA73" s="348">
        <f t="shared" si="44"/>
        <v>0</v>
      </c>
      <c r="CB73" s="348">
        <f t="shared" si="45"/>
        <v>0</v>
      </c>
      <c r="CC73" s="184">
        <f t="shared" si="46"/>
        <v>0</v>
      </c>
      <c r="CD73" s="193">
        <f t="shared" si="47"/>
        <v>0</v>
      </c>
      <c r="CE73" s="348">
        <f t="shared" si="48"/>
        <v>0</v>
      </c>
      <c r="CF73" s="348">
        <f t="shared" si="49"/>
        <v>0</v>
      </c>
      <c r="CG73" s="184">
        <f t="shared" si="50"/>
        <v>0</v>
      </c>
      <c r="CH73" s="193">
        <f t="shared" si="51"/>
        <v>0</v>
      </c>
      <c r="CI73" s="348">
        <f t="shared" si="52"/>
        <v>0</v>
      </c>
      <c r="CJ73" s="348">
        <f t="shared" si="53"/>
        <v>0</v>
      </c>
      <c r="CK73" s="184">
        <f t="shared" si="54"/>
        <v>0</v>
      </c>
      <c r="CL73" s="193">
        <f t="shared" si="55"/>
        <v>0</v>
      </c>
      <c r="CM73" s="348">
        <f t="shared" si="56"/>
        <v>0</v>
      </c>
      <c r="CN73" s="348">
        <f t="shared" si="57"/>
        <v>0</v>
      </c>
      <c r="CO73" s="184">
        <f t="shared" si="58"/>
        <v>0</v>
      </c>
      <c r="CP73" s="193">
        <f t="shared" si="59"/>
        <v>0</v>
      </c>
      <c r="CQ73" s="1168">
        <f t="shared" si="60"/>
        <v>0</v>
      </c>
      <c r="CR73" s="349">
        <f t="shared" si="67"/>
        <v>0</v>
      </c>
      <c r="CS73" s="197">
        <f t="shared" si="61"/>
        <v>0</v>
      </c>
      <c r="CT73" s="1169">
        <f t="shared" si="62"/>
        <v>0</v>
      </c>
      <c r="CV73" s="1631"/>
      <c r="CW73" s="1632"/>
      <c r="CX73" s="1632"/>
      <c r="CY73" s="1632"/>
      <c r="CZ73" s="1632"/>
      <c r="DA73" s="1632"/>
      <c r="DB73" s="1632"/>
      <c r="DC73" s="1632"/>
      <c r="DD73" s="1632"/>
      <c r="DE73" s="1632"/>
      <c r="DF73" s="1632"/>
      <c r="DG73" s="1632"/>
      <c r="DH73" s="1633"/>
      <c r="DI73" s="10"/>
    </row>
    <row r="74" spans="2:113" ht="18" hidden="1" customHeight="1" outlineLevel="1" x14ac:dyDescent="0.25">
      <c r="B74" s="126"/>
      <c r="C74" s="611"/>
      <c r="D74" s="612"/>
      <c r="E74" s="612"/>
      <c r="F74" s="612"/>
      <c r="G74" s="31"/>
      <c r="H74" s="187"/>
      <c r="I74" s="1152"/>
      <c r="J74" s="349">
        <f t="shared" si="3"/>
        <v>0</v>
      </c>
      <c r="K74" s="349">
        <f t="shared" si="66"/>
        <v>0</v>
      </c>
      <c r="L74" s="351" t="str">
        <f t="shared" si="65"/>
        <v/>
      </c>
      <c r="M74" s="187"/>
      <c r="N74" s="189"/>
      <c r="O74" s="189"/>
      <c r="P74" s="190"/>
      <c r="Q74" s="33"/>
      <c r="R74" s="33"/>
      <c r="S74" s="33"/>
      <c r="T74" s="33"/>
      <c r="U74" s="33"/>
      <c r="V74" s="33"/>
      <c r="W74" s="1156"/>
      <c r="X74" s="33"/>
      <c r="Y74" s="33"/>
      <c r="Z74" s="1161">
        <f>IFERROR(CHOOSE(MATCH(N74,{"Mensal";"Bimestral";"Trimestral";"Quadrimestral";"Semestral";"Anual"},0),12,6,4,3,2,1),1)</f>
        <v>1</v>
      </c>
      <c r="AA74" s="33"/>
      <c r="AB74" s="33"/>
      <c r="AC74" s="33"/>
      <c r="AD74" s="351"/>
      <c r="AE74" s="351"/>
      <c r="AF74" s="353"/>
      <c r="AG74" s="33"/>
      <c r="AH74" s="186"/>
      <c r="AI74" s="357"/>
      <c r="AJ74" s="186"/>
      <c r="AK74" s="349"/>
      <c r="AL74" s="1162">
        <f t="shared" si="4"/>
        <v>0</v>
      </c>
      <c r="AM74" s="1163">
        <f t="shared" si="5"/>
        <v>0</v>
      </c>
      <c r="AN74" s="1164">
        <f t="shared" si="6"/>
        <v>0</v>
      </c>
      <c r="AO74" s="1159"/>
      <c r="AP74" s="1165">
        <f t="shared" si="7"/>
        <v>0</v>
      </c>
      <c r="AQ74" s="1163">
        <f t="shared" si="8"/>
        <v>0</v>
      </c>
      <c r="AR74" s="1163">
        <f t="shared" si="9"/>
        <v>0</v>
      </c>
      <c r="AS74" s="1162">
        <f t="shared" si="10"/>
        <v>0</v>
      </c>
      <c r="AT74" s="1167">
        <f t="shared" si="11"/>
        <v>0</v>
      </c>
      <c r="AU74" s="348">
        <f t="shared" si="12"/>
        <v>0</v>
      </c>
      <c r="AV74" s="348">
        <f t="shared" si="13"/>
        <v>0</v>
      </c>
      <c r="AW74" s="184">
        <f t="shared" si="14"/>
        <v>0</v>
      </c>
      <c r="AX74" s="193">
        <f t="shared" si="15"/>
        <v>0</v>
      </c>
      <c r="AY74" s="348">
        <f t="shared" si="16"/>
        <v>0</v>
      </c>
      <c r="AZ74" s="348">
        <f t="shared" si="17"/>
        <v>0</v>
      </c>
      <c r="BA74" s="614">
        <f t="shared" si="18"/>
        <v>0</v>
      </c>
      <c r="BB74" s="193">
        <f t="shared" si="19"/>
        <v>0</v>
      </c>
      <c r="BC74" s="348">
        <f t="shared" si="20"/>
        <v>0</v>
      </c>
      <c r="BD74" s="348">
        <f t="shared" si="21"/>
        <v>0</v>
      </c>
      <c r="BE74" s="184">
        <f t="shared" si="22"/>
        <v>0</v>
      </c>
      <c r="BF74" s="193">
        <f t="shared" si="23"/>
        <v>0</v>
      </c>
      <c r="BG74" s="348">
        <f t="shared" si="24"/>
        <v>0</v>
      </c>
      <c r="BH74" s="348">
        <f t="shared" si="25"/>
        <v>0</v>
      </c>
      <c r="BI74" s="184">
        <f t="shared" si="26"/>
        <v>0</v>
      </c>
      <c r="BJ74" s="193">
        <f t="shared" si="27"/>
        <v>0</v>
      </c>
      <c r="BK74" s="348">
        <f t="shared" si="28"/>
        <v>0</v>
      </c>
      <c r="BL74" s="348">
        <f t="shared" si="29"/>
        <v>0</v>
      </c>
      <c r="BM74" s="184">
        <f t="shared" si="30"/>
        <v>0</v>
      </c>
      <c r="BN74" s="193">
        <f t="shared" si="31"/>
        <v>0</v>
      </c>
      <c r="BO74" s="348">
        <f t="shared" si="32"/>
        <v>0</v>
      </c>
      <c r="BP74" s="348">
        <f t="shared" si="33"/>
        <v>0</v>
      </c>
      <c r="BQ74" s="184">
        <f t="shared" si="34"/>
        <v>0</v>
      </c>
      <c r="BR74" s="193">
        <f t="shared" si="35"/>
        <v>0</v>
      </c>
      <c r="BS74" s="348">
        <f t="shared" si="36"/>
        <v>0</v>
      </c>
      <c r="BT74" s="348">
        <f t="shared" si="37"/>
        <v>0</v>
      </c>
      <c r="BU74" s="184">
        <f t="shared" si="38"/>
        <v>0</v>
      </c>
      <c r="BV74" s="193">
        <f t="shared" si="39"/>
        <v>0</v>
      </c>
      <c r="BW74" s="348">
        <f t="shared" si="40"/>
        <v>0</v>
      </c>
      <c r="BX74" s="348">
        <f t="shared" si="41"/>
        <v>0</v>
      </c>
      <c r="BY74" s="184">
        <f t="shared" si="42"/>
        <v>0</v>
      </c>
      <c r="BZ74" s="193">
        <f t="shared" si="43"/>
        <v>0</v>
      </c>
      <c r="CA74" s="348">
        <f t="shared" si="44"/>
        <v>0</v>
      </c>
      <c r="CB74" s="348">
        <f t="shared" si="45"/>
        <v>0</v>
      </c>
      <c r="CC74" s="184">
        <f t="shared" si="46"/>
        <v>0</v>
      </c>
      <c r="CD74" s="193">
        <f t="shared" si="47"/>
        <v>0</v>
      </c>
      <c r="CE74" s="348">
        <f t="shared" si="48"/>
        <v>0</v>
      </c>
      <c r="CF74" s="348">
        <f t="shared" si="49"/>
        <v>0</v>
      </c>
      <c r="CG74" s="184">
        <f t="shared" si="50"/>
        <v>0</v>
      </c>
      <c r="CH74" s="193">
        <f t="shared" si="51"/>
        <v>0</v>
      </c>
      <c r="CI74" s="348">
        <f t="shared" si="52"/>
        <v>0</v>
      </c>
      <c r="CJ74" s="348">
        <f t="shared" si="53"/>
        <v>0</v>
      </c>
      <c r="CK74" s="184">
        <f t="shared" si="54"/>
        <v>0</v>
      </c>
      <c r="CL74" s="193">
        <f t="shared" si="55"/>
        <v>0</v>
      </c>
      <c r="CM74" s="348">
        <f t="shared" si="56"/>
        <v>0</v>
      </c>
      <c r="CN74" s="348">
        <f t="shared" si="57"/>
        <v>0</v>
      </c>
      <c r="CO74" s="184">
        <f t="shared" si="58"/>
        <v>0</v>
      </c>
      <c r="CP74" s="193">
        <f t="shared" si="59"/>
        <v>0</v>
      </c>
      <c r="CQ74" s="1168">
        <f t="shared" si="60"/>
        <v>0</v>
      </c>
      <c r="CR74" s="349">
        <f t="shared" si="67"/>
        <v>0</v>
      </c>
      <c r="CS74" s="197">
        <f t="shared" si="61"/>
        <v>0</v>
      </c>
      <c r="CT74" s="1169">
        <f t="shared" si="62"/>
        <v>0</v>
      </c>
      <c r="CV74" s="1631"/>
      <c r="CW74" s="1632"/>
      <c r="CX74" s="1632"/>
      <c r="CY74" s="1632"/>
      <c r="CZ74" s="1632"/>
      <c r="DA74" s="1632"/>
      <c r="DB74" s="1632"/>
      <c r="DC74" s="1632"/>
      <c r="DD74" s="1632"/>
      <c r="DE74" s="1632"/>
      <c r="DF74" s="1632"/>
      <c r="DG74" s="1632"/>
      <c r="DH74" s="1633"/>
      <c r="DI74" s="10"/>
    </row>
    <row r="75" spans="2:113" ht="18" hidden="1" customHeight="1" outlineLevel="1" x14ac:dyDescent="0.25">
      <c r="B75" s="126"/>
      <c r="C75" s="611"/>
      <c r="D75" s="612"/>
      <c r="E75" s="612"/>
      <c r="F75" s="612"/>
      <c r="G75" s="31"/>
      <c r="H75" s="187"/>
      <c r="I75" s="1152"/>
      <c r="J75" s="349">
        <f t="shared" si="3"/>
        <v>0</v>
      </c>
      <c r="K75" s="349">
        <f t="shared" si="66"/>
        <v>0</v>
      </c>
      <c r="L75" s="351" t="str">
        <f t="shared" si="65"/>
        <v/>
      </c>
      <c r="M75" s="187"/>
      <c r="N75" s="189"/>
      <c r="O75" s="189"/>
      <c r="P75" s="190"/>
      <c r="Q75" s="33"/>
      <c r="R75" s="33"/>
      <c r="S75" s="33"/>
      <c r="T75" s="33"/>
      <c r="U75" s="33"/>
      <c r="V75" s="33"/>
      <c r="W75" s="1156"/>
      <c r="X75" s="33"/>
      <c r="Y75" s="33"/>
      <c r="Z75" s="1161">
        <f>IFERROR(CHOOSE(MATCH(N75,{"Mensal";"Bimestral";"Trimestral";"Quadrimestral";"Semestral";"Anual"},0),12,6,4,3,2,1),1)</f>
        <v>1</v>
      </c>
      <c r="AA75" s="33"/>
      <c r="AB75" s="33"/>
      <c r="AC75" s="33"/>
      <c r="AD75" s="351"/>
      <c r="AE75" s="351"/>
      <c r="AF75" s="353"/>
      <c r="AG75" s="33"/>
      <c r="AH75" s="186"/>
      <c r="AI75" s="357"/>
      <c r="AJ75" s="186"/>
      <c r="AK75" s="349"/>
      <c r="AL75" s="1162">
        <f t="shared" si="4"/>
        <v>0</v>
      </c>
      <c r="AM75" s="1163">
        <f t="shared" si="5"/>
        <v>0</v>
      </c>
      <c r="AN75" s="1164">
        <f t="shared" si="6"/>
        <v>0</v>
      </c>
      <c r="AO75" s="1159"/>
      <c r="AP75" s="1165">
        <f t="shared" si="7"/>
        <v>0</v>
      </c>
      <c r="AQ75" s="1163">
        <f t="shared" si="8"/>
        <v>0</v>
      </c>
      <c r="AR75" s="1163">
        <f t="shared" si="9"/>
        <v>0</v>
      </c>
      <c r="AS75" s="1162">
        <f t="shared" si="10"/>
        <v>0</v>
      </c>
      <c r="AT75" s="1167">
        <f t="shared" si="11"/>
        <v>0</v>
      </c>
      <c r="AU75" s="348">
        <f t="shared" si="12"/>
        <v>0</v>
      </c>
      <c r="AV75" s="348">
        <f t="shared" si="13"/>
        <v>0</v>
      </c>
      <c r="AW75" s="184">
        <f t="shared" si="14"/>
        <v>0</v>
      </c>
      <c r="AX75" s="193">
        <f t="shared" si="15"/>
        <v>0</v>
      </c>
      <c r="AY75" s="348">
        <f t="shared" si="16"/>
        <v>0</v>
      </c>
      <c r="AZ75" s="348">
        <f t="shared" si="17"/>
        <v>0</v>
      </c>
      <c r="BA75" s="614">
        <f t="shared" si="18"/>
        <v>0</v>
      </c>
      <c r="BB75" s="193">
        <f t="shared" si="19"/>
        <v>0</v>
      </c>
      <c r="BC75" s="348">
        <f t="shared" si="20"/>
        <v>0</v>
      </c>
      <c r="BD75" s="348">
        <f t="shared" si="21"/>
        <v>0</v>
      </c>
      <c r="BE75" s="184">
        <f t="shared" si="22"/>
        <v>0</v>
      </c>
      <c r="BF75" s="193">
        <f t="shared" si="23"/>
        <v>0</v>
      </c>
      <c r="BG75" s="348">
        <f t="shared" si="24"/>
        <v>0</v>
      </c>
      <c r="BH75" s="348">
        <f t="shared" si="25"/>
        <v>0</v>
      </c>
      <c r="BI75" s="184">
        <f t="shared" si="26"/>
        <v>0</v>
      </c>
      <c r="BJ75" s="193">
        <f t="shared" si="27"/>
        <v>0</v>
      </c>
      <c r="BK75" s="348">
        <f t="shared" si="28"/>
        <v>0</v>
      </c>
      <c r="BL75" s="348">
        <f t="shared" si="29"/>
        <v>0</v>
      </c>
      <c r="BM75" s="184">
        <f t="shared" si="30"/>
        <v>0</v>
      </c>
      <c r="BN75" s="193">
        <f t="shared" si="31"/>
        <v>0</v>
      </c>
      <c r="BO75" s="348">
        <f t="shared" si="32"/>
        <v>0</v>
      </c>
      <c r="BP75" s="348">
        <f t="shared" si="33"/>
        <v>0</v>
      </c>
      <c r="BQ75" s="184">
        <f t="shared" si="34"/>
        <v>0</v>
      </c>
      <c r="BR75" s="193">
        <f t="shared" si="35"/>
        <v>0</v>
      </c>
      <c r="BS75" s="348">
        <f t="shared" si="36"/>
        <v>0</v>
      </c>
      <c r="BT75" s="348">
        <f t="shared" si="37"/>
        <v>0</v>
      </c>
      <c r="BU75" s="184">
        <f t="shared" si="38"/>
        <v>0</v>
      </c>
      <c r="BV75" s="193">
        <f t="shared" si="39"/>
        <v>0</v>
      </c>
      <c r="BW75" s="348">
        <f t="shared" si="40"/>
        <v>0</v>
      </c>
      <c r="BX75" s="348">
        <f t="shared" si="41"/>
        <v>0</v>
      </c>
      <c r="BY75" s="184">
        <f t="shared" si="42"/>
        <v>0</v>
      </c>
      <c r="BZ75" s="193">
        <f t="shared" si="43"/>
        <v>0</v>
      </c>
      <c r="CA75" s="348">
        <f t="shared" si="44"/>
        <v>0</v>
      </c>
      <c r="CB75" s="348">
        <f t="shared" si="45"/>
        <v>0</v>
      </c>
      <c r="CC75" s="184">
        <f t="shared" si="46"/>
        <v>0</v>
      </c>
      <c r="CD75" s="193">
        <f t="shared" si="47"/>
        <v>0</v>
      </c>
      <c r="CE75" s="348">
        <f t="shared" si="48"/>
        <v>0</v>
      </c>
      <c r="CF75" s="348">
        <f t="shared" si="49"/>
        <v>0</v>
      </c>
      <c r="CG75" s="184">
        <f t="shared" si="50"/>
        <v>0</v>
      </c>
      <c r="CH75" s="193">
        <f t="shared" si="51"/>
        <v>0</v>
      </c>
      <c r="CI75" s="348">
        <f t="shared" si="52"/>
        <v>0</v>
      </c>
      <c r="CJ75" s="348">
        <f t="shared" si="53"/>
        <v>0</v>
      </c>
      <c r="CK75" s="184">
        <f t="shared" si="54"/>
        <v>0</v>
      </c>
      <c r="CL75" s="193">
        <f t="shared" si="55"/>
        <v>0</v>
      </c>
      <c r="CM75" s="348">
        <f t="shared" si="56"/>
        <v>0</v>
      </c>
      <c r="CN75" s="348">
        <f t="shared" si="57"/>
        <v>0</v>
      </c>
      <c r="CO75" s="184">
        <f t="shared" si="58"/>
        <v>0</v>
      </c>
      <c r="CP75" s="193">
        <f t="shared" si="59"/>
        <v>0</v>
      </c>
      <c r="CQ75" s="1168">
        <f t="shared" si="60"/>
        <v>0</v>
      </c>
      <c r="CR75" s="349">
        <f t="shared" si="67"/>
        <v>0</v>
      </c>
      <c r="CS75" s="197">
        <f t="shared" si="61"/>
        <v>0</v>
      </c>
      <c r="CT75" s="1169">
        <f t="shared" si="62"/>
        <v>0</v>
      </c>
      <c r="CV75" s="1631"/>
      <c r="CW75" s="1632"/>
      <c r="CX75" s="1632"/>
      <c r="CY75" s="1632"/>
      <c r="CZ75" s="1632"/>
      <c r="DA75" s="1632"/>
      <c r="DB75" s="1632"/>
      <c r="DC75" s="1632"/>
      <c r="DD75" s="1632"/>
      <c r="DE75" s="1632"/>
      <c r="DF75" s="1632"/>
      <c r="DG75" s="1632"/>
      <c r="DH75" s="1633"/>
      <c r="DI75" s="10"/>
    </row>
    <row r="76" spans="2:113" ht="18" hidden="1" customHeight="1" outlineLevel="1" x14ac:dyDescent="0.25">
      <c r="B76" s="126"/>
      <c r="C76" s="611"/>
      <c r="D76" s="612"/>
      <c r="E76" s="612"/>
      <c r="F76" s="612"/>
      <c r="G76" s="31"/>
      <c r="H76" s="187"/>
      <c r="I76" s="1152"/>
      <c r="J76" s="349">
        <f t="shared" si="3"/>
        <v>0</v>
      </c>
      <c r="K76" s="349">
        <f t="shared" si="66"/>
        <v>0</v>
      </c>
      <c r="L76" s="351" t="str">
        <f t="shared" si="65"/>
        <v/>
      </c>
      <c r="M76" s="187"/>
      <c r="N76" s="189"/>
      <c r="O76" s="189"/>
      <c r="P76" s="190"/>
      <c r="Q76" s="33"/>
      <c r="R76" s="33"/>
      <c r="S76" s="33"/>
      <c r="T76" s="33"/>
      <c r="U76" s="33"/>
      <c r="V76" s="33"/>
      <c r="W76" s="1156"/>
      <c r="X76" s="33"/>
      <c r="Y76" s="33"/>
      <c r="Z76" s="1161">
        <f>IFERROR(CHOOSE(MATCH(N76,{"Mensal";"Bimestral";"Trimestral";"Quadrimestral";"Semestral";"Anual"},0),12,6,4,3,2,1),1)</f>
        <v>1</v>
      </c>
      <c r="AA76" s="33"/>
      <c r="AB76" s="33"/>
      <c r="AC76" s="33"/>
      <c r="AD76" s="351"/>
      <c r="AE76" s="351"/>
      <c r="AF76" s="353"/>
      <c r="AG76" s="33"/>
      <c r="AH76" s="186"/>
      <c r="AI76" s="357"/>
      <c r="AJ76" s="186"/>
      <c r="AK76" s="349"/>
      <c r="AL76" s="1162">
        <f t="shared" si="4"/>
        <v>0</v>
      </c>
      <c r="AM76" s="1163">
        <f t="shared" si="5"/>
        <v>0</v>
      </c>
      <c r="AN76" s="1164">
        <f t="shared" si="6"/>
        <v>0</v>
      </c>
      <c r="AO76" s="1159"/>
      <c r="AP76" s="1165">
        <f t="shared" si="7"/>
        <v>0</v>
      </c>
      <c r="AQ76" s="1163">
        <f t="shared" si="8"/>
        <v>0</v>
      </c>
      <c r="AR76" s="1163">
        <f t="shared" si="9"/>
        <v>0</v>
      </c>
      <c r="AS76" s="1162">
        <f t="shared" si="10"/>
        <v>0</v>
      </c>
      <c r="AT76" s="1167">
        <f t="shared" si="11"/>
        <v>0</v>
      </c>
      <c r="AU76" s="348">
        <f t="shared" si="12"/>
        <v>0</v>
      </c>
      <c r="AV76" s="348">
        <f t="shared" si="13"/>
        <v>0</v>
      </c>
      <c r="AW76" s="184">
        <f t="shared" si="14"/>
        <v>0</v>
      </c>
      <c r="AX76" s="193">
        <f t="shared" si="15"/>
        <v>0</v>
      </c>
      <c r="AY76" s="348">
        <f t="shared" si="16"/>
        <v>0</v>
      </c>
      <c r="AZ76" s="348">
        <f t="shared" si="17"/>
        <v>0</v>
      </c>
      <c r="BA76" s="614">
        <f t="shared" si="18"/>
        <v>0</v>
      </c>
      <c r="BB76" s="193">
        <f t="shared" si="19"/>
        <v>0</v>
      </c>
      <c r="BC76" s="348">
        <f t="shared" si="20"/>
        <v>0</v>
      </c>
      <c r="BD76" s="348">
        <f t="shared" si="21"/>
        <v>0</v>
      </c>
      <c r="BE76" s="184">
        <f t="shared" si="22"/>
        <v>0</v>
      </c>
      <c r="BF76" s="193">
        <f t="shared" si="23"/>
        <v>0</v>
      </c>
      <c r="BG76" s="348">
        <f t="shared" si="24"/>
        <v>0</v>
      </c>
      <c r="BH76" s="348">
        <f t="shared" si="25"/>
        <v>0</v>
      </c>
      <c r="BI76" s="184">
        <f t="shared" si="26"/>
        <v>0</v>
      </c>
      <c r="BJ76" s="193">
        <f t="shared" si="27"/>
        <v>0</v>
      </c>
      <c r="BK76" s="348">
        <f t="shared" si="28"/>
        <v>0</v>
      </c>
      <c r="BL76" s="348">
        <f t="shared" si="29"/>
        <v>0</v>
      </c>
      <c r="BM76" s="184">
        <f t="shared" si="30"/>
        <v>0</v>
      </c>
      <c r="BN76" s="193">
        <f t="shared" si="31"/>
        <v>0</v>
      </c>
      <c r="BO76" s="348">
        <f t="shared" si="32"/>
        <v>0</v>
      </c>
      <c r="BP76" s="348">
        <f t="shared" si="33"/>
        <v>0</v>
      </c>
      <c r="BQ76" s="184">
        <f t="shared" si="34"/>
        <v>0</v>
      </c>
      <c r="BR76" s="193">
        <f t="shared" si="35"/>
        <v>0</v>
      </c>
      <c r="BS76" s="348">
        <f t="shared" si="36"/>
        <v>0</v>
      </c>
      <c r="BT76" s="348">
        <f t="shared" si="37"/>
        <v>0</v>
      </c>
      <c r="BU76" s="184">
        <f t="shared" si="38"/>
        <v>0</v>
      </c>
      <c r="BV76" s="193">
        <f t="shared" si="39"/>
        <v>0</v>
      </c>
      <c r="BW76" s="348">
        <f t="shared" si="40"/>
        <v>0</v>
      </c>
      <c r="BX76" s="348">
        <f t="shared" si="41"/>
        <v>0</v>
      </c>
      <c r="BY76" s="184">
        <f t="shared" si="42"/>
        <v>0</v>
      </c>
      <c r="BZ76" s="193">
        <f t="shared" si="43"/>
        <v>0</v>
      </c>
      <c r="CA76" s="348">
        <f t="shared" si="44"/>
        <v>0</v>
      </c>
      <c r="CB76" s="348">
        <f t="shared" si="45"/>
        <v>0</v>
      </c>
      <c r="CC76" s="184">
        <f t="shared" si="46"/>
        <v>0</v>
      </c>
      <c r="CD76" s="193">
        <f t="shared" si="47"/>
        <v>0</v>
      </c>
      <c r="CE76" s="348">
        <f t="shared" si="48"/>
        <v>0</v>
      </c>
      <c r="CF76" s="348">
        <f t="shared" si="49"/>
        <v>0</v>
      </c>
      <c r="CG76" s="184">
        <f t="shared" si="50"/>
        <v>0</v>
      </c>
      <c r="CH76" s="193">
        <f t="shared" si="51"/>
        <v>0</v>
      </c>
      <c r="CI76" s="348">
        <f t="shared" si="52"/>
        <v>0</v>
      </c>
      <c r="CJ76" s="348">
        <f t="shared" si="53"/>
        <v>0</v>
      </c>
      <c r="CK76" s="184">
        <f t="shared" si="54"/>
        <v>0</v>
      </c>
      <c r="CL76" s="193">
        <f t="shared" si="55"/>
        <v>0</v>
      </c>
      <c r="CM76" s="348">
        <f t="shared" si="56"/>
        <v>0</v>
      </c>
      <c r="CN76" s="348">
        <f t="shared" si="57"/>
        <v>0</v>
      </c>
      <c r="CO76" s="184">
        <f t="shared" si="58"/>
        <v>0</v>
      </c>
      <c r="CP76" s="193">
        <f t="shared" si="59"/>
        <v>0</v>
      </c>
      <c r="CQ76" s="1168">
        <f t="shared" si="60"/>
        <v>0</v>
      </c>
      <c r="CR76" s="349">
        <f t="shared" si="67"/>
        <v>0</v>
      </c>
      <c r="CS76" s="197">
        <f t="shared" si="61"/>
        <v>0</v>
      </c>
      <c r="CT76" s="1169">
        <f t="shared" si="62"/>
        <v>0</v>
      </c>
      <c r="CV76" s="1631"/>
      <c r="CW76" s="1632"/>
      <c r="CX76" s="1632"/>
      <c r="CY76" s="1632"/>
      <c r="CZ76" s="1632"/>
      <c r="DA76" s="1632"/>
      <c r="DB76" s="1632"/>
      <c r="DC76" s="1632"/>
      <c r="DD76" s="1632"/>
      <c r="DE76" s="1632"/>
      <c r="DF76" s="1632"/>
      <c r="DG76" s="1632"/>
      <c r="DH76" s="1633"/>
      <c r="DI76" s="10"/>
    </row>
    <row r="77" spans="2:113" ht="18" hidden="1" customHeight="1" outlineLevel="1" x14ac:dyDescent="0.25">
      <c r="B77" s="126"/>
      <c r="C77" s="611"/>
      <c r="D77" s="612"/>
      <c r="E77" s="612"/>
      <c r="F77" s="612"/>
      <c r="G77" s="31"/>
      <c r="H77" s="187"/>
      <c r="I77" s="1152"/>
      <c r="J77" s="349">
        <f t="shared" si="3"/>
        <v>0</v>
      </c>
      <c r="K77" s="349">
        <f t="shared" si="66"/>
        <v>0</v>
      </c>
      <c r="L77" s="351" t="str">
        <f t="shared" si="65"/>
        <v/>
      </c>
      <c r="M77" s="187"/>
      <c r="N77" s="189"/>
      <c r="O77" s="189"/>
      <c r="P77" s="190"/>
      <c r="Q77" s="33"/>
      <c r="R77" s="33"/>
      <c r="S77" s="33"/>
      <c r="T77" s="33"/>
      <c r="U77" s="33"/>
      <c r="V77" s="33"/>
      <c r="W77" s="1156"/>
      <c r="X77" s="33"/>
      <c r="Y77" s="33"/>
      <c r="Z77" s="1161">
        <f>IFERROR(CHOOSE(MATCH(N77,{"Mensal";"Bimestral";"Trimestral";"Quadrimestral";"Semestral";"Anual"},0),12,6,4,3,2,1),1)</f>
        <v>1</v>
      </c>
      <c r="AA77" s="33"/>
      <c r="AB77" s="33"/>
      <c r="AC77" s="33"/>
      <c r="AD77" s="351"/>
      <c r="AE77" s="351"/>
      <c r="AF77" s="353"/>
      <c r="AG77" s="33"/>
      <c r="AH77" s="186"/>
      <c r="AI77" s="357"/>
      <c r="AJ77" s="186"/>
      <c r="AK77" s="349"/>
      <c r="AL77" s="1162">
        <f t="shared" si="4"/>
        <v>0</v>
      </c>
      <c r="AM77" s="1163">
        <f t="shared" si="5"/>
        <v>0</v>
      </c>
      <c r="AN77" s="1164">
        <f t="shared" si="6"/>
        <v>0</v>
      </c>
      <c r="AO77" s="1159"/>
      <c r="AP77" s="1165">
        <f t="shared" si="7"/>
        <v>0</v>
      </c>
      <c r="AQ77" s="1163">
        <f t="shared" si="8"/>
        <v>0</v>
      </c>
      <c r="AR77" s="1163">
        <f t="shared" si="9"/>
        <v>0</v>
      </c>
      <c r="AS77" s="1162">
        <f t="shared" si="10"/>
        <v>0</v>
      </c>
      <c r="AT77" s="1167">
        <f t="shared" si="11"/>
        <v>0</v>
      </c>
      <c r="AU77" s="348">
        <f t="shared" si="12"/>
        <v>0</v>
      </c>
      <c r="AV77" s="348">
        <f t="shared" si="13"/>
        <v>0</v>
      </c>
      <c r="AW77" s="184">
        <f t="shared" si="14"/>
        <v>0</v>
      </c>
      <c r="AX77" s="193">
        <f t="shared" si="15"/>
        <v>0</v>
      </c>
      <c r="AY77" s="348">
        <f t="shared" si="16"/>
        <v>0</v>
      </c>
      <c r="AZ77" s="348">
        <f t="shared" si="17"/>
        <v>0</v>
      </c>
      <c r="BA77" s="614">
        <f t="shared" si="18"/>
        <v>0</v>
      </c>
      <c r="BB77" s="193">
        <f t="shared" si="19"/>
        <v>0</v>
      </c>
      <c r="BC77" s="348">
        <f t="shared" si="20"/>
        <v>0</v>
      </c>
      <c r="BD77" s="348">
        <f t="shared" si="21"/>
        <v>0</v>
      </c>
      <c r="BE77" s="184">
        <f t="shared" si="22"/>
        <v>0</v>
      </c>
      <c r="BF77" s="193">
        <f t="shared" si="23"/>
        <v>0</v>
      </c>
      <c r="BG77" s="348">
        <f t="shared" si="24"/>
        <v>0</v>
      </c>
      <c r="BH77" s="348">
        <f t="shared" si="25"/>
        <v>0</v>
      </c>
      <c r="BI77" s="184">
        <f t="shared" si="26"/>
        <v>0</v>
      </c>
      <c r="BJ77" s="193">
        <f t="shared" si="27"/>
        <v>0</v>
      </c>
      <c r="BK77" s="348">
        <f t="shared" si="28"/>
        <v>0</v>
      </c>
      <c r="BL77" s="348">
        <f t="shared" si="29"/>
        <v>0</v>
      </c>
      <c r="BM77" s="184">
        <f t="shared" si="30"/>
        <v>0</v>
      </c>
      <c r="BN77" s="193">
        <f t="shared" si="31"/>
        <v>0</v>
      </c>
      <c r="BO77" s="348">
        <f t="shared" si="32"/>
        <v>0</v>
      </c>
      <c r="BP77" s="348">
        <f t="shared" si="33"/>
        <v>0</v>
      </c>
      <c r="BQ77" s="184">
        <f t="shared" si="34"/>
        <v>0</v>
      </c>
      <c r="BR77" s="193">
        <f t="shared" si="35"/>
        <v>0</v>
      </c>
      <c r="BS77" s="348">
        <f t="shared" si="36"/>
        <v>0</v>
      </c>
      <c r="BT77" s="348">
        <f t="shared" si="37"/>
        <v>0</v>
      </c>
      <c r="BU77" s="184">
        <f t="shared" si="38"/>
        <v>0</v>
      </c>
      <c r="BV77" s="193">
        <f t="shared" si="39"/>
        <v>0</v>
      </c>
      <c r="BW77" s="348">
        <f t="shared" si="40"/>
        <v>0</v>
      </c>
      <c r="BX77" s="348">
        <f t="shared" si="41"/>
        <v>0</v>
      </c>
      <c r="BY77" s="184">
        <f t="shared" si="42"/>
        <v>0</v>
      </c>
      <c r="BZ77" s="193">
        <f t="shared" si="43"/>
        <v>0</v>
      </c>
      <c r="CA77" s="348">
        <f t="shared" si="44"/>
        <v>0</v>
      </c>
      <c r="CB77" s="348">
        <f t="shared" si="45"/>
        <v>0</v>
      </c>
      <c r="CC77" s="184">
        <f t="shared" si="46"/>
        <v>0</v>
      </c>
      <c r="CD77" s="193">
        <f t="shared" si="47"/>
        <v>0</v>
      </c>
      <c r="CE77" s="348">
        <f t="shared" si="48"/>
        <v>0</v>
      </c>
      <c r="CF77" s="348">
        <f t="shared" si="49"/>
        <v>0</v>
      </c>
      <c r="CG77" s="184">
        <f t="shared" si="50"/>
        <v>0</v>
      </c>
      <c r="CH77" s="193">
        <f t="shared" si="51"/>
        <v>0</v>
      </c>
      <c r="CI77" s="348">
        <f t="shared" si="52"/>
        <v>0</v>
      </c>
      <c r="CJ77" s="348">
        <f t="shared" si="53"/>
        <v>0</v>
      </c>
      <c r="CK77" s="184">
        <f t="shared" si="54"/>
        <v>0</v>
      </c>
      <c r="CL77" s="193">
        <f t="shared" si="55"/>
        <v>0</v>
      </c>
      <c r="CM77" s="348">
        <f t="shared" si="56"/>
        <v>0</v>
      </c>
      <c r="CN77" s="348">
        <f t="shared" si="57"/>
        <v>0</v>
      </c>
      <c r="CO77" s="184">
        <f t="shared" si="58"/>
        <v>0</v>
      </c>
      <c r="CP77" s="193">
        <f t="shared" si="59"/>
        <v>0</v>
      </c>
      <c r="CQ77" s="1168">
        <f t="shared" si="60"/>
        <v>0</v>
      </c>
      <c r="CR77" s="349">
        <f t="shared" si="67"/>
        <v>0</v>
      </c>
      <c r="CS77" s="197">
        <f t="shared" si="61"/>
        <v>0</v>
      </c>
      <c r="CT77" s="1169">
        <f t="shared" si="62"/>
        <v>0</v>
      </c>
      <c r="CV77" s="1631"/>
      <c r="CW77" s="1632"/>
      <c r="CX77" s="1632"/>
      <c r="CY77" s="1632"/>
      <c r="CZ77" s="1632"/>
      <c r="DA77" s="1632"/>
      <c r="DB77" s="1632"/>
      <c r="DC77" s="1632"/>
      <c r="DD77" s="1632"/>
      <c r="DE77" s="1632"/>
      <c r="DF77" s="1632"/>
      <c r="DG77" s="1632"/>
      <c r="DH77" s="1633"/>
      <c r="DI77" s="10"/>
    </row>
    <row r="78" spans="2:113" ht="18" hidden="1" customHeight="1" outlineLevel="1" x14ac:dyDescent="0.25">
      <c r="B78" s="126"/>
      <c r="C78" s="611"/>
      <c r="D78" s="612"/>
      <c r="E78" s="612"/>
      <c r="F78" s="612"/>
      <c r="G78" s="31"/>
      <c r="H78" s="187"/>
      <c r="I78" s="1152"/>
      <c r="J78" s="349">
        <f t="shared" si="3"/>
        <v>0</v>
      </c>
      <c r="K78" s="349">
        <f t="shared" si="66"/>
        <v>0</v>
      </c>
      <c r="L78" s="351" t="str">
        <f t="shared" si="65"/>
        <v/>
      </c>
      <c r="M78" s="187"/>
      <c r="N78" s="189"/>
      <c r="O78" s="189"/>
      <c r="P78" s="190"/>
      <c r="Q78" s="33"/>
      <c r="R78" s="33"/>
      <c r="S78" s="33"/>
      <c r="T78" s="33"/>
      <c r="U78" s="33"/>
      <c r="V78" s="33"/>
      <c r="W78" s="1156"/>
      <c r="X78" s="33"/>
      <c r="Y78" s="33"/>
      <c r="Z78" s="1161">
        <f>IFERROR(CHOOSE(MATCH(N78,{"Mensal";"Bimestral";"Trimestral";"Quadrimestral";"Semestral";"Anual"},0),12,6,4,3,2,1),1)</f>
        <v>1</v>
      </c>
      <c r="AA78" s="33"/>
      <c r="AB78" s="33"/>
      <c r="AC78" s="33"/>
      <c r="AD78" s="351"/>
      <c r="AE78" s="351"/>
      <c r="AF78" s="353"/>
      <c r="AG78" s="33"/>
      <c r="AH78" s="186"/>
      <c r="AI78" s="357"/>
      <c r="AJ78" s="186"/>
      <c r="AK78" s="349"/>
      <c r="AL78" s="1162">
        <f t="shared" si="4"/>
        <v>0</v>
      </c>
      <c r="AM78" s="1163">
        <f t="shared" si="5"/>
        <v>0</v>
      </c>
      <c r="AN78" s="1164">
        <f t="shared" si="6"/>
        <v>0</v>
      </c>
      <c r="AO78" s="1159"/>
      <c r="AP78" s="1165">
        <f t="shared" si="7"/>
        <v>0</v>
      </c>
      <c r="AQ78" s="1163">
        <f t="shared" si="8"/>
        <v>0</v>
      </c>
      <c r="AR78" s="1163">
        <f t="shared" si="9"/>
        <v>0</v>
      </c>
      <c r="AS78" s="1162">
        <f t="shared" si="10"/>
        <v>0</v>
      </c>
      <c r="AT78" s="1167">
        <f t="shared" si="11"/>
        <v>0</v>
      </c>
      <c r="AU78" s="348">
        <f t="shared" si="12"/>
        <v>0</v>
      </c>
      <c r="AV78" s="348">
        <f t="shared" si="13"/>
        <v>0</v>
      </c>
      <c r="AW78" s="184">
        <f t="shared" si="14"/>
        <v>0</v>
      </c>
      <c r="AX78" s="193">
        <f t="shared" si="15"/>
        <v>0</v>
      </c>
      <c r="AY78" s="348">
        <f t="shared" si="16"/>
        <v>0</v>
      </c>
      <c r="AZ78" s="348">
        <f t="shared" si="17"/>
        <v>0</v>
      </c>
      <c r="BA78" s="614">
        <f t="shared" si="18"/>
        <v>0</v>
      </c>
      <c r="BB78" s="193">
        <f t="shared" si="19"/>
        <v>0</v>
      </c>
      <c r="BC78" s="348">
        <f t="shared" si="20"/>
        <v>0</v>
      </c>
      <c r="BD78" s="348">
        <f t="shared" si="21"/>
        <v>0</v>
      </c>
      <c r="BE78" s="184">
        <f t="shared" si="22"/>
        <v>0</v>
      </c>
      <c r="BF78" s="193">
        <f t="shared" si="23"/>
        <v>0</v>
      </c>
      <c r="BG78" s="348">
        <f t="shared" si="24"/>
        <v>0</v>
      </c>
      <c r="BH78" s="348">
        <f t="shared" si="25"/>
        <v>0</v>
      </c>
      <c r="BI78" s="184">
        <f t="shared" si="26"/>
        <v>0</v>
      </c>
      <c r="BJ78" s="193">
        <f t="shared" si="27"/>
        <v>0</v>
      </c>
      <c r="BK78" s="348">
        <f t="shared" si="28"/>
        <v>0</v>
      </c>
      <c r="BL78" s="348">
        <f t="shared" si="29"/>
        <v>0</v>
      </c>
      <c r="BM78" s="184">
        <f t="shared" si="30"/>
        <v>0</v>
      </c>
      <c r="BN78" s="193">
        <f t="shared" si="31"/>
        <v>0</v>
      </c>
      <c r="BO78" s="348">
        <f t="shared" si="32"/>
        <v>0</v>
      </c>
      <c r="BP78" s="348">
        <f t="shared" si="33"/>
        <v>0</v>
      </c>
      <c r="BQ78" s="184">
        <f t="shared" si="34"/>
        <v>0</v>
      </c>
      <c r="BR78" s="193">
        <f t="shared" si="35"/>
        <v>0</v>
      </c>
      <c r="BS78" s="348">
        <f t="shared" si="36"/>
        <v>0</v>
      </c>
      <c r="BT78" s="348">
        <f t="shared" si="37"/>
        <v>0</v>
      </c>
      <c r="BU78" s="184">
        <f t="shared" si="38"/>
        <v>0</v>
      </c>
      <c r="BV78" s="193">
        <f t="shared" si="39"/>
        <v>0</v>
      </c>
      <c r="BW78" s="348">
        <f t="shared" si="40"/>
        <v>0</v>
      </c>
      <c r="BX78" s="348">
        <f t="shared" si="41"/>
        <v>0</v>
      </c>
      <c r="BY78" s="184">
        <f t="shared" si="42"/>
        <v>0</v>
      </c>
      <c r="BZ78" s="193">
        <f t="shared" si="43"/>
        <v>0</v>
      </c>
      <c r="CA78" s="348">
        <f t="shared" si="44"/>
        <v>0</v>
      </c>
      <c r="CB78" s="348">
        <f t="shared" si="45"/>
        <v>0</v>
      </c>
      <c r="CC78" s="184">
        <f t="shared" si="46"/>
        <v>0</v>
      </c>
      <c r="CD78" s="193">
        <f t="shared" si="47"/>
        <v>0</v>
      </c>
      <c r="CE78" s="348">
        <f t="shared" si="48"/>
        <v>0</v>
      </c>
      <c r="CF78" s="348">
        <f t="shared" si="49"/>
        <v>0</v>
      </c>
      <c r="CG78" s="184">
        <f t="shared" si="50"/>
        <v>0</v>
      </c>
      <c r="CH78" s="193">
        <f t="shared" si="51"/>
        <v>0</v>
      </c>
      <c r="CI78" s="348">
        <f t="shared" si="52"/>
        <v>0</v>
      </c>
      <c r="CJ78" s="348">
        <f t="shared" si="53"/>
        <v>0</v>
      </c>
      <c r="CK78" s="184">
        <f t="shared" si="54"/>
        <v>0</v>
      </c>
      <c r="CL78" s="193">
        <f t="shared" si="55"/>
        <v>0</v>
      </c>
      <c r="CM78" s="348">
        <f t="shared" si="56"/>
        <v>0</v>
      </c>
      <c r="CN78" s="348">
        <f t="shared" si="57"/>
        <v>0</v>
      </c>
      <c r="CO78" s="184">
        <f t="shared" si="58"/>
        <v>0</v>
      </c>
      <c r="CP78" s="193">
        <f t="shared" si="59"/>
        <v>0</v>
      </c>
      <c r="CQ78" s="1168">
        <f t="shared" si="60"/>
        <v>0</v>
      </c>
      <c r="CR78" s="349">
        <f t="shared" si="67"/>
        <v>0</v>
      </c>
      <c r="CS78" s="197">
        <f t="shared" si="61"/>
        <v>0</v>
      </c>
      <c r="CT78" s="1169">
        <f t="shared" si="62"/>
        <v>0</v>
      </c>
      <c r="CV78" s="1631"/>
      <c r="CW78" s="1632"/>
      <c r="CX78" s="1632"/>
      <c r="CY78" s="1632"/>
      <c r="CZ78" s="1632"/>
      <c r="DA78" s="1632"/>
      <c r="DB78" s="1632"/>
      <c r="DC78" s="1632"/>
      <c r="DD78" s="1632"/>
      <c r="DE78" s="1632"/>
      <c r="DF78" s="1632"/>
      <c r="DG78" s="1632"/>
      <c r="DH78" s="1633"/>
      <c r="DI78" s="10"/>
    </row>
    <row r="79" spans="2:113" ht="18" hidden="1" customHeight="1" outlineLevel="1" x14ac:dyDescent="0.25">
      <c r="B79" s="126"/>
      <c r="C79" s="611"/>
      <c r="D79" s="612"/>
      <c r="E79" s="612"/>
      <c r="F79" s="612"/>
      <c r="G79" s="31"/>
      <c r="H79" s="187"/>
      <c r="I79" s="1152"/>
      <c r="J79" s="349">
        <f t="shared" si="3"/>
        <v>0</v>
      </c>
      <c r="K79" s="349">
        <f t="shared" si="66"/>
        <v>0</v>
      </c>
      <c r="L79" s="351" t="str">
        <f t="shared" si="65"/>
        <v/>
      </c>
      <c r="M79" s="187"/>
      <c r="N79" s="189"/>
      <c r="O79" s="189"/>
      <c r="P79" s="190"/>
      <c r="Q79" s="33"/>
      <c r="R79" s="33"/>
      <c r="S79" s="33"/>
      <c r="T79" s="33"/>
      <c r="U79" s="33"/>
      <c r="V79" s="33"/>
      <c r="W79" s="1156"/>
      <c r="X79" s="33"/>
      <c r="Y79" s="33"/>
      <c r="Z79" s="1161">
        <f>IFERROR(CHOOSE(MATCH(N79,{"Mensal";"Bimestral";"Trimestral";"Quadrimestral";"Semestral";"Anual"},0),12,6,4,3,2,1),1)</f>
        <v>1</v>
      </c>
      <c r="AA79" s="33"/>
      <c r="AB79" s="33"/>
      <c r="AC79" s="33"/>
      <c r="AD79" s="351"/>
      <c r="AE79" s="351"/>
      <c r="AF79" s="353"/>
      <c r="AG79" s="33"/>
      <c r="AH79" s="186"/>
      <c r="AI79" s="357"/>
      <c r="AJ79" s="186"/>
      <c r="AK79" s="349"/>
      <c r="AL79" s="1162">
        <f t="shared" si="4"/>
        <v>0</v>
      </c>
      <c r="AM79" s="1163">
        <f t="shared" si="5"/>
        <v>0</v>
      </c>
      <c r="AN79" s="1164">
        <f t="shared" si="6"/>
        <v>0</v>
      </c>
      <c r="AO79" s="1159"/>
      <c r="AP79" s="1165">
        <f t="shared" si="7"/>
        <v>0</v>
      </c>
      <c r="AQ79" s="1163">
        <f t="shared" si="8"/>
        <v>0</v>
      </c>
      <c r="AR79" s="1163">
        <f t="shared" si="9"/>
        <v>0</v>
      </c>
      <c r="AS79" s="1162">
        <f t="shared" si="10"/>
        <v>0</v>
      </c>
      <c r="AT79" s="1167">
        <f t="shared" si="11"/>
        <v>0</v>
      </c>
      <c r="AU79" s="348">
        <f t="shared" si="12"/>
        <v>0</v>
      </c>
      <c r="AV79" s="348">
        <f t="shared" si="13"/>
        <v>0</v>
      </c>
      <c r="AW79" s="184">
        <f t="shared" si="14"/>
        <v>0</v>
      </c>
      <c r="AX79" s="193">
        <f t="shared" si="15"/>
        <v>0</v>
      </c>
      <c r="AY79" s="348">
        <f t="shared" si="16"/>
        <v>0</v>
      </c>
      <c r="AZ79" s="348">
        <f t="shared" si="17"/>
        <v>0</v>
      </c>
      <c r="BA79" s="614">
        <f t="shared" si="18"/>
        <v>0</v>
      </c>
      <c r="BB79" s="193">
        <f t="shared" si="19"/>
        <v>0</v>
      </c>
      <c r="BC79" s="348">
        <f t="shared" si="20"/>
        <v>0</v>
      </c>
      <c r="BD79" s="348">
        <f t="shared" si="21"/>
        <v>0</v>
      </c>
      <c r="BE79" s="184">
        <f t="shared" si="22"/>
        <v>0</v>
      </c>
      <c r="BF79" s="193">
        <f t="shared" si="23"/>
        <v>0</v>
      </c>
      <c r="BG79" s="348">
        <f t="shared" si="24"/>
        <v>0</v>
      </c>
      <c r="BH79" s="348">
        <f t="shared" si="25"/>
        <v>0</v>
      </c>
      <c r="BI79" s="184">
        <f t="shared" si="26"/>
        <v>0</v>
      </c>
      <c r="BJ79" s="193">
        <f t="shared" si="27"/>
        <v>0</v>
      </c>
      <c r="BK79" s="348">
        <f t="shared" si="28"/>
        <v>0</v>
      </c>
      <c r="BL79" s="348">
        <f t="shared" si="29"/>
        <v>0</v>
      </c>
      <c r="BM79" s="184">
        <f t="shared" si="30"/>
        <v>0</v>
      </c>
      <c r="BN79" s="193">
        <f t="shared" si="31"/>
        <v>0</v>
      </c>
      <c r="BO79" s="348">
        <f t="shared" si="32"/>
        <v>0</v>
      </c>
      <c r="BP79" s="348">
        <f t="shared" si="33"/>
        <v>0</v>
      </c>
      <c r="BQ79" s="184">
        <f t="shared" si="34"/>
        <v>0</v>
      </c>
      <c r="BR79" s="193">
        <f t="shared" si="35"/>
        <v>0</v>
      </c>
      <c r="BS79" s="348">
        <f t="shared" si="36"/>
        <v>0</v>
      </c>
      <c r="BT79" s="348">
        <f t="shared" si="37"/>
        <v>0</v>
      </c>
      <c r="BU79" s="184">
        <f t="shared" si="38"/>
        <v>0</v>
      </c>
      <c r="BV79" s="193">
        <f t="shared" si="39"/>
        <v>0</v>
      </c>
      <c r="BW79" s="348">
        <f t="shared" si="40"/>
        <v>0</v>
      </c>
      <c r="BX79" s="348">
        <f t="shared" si="41"/>
        <v>0</v>
      </c>
      <c r="BY79" s="184">
        <f t="shared" si="42"/>
        <v>0</v>
      </c>
      <c r="BZ79" s="193">
        <f t="shared" si="43"/>
        <v>0</v>
      </c>
      <c r="CA79" s="348">
        <f t="shared" si="44"/>
        <v>0</v>
      </c>
      <c r="CB79" s="348">
        <f t="shared" si="45"/>
        <v>0</v>
      </c>
      <c r="CC79" s="184">
        <f t="shared" si="46"/>
        <v>0</v>
      </c>
      <c r="CD79" s="193">
        <f t="shared" si="47"/>
        <v>0</v>
      </c>
      <c r="CE79" s="348">
        <f t="shared" si="48"/>
        <v>0</v>
      </c>
      <c r="CF79" s="348">
        <f t="shared" si="49"/>
        <v>0</v>
      </c>
      <c r="CG79" s="184">
        <f t="shared" si="50"/>
        <v>0</v>
      </c>
      <c r="CH79" s="193">
        <f t="shared" si="51"/>
        <v>0</v>
      </c>
      <c r="CI79" s="348">
        <f t="shared" si="52"/>
        <v>0</v>
      </c>
      <c r="CJ79" s="348">
        <f t="shared" si="53"/>
        <v>0</v>
      </c>
      <c r="CK79" s="184">
        <f t="shared" si="54"/>
        <v>0</v>
      </c>
      <c r="CL79" s="193">
        <f t="shared" si="55"/>
        <v>0</v>
      </c>
      <c r="CM79" s="348">
        <f t="shared" si="56"/>
        <v>0</v>
      </c>
      <c r="CN79" s="348">
        <f t="shared" si="57"/>
        <v>0</v>
      </c>
      <c r="CO79" s="184">
        <f t="shared" si="58"/>
        <v>0</v>
      </c>
      <c r="CP79" s="193">
        <f t="shared" si="59"/>
        <v>0</v>
      </c>
      <c r="CQ79" s="1168">
        <f t="shared" si="60"/>
        <v>0</v>
      </c>
      <c r="CR79" s="349">
        <f t="shared" si="67"/>
        <v>0</v>
      </c>
      <c r="CS79" s="197">
        <f t="shared" si="61"/>
        <v>0</v>
      </c>
      <c r="CT79" s="1169">
        <f t="shared" si="62"/>
        <v>0</v>
      </c>
      <c r="CV79" s="1631"/>
      <c r="CW79" s="1632"/>
      <c r="CX79" s="1632"/>
      <c r="CY79" s="1632"/>
      <c r="CZ79" s="1632"/>
      <c r="DA79" s="1632"/>
      <c r="DB79" s="1632"/>
      <c r="DC79" s="1632"/>
      <c r="DD79" s="1632"/>
      <c r="DE79" s="1632"/>
      <c r="DF79" s="1632"/>
      <c r="DG79" s="1632"/>
      <c r="DH79" s="1633"/>
      <c r="DI79" s="10"/>
    </row>
    <row r="80" spans="2:113" ht="32.4" hidden="1" customHeight="1" outlineLevel="1" x14ac:dyDescent="0.25">
      <c r="B80" s="126"/>
      <c r="C80" s="611"/>
      <c r="D80" s="612"/>
      <c r="E80" s="612"/>
      <c r="F80" s="612"/>
      <c r="G80" s="31"/>
      <c r="H80" s="187"/>
      <c r="I80" s="1152"/>
      <c r="J80" s="349">
        <f t="shared" si="3"/>
        <v>0</v>
      </c>
      <c r="K80" s="349">
        <f t="shared" si="66"/>
        <v>0</v>
      </c>
      <c r="L80" s="351" t="str">
        <f t="shared" si="65"/>
        <v/>
      </c>
      <c r="M80" s="187"/>
      <c r="N80" s="189"/>
      <c r="O80" s="189"/>
      <c r="P80" s="190"/>
      <c r="Q80" s="33"/>
      <c r="R80" s="33"/>
      <c r="S80" s="33"/>
      <c r="T80" s="33"/>
      <c r="U80" s="33"/>
      <c r="V80" s="33"/>
      <c r="W80" s="1156"/>
      <c r="X80" s="33"/>
      <c r="Y80" s="33"/>
      <c r="Z80" s="1161">
        <f>IFERROR(CHOOSE(MATCH(N80,{"Mensal";"Bimestral";"Trimestral";"Quadrimestral";"Semestral";"Anual"},0),12,6,4,3,2,1),1)</f>
        <v>1</v>
      </c>
      <c r="AA80" s="33"/>
      <c r="AB80" s="33"/>
      <c r="AC80" s="33"/>
      <c r="AD80" s="351"/>
      <c r="AE80" s="351"/>
      <c r="AF80" s="353"/>
      <c r="AG80" s="33"/>
      <c r="AH80" s="186"/>
      <c r="AI80" s="357"/>
      <c r="AJ80" s="186"/>
      <c r="AK80" s="349"/>
      <c r="AL80" s="1162">
        <f t="shared" si="4"/>
        <v>0</v>
      </c>
      <c r="AM80" s="1163">
        <f t="shared" si="5"/>
        <v>0</v>
      </c>
      <c r="AN80" s="1164">
        <f t="shared" si="6"/>
        <v>0</v>
      </c>
      <c r="AO80" s="1159"/>
      <c r="AP80" s="1165">
        <f t="shared" si="7"/>
        <v>0</v>
      </c>
      <c r="AQ80" s="1163">
        <f t="shared" si="8"/>
        <v>0</v>
      </c>
      <c r="AR80" s="1163">
        <f t="shared" si="9"/>
        <v>0</v>
      </c>
      <c r="AS80" s="1162">
        <f t="shared" si="10"/>
        <v>0</v>
      </c>
      <c r="AT80" s="1167">
        <f t="shared" si="11"/>
        <v>0</v>
      </c>
      <c r="AU80" s="348">
        <f t="shared" si="12"/>
        <v>0</v>
      </c>
      <c r="AV80" s="348">
        <f t="shared" si="13"/>
        <v>0</v>
      </c>
      <c r="AW80" s="184">
        <f t="shared" si="14"/>
        <v>0</v>
      </c>
      <c r="AX80" s="193">
        <f t="shared" si="15"/>
        <v>0</v>
      </c>
      <c r="AY80" s="348">
        <f t="shared" si="16"/>
        <v>0</v>
      </c>
      <c r="AZ80" s="348">
        <f t="shared" si="17"/>
        <v>0</v>
      </c>
      <c r="BA80" s="614">
        <f t="shared" si="18"/>
        <v>0</v>
      </c>
      <c r="BB80" s="193">
        <f t="shared" si="19"/>
        <v>0</v>
      </c>
      <c r="BC80" s="348">
        <f t="shared" si="20"/>
        <v>0</v>
      </c>
      <c r="BD80" s="348">
        <f t="shared" si="21"/>
        <v>0</v>
      </c>
      <c r="BE80" s="184">
        <f t="shared" si="22"/>
        <v>0</v>
      </c>
      <c r="BF80" s="193">
        <f t="shared" si="23"/>
        <v>0</v>
      </c>
      <c r="BG80" s="348">
        <f t="shared" si="24"/>
        <v>0</v>
      </c>
      <c r="BH80" s="348">
        <f t="shared" si="25"/>
        <v>0</v>
      </c>
      <c r="BI80" s="184">
        <f t="shared" si="26"/>
        <v>0</v>
      </c>
      <c r="BJ80" s="193">
        <f t="shared" si="27"/>
        <v>0</v>
      </c>
      <c r="BK80" s="348">
        <f t="shared" si="28"/>
        <v>0</v>
      </c>
      <c r="BL80" s="348">
        <f t="shared" si="29"/>
        <v>0</v>
      </c>
      <c r="BM80" s="184">
        <f t="shared" si="30"/>
        <v>0</v>
      </c>
      <c r="BN80" s="193">
        <f t="shared" si="31"/>
        <v>0</v>
      </c>
      <c r="BO80" s="348">
        <f t="shared" si="32"/>
        <v>0</v>
      </c>
      <c r="BP80" s="348">
        <f t="shared" si="33"/>
        <v>0</v>
      </c>
      <c r="BQ80" s="184">
        <f t="shared" si="34"/>
        <v>0</v>
      </c>
      <c r="BR80" s="193">
        <f t="shared" si="35"/>
        <v>0</v>
      </c>
      <c r="BS80" s="348">
        <f t="shared" si="36"/>
        <v>0</v>
      </c>
      <c r="BT80" s="348">
        <f t="shared" si="37"/>
        <v>0</v>
      </c>
      <c r="BU80" s="184">
        <f t="shared" si="38"/>
        <v>0</v>
      </c>
      <c r="BV80" s="193">
        <f t="shared" si="39"/>
        <v>0</v>
      </c>
      <c r="BW80" s="348">
        <f t="shared" si="40"/>
        <v>0</v>
      </c>
      <c r="BX80" s="348">
        <f t="shared" si="41"/>
        <v>0</v>
      </c>
      <c r="BY80" s="184">
        <f t="shared" si="42"/>
        <v>0</v>
      </c>
      <c r="BZ80" s="193">
        <f t="shared" si="43"/>
        <v>0</v>
      </c>
      <c r="CA80" s="348">
        <f t="shared" si="44"/>
        <v>0</v>
      </c>
      <c r="CB80" s="348">
        <f t="shared" si="45"/>
        <v>0</v>
      </c>
      <c r="CC80" s="184">
        <f t="shared" si="46"/>
        <v>0</v>
      </c>
      <c r="CD80" s="193">
        <f t="shared" si="47"/>
        <v>0</v>
      </c>
      <c r="CE80" s="348">
        <f t="shared" si="48"/>
        <v>0</v>
      </c>
      <c r="CF80" s="348">
        <f t="shared" si="49"/>
        <v>0</v>
      </c>
      <c r="CG80" s="184">
        <f t="shared" si="50"/>
        <v>0</v>
      </c>
      <c r="CH80" s="193">
        <f t="shared" si="51"/>
        <v>0</v>
      </c>
      <c r="CI80" s="348">
        <f t="shared" si="52"/>
        <v>0</v>
      </c>
      <c r="CJ80" s="348">
        <f t="shared" si="53"/>
        <v>0</v>
      </c>
      <c r="CK80" s="184">
        <f t="shared" si="54"/>
        <v>0</v>
      </c>
      <c r="CL80" s="193">
        <f t="shared" si="55"/>
        <v>0</v>
      </c>
      <c r="CM80" s="348">
        <f t="shared" si="56"/>
        <v>0</v>
      </c>
      <c r="CN80" s="348">
        <f t="shared" si="57"/>
        <v>0</v>
      </c>
      <c r="CO80" s="184">
        <f t="shared" si="58"/>
        <v>0</v>
      </c>
      <c r="CP80" s="193">
        <f t="shared" si="59"/>
        <v>0</v>
      </c>
      <c r="CQ80" s="1168">
        <f t="shared" si="60"/>
        <v>0</v>
      </c>
      <c r="CR80" s="349">
        <f t="shared" si="67"/>
        <v>0</v>
      </c>
      <c r="CS80" s="197">
        <f t="shared" si="61"/>
        <v>0</v>
      </c>
      <c r="CT80" s="1169">
        <f t="shared" si="62"/>
        <v>0</v>
      </c>
      <c r="CV80" s="1631"/>
      <c r="CW80" s="1632"/>
      <c r="CX80" s="1632"/>
      <c r="CY80" s="1632"/>
      <c r="CZ80" s="1632"/>
      <c r="DA80" s="1632"/>
      <c r="DB80" s="1632"/>
      <c r="DC80" s="1632"/>
      <c r="DD80" s="1632"/>
      <c r="DE80" s="1632"/>
      <c r="DF80" s="1632"/>
      <c r="DG80" s="1632"/>
      <c r="DH80" s="1633"/>
      <c r="DI80" s="10"/>
    </row>
    <row r="81" spans="2:113" ht="32.4" hidden="1" customHeight="1" outlineLevel="1" x14ac:dyDescent="0.25">
      <c r="B81" s="126"/>
      <c r="C81" s="611"/>
      <c r="D81" s="612"/>
      <c r="E81" s="612"/>
      <c r="F81" s="612"/>
      <c r="G81" s="31"/>
      <c r="H81" s="187"/>
      <c r="I81" s="1152"/>
      <c r="J81" s="349">
        <f t="shared" si="3"/>
        <v>0</v>
      </c>
      <c r="K81" s="349">
        <f t="shared" si="66"/>
        <v>0</v>
      </c>
      <c r="L81" s="351" t="str">
        <f t="shared" si="65"/>
        <v/>
      </c>
      <c r="M81" s="187"/>
      <c r="N81" s="189"/>
      <c r="O81" s="189"/>
      <c r="P81" s="190"/>
      <c r="Q81" s="33"/>
      <c r="R81" s="33"/>
      <c r="S81" s="33"/>
      <c r="T81" s="33"/>
      <c r="U81" s="33"/>
      <c r="V81" s="33"/>
      <c r="W81" s="1156"/>
      <c r="X81" s="33"/>
      <c r="Y81" s="33"/>
      <c r="Z81" s="1161">
        <f>IFERROR(CHOOSE(MATCH(N81,{"Mensal";"Bimestral";"Trimestral";"Quadrimestral";"Semestral";"Anual"},0),12,6,4,3,2,1),1)</f>
        <v>1</v>
      </c>
      <c r="AA81" s="33"/>
      <c r="AB81" s="33"/>
      <c r="AC81" s="33"/>
      <c r="AD81" s="351"/>
      <c r="AE81" s="351"/>
      <c r="AF81" s="353"/>
      <c r="AG81" s="33"/>
      <c r="AH81" s="186"/>
      <c r="AI81" s="357"/>
      <c r="AJ81" s="186"/>
      <c r="AK81" s="349"/>
      <c r="AL81" s="1162">
        <f t="shared" si="4"/>
        <v>0</v>
      </c>
      <c r="AM81" s="1163">
        <f t="shared" si="5"/>
        <v>0</v>
      </c>
      <c r="AN81" s="1164">
        <f t="shared" si="6"/>
        <v>0</v>
      </c>
      <c r="AO81" s="1159"/>
      <c r="AP81" s="1165">
        <f t="shared" si="7"/>
        <v>0</v>
      </c>
      <c r="AQ81" s="1163">
        <f t="shared" si="8"/>
        <v>0</v>
      </c>
      <c r="AR81" s="1163">
        <f t="shared" si="9"/>
        <v>0</v>
      </c>
      <c r="AS81" s="1162">
        <f t="shared" si="10"/>
        <v>0</v>
      </c>
      <c r="AT81" s="1167">
        <f t="shared" si="11"/>
        <v>0</v>
      </c>
      <c r="AU81" s="348">
        <f t="shared" si="12"/>
        <v>0</v>
      </c>
      <c r="AV81" s="348">
        <f t="shared" si="13"/>
        <v>0</v>
      </c>
      <c r="AW81" s="184">
        <f t="shared" si="14"/>
        <v>0</v>
      </c>
      <c r="AX81" s="193">
        <f t="shared" si="15"/>
        <v>0</v>
      </c>
      <c r="AY81" s="348">
        <f t="shared" si="16"/>
        <v>0</v>
      </c>
      <c r="AZ81" s="348">
        <f t="shared" si="17"/>
        <v>0</v>
      </c>
      <c r="BA81" s="614">
        <f t="shared" si="18"/>
        <v>0</v>
      </c>
      <c r="BB81" s="193">
        <f t="shared" si="19"/>
        <v>0</v>
      </c>
      <c r="BC81" s="348">
        <f t="shared" si="20"/>
        <v>0</v>
      </c>
      <c r="BD81" s="348">
        <f t="shared" si="21"/>
        <v>0</v>
      </c>
      <c r="BE81" s="184">
        <f t="shared" si="22"/>
        <v>0</v>
      </c>
      <c r="BF81" s="193">
        <f t="shared" si="23"/>
        <v>0</v>
      </c>
      <c r="BG81" s="348">
        <f t="shared" si="24"/>
        <v>0</v>
      </c>
      <c r="BH81" s="348">
        <f t="shared" si="25"/>
        <v>0</v>
      </c>
      <c r="BI81" s="184">
        <f t="shared" si="26"/>
        <v>0</v>
      </c>
      <c r="BJ81" s="193">
        <f t="shared" si="27"/>
        <v>0</v>
      </c>
      <c r="BK81" s="348">
        <f t="shared" si="28"/>
        <v>0</v>
      </c>
      <c r="BL81" s="348">
        <f t="shared" si="29"/>
        <v>0</v>
      </c>
      <c r="BM81" s="184">
        <f t="shared" si="30"/>
        <v>0</v>
      </c>
      <c r="BN81" s="193">
        <f t="shared" si="31"/>
        <v>0</v>
      </c>
      <c r="BO81" s="348">
        <f t="shared" si="32"/>
        <v>0</v>
      </c>
      <c r="BP81" s="348">
        <f t="shared" si="33"/>
        <v>0</v>
      </c>
      <c r="BQ81" s="184">
        <f t="shared" si="34"/>
        <v>0</v>
      </c>
      <c r="BR81" s="193">
        <f t="shared" si="35"/>
        <v>0</v>
      </c>
      <c r="BS81" s="348">
        <f t="shared" si="36"/>
        <v>0</v>
      </c>
      <c r="BT81" s="348">
        <f t="shared" si="37"/>
        <v>0</v>
      </c>
      <c r="BU81" s="184">
        <f t="shared" si="38"/>
        <v>0</v>
      </c>
      <c r="BV81" s="193">
        <f t="shared" si="39"/>
        <v>0</v>
      </c>
      <c r="BW81" s="348">
        <f t="shared" si="40"/>
        <v>0</v>
      </c>
      <c r="BX81" s="348">
        <f t="shared" si="41"/>
        <v>0</v>
      </c>
      <c r="BY81" s="184">
        <f t="shared" si="42"/>
        <v>0</v>
      </c>
      <c r="BZ81" s="193">
        <f t="shared" si="43"/>
        <v>0</v>
      </c>
      <c r="CA81" s="348">
        <f t="shared" si="44"/>
        <v>0</v>
      </c>
      <c r="CB81" s="348">
        <f t="shared" si="45"/>
        <v>0</v>
      </c>
      <c r="CC81" s="184">
        <f t="shared" si="46"/>
        <v>0</v>
      </c>
      <c r="CD81" s="193">
        <f t="shared" si="47"/>
        <v>0</v>
      </c>
      <c r="CE81" s="348">
        <f t="shared" si="48"/>
        <v>0</v>
      </c>
      <c r="CF81" s="348">
        <f t="shared" si="49"/>
        <v>0</v>
      </c>
      <c r="CG81" s="184">
        <f t="shared" si="50"/>
        <v>0</v>
      </c>
      <c r="CH81" s="193">
        <f t="shared" si="51"/>
        <v>0</v>
      </c>
      <c r="CI81" s="348">
        <f t="shared" si="52"/>
        <v>0</v>
      </c>
      <c r="CJ81" s="348">
        <f t="shared" si="53"/>
        <v>0</v>
      </c>
      <c r="CK81" s="184">
        <f t="shared" si="54"/>
        <v>0</v>
      </c>
      <c r="CL81" s="193">
        <f t="shared" si="55"/>
        <v>0</v>
      </c>
      <c r="CM81" s="348">
        <f t="shared" si="56"/>
        <v>0</v>
      </c>
      <c r="CN81" s="348">
        <f t="shared" si="57"/>
        <v>0</v>
      </c>
      <c r="CO81" s="184">
        <f t="shared" si="58"/>
        <v>0</v>
      </c>
      <c r="CP81" s="193">
        <f t="shared" si="59"/>
        <v>0</v>
      </c>
      <c r="CQ81" s="1168">
        <f t="shared" si="60"/>
        <v>0</v>
      </c>
      <c r="CR81" s="349">
        <f t="shared" si="67"/>
        <v>0</v>
      </c>
      <c r="CS81" s="197">
        <f t="shared" si="61"/>
        <v>0</v>
      </c>
      <c r="CT81" s="1169">
        <f t="shared" si="62"/>
        <v>0</v>
      </c>
      <c r="CV81" s="1631"/>
      <c r="CW81" s="1632"/>
      <c r="CX81" s="1632"/>
      <c r="CY81" s="1632"/>
      <c r="CZ81" s="1632"/>
      <c r="DA81" s="1632"/>
      <c r="DB81" s="1632"/>
      <c r="DC81" s="1632"/>
      <c r="DD81" s="1632"/>
      <c r="DE81" s="1632"/>
      <c r="DF81" s="1632"/>
      <c r="DG81" s="1632"/>
      <c r="DH81" s="1633"/>
      <c r="DI81" s="10"/>
    </row>
    <row r="82" spans="2:113" ht="19.95" hidden="1" customHeight="1" outlineLevel="1" x14ac:dyDescent="0.25">
      <c r="B82" s="126"/>
      <c r="C82" s="611"/>
      <c r="D82" s="612"/>
      <c r="E82" s="612"/>
      <c r="F82" s="612"/>
      <c r="G82" s="31"/>
      <c r="H82" s="187"/>
      <c r="I82" s="1152"/>
      <c r="J82" s="349">
        <f t="shared" si="3"/>
        <v>0</v>
      </c>
      <c r="K82" s="349">
        <f t="shared" si="66"/>
        <v>0</v>
      </c>
      <c r="L82" s="351" t="str">
        <f t="shared" si="65"/>
        <v/>
      </c>
      <c r="M82" s="187"/>
      <c r="N82" s="189"/>
      <c r="O82" s="189"/>
      <c r="P82" s="190"/>
      <c r="Q82" s="33"/>
      <c r="R82" s="33"/>
      <c r="S82" s="33"/>
      <c r="T82" s="33"/>
      <c r="U82" s="33"/>
      <c r="V82" s="33"/>
      <c r="W82" s="1156"/>
      <c r="X82" s="33"/>
      <c r="Y82" s="33"/>
      <c r="Z82" s="1161">
        <f>IFERROR(CHOOSE(MATCH(N82,{"Mensal";"Bimestral";"Trimestral";"Quadrimestral";"Semestral";"Anual"},0),12,6,4,3,2,1),1)</f>
        <v>1</v>
      </c>
      <c r="AA82" s="33"/>
      <c r="AB82" s="33"/>
      <c r="AC82" s="33"/>
      <c r="AD82" s="351"/>
      <c r="AE82" s="351"/>
      <c r="AF82" s="353"/>
      <c r="AG82" s="33"/>
      <c r="AH82" s="186"/>
      <c r="AI82" s="357"/>
      <c r="AJ82" s="186"/>
      <c r="AK82" s="349"/>
      <c r="AL82" s="1162">
        <f t="shared" si="4"/>
        <v>0</v>
      </c>
      <c r="AM82" s="1163">
        <f t="shared" si="5"/>
        <v>0</v>
      </c>
      <c r="AN82" s="1164">
        <f t="shared" si="6"/>
        <v>0</v>
      </c>
      <c r="AO82" s="1159"/>
      <c r="AP82" s="1165">
        <f t="shared" si="7"/>
        <v>0</v>
      </c>
      <c r="AQ82" s="1163">
        <f t="shared" si="8"/>
        <v>0</v>
      </c>
      <c r="AR82" s="1163">
        <f t="shared" si="9"/>
        <v>0</v>
      </c>
      <c r="AS82" s="1162">
        <f t="shared" si="10"/>
        <v>0</v>
      </c>
      <c r="AT82" s="1167">
        <f t="shared" si="11"/>
        <v>0</v>
      </c>
      <c r="AU82" s="348">
        <f t="shared" si="12"/>
        <v>0</v>
      </c>
      <c r="AV82" s="348">
        <f t="shared" si="13"/>
        <v>0</v>
      </c>
      <c r="AW82" s="184">
        <f t="shared" si="14"/>
        <v>0</v>
      </c>
      <c r="AX82" s="193">
        <f t="shared" si="15"/>
        <v>0</v>
      </c>
      <c r="AY82" s="348">
        <f t="shared" si="16"/>
        <v>0</v>
      </c>
      <c r="AZ82" s="348">
        <f t="shared" si="17"/>
        <v>0</v>
      </c>
      <c r="BA82" s="614">
        <f t="shared" si="18"/>
        <v>0</v>
      </c>
      <c r="BB82" s="193">
        <f t="shared" si="19"/>
        <v>0</v>
      </c>
      <c r="BC82" s="348">
        <f t="shared" si="20"/>
        <v>0</v>
      </c>
      <c r="BD82" s="348">
        <f t="shared" si="21"/>
        <v>0</v>
      </c>
      <c r="BE82" s="184">
        <f t="shared" si="22"/>
        <v>0</v>
      </c>
      <c r="BF82" s="193">
        <f t="shared" si="23"/>
        <v>0</v>
      </c>
      <c r="BG82" s="348">
        <f t="shared" si="24"/>
        <v>0</v>
      </c>
      <c r="BH82" s="348">
        <f t="shared" si="25"/>
        <v>0</v>
      </c>
      <c r="BI82" s="184">
        <f t="shared" si="26"/>
        <v>0</v>
      </c>
      <c r="BJ82" s="193">
        <f t="shared" si="27"/>
        <v>0</v>
      </c>
      <c r="BK82" s="348">
        <f t="shared" si="28"/>
        <v>0</v>
      </c>
      <c r="BL82" s="348">
        <f t="shared" si="29"/>
        <v>0</v>
      </c>
      <c r="BM82" s="184">
        <f t="shared" si="30"/>
        <v>0</v>
      </c>
      <c r="BN82" s="193">
        <f t="shared" si="31"/>
        <v>0</v>
      </c>
      <c r="BO82" s="348">
        <f t="shared" si="32"/>
        <v>0</v>
      </c>
      <c r="BP82" s="348">
        <f t="shared" si="33"/>
        <v>0</v>
      </c>
      <c r="BQ82" s="184">
        <f t="shared" si="34"/>
        <v>0</v>
      </c>
      <c r="BR82" s="193">
        <f t="shared" si="35"/>
        <v>0</v>
      </c>
      <c r="BS82" s="348">
        <f t="shared" si="36"/>
        <v>0</v>
      </c>
      <c r="BT82" s="348">
        <f t="shared" si="37"/>
        <v>0</v>
      </c>
      <c r="BU82" s="184">
        <f t="shared" si="38"/>
        <v>0</v>
      </c>
      <c r="BV82" s="193">
        <f t="shared" si="39"/>
        <v>0</v>
      </c>
      <c r="BW82" s="348">
        <f t="shared" si="40"/>
        <v>0</v>
      </c>
      <c r="BX82" s="348">
        <f t="shared" si="41"/>
        <v>0</v>
      </c>
      <c r="BY82" s="184">
        <f t="shared" si="42"/>
        <v>0</v>
      </c>
      <c r="BZ82" s="193">
        <f t="shared" si="43"/>
        <v>0</v>
      </c>
      <c r="CA82" s="348">
        <f t="shared" si="44"/>
        <v>0</v>
      </c>
      <c r="CB82" s="348">
        <f t="shared" si="45"/>
        <v>0</v>
      </c>
      <c r="CC82" s="184">
        <f t="shared" si="46"/>
        <v>0</v>
      </c>
      <c r="CD82" s="193">
        <f t="shared" si="47"/>
        <v>0</v>
      </c>
      <c r="CE82" s="348">
        <f t="shared" si="48"/>
        <v>0</v>
      </c>
      <c r="CF82" s="348">
        <f t="shared" si="49"/>
        <v>0</v>
      </c>
      <c r="CG82" s="184">
        <f t="shared" si="50"/>
        <v>0</v>
      </c>
      <c r="CH82" s="193">
        <f t="shared" si="51"/>
        <v>0</v>
      </c>
      <c r="CI82" s="348">
        <f t="shared" si="52"/>
        <v>0</v>
      </c>
      <c r="CJ82" s="348">
        <f t="shared" si="53"/>
        <v>0</v>
      </c>
      <c r="CK82" s="184">
        <f t="shared" si="54"/>
        <v>0</v>
      </c>
      <c r="CL82" s="193">
        <f t="shared" si="55"/>
        <v>0</v>
      </c>
      <c r="CM82" s="348">
        <f t="shared" si="56"/>
        <v>0</v>
      </c>
      <c r="CN82" s="348">
        <f t="shared" si="57"/>
        <v>0</v>
      </c>
      <c r="CO82" s="184">
        <f t="shared" si="58"/>
        <v>0</v>
      </c>
      <c r="CP82" s="193">
        <f t="shared" si="59"/>
        <v>0</v>
      </c>
      <c r="CQ82" s="1168">
        <f t="shared" si="60"/>
        <v>0</v>
      </c>
      <c r="CR82" s="349">
        <f t="shared" si="67"/>
        <v>0</v>
      </c>
      <c r="CS82" s="197">
        <f t="shared" si="61"/>
        <v>0</v>
      </c>
      <c r="CT82" s="1169">
        <f t="shared" si="62"/>
        <v>0</v>
      </c>
      <c r="CV82" s="1631"/>
      <c r="CW82" s="1632"/>
      <c r="CX82" s="1632"/>
      <c r="CY82" s="1632"/>
      <c r="CZ82" s="1632"/>
      <c r="DA82" s="1632"/>
      <c r="DB82" s="1632"/>
      <c r="DC82" s="1632"/>
      <c r="DD82" s="1632"/>
      <c r="DE82" s="1632"/>
      <c r="DF82" s="1632"/>
      <c r="DG82" s="1632"/>
      <c r="DH82" s="1633"/>
      <c r="DI82" s="10"/>
    </row>
    <row r="83" spans="2:113" ht="18" hidden="1" customHeight="1" outlineLevel="1" x14ac:dyDescent="0.25">
      <c r="B83" s="126"/>
      <c r="C83" s="611"/>
      <c r="D83" s="612"/>
      <c r="E83" s="612"/>
      <c r="F83" s="612"/>
      <c r="G83" s="31"/>
      <c r="H83" s="187"/>
      <c r="I83" s="1152"/>
      <c r="J83" s="349">
        <f t="shared" si="3"/>
        <v>0</v>
      </c>
      <c r="K83" s="349">
        <f t="shared" si="66"/>
        <v>0</v>
      </c>
      <c r="L83" s="351" t="str">
        <f t="shared" si="65"/>
        <v/>
      </c>
      <c r="M83" s="187"/>
      <c r="N83" s="189"/>
      <c r="O83" s="189"/>
      <c r="P83" s="190"/>
      <c r="Q83" s="33"/>
      <c r="R83" s="33"/>
      <c r="S83" s="33"/>
      <c r="T83" s="33"/>
      <c r="U83" s="33"/>
      <c r="V83" s="33"/>
      <c r="W83" s="1156"/>
      <c r="X83" s="33"/>
      <c r="Y83" s="33"/>
      <c r="Z83" s="1161">
        <f>IFERROR(CHOOSE(MATCH(N83,{"Mensal";"Bimestral";"Trimestral";"Quadrimestral";"Semestral";"Anual"},0),12,6,4,3,2,1),1)</f>
        <v>1</v>
      </c>
      <c r="AA83" s="33"/>
      <c r="AB83" s="33"/>
      <c r="AC83" s="33"/>
      <c r="AD83" s="351"/>
      <c r="AE83" s="351"/>
      <c r="AF83" s="353"/>
      <c r="AG83" s="33"/>
      <c r="AH83" s="186"/>
      <c r="AI83" s="357"/>
      <c r="AJ83" s="186"/>
      <c r="AK83" s="349"/>
      <c r="AL83" s="1162">
        <f t="shared" si="4"/>
        <v>0</v>
      </c>
      <c r="AM83" s="1163">
        <f t="shared" si="5"/>
        <v>0</v>
      </c>
      <c r="AN83" s="1164">
        <f t="shared" si="6"/>
        <v>0</v>
      </c>
      <c r="AO83" s="1159"/>
      <c r="AP83" s="1165">
        <f t="shared" si="7"/>
        <v>0</v>
      </c>
      <c r="AQ83" s="1163">
        <f t="shared" si="8"/>
        <v>0</v>
      </c>
      <c r="AR83" s="1163">
        <f t="shared" si="9"/>
        <v>0</v>
      </c>
      <c r="AS83" s="1162">
        <f t="shared" si="10"/>
        <v>0</v>
      </c>
      <c r="AT83" s="1167">
        <f t="shared" si="11"/>
        <v>0</v>
      </c>
      <c r="AU83" s="348">
        <f t="shared" si="12"/>
        <v>0</v>
      </c>
      <c r="AV83" s="348">
        <f t="shared" si="13"/>
        <v>0</v>
      </c>
      <c r="AW83" s="184">
        <f t="shared" si="14"/>
        <v>0</v>
      </c>
      <c r="AX83" s="193">
        <f t="shared" si="15"/>
        <v>0</v>
      </c>
      <c r="AY83" s="348">
        <f t="shared" si="16"/>
        <v>0</v>
      </c>
      <c r="AZ83" s="348">
        <f t="shared" si="17"/>
        <v>0</v>
      </c>
      <c r="BA83" s="614">
        <f t="shared" si="18"/>
        <v>0</v>
      </c>
      <c r="BB83" s="193">
        <f t="shared" si="19"/>
        <v>0</v>
      </c>
      <c r="BC83" s="348">
        <f t="shared" si="20"/>
        <v>0</v>
      </c>
      <c r="BD83" s="348">
        <f t="shared" si="21"/>
        <v>0</v>
      </c>
      <c r="BE83" s="184">
        <f t="shared" si="22"/>
        <v>0</v>
      </c>
      <c r="BF83" s="193">
        <f t="shared" si="23"/>
        <v>0</v>
      </c>
      <c r="BG83" s="348">
        <f t="shared" si="24"/>
        <v>0</v>
      </c>
      <c r="BH83" s="348">
        <f t="shared" si="25"/>
        <v>0</v>
      </c>
      <c r="BI83" s="184">
        <f t="shared" si="26"/>
        <v>0</v>
      </c>
      <c r="BJ83" s="193">
        <f t="shared" si="27"/>
        <v>0</v>
      </c>
      <c r="BK83" s="348">
        <f t="shared" si="28"/>
        <v>0</v>
      </c>
      <c r="BL83" s="348">
        <f t="shared" si="29"/>
        <v>0</v>
      </c>
      <c r="BM83" s="184">
        <f t="shared" si="30"/>
        <v>0</v>
      </c>
      <c r="BN83" s="193">
        <f t="shared" si="31"/>
        <v>0</v>
      </c>
      <c r="BO83" s="348">
        <f t="shared" si="32"/>
        <v>0</v>
      </c>
      <c r="BP83" s="348">
        <f t="shared" si="33"/>
        <v>0</v>
      </c>
      <c r="BQ83" s="184">
        <f t="shared" si="34"/>
        <v>0</v>
      </c>
      <c r="BR83" s="193">
        <f t="shared" si="35"/>
        <v>0</v>
      </c>
      <c r="BS83" s="348">
        <f t="shared" si="36"/>
        <v>0</v>
      </c>
      <c r="BT83" s="348">
        <f t="shared" si="37"/>
        <v>0</v>
      </c>
      <c r="BU83" s="184">
        <f t="shared" si="38"/>
        <v>0</v>
      </c>
      <c r="BV83" s="193">
        <f t="shared" si="39"/>
        <v>0</v>
      </c>
      <c r="BW83" s="348">
        <f t="shared" si="40"/>
        <v>0</v>
      </c>
      <c r="BX83" s="348">
        <f t="shared" si="41"/>
        <v>0</v>
      </c>
      <c r="BY83" s="184">
        <f t="shared" si="42"/>
        <v>0</v>
      </c>
      <c r="BZ83" s="193">
        <f t="shared" si="43"/>
        <v>0</v>
      </c>
      <c r="CA83" s="348">
        <f t="shared" si="44"/>
        <v>0</v>
      </c>
      <c r="CB83" s="348">
        <f t="shared" si="45"/>
        <v>0</v>
      </c>
      <c r="CC83" s="184">
        <f t="shared" si="46"/>
        <v>0</v>
      </c>
      <c r="CD83" s="193">
        <f t="shared" si="47"/>
        <v>0</v>
      </c>
      <c r="CE83" s="348">
        <f t="shared" si="48"/>
        <v>0</v>
      </c>
      <c r="CF83" s="348">
        <f t="shared" si="49"/>
        <v>0</v>
      </c>
      <c r="CG83" s="184">
        <f t="shared" si="50"/>
        <v>0</v>
      </c>
      <c r="CH83" s="193">
        <f t="shared" si="51"/>
        <v>0</v>
      </c>
      <c r="CI83" s="348">
        <f t="shared" si="52"/>
        <v>0</v>
      </c>
      <c r="CJ83" s="348">
        <f t="shared" si="53"/>
        <v>0</v>
      </c>
      <c r="CK83" s="184">
        <f t="shared" si="54"/>
        <v>0</v>
      </c>
      <c r="CL83" s="193">
        <f t="shared" si="55"/>
        <v>0</v>
      </c>
      <c r="CM83" s="348">
        <f t="shared" si="56"/>
        <v>0</v>
      </c>
      <c r="CN83" s="348">
        <f t="shared" si="57"/>
        <v>0</v>
      </c>
      <c r="CO83" s="184">
        <f t="shared" si="58"/>
        <v>0</v>
      </c>
      <c r="CP83" s="193">
        <f t="shared" si="59"/>
        <v>0</v>
      </c>
      <c r="CQ83" s="1168">
        <f t="shared" si="60"/>
        <v>0</v>
      </c>
      <c r="CR83" s="349">
        <f t="shared" si="67"/>
        <v>0</v>
      </c>
      <c r="CS83" s="197">
        <f t="shared" si="61"/>
        <v>0</v>
      </c>
      <c r="CT83" s="1169">
        <f t="shared" si="62"/>
        <v>0</v>
      </c>
      <c r="CV83" s="1631"/>
      <c r="CW83" s="1632"/>
      <c r="CX83" s="1632"/>
      <c r="CY83" s="1632"/>
      <c r="CZ83" s="1632"/>
      <c r="DA83" s="1632"/>
      <c r="DB83" s="1632"/>
      <c r="DC83" s="1632"/>
      <c r="DD83" s="1632"/>
      <c r="DE83" s="1632"/>
      <c r="DF83" s="1632"/>
      <c r="DG83" s="1632"/>
      <c r="DH83" s="1633"/>
      <c r="DI83" s="10"/>
    </row>
    <row r="84" spans="2:113" ht="18" hidden="1" customHeight="1" outlineLevel="1" x14ac:dyDescent="0.25">
      <c r="B84" s="126"/>
      <c r="C84" s="611"/>
      <c r="D84" s="612"/>
      <c r="E84" s="612"/>
      <c r="F84" s="612"/>
      <c r="G84" s="31"/>
      <c r="H84" s="187"/>
      <c r="I84" s="1152"/>
      <c r="J84" s="349">
        <f t="shared" si="3"/>
        <v>0</v>
      </c>
      <c r="K84" s="349">
        <f t="shared" si="66"/>
        <v>0</v>
      </c>
      <c r="L84" s="351" t="str">
        <f t="shared" si="65"/>
        <v/>
      </c>
      <c r="M84" s="187"/>
      <c r="N84" s="189"/>
      <c r="O84" s="189"/>
      <c r="P84" s="190"/>
      <c r="Q84" s="33"/>
      <c r="R84" s="33"/>
      <c r="S84" s="33"/>
      <c r="T84" s="33"/>
      <c r="U84" s="33"/>
      <c r="V84" s="33"/>
      <c r="W84" s="1156"/>
      <c r="X84" s="33"/>
      <c r="Y84" s="33"/>
      <c r="Z84" s="1161">
        <f>IFERROR(CHOOSE(MATCH(N84,{"Mensal";"Bimestral";"Trimestral";"Quadrimestral";"Semestral";"Anual"},0),12,6,4,3,2,1),1)</f>
        <v>1</v>
      </c>
      <c r="AA84" s="33"/>
      <c r="AB84" s="33"/>
      <c r="AC84" s="33"/>
      <c r="AD84" s="351"/>
      <c r="AE84" s="351"/>
      <c r="AF84" s="353"/>
      <c r="AG84" s="33"/>
      <c r="AH84" s="186"/>
      <c r="AI84" s="357"/>
      <c r="AJ84" s="186"/>
      <c r="AK84" s="349"/>
      <c r="AL84" s="1162">
        <f t="shared" si="4"/>
        <v>0</v>
      </c>
      <c r="AM84" s="1163">
        <f t="shared" si="5"/>
        <v>0</v>
      </c>
      <c r="AN84" s="1164">
        <f t="shared" si="6"/>
        <v>0</v>
      </c>
      <c r="AO84" s="1159"/>
      <c r="AP84" s="1165">
        <f t="shared" si="7"/>
        <v>0</v>
      </c>
      <c r="AQ84" s="1163">
        <f t="shared" si="8"/>
        <v>0</v>
      </c>
      <c r="AR84" s="1163">
        <f t="shared" si="9"/>
        <v>0</v>
      </c>
      <c r="AS84" s="1162">
        <f t="shared" si="10"/>
        <v>0</v>
      </c>
      <c r="AT84" s="1167">
        <f t="shared" si="11"/>
        <v>0</v>
      </c>
      <c r="AU84" s="348">
        <f t="shared" si="12"/>
        <v>0</v>
      </c>
      <c r="AV84" s="348">
        <f t="shared" si="13"/>
        <v>0</v>
      </c>
      <c r="AW84" s="184">
        <f t="shared" si="14"/>
        <v>0</v>
      </c>
      <c r="AX84" s="193">
        <f t="shared" si="15"/>
        <v>0</v>
      </c>
      <c r="AY84" s="348">
        <f t="shared" si="16"/>
        <v>0</v>
      </c>
      <c r="AZ84" s="348">
        <f t="shared" si="17"/>
        <v>0</v>
      </c>
      <c r="BA84" s="614">
        <f t="shared" si="18"/>
        <v>0</v>
      </c>
      <c r="BB84" s="193">
        <f t="shared" si="19"/>
        <v>0</v>
      </c>
      <c r="BC84" s="348">
        <f t="shared" si="20"/>
        <v>0</v>
      </c>
      <c r="BD84" s="348">
        <f t="shared" si="21"/>
        <v>0</v>
      </c>
      <c r="BE84" s="184">
        <f t="shared" si="22"/>
        <v>0</v>
      </c>
      <c r="BF84" s="193">
        <f t="shared" si="23"/>
        <v>0</v>
      </c>
      <c r="BG84" s="348">
        <f t="shared" si="24"/>
        <v>0</v>
      </c>
      <c r="BH84" s="348">
        <f t="shared" si="25"/>
        <v>0</v>
      </c>
      <c r="BI84" s="184">
        <f t="shared" si="26"/>
        <v>0</v>
      </c>
      <c r="BJ84" s="193">
        <f t="shared" si="27"/>
        <v>0</v>
      </c>
      <c r="BK84" s="348">
        <f t="shared" si="28"/>
        <v>0</v>
      </c>
      <c r="BL84" s="348">
        <f t="shared" si="29"/>
        <v>0</v>
      </c>
      <c r="BM84" s="184">
        <f t="shared" si="30"/>
        <v>0</v>
      </c>
      <c r="BN84" s="193">
        <f t="shared" si="31"/>
        <v>0</v>
      </c>
      <c r="BO84" s="348">
        <f t="shared" si="32"/>
        <v>0</v>
      </c>
      <c r="BP84" s="348">
        <f t="shared" si="33"/>
        <v>0</v>
      </c>
      <c r="BQ84" s="184">
        <f t="shared" si="34"/>
        <v>0</v>
      </c>
      <c r="BR84" s="193">
        <f t="shared" si="35"/>
        <v>0</v>
      </c>
      <c r="BS84" s="348">
        <f t="shared" si="36"/>
        <v>0</v>
      </c>
      <c r="BT84" s="348">
        <f t="shared" si="37"/>
        <v>0</v>
      </c>
      <c r="BU84" s="184">
        <f t="shared" si="38"/>
        <v>0</v>
      </c>
      <c r="BV84" s="193">
        <f t="shared" si="39"/>
        <v>0</v>
      </c>
      <c r="BW84" s="348">
        <f t="shared" si="40"/>
        <v>0</v>
      </c>
      <c r="BX84" s="348">
        <f t="shared" si="41"/>
        <v>0</v>
      </c>
      <c r="BY84" s="184">
        <f t="shared" si="42"/>
        <v>0</v>
      </c>
      <c r="BZ84" s="193">
        <f t="shared" si="43"/>
        <v>0</v>
      </c>
      <c r="CA84" s="348">
        <f t="shared" si="44"/>
        <v>0</v>
      </c>
      <c r="CB84" s="348">
        <f t="shared" si="45"/>
        <v>0</v>
      </c>
      <c r="CC84" s="184">
        <f t="shared" si="46"/>
        <v>0</v>
      </c>
      <c r="CD84" s="193">
        <f t="shared" si="47"/>
        <v>0</v>
      </c>
      <c r="CE84" s="348">
        <f t="shared" si="48"/>
        <v>0</v>
      </c>
      <c r="CF84" s="348">
        <f t="shared" si="49"/>
        <v>0</v>
      </c>
      <c r="CG84" s="184">
        <f t="shared" si="50"/>
        <v>0</v>
      </c>
      <c r="CH84" s="193">
        <f t="shared" si="51"/>
        <v>0</v>
      </c>
      <c r="CI84" s="348">
        <f t="shared" si="52"/>
        <v>0</v>
      </c>
      <c r="CJ84" s="348">
        <f t="shared" si="53"/>
        <v>0</v>
      </c>
      <c r="CK84" s="184">
        <f t="shared" si="54"/>
        <v>0</v>
      </c>
      <c r="CL84" s="193">
        <f t="shared" si="55"/>
        <v>0</v>
      </c>
      <c r="CM84" s="348">
        <f t="shared" si="56"/>
        <v>0</v>
      </c>
      <c r="CN84" s="348">
        <f t="shared" si="57"/>
        <v>0</v>
      </c>
      <c r="CO84" s="184">
        <f t="shared" si="58"/>
        <v>0</v>
      </c>
      <c r="CP84" s="193">
        <f t="shared" si="59"/>
        <v>0</v>
      </c>
      <c r="CQ84" s="1168">
        <f t="shared" si="60"/>
        <v>0</v>
      </c>
      <c r="CR84" s="349">
        <f t="shared" si="67"/>
        <v>0</v>
      </c>
      <c r="CS84" s="197">
        <f t="shared" si="61"/>
        <v>0</v>
      </c>
      <c r="CT84" s="1169">
        <f t="shared" si="62"/>
        <v>0</v>
      </c>
      <c r="CV84" s="1631"/>
      <c r="CW84" s="1632"/>
      <c r="CX84" s="1632"/>
      <c r="CY84" s="1632"/>
      <c r="CZ84" s="1632"/>
      <c r="DA84" s="1632"/>
      <c r="DB84" s="1632"/>
      <c r="DC84" s="1632"/>
      <c r="DD84" s="1632"/>
      <c r="DE84" s="1632"/>
      <c r="DF84" s="1632"/>
      <c r="DG84" s="1632"/>
      <c r="DH84" s="1633"/>
      <c r="DI84" s="10"/>
    </row>
    <row r="85" spans="2:113" ht="18" hidden="1" customHeight="1" outlineLevel="1" x14ac:dyDescent="0.25">
      <c r="B85" s="126"/>
      <c r="C85" s="611"/>
      <c r="D85" s="612"/>
      <c r="E85" s="612"/>
      <c r="F85" s="612"/>
      <c r="G85" s="31"/>
      <c r="H85" s="187"/>
      <c r="I85" s="1152"/>
      <c r="J85" s="349">
        <f t="shared" si="3"/>
        <v>0</v>
      </c>
      <c r="K85" s="349">
        <f t="shared" si="66"/>
        <v>0</v>
      </c>
      <c r="L85" s="351" t="str">
        <f t="shared" si="65"/>
        <v/>
      </c>
      <c r="M85" s="187"/>
      <c r="N85" s="189"/>
      <c r="O85" s="189"/>
      <c r="P85" s="190"/>
      <c r="Q85" s="33"/>
      <c r="R85" s="33"/>
      <c r="S85" s="33"/>
      <c r="T85" s="33"/>
      <c r="U85" s="33"/>
      <c r="V85" s="33"/>
      <c r="W85" s="1156"/>
      <c r="X85" s="33"/>
      <c r="Y85" s="33"/>
      <c r="Z85" s="1161">
        <f>IFERROR(CHOOSE(MATCH(N85,{"Mensal";"Bimestral";"Trimestral";"Quadrimestral";"Semestral";"Anual"},0),12,6,4,3,2,1),1)</f>
        <v>1</v>
      </c>
      <c r="AA85" s="33"/>
      <c r="AB85" s="33"/>
      <c r="AC85" s="33"/>
      <c r="AD85" s="351"/>
      <c r="AE85" s="351"/>
      <c r="AF85" s="353"/>
      <c r="AG85" s="33"/>
      <c r="AH85" s="186"/>
      <c r="AI85" s="357"/>
      <c r="AJ85" s="186"/>
      <c r="AK85" s="349"/>
      <c r="AL85" s="1162">
        <f t="shared" si="4"/>
        <v>0</v>
      </c>
      <c r="AM85" s="1163">
        <f t="shared" si="5"/>
        <v>0</v>
      </c>
      <c r="AN85" s="1164">
        <f t="shared" si="6"/>
        <v>0</v>
      </c>
      <c r="AO85" s="1159"/>
      <c r="AP85" s="1165">
        <f t="shared" si="7"/>
        <v>0</v>
      </c>
      <c r="AQ85" s="1163">
        <f t="shared" si="8"/>
        <v>0</v>
      </c>
      <c r="AR85" s="1163">
        <f t="shared" si="9"/>
        <v>0</v>
      </c>
      <c r="AS85" s="1162">
        <f t="shared" si="10"/>
        <v>0</v>
      </c>
      <c r="AT85" s="1167">
        <f t="shared" si="11"/>
        <v>0</v>
      </c>
      <c r="AU85" s="348">
        <f t="shared" si="12"/>
        <v>0</v>
      </c>
      <c r="AV85" s="348">
        <f t="shared" si="13"/>
        <v>0</v>
      </c>
      <c r="AW85" s="184">
        <f t="shared" si="14"/>
        <v>0</v>
      </c>
      <c r="AX85" s="193">
        <f t="shared" si="15"/>
        <v>0</v>
      </c>
      <c r="AY85" s="348">
        <f t="shared" si="16"/>
        <v>0</v>
      </c>
      <c r="AZ85" s="348">
        <f t="shared" si="17"/>
        <v>0</v>
      </c>
      <c r="BA85" s="614">
        <f t="shared" si="18"/>
        <v>0</v>
      </c>
      <c r="BB85" s="193">
        <f t="shared" si="19"/>
        <v>0</v>
      </c>
      <c r="BC85" s="348">
        <f t="shared" si="20"/>
        <v>0</v>
      </c>
      <c r="BD85" s="348">
        <f t="shared" si="21"/>
        <v>0</v>
      </c>
      <c r="BE85" s="184">
        <f t="shared" si="22"/>
        <v>0</v>
      </c>
      <c r="BF85" s="193">
        <f t="shared" si="23"/>
        <v>0</v>
      </c>
      <c r="BG85" s="348">
        <f t="shared" si="24"/>
        <v>0</v>
      </c>
      <c r="BH85" s="348">
        <f t="shared" si="25"/>
        <v>0</v>
      </c>
      <c r="BI85" s="184">
        <f t="shared" si="26"/>
        <v>0</v>
      </c>
      <c r="BJ85" s="193">
        <f t="shared" si="27"/>
        <v>0</v>
      </c>
      <c r="BK85" s="348">
        <f t="shared" si="28"/>
        <v>0</v>
      </c>
      <c r="BL85" s="348">
        <f t="shared" si="29"/>
        <v>0</v>
      </c>
      <c r="BM85" s="184">
        <f t="shared" si="30"/>
        <v>0</v>
      </c>
      <c r="BN85" s="193">
        <f t="shared" si="31"/>
        <v>0</v>
      </c>
      <c r="BO85" s="348">
        <f t="shared" si="32"/>
        <v>0</v>
      </c>
      <c r="BP85" s="348">
        <f t="shared" si="33"/>
        <v>0</v>
      </c>
      <c r="BQ85" s="184">
        <f t="shared" si="34"/>
        <v>0</v>
      </c>
      <c r="BR85" s="193">
        <f t="shared" si="35"/>
        <v>0</v>
      </c>
      <c r="BS85" s="348">
        <f t="shared" si="36"/>
        <v>0</v>
      </c>
      <c r="BT85" s="348">
        <f t="shared" si="37"/>
        <v>0</v>
      </c>
      <c r="BU85" s="184">
        <f t="shared" si="38"/>
        <v>0</v>
      </c>
      <c r="BV85" s="193">
        <f t="shared" si="39"/>
        <v>0</v>
      </c>
      <c r="BW85" s="348">
        <f t="shared" si="40"/>
        <v>0</v>
      </c>
      <c r="BX85" s="348">
        <f t="shared" si="41"/>
        <v>0</v>
      </c>
      <c r="BY85" s="184">
        <f t="shared" si="42"/>
        <v>0</v>
      </c>
      <c r="BZ85" s="193">
        <f t="shared" si="43"/>
        <v>0</v>
      </c>
      <c r="CA85" s="348">
        <f t="shared" si="44"/>
        <v>0</v>
      </c>
      <c r="CB85" s="348">
        <f t="shared" si="45"/>
        <v>0</v>
      </c>
      <c r="CC85" s="184">
        <f t="shared" si="46"/>
        <v>0</v>
      </c>
      <c r="CD85" s="193">
        <f t="shared" si="47"/>
        <v>0</v>
      </c>
      <c r="CE85" s="348">
        <f t="shared" si="48"/>
        <v>0</v>
      </c>
      <c r="CF85" s="348">
        <f t="shared" si="49"/>
        <v>0</v>
      </c>
      <c r="CG85" s="184">
        <f t="shared" si="50"/>
        <v>0</v>
      </c>
      <c r="CH85" s="193">
        <f t="shared" si="51"/>
        <v>0</v>
      </c>
      <c r="CI85" s="348">
        <f t="shared" si="52"/>
        <v>0</v>
      </c>
      <c r="CJ85" s="348">
        <f t="shared" si="53"/>
        <v>0</v>
      </c>
      <c r="CK85" s="184">
        <f t="shared" si="54"/>
        <v>0</v>
      </c>
      <c r="CL85" s="193">
        <f t="shared" si="55"/>
        <v>0</v>
      </c>
      <c r="CM85" s="348">
        <f t="shared" si="56"/>
        <v>0</v>
      </c>
      <c r="CN85" s="348">
        <f t="shared" si="57"/>
        <v>0</v>
      </c>
      <c r="CO85" s="184">
        <f t="shared" si="58"/>
        <v>0</v>
      </c>
      <c r="CP85" s="193">
        <f t="shared" si="59"/>
        <v>0</v>
      </c>
      <c r="CQ85" s="1168">
        <f t="shared" si="60"/>
        <v>0</v>
      </c>
      <c r="CR85" s="349">
        <f t="shared" si="67"/>
        <v>0</v>
      </c>
      <c r="CS85" s="197">
        <f t="shared" si="61"/>
        <v>0</v>
      </c>
      <c r="CT85" s="1169">
        <f t="shared" si="62"/>
        <v>0</v>
      </c>
      <c r="CV85" s="1631"/>
      <c r="CW85" s="1632"/>
      <c r="CX85" s="1632"/>
      <c r="CY85" s="1632"/>
      <c r="CZ85" s="1632"/>
      <c r="DA85" s="1632"/>
      <c r="DB85" s="1632"/>
      <c r="DC85" s="1632"/>
      <c r="DD85" s="1632"/>
      <c r="DE85" s="1632"/>
      <c r="DF85" s="1632"/>
      <c r="DG85" s="1632"/>
      <c r="DH85" s="1633"/>
      <c r="DI85" s="10"/>
    </row>
    <row r="86" spans="2:113" ht="18" hidden="1" customHeight="1" outlineLevel="1" x14ac:dyDescent="0.25">
      <c r="B86" s="126"/>
      <c r="C86" s="611"/>
      <c r="D86" s="612"/>
      <c r="E86" s="612"/>
      <c r="F86" s="612"/>
      <c r="G86" s="31"/>
      <c r="H86" s="187"/>
      <c r="I86" s="1152"/>
      <c r="J86" s="349">
        <f t="shared" si="3"/>
        <v>0</v>
      </c>
      <c r="K86" s="349">
        <f t="shared" si="66"/>
        <v>0</v>
      </c>
      <c r="L86" s="351" t="str">
        <f t="shared" si="65"/>
        <v/>
      </c>
      <c r="M86" s="187"/>
      <c r="N86" s="189"/>
      <c r="O86" s="189"/>
      <c r="P86" s="190"/>
      <c r="Q86" s="33"/>
      <c r="R86" s="33"/>
      <c r="S86" s="33"/>
      <c r="T86" s="33"/>
      <c r="U86" s="33"/>
      <c r="V86" s="33"/>
      <c r="W86" s="1156"/>
      <c r="X86" s="33"/>
      <c r="Y86" s="33"/>
      <c r="Z86" s="1161">
        <f>IFERROR(CHOOSE(MATCH(N86,{"Mensal";"Bimestral";"Trimestral";"Quadrimestral";"Semestral";"Anual"},0),12,6,4,3,2,1),1)</f>
        <v>1</v>
      </c>
      <c r="AA86" s="33"/>
      <c r="AB86" s="33"/>
      <c r="AC86" s="33"/>
      <c r="AD86" s="351"/>
      <c r="AE86" s="351"/>
      <c r="AF86" s="353"/>
      <c r="AG86" s="33"/>
      <c r="AH86" s="186"/>
      <c r="AI86" s="357"/>
      <c r="AJ86" s="186"/>
      <c r="AK86" s="349"/>
      <c r="AL86" s="1162">
        <f t="shared" si="4"/>
        <v>0</v>
      </c>
      <c r="AM86" s="1163">
        <f t="shared" si="5"/>
        <v>0</v>
      </c>
      <c r="AN86" s="1164">
        <f t="shared" si="6"/>
        <v>0</v>
      </c>
      <c r="AO86" s="1159"/>
      <c r="AP86" s="1165">
        <f t="shared" si="7"/>
        <v>0</v>
      </c>
      <c r="AQ86" s="1163">
        <f t="shared" si="8"/>
        <v>0</v>
      </c>
      <c r="AR86" s="1163">
        <f t="shared" si="9"/>
        <v>0</v>
      </c>
      <c r="AS86" s="1162">
        <f t="shared" si="10"/>
        <v>0</v>
      </c>
      <c r="AT86" s="1167">
        <f t="shared" si="11"/>
        <v>0</v>
      </c>
      <c r="AU86" s="348">
        <f t="shared" si="12"/>
        <v>0</v>
      </c>
      <c r="AV86" s="348">
        <f t="shared" si="13"/>
        <v>0</v>
      </c>
      <c r="AW86" s="184">
        <f t="shared" si="14"/>
        <v>0</v>
      </c>
      <c r="AX86" s="193">
        <f t="shared" si="15"/>
        <v>0</v>
      </c>
      <c r="AY86" s="348">
        <f t="shared" si="16"/>
        <v>0</v>
      </c>
      <c r="AZ86" s="348">
        <f t="shared" si="17"/>
        <v>0</v>
      </c>
      <c r="BA86" s="614">
        <f t="shared" si="18"/>
        <v>0</v>
      </c>
      <c r="BB86" s="193">
        <f t="shared" si="19"/>
        <v>0</v>
      </c>
      <c r="BC86" s="348">
        <f t="shared" si="20"/>
        <v>0</v>
      </c>
      <c r="BD86" s="348">
        <f t="shared" si="21"/>
        <v>0</v>
      </c>
      <c r="BE86" s="184">
        <f t="shared" si="22"/>
        <v>0</v>
      </c>
      <c r="BF86" s="193">
        <f t="shared" si="23"/>
        <v>0</v>
      </c>
      <c r="BG86" s="348">
        <f t="shared" si="24"/>
        <v>0</v>
      </c>
      <c r="BH86" s="348">
        <f t="shared" si="25"/>
        <v>0</v>
      </c>
      <c r="BI86" s="184">
        <f t="shared" si="26"/>
        <v>0</v>
      </c>
      <c r="BJ86" s="193">
        <f t="shared" si="27"/>
        <v>0</v>
      </c>
      <c r="BK86" s="348">
        <f t="shared" si="28"/>
        <v>0</v>
      </c>
      <c r="BL86" s="348">
        <f t="shared" si="29"/>
        <v>0</v>
      </c>
      <c r="BM86" s="184">
        <f t="shared" si="30"/>
        <v>0</v>
      </c>
      <c r="BN86" s="193">
        <f t="shared" si="31"/>
        <v>0</v>
      </c>
      <c r="BO86" s="348">
        <f t="shared" si="32"/>
        <v>0</v>
      </c>
      <c r="BP86" s="348">
        <f t="shared" si="33"/>
        <v>0</v>
      </c>
      <c r="BQ86" s="184">
        <f t="shared" si="34"/>
        <v>0</v>
      </c>
      <c r="BR86" s="193">
        <f t="shared" si="35"/>
        <v>0</v>
      </c>
      <c r="BS86" s="348">
        <f t="shared" si="36"/>
        <v>0</v>
      </c>
      <c r="BT86" s="348">
        <f t="shared" si="37"/>
        <v>0</v>
      </c>
      <c r="BU86" s="184">
        <f t="shared" si="38"/>
        <v>0</v>
      </c>
      <c r="BV86" s="193">
        <f t="shared" si="39"/>
        <v>0</v>
      </c>
      <c r="BW86" s="348">
        <f t="shared" si="40"/>
        <v>0</v>
      </c>
      <c r="BX86" s="348">
        <f t="shared" si="41"/>
        <v>0</v>
      </c>
      <c r="BY86" s="184">
        <f t="shared" si="42"/>
        <v>0</v>
      </c>
      <c r="BZ86" s="193">
        <f t="shared" si="43"/>
        <v>0</v>
      </c>
      <c r="CA86" s="348">
        <f t="shared" si="44"/>
        <v>0</v>
      </c>
      <c r="CB86" s="348">
        <f t="shared" si="45"/>
        <v>0</v>
      </c>
      <c r="CC86" s="184">
        <f t="shared" si="46"/>
        <v>0</v>
      </c>
      <c r="CD86" s="193">
        <f t="shared" si="47"/>
        <v>0</v>
      </c>
      <c r="CE86" s="348">
        <f t="shared" si="48"/>
        <v>0</v>
      </c>
      <c r="CF86" s="348">
        <f t="shared" si="49"/>
        <v>0</v>
      </c>
      <c r="CG86" s="184">
        <f t="shared" si="50"/>
        <v>0</v>
      </c>
      <c r="CH86" s="193">
        <f t="shared" si="51"/>
        <v>0</v>
      </c>
      <c r="CI86" s="348">
        <f t="shared" si="52"/>
        <v>0</v>
      </c>
      <c r="CJ86" s="348">
        <f t="shared" si="53"/>
        <v>0</v>
      </c>
      <c r="CK86" s="184">
        <f t="shared" si="54"/>
        <v>0</v>
      </c>
      <c r="CL86" s="193">
        <f t="shared" si="55"/>
        <v>0</v>
      </c>
      <c r="CM86" s="348">
        <f t="shared" si="56"/>
        <v>0</v>
      </c>
      <c r="CN86" s="348">
        <f t="shared" si="57"/>
        <v>0</v>
      </c>
      <c r="CO86" s="184">
        <f t="shared" si="58"/>
        <v>0</v>
      </c>
      <c r="CP86" s="193">
        <f t="shared" si="59"/>
        <v>0</v>
      </c>
      <c r="CQ86" s="1168">
        <f t="shared" si="60"/>
        <v>0</v>
      </c>
      <c r="CR86" s="349">
        <f t="shared" si="67"/>
        <v>0</v>
      </c>
      <c r="CS86" s="197">
        <f t="shared" si="61"/>
        <v>0</v>
      </c>
      <c r="CT86" s="1169">
        <f t="shared" si="62"/>
        <v>0</v>
      </c>
      <c r="CV86" s="1631"/>
      <c r="CW86" s="1632"/>
      <c r="CX86" s="1632"/>
      <c r="CY86" s="1632"/>
      <c r="CZ86" s="1632"/>
      <c r="DA86" s="1632"/>
      <c r="DB86" s="1632"/>
      <c r="DC86" s="1632"/>
      <c r="DD86" s="1632"/>
      <c r="DE86" s="1632"/>
      <c r="DF86" s="1632"/>
      <c r="DG86" s="1632"/>
      <c r="DH86" s="1633"/>
      <c r="DI86" s="10"/>
    </row>
    <row r="87" spans="2:113" ht="18" hidden="1" customHeight="1" outlineLevel="1" x14ac:dyDescent="0.25">
      <c r="B87" s="126"/>
      <c r="C87" s="611"/>
      <c r="D87" s="612"/>
      <c r="E87" s="612"/>
      <c r="F87" s="612"/>
      <c r="G87" s="31"/>
      <c r="H87" s="187"/>
      <c r="I87" s="1152"/>
      <c r="J87" s="349">
        <f t="shared" si="3"/>
        <v>0</v>
      </c>
      <c r="K87" s="349">
        <f t="shared" si="66"/>
        <v>0</v>
      </c>
      <c r="L87" s="351" t="str">
        <f t="shared" si="65"/>
        <v/>
      </c>
      <c r="M87" s="187"/>
      <c r="N87" s="189"/>
      <c r="O87" s="189"/>
      <c r="P87" s="190"/>
      <c r="Q87" s="33"/>
      <c r="R87" s="33"/>
      <c r="S87" s="33"/>
      <c r="T87" s="33"/>
      <c r="U87" s="33"/>
      <c r="V87" s="33"/>
      <c r="W87" s="1156"/>
      <c r="X87" s="33"/>
      <c r="Y87" s="33"/>
      <c r="Z87" s="1161">
        <f>IFERROR(CHOOSE(MATCH(N87,{"Mensal";"Bimestral";"Trimestral";"Quadrimestral";"Semestral";"Anual"},0),12,6,4,3,2,1),1)</f>
        <v>1</v>
      </c>
      <c r="AA87" s="33"/>
      <c r="AB87" s="33"/>
      <c r="AC87" s="33"/>
      <c r="AD87" s="351"/>
      <c r="AE87" s="351"/>
      <c r="AF87" s="353"/>
      <c r="AG87" s="33"/>
      <c r="AH87" s="186"/>
      <c r="AI87" s="357"/>
      <c r="AJ87" s="186"/>
      <c r="AK87" s="349"/>
      <c r="AL87" s="1162">
        <f t="shared" si="4"/>
        <v>0</v>
      </c>
      <c r="AM87" s="1163">
        <f t="shared" si="5"/>
        <v>0</v>
      </c>
      <c r="AN87" s="1164">
        <f t="shared" si="6"/>
        <v>0</v>
      </c>
      <c r="AO87" s="1159"/>
      <c r="AP87" s="1165">
        <f t="shared" si="7"/>
        <v>0</v>
      </c>
      <c r="AQ87" s="1163">
        <f t="shared" si="8"/>
        <v>0</v>
      </c>
      <c r="AR87" s="1163">
        <f t="shared" si="9"/>
        <v>0</v>
      </c>
      <c r="AS87" s="1162">
        <f t="shared" si="10"/>
        <v>0</v>
      </c>
      <c r="AT87" s="1167">
        <f t="shared" si="11"/>
        <v>0</v>
      </c>
      <c r="AU87" s="348">
        <f t="shared" si="12"/>
        <v>0</v>
      </c>
      <c r="AV87" s="348">
        <f t="shared" si="13"/>
        <v>0</v>
      </c>
      <c r="AW87" s="184">
        <f t="shared" si="14"/>
        <v>0</v>
      </c>
      <c r="AX87" s="193">
        <f t="shared" si="15"/>
        <v>0</v>
      </c>
      <c r="AY87" s="348">
        <f t="shared" si="16"/>
        <v>0</v>
      </c>
      <c r="AZ87" s="348">
        <f t="shared" si="17"/>
        <v>0</v>
      </c>
      <c r="BA87" s="614">
        <f t="shared" si="18"/>
        <v>0</v>
      </c>
      <c r="BB87" s="193">
        <f t="shared" si="19"/>
        <v>0</v>
      </c>
      <c r="BC87" s="348">
        <f t="shared" si="20"/>
        <v>0</v>
      </c>
      <c r="BD87" s="348">
        <f t="shared" si="21"/>
        <v>0</v>
      </c>
      <c r="BE87" s="184">
        <f t="shared" si="22"/>
        <v>0</v>
      </c>
      <c r="BF87" s="193">
        <f t="shared" si="23"/>
        <v>0</v>
      </c>
      <c r="BG87" s="348">
        <f t="shared" si="24"/>
        <v>0</v>
      </c>
      <c r="BH87" s="348">
        <f t="shared" si="25"/>
        <v>0</v>
      </c>
      <c r="BI87" s="184">
        <f t="shared" si="26"/>
        <v>0</v>
      </c>
      <c r="BJ87" s="193">
        <f t="shared" si="27"/>
        <v>0</v>
      </c>
      <c r="BK87" s="348">
        <f t="shared" si="28"/>
        <v>0</v>
      </c>
      <c r="BL87" s="348">
        <f t="shared" si="29"/>
        <v>0</v>
      </c>
      <c r="BM87" s="184">
        <f t="shared" si="30"/>
        <v>0</v>
      </c>
      <c r="BN87" s="193">
        <f t="shared" si="31"/>
        <v>0</v>
      </c>
      <c r="BO87" s="348">
        <f t="shared" si="32"/>
        <v>0</v>
      </c>
      <c r="BP87" s="348">
        <f t="shared" si="33"/>
        <v>0</v>
      </c>
      <c r="BQ87" s="184">
        <f t="shared" si="34"/>
        <v>0</v>
      </c>
      <c r="BR87" s="193">
        <f t="shared" si="35"/>
        <v>0</v>
      </c>
      <c r="BS87" s="348">
        <f t="shared" si="36"/>
        <v>0</v>
      </c>
      <c r="BT87" s="348">
        <f t="shared" si="37"/>
        <v>0</v>
      </c>
      <c r="BU87" s="184">
        <f t="shared" si="38"/>
        <v>0</v>
      </c>
      <c r="BV87" s="193">
        <f t="shared" si="39"/>
        <v>0</v>
      </c>
      <c r="BW87" s="348">
        <f t="shared" si="40"/>
        <v>0</v>
      </c>
      <c r="BX87" s="348">
        <f t="shared" si="41"/>
        <v>0</v>
      </c>
      <c r="BY87" s="184">
        <f t="shared" si="42"/>
        <v>0</v>
      </c>
      <c r="BZ87" s="193">
        <f t="shared" si="43"/>
        <v>0</v>
      </c>
      <c r="CA87" s="348">
        <f t="shared" si="44"/>
        <v>0</v>
      </c>
      <c r="CB87" s="348">
        <f t="shared" si="45"/>
        <v>0</v>
      </c>
      <c r="CC87" s="184">
        <f t="shared" si="46"/>
        <v>0</v>
      </c>
      <c r="CD87" s="193">
        <f t="shared" si="47"/>
        <v>0</v>
      </c>
      <c r="CE87" s="348">
        <f t="shared" si="48"/>
        <v>0</v>
      </c>
      <c r="CF87" s="348">
        <f t="shared" si="49"/>
        <v>0</v>
      </c>
      <c r="CG87" s="184">
        <f t="shared" si="50"/>
        <v>0</v>
      </c>
      <c r="CH87" s="193">
        <f t="shared" si="51"/>
        <v>0</v>
      </c>
      <c r="CI87" s="348">
        <f t="shared" si="52"/>
        <v>0</v>
      </c>
      <c r="CJ87" s="348">
        <f t="shared" si="53"/>
        <v>0</v>
      </c>
      <c r="CK87" s="184">
        <f t="shared" si="54"/>
        <v>0</v>
      </c>
      <c r="CL87" s="193">
        <f t="shared" si="55"/>
        <v>0</v>
      </c>
      <c r="CM87" s="348">
        <f t="shared" si="56"/>
        <v>0</v>
      </c>
      <c r="CN87" s="348">
        <f t="shared" si="57"/>
        <v>0</v>
      </c>
      <c r="CO87" s="184">
        <f t="shared" si="58"/>
        <v>0</v>
      </c>
      <c r="CP87" s="193">
        <f t="shared" si="59"/>
        <v>0</v>
      </c>
      <c r="CQ87" s="1168">
        <f t="shared" si="60"/>
        <v>0</v>
      </c>
      <c r="CR87" s="349">
        <f t="shared" si="67"/>
        <v>0</v>
      </c>
      <c r="CS87" s="197">
        <f t="shared" si="61"/>
        <v>0</v>
      </c>
      <c r="CT87" s="1169">
        <f t="shared" si="62"/>
        <v>0</v>
      </c>
      <c r="CV87" s="1631"/>
      <c r="CW87" s="1632"/>
      <c r="CX87" s="1632"/>
      <c r="CY87" s="1632"/>
      <c r="CZ87" s="1632"/>
      <c r="DA87" s="1632"/>
      <c r="DB87" s="1632"/>
      <c r="DC87" s="1632"/>
      <c r="DD87" s="1632"/>
      <c r="DE87" s="1632"/>
      <c r="DF87" s="1632"/>
      <c r="DG87" s="1632"/>
      <c r="DH87" s="1633"/>
      <c r="DI87" s="10"/>
    </row>
    <row r="88" spans="2:113" ht="18" hidden="1" customHeight="1" outlineLevel="1" x14ac:dyDescent="0.25">
      <c r="B88" s="126"/>
      <c r="C88" s="611"/>
      <c r="D88" s="612"/>
      <c r="E88" s="612"/>
      <c r="F88" s="612"/>
      <c r="G88" s="31"/>
      <c r="H88" s="187"/>
      <c r="I88" s="1152"/>
      <c r="J88" s="349">
        <f t="shared" si="3"/>
        <v>0</v>
      </c>
      <c r="K88" s="349">
        <f t="shared" si="66"/>
        <v>0</v>
      </c>
      <c r="L88" s="351" t="str">
        <f t="shared" si="65"/>
        <v/>
      </c>
      <c r="M88" s="187"/>
      <c r="N88" s="189"/>
      <c r="O88" s="189"/>
      <c r="P88" s="190"/>
      <c r="Q88" s="33"/>
      <c r="R88" s="33"/>
      <c r="S88" s="33"/>
      <c r="T88" s="33"/>
      <c r="U88" s="33"/>
      <c r="V88" s="33"/>
      <c r="W88" s="1156"/>
      <c r="X88" s="33"/>
      <c r="Y88" s="33"/>
      <c r="Z88" s="1161">
        <f>IFERROR(CHOOSE(MATCH(N88,{"Mensal";"Bimestral";"Trimestral";"Quadrimestral";"Semestral";"Anual"},0),12,6,4,3,2,1),1)</f>
        <v>1</v>
      </c>
      <c r="AA88" s="33"/>
      <c r="AB88" s="33"/>
      <c r="AC88" s="33"/>
      <c r="AD88" s="351"/>
      <c r="AE88" s="351"/>
      <c r="AF88" s="353"/>
      <c r="AG88" s="33"/>
      <c r="AH88" s="186"/>
      <c r="AI88" s="357"/>
      <c r="AJ88" s="186"/>
      <c r="AK88" s="349"/>
      <c r="AL88" s="1162">
        <f t="shared" ref="AL88:AL92" si="68">IFERROR(I88,0)</f>
        <v>0</v>
      </c>
      <c r="AM88" s="1163">
        <f t="shared" ref="AM88:AM92" si="69">IFERROR(I88*(X88/Z88)*(R88+1)/2,0)</f>
        <v>0</v>
      </c>
      <c r="AN88" s="1164">
        <f t="shared" ref="AN88:AN92" si="70">IFERROR(AL88+AM88,0)</f>
        <v>0</v>
      </c>
      <c r="AO88" s="1159"/>
      <c r="AP88" s="1165">
        <f t="shared" ref="AP88:AP92" si="71">IFERROR(I88-V88*L88,I88)</f>
        <v>0</v>
      </c>
      <c r="AQ88" s="1163">
        <f t="shared" ref="AQ88:AQ92" si="72">IFERROR(IF(AQ$20&lt;YEAR($T88),0,$L88*MAX(0,MIN($Z88,$R88-(AQ$20-YEAR($T88))*$Z88))),0)</f>
        <v>0</v>
      </c>
      <c r="AR88" s="1163">
        <f t="shared" ref="AR88:AR92" si="73">IFERROR(IF(AQ$20&lt;YEAR($T88),0,($X88/$Z88)*MAX(0,MIN($Z88,$R88-(AQ$20-YEAR($T88))*$Z88))*($I88-$L88*(2*((AQ$20-YEAR($T88))*$Z88+1)+MAX(0,MIN($Z88,$R88-(AQ$20-YEAR($T88))*$Z88))-3)/2)),0)</f>
        <v>0</v>
      </c>
      <c r="AS88" s="1162">
        <f t="shared" ref="AS88:AS92" si="74">AQ88+AR88</f>
        <v>0</v>
      </c>
      <c r="AT88" s="1167">
        <f t="shared" ref="AT88:AT92" si="75">IFERROR(MAX(0,$I88-(MIN($R88,MAX(0,(AQ$20-YEAR($T88)+1)*$Z88)))*$L88),$I88)</f>
        <v>0</v>
      </c>
      <c r="AU88" s="348">
        <f t="shared" ref="AU88:AU92" si="76">IFERROR(IF(AU$20&lt;YEAR($T88),0,$L88*MAX(0,MIN($Z88,$R88-(AU$20-YEAR($T88))*$Z88))),0)</f>
        <v>0</v>
      </c>
      <c r="AV88" s="348">
        <f t="shared" ref="AV88:AV92" si="77">IFERROR(IF(AU$20&lt;YEAR($T88),0,($X88/$Z88)*MAX(0,MIN($Z88,$R88-(AU$20-YEAR($T88))*$Z88))*($I88-$L88*(2*((AU$20-YEAR($T88))*$Z88+1)+MAX(0,MIN($Z88,$R88-(AU$20-YEAR($T88))*$Z88))-3)/2)),0)</f>
        <v>0</v>
      </c>
      <c r="AW88" s="184">
        <f t="shared" ref="AW88:AW92" si="78">AU88+AV88</f>
        <v>0</v>
      </c>
      <c r="AX88" s="193">
        <f t="shared" ref="AX88:AX92" si="79">IFERROR(MAX(0,$I88-(MIN($R88,MAX(0,(AU$20-YEAR($T88)+1)*$Z88)))*$L88),$I88)</f>
        <v>0</v>
      </c>
      <c r="AY88" s="348">
        <f t="shared" ref="AY88:AY92" si="80">IFERROR(IF(AY$20&lt;YEAR($T88),0,$L88*MAX(0,MIN($Z88,$R88-(AY$20-YEAR($T88))*$Z88))),0)</f>
        <v>0</v>
      </c>
      <c r="AZ88" s="348">
        <f t="shared" ref="AZ88:AZ92" si="81">IFERROR(IF(AY$20&lt;YEAR($T88),0,($X88/$Z88)*MAX(0,MIN($Z88,$R88-(AY$20-YEAR($T88))*$Z88))*($I88-$L88*(2*((AY$20-YEAR($T88))*$Z88+1)+MAX(0,MIN($Z88,$R88-(AY$20-YEAR($T88))*$Z88))-3)/2)),0)</f>
        <v>0</v>
      </c>
      <c r="BA88" s="614">
        <f t="shared" ref="BA88:BA92" si="82">AY88+AZ88</f>
        <v>0</v>
      </c>
      <c r="BB88" s="193">
        <f t="shared" ref="BB88:BB92" si="83">IFERROR(MAX(0,$I88-(MIN($R88,MAX(0,(AY$20-YEAR($T88)+1)*$Z88)))*$L88),$I88)</f>
        <v>0</v>
      </c>
      <c r="BC88" s="348">
        <f t="shared" ref="BC88:BC92" si="84">IFERROR(IF(BC$20&lt;YEAR($T88),0,$L88*MAX(0,MIN($Z88,$R88-(BC$20-YEAR($T88))*$Z88))),0)</f>
        <v>0</v>
      </c>
      <c r="BD88" s="348">
        <f t="shared" ref="BD88:BD92" si="85">IFERROR(IF(BC$20&lt;YEAR($T88),0,($X88/$Z88)*MAX(0,MIN($Z88,$R88-(BC$20-YEAR($T88))*$Z88))*($I88-$L88*(2*((BC$20-YEAR($T88))*$Z88+1)+MAX(0,MIN($Z88,$R88-(BC$20-YEAR($T88))*$Z88))-3)/2)),0)</f>
        <v>0</v>
      </c>
      <c r="BE88" s="184">
        <f t="shared" ref="BE88:BE92" si="86">BC88+BD88</f>
        <v>0</v>
      </c>
      <c r="BF88" s="193">
        <f t="shared" ref="BF88:BF92" si="87">IFERROR(MAX(0,$I88-(MIN($R88,MAX(0,(BC$20-YEAR($T88)+1)*$Z88)))*$L88),$I88)</f>
        <v>0</v>
      </c>
      <c r="BG88" s="348">
        <f t="shared" ref="BG88:BG92" si="88">IFERROR(IF(BG$20&lt;YEAR($T88),0,$L88*MAX(0,MIN($Z88,$R88-(BG$20-YEAR($T88))*$Z88))),0)</f>
        <v>0</v>
      </c>
      <c r="BH88" s="348">
        <f t="shared" ref="BH88:BH92" si="89">IFERROR(IF(BG$20&lt;YEAR($T88),0,($X88/$Z88)*MAX(0,MIN($Z88,$R88-(BG$20-YEAR($T88))*$Z88))*($I88-$L88*(2*((BG$20-YEAR($T88))*$Z88+1)+MAX(0,MIN($Z88,$R88-(BG$20-YEAR($T88))*$Z88))-3)/2)),0)</f>
        <v>0</v>
      </c>
      <c r="BI88" s="184">
        <f t="shared" ref="BI88:BI92" si="90">BG88+BH88</f>
        <v>0</v>
      </c>
      <c r="BJ88" s="193">
        <f t="shared" ref="BJ88:BJ92" si="91">IFERROR(MAX(0,$I88-(MIN($R88,MAX(0,(BG$20-YEAR($T88)+1)*$Z88)))*$L88),$I88)</f>
        <v>0</v>
      </c>
      <c r="BK88" s="348">
        <f t="shared" ref="BK88:BK92" si="92">IFERROR(IF(BK$20&lt;YEAR($T88),0,$L88*MAX(0,MIN($Z88,$R88-(BK$20-YEAR($T88))*$Z88))),0)</f>
        <v>0</v>
      </c>
      <c r="BL88" s="348">
        <f t="shared" ref="BL88:BL92" si="93">IFERROR(IF(BK$20&lt;YEAR($T88),0,($X88/$Z88)*MAX(0,MIN($Z88,$R88-(BK$20-YEAR($T88))*$Z88))*($I88-$L88*(2*((BK$20-YEAR($T88))*$Z88+1)+MAX(0,MIN($Z88,$R88-(BK$20-YEAR($T88))*$Z88))-3)/2)),0)</f>
        <v>0</v>
      </c>
      <c r="BM88" s="184">
        <f t="shared" ref="BM88:BM92" si="94">BK88+BL88</f>
        <v>0</v>
      </c>
      <c r="BN88" s="193">
        <f t="shared" ref="BN88:BN92" si="95">IFERROR(MAX(0,$I88-(MIN($R88,MAX(0,(BK$20-YEAR($T88)+1)*$Z88)))*$L88),$I88)</f>
        <v>0</v>
      </c>
      <c r="BO88" s="348">
        <f t="shared" ref="BO88:BO92" si="96">IFERROR(IF(BO$20&lt;YEAR($T88),0,$L88*MAX(0,MIN($Z88,$R88-(BO$20-YEAR($T88))*$Z88))),0)</f>
        <v>0</v>
      </c>
      <c r="BP88" s="348">
        <f t="shared" ref="BP88:BP92" si="97">IFERROR(IF(BO$20&lt;YEAR($T88),0,($X88/$Z88)*MAX(0,MIN($Z88,$R88-(BO$20-YEAR($T88))*$Z88))*($I88-$L88*(2*((BO$20-YEAR($T88))*$Z88+1)+MAX(0,MIN($Z88,$R88-(BO$20-YEAR($T88))*$Z88))-3)/2)),0)</f>
        <v>0</v>
      </c>
      <c r="BQ88" s="184">
        <f t="shared" ref="BQ88:BQ92" si="98">BO88+BP88</f>
        <v>0</v>
      </c>
      <c r="BR88" s="193">
        <f t="shared" ref="BR88:BR92" si="99">IFERROR(MAX(0,$I88-(MIN($R88,MAX(0,(BO$20-YEAR($T88)+1)*$Z88)))*$L88),$I88)</f>
        <v>0</v>
      </c>
      <c r="BS88" s="348">
        <f t="shared" ref="BS88:BS92" si="100">IFERROR(IF(BS$20&lt;YEAR($T88),0,$L88*MAX(0,MIN($Z88,$R88-(BS$20-YEAR($T88))*$Z88))),0)</f>
        <v>0</v>
      </c>
      <c r="BT88" s="348">
        <f t="shared" ref="BT88:BT92" si="101">IFERROR(IF(BS$20&lt;YEAR($T88),0,($X88/$Z88)*MAX(0,MIN($Z88,$R88-(BS$20-YEAR($T88))*$Z88))*($I88-$L88*(2*((BS$20-YEAR($T88))*$Z88+1)+MAX(0,MIN($Z88,$R88-(BS$20-YEAR($T88))*$Z88))-3)/2)),0)</f>
        <v>0</v>
      </c>
      <c r="BU88" s="184">
        <f t="shared" ref="BU88:BU92" si="102">BS88+BT88</f>
        <v>0</v>
      </c>
      <c r="BV88" s="193">
        <f t="shared" ref="BV88:BV92" si="103">IFERROR(MAX(0,$I88-(MIN($R88,MAX(0,(BS$20-YEAR($T88)+1)*$Z88)))*$L88),$I88)</f>
        <v>0</v>
      </c>
      <c r="BW88" s="348">
        <f t="shared" ref="BW88:BW92" si="104">IFERROR(IF(BW$20&lt;YEAR($T88),0,$L88*MAX(0,MIN($Z88,$R88-(BW$20-YEAR($T88))*$Z88))),0)</f>
        <v>0</v>
      </c>
      <c r="BX88" s="348">
        <f t="shared" ref="BX88:BX92" si="105">IFERROR(IF(BW$20&lt;YEAR($T88),0,($X88/$Z88)*MAX(0,MIN($Z88,$R88-(BW$20-YEAR($T88))*$Z88))*($I88-$L88*(2*((BW$20-YEAR($T88))*$Z88+1)+MAX(0,MIN($Z88,$R88-(BW$20-YEAR($T88))*$Z88))-3)/2)),0)</f>
        <v>0</v>
      </c>
      <c r="BY88" s="184">
        <f t="shared" ref="BY88:BY92" si="106">BW88+BX88</f>
        <v>0</v>
      </c>
      <c r="BZ88" s="193">
        <f t="shared" ref="BZ88:BZ92" si="107">IFERROR(MAX(0,$I88-(MIN($R88,MAX(0,(BW$20-YEAR($T88)+1)*$Z88)))*$L88),$I88)</f>
        <v>0</v>
      </c>
      <c r="CA88" s="348">
        <f t="shared" ref="CA88:CA92" si="108">IFERROR(IF(CA$20&lt;YEAR($T88),0,$L88*MAX(0,MIN($Z88,$R88-(CA$20-YEAR($T88))*$Z88))),0)</f>
        <v>0</v>
      </c>
      <c r="CB88" s="348">
        <f t="shared" ref="CB88:CB92" si="109">IFERROR(IF(CA$20&lt;YEAR($T88),0,($X88/$Z88)*MAX(0,MIN($Z88,$R88-(CA$20-YEAR($T88))*$Z88))*($I88-$L88*(2*((CA$20-YEAR($T88))*$Z88+1)+MAX(0,MIN($Z88,$R88-(CA$20-YEAR($T88))*$Z88))-3)/2)),0)</f>
        <v>0</v>
      </c>
      <c r="CC88" s="184">
        <f t="shared" ref="CC88:CC92" si="110">CA88+CB88</f>
        <v>0</v>
      </c>
      <c r="CD88" s="193">
        <f t="shared" ref="CD88:CD92" si="111">IFERROR(MAX(0,$I88-(MIN($R88,MAX(0,(CA$20-YEAR($T88)+1)*$Z88)))*$L88),$I88)</f>
        <v>0</v>
      </c>
      <c r="CE88" s="348">
        <f t="shared" ref="CE88:CE92" si="112">IFERROR(IF(CE$20&lt;YEAR($T88),0,$L88*MAX(0,MIN($Z88,$R88-(CE$20-YEAR($T88))*$Z88))),0)</f>
        <v>0</v>
      </c>
      <c r="CF88" s="348">
        <f t="shared" ref="CF88:CF92" si="113">IFERROR(IF(CE$20&lt;YEAR($T88),0,($X88/$Z88)*MAX(0,MIN($Z88,$R88-(CE$20-YEAR($T88))*$Z88))*($I88-$L88*(2*((CE$20-YEAR($T88))*$Z88+1)+MAX(0,MIN($Z88,$R88-(CE$20-YEAR($T88))*$Z88))-3)/2)),0)</f>
        <v>0</v>
      </c>
      <c r="CG88" s="184">
        <f t="shared" ref="CG88:CG92" si="114">CE88+CF88</f>
        <v>0</v>
      </c>
      <c r="CH88" s="193">
        <f t="shared" ref="CH88:CH92" si="115">IFERROR(MAX(0,$I88-(MIN($R88,MAX(0,(CE$20-YEAR($T88)+1)*$Z88)))*$L88),$I88)</f>
        <v>0</v>
      </c>
      <c r="CI88" s="348">
        <f t="shared" ref="CI88:CI92" si="116">IFERROR(IF(CI$20&lt;YEAR($T88),0,$L88*MAX(0,MIN($Z88,$R88-(CI$20-YEAR($T88))*$Z88))),0)</f>
        <v>0</v>
      </c>
      <c r="CJ88" s="348">
        <f t="shared" ref="CJ88:CJ92" si="117">IFERROR(IF(CI$20&lt;YEAR($T88),0,($X88/$Z88)*MAX(0,MIN($Z88,$R88-(CI$20-YEAR($T88))*$Z88))*($I88-$L88*(2*((CI$20-YEAR($T88))*$Z88+1)+MAX(0,MIN($Z88,$R88-(CI$20-YEAR($T88))*$Z88))-3)/2)),0)</f>
        <v>0</v>
      </c>
      <c r="CK88" s="184">
        <f t="shared" ref="CK88:CK92" si="118">CI88+CJ88</f>
        <v>0</v>
      </c>
      <c r="CL88" s="193">
        <f t="shared" ref="CL88:CL92" si="119">IFERROR(MAX(0,$I88-(MIN($R88,MAX(0,(CI$20-YEAR($T88)+1)*$Z88)))*$L88),$I88)</f>
        <v>0</v>
      </c>
      <c r="CM88" s="348">
        <f t="shared" ref="CM88:CM92" si="120">IFERROR(IF(CM$20&lt;YEAR($T88),0,$L88*MAX(0,MIN($Z88,$R88-(CM$20-YEAR($T88))*$Z88))),0)</f>
        <v>0</v>
      </c>
      <c r="CN88" s="348">
        <f t="shared" ref="CN88:CN92" si="121">IFERROR(IF(CM$20&lt;YEAR($T88),0,($X88/$Z88)*MAX(0,MIN($Z88,$R88-(CM$20-YEAR($T88))*$Z88))*($I88-$L88*(2*((CM$20-YEAR($T88))*$Z88+1)+MAX(0,MIN($Z88,$R88-(CM$20-YEAR($T88))*$Z88))-3)/2)),0)</f>
        <v>0</v>
      </c>
      <c r="CO88" s="184">
        <f t="shared" ref="CO88:CO92" si="122">CM88+CN88</f>
        <v>0</v>
      </c>
      <c r="CP88" s="193">
        <f t="shared" ref="CP88:CP92" si="123">IFERROR(MAX(0,$I88-(MIN($R88,MAX(0,(CM$20-YEAR($T88)+1)*$Z88)))*$L88),$I88)</f>
        <v>0</v>
      </c>
      <c r="CQ88" s="1168">
        <f t="shared" ref="CQ88:CQ92" si="124">IFERROR(V88*L88 + (X88/Z88)*(V88*I88 - L88*V88*(V88-1)/2),0)</f>
        <v>0</v>
      </c>
      <c r="CR88" s="349">
        <f t="shared" si="67"/>
        <v>0</v>
      </c>
      <c r="CS88" s="197">
        <f t="shared" si="61"/>
        <v>0</v>
      </c>
      <c r="CT88" s="1169">
        <f t="shared" ref="CT88:CT92" si="125">IFERROR(CS88-AL88,0)</f>
        <v>0</v>
      </c>
      <c r="CV88" s="1631"/>
      <c r="CW88" s="1632"/>
      <c r="CX88" s="1632"/>
      <c r="CY88" s="1632"/>
      <c r="CZ88" s="1632"/>
      <c r="DA88" s="1632"/>
      <c r="DB88" s="1632"/>
      <c r="DC88" s="1632"/>
      <c r="DD88" s="1632"/>
      <c r="DE88" s="1632"/>
      <c r="DF88" s="1632"/>
      <c r="DG88" s="1632"/>
      <c r="DH88" s="1633"/>
      <c r="DI88" s="10"/>
    </row>
    <row r="89" spans="2:113" ht="18" hidden="1" customHeight="1" outlineLevel="1" x14ac:dyDescent="0.25">
      <c r="B89" s="126"/>
      <c r="C89" s="611"/>
      <c r="D89" s="612"/>
      <c r="E89" s="612"/>
      <c r="F89" s="612"/>
      <c r="G89" s="31"/>
      <c r="H89" s="187"/>
      <c r="I89" s="1152"/>
      <c r="J89" s="349">
        <f t="shared" si="3"/>
        <v>0</v>
      </c>
      <c r="K89" s="349">
        <f t="shared" si="66"/>
        <v>0</v>
      </c>
      <c r="L89" s="351" t="str">
        <f>IFERROR(I89/R89,"")</f>
        <v/>
      </c>
      <c r="M89" s="187"/>
      <c r="N89" s="189"/>
      <c r="O89" s="189"/>
      <c r="P89" s="190"/>
      <c r="Q89" s="33"/>
      <c r="R89" s="33"/>
      <c r="S89" s="33"/>
      <c r="T89" s="33"/>
      <c r="U89" s="33"/>
      <c r="V89" s="33"/>
      <c r="W89" s="1156"/>
      <c r="X89" s="33"/>
      <c r="Y89" s="33"/>
      <c r="Z89" s="1161">
        <f>IFERROR(CHOOSE(MATCH(N89,{"Mensal";"Bimestral";"Trimestral";"Quadrimestral";"Semestral";"Anual"},0),12,6,4,3,2,1),1)</f>
        <v>1</v>
      </c>
      <c r="AA89" s="33"/>
      <c r="AB89" s="33"/>
      <c r="AC89" s="33"/>
      <c r="AD89" s="351"/>
      <c r="AE89" s="351"/>
      <c r="AF89" s="353"/>
      <c r="AG89" s="33"/>
      <c r="AH89" s="186"/>
      <c r="AI89" s="357"/>
      <c r="AJ89" s="186"/>
      <c r="AK89" s="349"/>
      <c r="AL89" s="1162">
        <f t="shared" si="68"/>
        <v>0</v>
      </c>
      <c r="AM89" s="1163">
        <f t="shared" si="69"/>
        <v>0</v>
      </c>
      <c r="AN89" s="1164">
        <f t="shared" si="70"/>
        <v>0</v>
      </c>
      <c r="AO89" s="1159"/>
      <c r="AP89" s="1165">
        <f t="shared" si="71"/>
        <v>0</v>
      </c>
      <c r="AQ89" s="1163">
        <f t="shared" si="72"/>
        <v>0</v>
      </c>
      <c r="AR89" s="1163">
        <f t="shared" si="73"/>
        <v>0</v>
      </c>
      <c r="AS89" s="1162">
        <f t="shared" si="74"/>
        <v>0</v>
      </c>
      <c r="AT89" s="1167">
        <f t="shared" si="75"/>
        <v>0</v>
      </c>
      <c r="AU89" s="348">
        <f t="shared" si="76"/>
        <v>0</v>
      </c>
      <c r="AV89" s="348">
        <f t="shared" si="77"/>
        <v>0</v>
      </c>
      <c r="AW89" s="184">
        <f t="shared" si="78"/>
        <v>0</v>
      </c>
      <c r="AX89" s="193">
        <f t="shared" si="79"/>
        <v>0</v>
      </c>
      <c r="AY89" s="348">
        <f t="shared" si="80"/>
        <v>0</v>
      </c>
      <c r="AZ89" s="348">
        <f t="shared" si="81"/>
        <v>0</v>
      </c>
      <c r="BA89" s="614">
        <f t="shared" si="82"/>
        <v>0</v>
      </c>
      <c r="BB89" s="193">
        <f t="shared" si="83"/>
        <v>0</v>
      </c>
      <c r="BC89" s="348">
        <f t="shared" si="84"/>
        <v>0</v>
      </c>
      <c r="BD89" s="348">
        <f t="shared" si="85"/>
        <v>0</v>
      </c>
      <c r="BE89" s="184">
        <f t="shared" si="86"/>
        <v>0</v>
      </c>
      <c r="BF89" s="193">
        <f t="shared" si="87"/>
        <v>0</v>
      </c>
      <c r="BG89" s="348">
        <f t="shared" si="88"/>
        <v>0</v>
      </c>
      <c r="BH89" s="348">
        <f t="shared" si="89"/>
        <v>0</v>
      </c>
      <c r="BI89" s="184">
        <f t="shared" si="90"/>
        <v>0</v>
      </c>
      <c r="BJ89" s="193">
        <f t="shared" si="91"/>
        <v>0</v>
      </c>
      <c r="BK89" s="348">
        <f t="shared" si="92"/>
        <v>0</v>
      </c>
      <c r="BL89" s="348">
        <f t="shared" si="93"/>
        <v>0</v>
      </c>
      <c r="BM89" s="184">
        <f t="shared" si="94"/>
        <v>0</v>
      </c>
      <c r="BN89" s="193">
        <f t="shared" si="95"/>
        <v>0</v>
      </c>
      <c r="BO89" s="348">
        <f t="shared" si="96"/>
        <v>0</v>
      </c>
      <c r="BP89" s="348">
        <f t="shared" si="97"/>
        <v>0</v>
      </c>
      <c r="BQ89" s="184">
        <f t="shared" si="98"/>
        <v>0</v>
      </c>
      <c r="BR89" s="193">
        <f t="shared" si="99"/>
        <v>0</v>
      </c>
      <c r="BS89" s="348">
        <f t="shared" si="100"/>
        <v>0</v>
      </c>
      <c r="BT89" s="348">
        <f t="shared" si="101"/>
        <v>0</v>
      </c>
      <c r="BU89" s="184">
        <f t="shared" si="102"/>
        <v>0</v>
      </c>
      <c r="BV89" s="193">
        <f t="shared" si="103"/>
        <v>0</v>
      </c>
      <c r="BW89" s="348">
        <f t="shared" si="104"/>
        <v>0</v>
      </c>
      <c r="BX89" s="348">
        <f t="shared" si="105"/>
        <v>0</v>
      </c>
      <c r="BY89" s="184">
        <f t="shared" si="106"/>
        <v>0</v>
      </c>
      <c r="BZ89" s="193">
        <f t="shared" si="107"/>
        <v>0</v>
      </c>
      <c r="CA89" s="348">
        <f t="shared" si="108"/>
        <v>0</v>
      </c>
      <c r="CB89" s="348">
        <f t="shared" si="109"/>
        <v>0</v>
      </c>
      <c r="CC89" s="184">
        <f t="shared" si="110"/>
        <v>0</v>
      </c>
      <c r="CD89" s="193">
        <f t="shared" si="111"/>
        <v>0</v>
      </c>
      <c r="CE89" s="348">
        <f t="shared" si="112"/>
        <v>0</v>
      </c>
      <c r="CF89" s="348">
        <f t="shared" si="113"/>
        <v>0</v>
      </c>
      <c r="CG89" s="184">
        <f t="shared" si="114"/>
        <v>0</v>
      </c>
      <c r="CH89" s="193">
        <f t="shared" si="115"/>
        <v>0</v>
      </c>
      <c r="CI89" s="348">
        <f t="shared" si="116"/>
        <v>0</v>
      </c>
      <c r="CJ89" s="348">
        <f t="shared" si="117"/>
        <v>0</v>
      </c>
      <c r="CK89" s="184">
        <f t="shared" si="118"/>
        <v>0</v>
      </c>
      <c r="CL89" s="193">
        <f t="shared" si="119"/>
        <v>0</v>
      </c>
      <c r="CM89" s="348">
        <f t="shared" si="120"/>
        <v>0</v>
      </c>
      <c r="CN89" s="348">
        <f t="shared" si="121"/>
        <v>0</v>
      </c>
      <c r="CO89" s="184">
        <f t="shared" si="122"/>
        <v>0</v>
      </c>
      <c r="CP89" s="193">
        <f t="shared" si="123"/>
        <v>0</v>
      </c>
      <c r="CQ89" s="1168">
        <f t="shared" si="124"/>
        <v>0</v>
      </c>
      <c r="CR89" s="349">
        <f t="shared" si="67"/>
        <v>0</v>
      </c>
      <c r="CS89" s="197">
        <f t="shared" si="61"/>
        <v>0</v>
      </c>
      <c r="CT89" s="1169">
        <f t="shared" si="125"/>
        <v>0</v>
      </c>
      <c r="CV89" s="1631"/>
      <c r="CW89" s="1632"/>
      <c r="CX89" s="1632"/>
      <c r="CY89" s="1632"/>
      <c r="CZ89" s="1632"/>
      <c r="DA89" s="1632"/>
      <c r="DB89" s="1632"/>
      <c r="DC89" s="1632"/>
      <c r="DD89" s="1632"/>
      <c r="DE89" s="1632"/>
      <c r="DF89" s="1632"/>
      <c r="DG89" s="1632"/>
      <c r="DH89" s="1633"/>
      <c r="DI89" s="10"/>
    </row>
    <row r="90" spans="2:113" ht="18" hidden="1" customHeight="1" outlineLevel="1" x14ac:dyDescent="0.25">
      <c r="B90" s="126"/>
      <c r="C90" s="611"/>
      <c r="D90" s="612"/>
      <c r="E90" s="612"/>
      <c r="F90" s="612"/>
      <c r="G90" s="31"/>
      <c r="H90" s="187"/>
      <c r="I90" s="1152"/>
      <c r="J90" s="349">
        <f t="shared" si="3"/>
        <v>0</v>
      </c>
      <c r="K90" s="349">
        <f t="shared" si="66"/>
        <v>0</v>
      </c>
      <c r="L90" s="351" t="str">
        <f>IFERROR(I90/R90,"")</f>
        <v/>
      </c>
      <c r="M90" s="187"/>
      <c r="N90" s="189"/>
      <c r="O90" s="189"/>
      <c r="P90" s="190"/>
      <c r="Q90" s="33"/>
      <c r="R90" s="33"/>
      <c r="S90" s="33"/>
      <c r="T90" s="33"/>
      <c r="U90" s="33"/>
      <c r="V90" s="33"/>
      <c r="W90" s="1156"/>
      <c r="X90" s="33"/>
      <c r="Y90" s="33"/>
      <c r="Z90" s="1161">
        <f>IFERROR(CHOOSE(MATCH(N90,{"Mensal";"Bimestral";"Trimestral";"Quadrimestral";"Semestral";"Anual"},0),12,6,4,3,2,1),1)</f>
        <v>1</v>
      </c>
      <c r="AA90" s="33"/>
      <c r="AB90" s="33"/>
      <c r="AC90" s="33"/>
      <c r="AD90" s="351"/>
      <c r="AE90" s="351"/>
      <c r="AF90" s="353"/>
      <c r="AG90" s="33"/>
      <c r="AH90" s="186"/>
      <c r="AI90" s="357"/>
      <c r="AJ90" s="186"/>
      <c r="AK90" s="349"/>
      <c r="AL90" s="1162">
        <f t="shared" si="68"/>
        <v>0</v>
      </c>
      <c r="AM90" s="1163">
        <f t="shared" si="69"/>
        <v>0</v>
      </c>
      <c r="AN90" s="1164">
        <f t="shared" si="70"/>
        <v>0</v>
      </c>
      <c r="AO90" s="1159"/>
      <c r="AP90" s="1165">
        <f t="shared" si="71"/>
        <v>0</v>
      </c>
      <c r="AQ90" s="1163">
        <f t="shared" si="72"/>
        <v>0</v>
      </c>
      <c r="AR90" s="1163">
        <f t="shared" si="73"/>
        <v>0</v>
      </c>
      <c r="AS90" s="1162">
        <f t="shared" si="74"/>
        <v>0</v>
      </c>
      <c r="AT90" s="1167">
        <f t="shared" si="75"/>
        <v>0</v>
      </c>
      <c r="AU90" s="348">
        <f t="shared" si="76"/>
        <v>0</v>
      </c>
      <c r="AV90" s="348">
        <f t="shared" si="77"/>
        <v>0</v>
      </c>
      <c r="AW90" s="184">
        <f t="shared" si="78"/>
        <v>0</v>
      </c>
      <c r="AX90" s="193">
        <f t="shared" si="79"/>
        <v>0</v>
      </c>
      <c r="AY90" s="348">
        <f t="shared" si="80"/>
        <v>0</v>
      </c>
      <c r="AZ90" s="348">
        <f t="shared" si="81"/>
        <v>0</v>
      </c>
      <c r="BA90" s="614">
        <f t="shared" si="82"/>
        <v>0</v>
      </c>
      <c r="BB90" s="193">
        <f t="shared" si="83"/>
        <v>0</v>
      </c>
      <c r="BC90" s="348">
        <f t="shared" si="84"/>
        <v>0</v>
      </c>
      <c r="BD90" s="348">
        <f t="shared" si="85"/>
        <v>0</v>
      </c>
      <c r="BE90" s="184">
        <f t="shared" si="86"/>
        <v>0</v>
      </c>
      <c r="BF90" s="193">
        <f t="shared" si="87"/>
        <v>0</v>
      </c>
      <c r="BG90" s="348">
        <f t="shared" si="88"/>
        <v>0</v>
      </c>
      <c r="BH90" s="348">
        <f t="shared" si="89"/>
        <v>0</v>
      </c>
      <c r="BI90" s="184">
        <f t="shared" si="90"/>
        <v>0</v>
      </c>
      <c r="BJ90" s="193">
        <f t="shared" si="91"/>
        <v>0</v>
      </c>
      <c r="BK90" s="348">
        <f t="shared" si="92"/>
        <v>0</v>
      </c>
      <c r="BL90" s="348">
        <f t="shared" si="93"/>
        <v>0</v>
      </c>
      <c r="BM90" s="184">
        <f t="shared" si="94"/>
        <v>0</v>
      </c>
      <c r="BN90" s="193">
        <f t="shared" si="95"/>
        <v>0</v>
      </c>
      <c r="BO90" s="348">
        <f t="shared" si="96"/>
        <v>0</v>
      </c>
      <c r="BP90" s="348">
        <f t="shared" si="97"/>
        <v>0</v>
      </c>
      <c r="BQ90" s="184">
        <f t="shared" si="98"/>
        <v>0</v>
      </c>
      <c r="BR90" s="193">
        <f t="shared" si="99"/>
        <v>0</v>
      </c>
      <c r="BS90" s="348">
        <f t="shared" si="100"/>
        <v>0</v>
      </c>
      <c r="BT90" s="348">
        <f t="shared" si="101"/>
        <v>0</v>
      </c>
      <c r="BU90" s="184">
        <f t="shared" si="102"/>
        <v>0</v>
      </c>
      <c r="BV90" s="193">
        <f t="shared" si="103"/>
        <v>0</v>
      </c>
      <c r="BW90" s="348">
        <f t="shared" si="104"/>
        <v>0</v>
      </c>
      <c r="BX90" s="348">
        <f t="shared" si="105"/>
        <v>0</v>
      </c>
      <c r="BY90" s="184">
        <f t="shared" si="106"/>
        <v>0</v>
      </c>
      <c r="BZ90" s="193">
        <f t="shared" si="107"/>
        <v>0</v>
      </c>
      <c r="CA90" s="348">
        <f t="shared" si="108"/>
        <v>0</v>
      </c>
      <c r="CB90" s="348">
        <f t="shared" si="109"/>
        <v>0</v>
      </c>
      <c r="CC90" s="184">
        <f t="shared" si="110"/>
        <v>0</v>
      </c>
      <c r="CD90" s="193">
        <f t="shared" si="111"/>
        <v>0</v>
      </c>
      <c r="CE90" s="348">
        <f t="shared" si="112"/>
        <v>0</v>
      </c>
      <c r="CF90" s="348">
        <f t="shared" si="113"/>
        <v>0</v>
      </c>
      <c r="CG90" s="184">
        <f t="shared" si="114"/>
        <v>0</v>
      </c>
      <c r="CH90" s="193">
        <f t="shared" si="115"/>
        <v>0</v>
      </c>
      <c r="CI90" s="348">
        <f t="shared" si="116"/>
        <v>0</v>
      </c>
      <c r="CJ90" s="348">
        <f t="shared" si="117"/>
        <v>0</v>
      </c>
      <c r="CK90" s="184">
        <f t="shared" si="118"/>
        <v>0</v>
      </c>
      <c r="CL90" s="193">
        <f t="shared" si="119"/>
        <v>0</v>
      </c>
      <c r="CM90" s="348">
        <f t="shared" si="120"/>
        <v>0</v>
      </c>
      <c r="CN90" s="348">
        <f t="shared" si="121"/>
        <v>0</v>
      </c>
      <c r="CO90" s="184">
        <f t="shared" si="122"/>
        <v>0</v>
      </c>
      <c r="CP90" s="193">
        <f t="shared" si="123"/>
        <v>0</v>
      </c>
      <c r="CQ90" s="1168">
        <f t="shared" si="124"/>
        <v>0</v>
      </c>
      <c r="CR90" s="349">
        <f t="shared" si="67"/>
        <v>0</v>
      </c>
      <c r="CS90" s="197">
        <f t="shared" si="61"/>
        <v>0</v>
      </c>
      <c r="CT90" s="1169">
        <f t="shared" si="125"/>
        <v>0</v>
      </c>
      <c r="CV90" s="1631"/>
      <c r="CW90" s="1632"/>
      <c r="CX90" s="1632"/>
      <c r="CY90" s="1632"/>
      <c r="CZ90" s="1632"/>
      <c r="DA90" s="1632"/>
      <c r="DB90" s="1632"/>
      <c r="DC90" s="1632"/>
      <c r="DD90" s="1632"/>
      <c r="DE90" s="1632"/>
      <c r="DF90" s="1632"/>
      <c r="DG90" s="1632"/>
      <c r="DH90" s="1633"/>
      <c r="DI90" s="10"/>
    </row>
    <row r="91" spans="2:113" ht="18" hidden="1" customHeight="1" outlineLevel="1" x14ac:dyDescent="0.25">
      <c r="B91" s="126"/>
      <c r="C91" s="611"/>
      <c r="D91" s="612"/>
      <c r="E91" s="612"/>
      <c r="F91" s="612"/>
      <c r="G91" s="31"/>
      <c r="H91" s="187"/>
      <c r="I91" s="1152"/>
      <c r="J91" s="349">
        <f>I91-H91</f>
        <v>0</v>
      </c>
      <c r="K91" s="349">
        <f t="shared" si="66"/>
        <v>0</v>
      </c>
      <c r="L91" s="351" t="str">
        <f>IFERROR(I91/R91,"")</f>
        <v/>
      </c>
      <c r="M91" s="187"/>
      <c r="N91" s="189"/>
      <c r="O91" s="189"/>
      <c r="P91" s="190"/>
      <c r="Q91" s="33"/>
      <c r="R91" s="33"/>
      <c r="S91" s="33"/>
      <c r="T91" s="33"/>
      <c r="U91" s="33"/>
      <c r="V91" s="33"/>
      <c r="W91" s="1156"/>
      <c r="X91" s="33"/>
      <c r="Y91" s="33"/>
      <c r="Z91" s="1161">
        <f>IFERROR(CHOOSE(MATCH(N91,{"Mensal";"Bimestral";"Trimestral";"Quadrimestral";"Semestral";"Anual"},0),12,6,4,3,2,1),1)</f>
        <v>1</v>
      </c>
      <c r="AA91" s="33"/>
      <c r="AB91" s="33"/>
      <c r="AC91" s="33"/>
      <c r="AD91" s="351"/>
      <c r="AE91" s="351"/>
      <c r="AF91" s="353"/>
      <c r="AG91" s="33"/>
      <c r="AH91" s="186"/>
      <c r="AI91" s="357"/>
      <c r="AJ91" s="186"/>
      <c r="AK91" s="349"/>
      <c r="AL91" s="1162">
        <f t="shared" si="68"/>
        <v>0</v>
      </c>
      <c r="AM91" s="1163">
        <f t="shared" si="69"/>
        <v>0</v>
      </c>
      <c r="AN91" s="1164">
        <f t="shared" si="70"/>
        <v>0</v>
      </c>
      <c r="AO91" s="1159"/>
      <c r="AP91" s="1165">
        <f t="shared" si="71"/>
        <v>0</v>
      </c>
      <c r="AQ91" s="1163">
        <f t="shared" si="72"/>
        <v>0</v>
      </c>
      <c r="AR91" s="1163">
        <f t="shared" si="73"/>
        <v>0</v>
      </c>
      <c r="AS91" s="1162">
        <f t="shared" si="74"/>
        <v>0</v>
      </c>
      <c r="AT91" s="1167">
        <f t="shared" si="75"/>
        <v>0</v>
      </c>
      <c r="AU91" s="348">
        <f t="shared" si="76"/>
        <v>0</v>
      </c>
      <c r="AV91" s="348">
        <f t="shared" si="77"/>
        <v>0</v>
      </c>
      <c r="AW91" s="184">
        <f t="shared" si="78"/>
        <v>0</v>
      </c>
      <c r="AX91" s="193">
        <f t="shared" si="79"/>
        <v>0</v>
      </c>
      <c r="AY91" s="348">
        <f t="shared" si="80"/>
        <v>0</v>
      </c>
      <c r="AZ91" s="348">
        <f t="shared" si="81"/>
        <v>0</v>
      </c>
      <c r="BA91" s="614">
        <f t="shared" si="82"/>
        <v>0</v>
      </c>
      <c r="BB91" s="193">
        <f t="shared" si="83"/>
        <v>0</v>
      </c>
      <c r="BC91" s="348">
        <f t="shared" si="84"/>
        <v>0</v>
      </c>
      <c r="BD91" s="348">
        <f t="shared" si="85"/>
        <v>0</v>
      </c>
      <c r="BE91" s="184">
        <f t="shared" si="86"/>
        <v>0</v>
      </c>
      <c r="BF91" s="193">
        <f t="shared" si="87"/>
        <v>0</v>
      </c>
      <c r="BG91" s="348">
        <f t="shared" si="88"/>
        <v>0</v>
      </c>
      <c r="BH91" s="348">
        <f t="shared" si="89"/>
        <v>0</v>
      </c>
      <c r="BI91" s="184">
        <f t="shared" si="90"/>
        <v>0</v>
      </c>
      <c r="BJ91" s="193">
        <f t="shared" si="91"/>
        <v>0</v>
      </c>
      <c r="BK91" s="348">
        <f t="shared" si="92"/>
        <v>0</v>
      </c>
      <c r="BL91" s="348">
        <f t="shared" si="93"/>
        <v>0</v>
      </c>
      <c r="BM91" s="184">
        <f t="shared" si="94"/>
        <v>0</v>
      </c>
      <c r="BN91" s="193">
        <f t="shared" si="95"/>
        <v>0</v>
      </c>
      <c r="BO91" s="348">
        <f t="shared" si="96"/>
        <v>0</v>
      </c>
      <c r="BP91" s="348">
        <f t="shared" si="97"/>
        <v>0</v>
      </c>
      <c r="BQ91" s="184">
        <f t="shared" si="98"/>
        <v>0</v>
      </c>
      <c r="BR91" s="193">
        <f t="shared" si="99"/>
        <v>0</v>
      </c>
      <c r="BS91" s="348">
        <f t="shared" si="100"/>
        <v>0</v>
      </c>
      <c r="BT91" s="348">
        <f t="shared" si="101"/>
        <v>0</v>
      </c>
      <c r="BU91" s="184">
        <f t="shared" si="102"/>
        <v>0</v>
      </c>
      <c r="BV91" s="193">
        <f t="shared" si="103"/>
        <v>0</v>
      </c>
      <c r="BW91" s="348">
        <f t="shared" si="104"/>
        <v>0</v>
      </c>
      <c r="BX91" s="348">
        <f t="shared" si="105"/>
        <v>0</v>
      </c>
      <c r="BY91" s="184">
        <f t="shared" si="106"/>
        <v>0</v>
      </c>
      <c r="BZ91" s="193">
        <f t="shared" si="107"/>
        <v>0</v>
      </c>
      <c r="CA91" s="348">
        <f t="shared" si="108"/>
        <v>0</v>
      </c>
      <c r="CB91" s="348">
        <f t="shared" si="109"/>
        <v>0</v>
      </c>
      <c r="CC91" s="184">
        <f t="shared" si="110"/>
        <v>0</v>
      </c>
      <c r="CD91" s="193">
        <f t="shared" si="111"/>
        <v>0</v>
      </c>
      <c r="CE91" s="348">
        <f t="shared" si="112"/>
        <v>0</v>
      </c>
      <c r="CF91" s="348">
        <f t="shared" si="113"/>
        <v>0</v>
      </c>
      <c r="CG91" s="184">
        <f t="shared" si="114"/>
        <v>0</v>
      </c>
      <c r="CH91" s="193">
        <f t="shared" si="115"/>
        <v>0</v>
      </c>
      <c r="CI91" s="348">
        <f t="shared" si="116"/>
        <v>0</v>
      </c>
      <c r="CJ91" s="348">
        <f t="shared" si="117"/>
        <v>0</v>
      </c>
      <c r="CK91" s="184">
        <f t="shared" si="118"/>
        <v>0</v>
      </c>
      <c r="CL91" s="193">
        <f t="shared" si="119"/>
        <v>0</v>
      </c>
      <c r="CM91" s="348">
        <f t="shared" si="120"/>
        <v>0</v>
      </c>
      <c r="CN91" s="348">
        <f t="shared" si="121"/>
        <v>0</v>
      </c>
      <c r="CO91" s="184">
        <f t="shared" si="122"/>
        <v>0</v>
      </c>
      <c r="CP91" s="193">
        <f t="shared" si="123"/>
        <v>0</v>
      </c>
      <c r="CQ91" s="1168">
        <f t="shared" si="124"/>
        <v>0</v>
      </c>
      <c r="CR91" s="349">
        <f t="shared" si="67"/>
        <v>0</v>
      </c>
      <c r="CS91" s="197">
        <f>SUM(CQ91:CR91)</f>
        <v>0</v>
      </c>
      <c r="CT91" s="1169">
        <f t="shared" si="125"/>
        <v>0</v>
      </c>
      <c r="CV91" s="1631"/>
      <c r="CW91" s="1632"/>
      <c r="CX91" s="1632"/>
      <c r="CY91" s="1632"/>
      <c r="CZ91" s="1632"/>
      <c r="DA91" s="1632"/>
      <c r="DB91" s="1632"/>
      <c r="DC91" s="1632"/>
      <c r="DD91" s="1632"/>
      <c r="DE91" s="1632"/>
      <c r="DF91" s="1632"/>
      <c r="DG91" s="1632"/>
      <c r="DH91" s="1633"/>
      <c r="DI91" s="10"/>
    </row>
    <row r="92" spans="2:113" ht="18" customHeight="1" collapsed="1" x14ac:dyDescent="0.25">
      <c r="B92" s="126"/>
      <c r="C92" s="1134"/>
      <c r="D92" s="1135"/>
      <c r="E92" s="1135"/>
      <c r="F92" s="1135"/>
      <c r="G92" s="32"/>
      <c r="H92" s="198"/>
      <c r="I92" s="1153"/>
      <c r="J92" s="349">
        <f>I92-H92</f>
        <v>0</v>
      </c>
      <c r="K92" s="349">
        <f t="shared" si="66"/>
        <v>0</v>
      </c>
      <c r="L92" s="351" t="str">
        <f>IFERROR(I92/R92,"")</f>
        <v/>
      </c>
      <c r="M92" s="198"/>
      <c r="N92" s="199"/>
      <c r="O92" s="199"/>
      <c r="P92" s="200"/>
      <c r="Q92" s="201"/>
      <c r="R92" s="201"/>
      <c r="S92" s="201"/>
      <c r="T92" s="201"/>
      <c r="U92" s="201"/>
      <c r="V92" s="201"/>
      <c r="W92" s="1157"/>
      <c r="X92" s="201"/>
      <c r="Y92" s="201"/>
      <c r="Z92" s="1161">
        <f>IFERROR(CHOOSE(MATCH(N92,{"Mensal";"Bimestral";"Trimestral";"Quadrimestral";"Semestral";"Anual"},0),12,6,4,3,2,1),1)</f>
        <v>1</v>
      </c>
      <c r="AA92" s="201"/>
      <c r="AB92" s="201"/>
      <c r="AC92" s="201"/>
      <c r="AD92" s="354"/>
      <c r="AE92" s="354"/>
      <c r="AF92" s="362"/>
      <c r="AG92" s="201"/>
      <c r="AH92" s="186"/>
      <c r="AI92" s="358"/>
      <c r="AJ92" s="202"/>
      <c r="AK92" s="356"/>
      <c r="AL92" s="1162">
        <f t="shared" si="68"/>
        <v>0</v>
      </c>
      <c r="AM92" s="1163">
        <f t="shared" si="69"/>
        <v>0</v>
      </c>
      <c r="AN92" s="1164">
        <f t="shared" si="70"/>
        <v>0</v>
      </c>
      <c r="AO92" s="1160"/>
      <c r="AP92" s="1165">
        <f t="shared" si="71"/>
        <v>0</v>
      </c>
      <c r="AQ92" s="1163">
        <f t="shared" si="72"/>
        <v>0</v>
      </c>
      <c r="AR92" s="1163">
        <f t="shared" si="73"/>
        <v>0</v>
      </c>
      <c r="AS92" s="1162">
        <f t="shared" si="74"/>
        <v>0</v>
      </c>
      <c r="AT92" s="1167">
        <f t="shared" si="75"/>
        <v>0</v>
      </c>
      <c r="AU92" s="348">
        <f t="shared" si="76"/>
        <v>0</v>
      </c>
      <c r="AV92" s="348">
        <f t="shared" si="77"/>
        <v>0</v>
      </c>
      <c r="AW92" s="184">
        <f t="shared" si="78"/>
        <v>0</v>
      </c>
      <c r="AX92" s="193">
        <f t="shared" si="79"/>
        <v>0</v>
      </c>
      <c r="AY92" s="348">
        <f t="shared" si="80"/>
        <v>0</v>
      </c>
      <c r="AZ92" s="348">
        <f t="shared" si="81"/>
        <v>0</v>
      </c>
      <c r="BA92" s="614">
        <f t="shared" si="82"/>
        <v>0</v>
      </c>
      <c r="BB92" s="193">
        <f t="shared" si="83"/>
        <v>0</v>
      </c>
      <c r="BC92" s="348">
        <f t="shared" si="84"/>
        <v>0</v>
      </c>
      <c r="BD92" s="348">
        <f t="shared" si="85"/>
        <v>0</v>
      </c>
      <c r="BE92" s="184">
        <f t="shared" si="86"/>
        <v>0</v>
      </c>
      <c r="BF92" s="193">
        <f t="shared" si="87"/>
        <v>0</v>
      </c>
      <c r="BG92" s="348">
        <f t="shared" si="88"/>
        <v>0</v>
      </c>
      <c r="BH92" s="348">
        <f t="shared" si="89"/>
        <v>0</v>
      </c>
      <c r="BI92" s="184">
        <f t="shared" si="90"/>
        <v>0</v>
      </c>
      <c r="BJ92" s="193">
        <f t="shared" si="91"/>
        <v>0</v>
      </c>
      <c r="BK92" s="348">
        <f t="shared" si="92"/>
        <v>0</v>
      </c>
      <c r="BL92" s="348">
        <f t="shared" si="93"/>
        <v>0</v>
      </c>
      <c r="BM92" s="184">
        <f t="shared" si="94"/>
        <v>0</v>
      </c>
      <c r="BN92" s="193">
        <f t="shared" si="95"/>
        <v>0</v>
      </c>
      <c r="BO92" s="348">
        <f t="shared" si="96"/>
        <v>0</v>
      </c>
      <c r="BP92" s="348">
        <f t="shared" si="97"/>
        <v>0</v>
      </c>
      <c r="BQ92" s="184">
        <f t="shared" si="98"/>
        <v>0</v>
      </c>
      <c r="BR92" s="193">
        <f t="shared" si="99"/>
        <v>0</v>
      </c>
      <c r="BS92" s="348">
        <f t="shared" si="100"/>
        <v>0</v>
      </c>
      <c r="BT92" s="348">
        <f t="shared" si="101"/>
        <v>0</v>
      </c>
      <c r="BU92" s="184">
        <f t="shared" si="102"/>
        <v>0</v>
      </c>
      <c r="BV92" s="193">
        <f t="shared" si="103"/>
        <v>0</v>
      </c>
      <c r="BW92" s="348">
        <f t="shared" si="104"/>
        <v>0</v>
      </c>
      <c r="BX92" s="348">
        <f t="shared" si="105"/>
        <v>0</v>
      </c>
      <c r="BY92" s="184">
        <f t="shared" si="106"/>
        <v>0</v>
      </c>
      <c r="BZ92" s="193">
        <f t="shared" si="107"/>
        <v>0</v>
      </c>
      <c r="CA92" s="348">
        <f t="shared" si="108"/>
        <v>0</v>
      </c>
      <c r="CB92" s="348">
        <f t="shared" si="109"/>
        <v>0</v>
      </c>
      <c r="CC92" s="184">
        <f t="shared" si="110"/>
        <v>0</v>
      </c>
      <c r="CD92" s="193">
        <f t="shared" si="111"/>
        <v>0</v>
      </c>
      <c r="CE92" s="348">
        <f t="shared" si="112"/>
        <v>0</v>
      </c>
      <c r="CF92" s="348">
        <f t="shared" si="113"/>
        <v>0</v>
      </c>
      <c r="CG92" s="184">
        <f t="shared" si="114"/>
        <v>0</v>
      </c>
      <c r="CH92" s="193">
        <f t="shared" si="115"/>
        <v>0</v>
      </c>
      <c r="CI92" s="348">
        <f t="shared" si="116"/>
        <v>0</v>
      </c>
      <c r="CJ92" s="348">
        <f t="shared" si="117"/>
        <v>0</v>
      </c>
      <c r="CK92" s="184">
        <f t="shared" si="118"/>
        <v>0</v>
      </c>
      <c r="CL92" s="193">
        <f t="shared" si="119"/>
        <v>0</v>
      </c>
      <c r="CM92" s="348">
        <f t="shared" si="120"/>
        <v>0</v>
      </c>
      <c r="CN92" s="348">
        <f t="shared" si="121"/>
        <v>0</v>
      </c>
      <c r="CO92" s="184">
        <f t="shared" si="122"/>
        <v>0</v>
      </c>
      <c r="CP92" s="193">
        <f t="shared" si="123"/>
        <v>0</v>
      </c>
      <c r="CQ92" s="1168">
        <f t="shared" si="124"/>
        <v>0</v>
      </c>
      <c r="CR92" s="356">
        <f t="shared" si="67"/>
        <v>0</v>
      </c>
      <c r="CS92" s="197">
        <f>SUM(CQ92:CR92)</f>
        <v>0</v>
      </c>
      <c r="CT92" s="1169">
        <f t="shared" si="125"/>
        <v>0</v>
      </c>
      <c r="CV92" s="1634"/>
      <c r="CW92" s="1635"/>
      <c r="CX92" s="1635"/>
      <c r="CY92" s="1635"/>
      <c r="CZ92" s="1635"/>
      <c r="DA92" s="1635"/>
      <c r="DB92" s="1635"/>
      <c r="DC92" s="1635"/>
      <c r="DD92" s="1635"/>
      <c r="DE92" s="1635"/>
      <c r="DF92" s="1635"/>
      <c r="DG92" s="1635"/>
      <c r="DH92" s="1636"/>
      <c r="DI92" s="10"/>
    </row>
    <row r="93" spans="2:113" ht="18" customHeight="1" x14ac:dyDescent="0.25">
      <c r="B93" s="126"/>
      <c r="C93" s="181"/>
      <c r="D93" s="181"/>
      <c r="E93" s="181"/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  <c r="AD93" s="181"/>
      <c r="AE93" s="181"/>
      <c r="AF93" s="181"/>
      <c r="AG93" s="181"/>
      <c r="AH93" s="181"/>
      <c r="AI93" s="181"/>
      <c r="AJ93" s="181"/>
      <c r="AK93" s="181"/>
      <c r="AL93" s="181"/>
      <c r="AM93" s="181"/>
      <c r="AN93" s="181"/>
      <c r="AO93" s="181"/>
      <c r="AP93" s="181"/>
      <c r="AQ93" s="181"/>
      <c r="AR93" s="181"/>
      <c r="AS93" s="181"/>
      <c r="AT93" s="181"/>
      <c r="AU93" s="181"/>
      <c r="AV93" s="181"/>
      <c r="AW93" s="181"/>
      <c r="AX93" s="181"/>
      <c r="AY93" s="181"/>
      <c r="AZ93" s="181"/>
      <c r="BA93" s="181"/>
      <c r="BB93" s="181"/>
      <c r="BC93" s="181"/>
      <c r="BD93" s="181"/>
      <c r="BE93" s="181"/>
      <c r="BF93" s="181"/>
      <c r="BG93" s="181"/>
      <c r="BH93" s="181"/>
      <c r="BI93" s="181"/>
      <c r="BJ93" s="181"/>
      <c r="BK93" s="181"/>
      <c r="BL93" s="181"/>
      <c r="BM93" s="181"/>
      <c r="BN93" s="181"/>
      <c r="BO93" s="181"/>
      <c r="BP93" s="181"/>
      <c r="BQ93" s="181"/>
      <c r="BR93" s="181"/>
      <c r="BS93" s="181"/>
      <c r="BT93" s="181"/>
      <c r="BU93" s="181"/>
      <c r="BV93" s="181"/>
      <c r="BW93" s="181"/>
      <c r="BX93" s="181"/>
      <c r="BY93" s="181"/>
      <c r="BZ93" s="181"/>
      <c r="CA93" s="181"/>
      <c r="CB93" s="181"/>
      <c r="CC93" s="181"/>
      <c r="CD93" s="181"/>
      <c r="CE93" s="181"/>
      <c r="CF93" s="181"/>
      <c r="CG93" s="181"/>
      <c r="CH93" s="181"/>
      <c r="CI93" s="181"/>
      <c r="CJ93" s="181"/>
      <c r="CK93" s="181"/>
      <c r="CL93" s="181"/>
      <c r="CM93" s="181"/>
      <c r="CN93" s="181"/>
      <c r="CO93" s="181"/>
      <c r="CP93" s="181"/>
      <c r="CQ93" s="181"/>
      <c r="CR93" s="181"/>
      <c r="CS93" s="181"/>
      <c r="CT93" s="181"/>
      <c r="DI93" s="10"/>
    </row>
    <row r="94" spans="2:113" ht="14.4" customHeight="1" x14ac:dyDescent="0.25">
      <c r="B94" s="126"/>
      <c r="C94" s="1303" t="s">
        <v>35</v>
      </c>
      <c r="D94" s="1303"/>
      <c r="E94" s="1303"/>
      <c r="F94" s="1303"/>
      <c r="G94" s="1303"/>
      <c r="H94" s="1303"/>
      <c r="I94" s="1303"/>
      <c r="J94" s="1303"/>
      <c r="K94" s="1303"/>
      <c r="L94" s="1303"/>
      <c r="M94" s="1303"/>
      <c r="N94" s="1303"/>
      <c r="O94" s="1303"/>
      <c r="P94" s="1303"/>
      <c r="Q94" s="1303"/>
      <c r="R94" s="1303"/>
      <c r="S94" s="1303"/>
      <c r="T94" s="1303"/>
      <c r="U94" s="1303"/>
      <c r="V94" s="1303"/>
      <c r="W94" s="1303"/>
      <c r="X94" s="1303"/>
      <c r="Y94" s="1303"/>
      <c r="Z94" s="1303"/>
      <c r="AA94" s="1303"/>
      <c r="AB94" s="1303"/>
      <c r="AC94" s="1303"/>
      <c r="AD94" s="1303"/>
      <c r="AE94" s="1303"/>
      <c r="AF94" s="1303"/>
      <c r="AG94" s="1303"/>
      <c r="AH94" s="1303"/>
      <c r="AI94" s="1303"/>
      <c r="AJ94" s="1303"/>
      <c r="AK94" s="1303"/>
      <c r="AL94" s="1303"/>
      <c r="AM94" s="1303"/>
      <c r="AN94" s="1303"/>
      <c r="AO94" s="1303"/>
      <c r="AP94" s="1303"/>
      <c r="AQ94" s="1303"/>
      <c r="AR94" s="1303"/>
      <c r="AS94" s="1303"/>
      <c r="AT94" s="1303"/>
      <c r="AU94" s="1303"/>
      <c r="AV94" s="1303"/>
      <c r="AW94" s="1303"/>
      <c r="AX94" s="1303"/>
      <c r="AY94" s="1303"/>
      <c r="AZ94" s="1303"/>
      <c r="BA94" s="1303"/>
      <c r="BB94" s="1303"/>
      <c r="BC94" s="1303"/>
      <c r="BD94" s="1303"/>
      <c r="BE94" s="1303"/>
      <c r="BF94" s="1303"/>
      <c r="BG94" s="1303"/>
      <c r="BH94" s="1303"/>
      <c r="BI94" s="1303"/>
      <c r="BJ94" s="1303"/>
      <c r="BK94" s="1303"/>
      <c r="BL94" s="1303"/>
      <c r="BM94" s="1303"/>
      <c r="BN94" s="1303"/>
      <c r="BO94" s="1303"/>
      <c r="BP94" s="1303"/>
      <c r="BQ94" s="1303"/>
      <c r="BR94" s="1303"/>
      <c r="BS94" s="1303"/>
      <c r="BT94" s="1303"/>
      <c r="BU94" s="1303"/>
      <c r="BV94" s="1303"/>
      <c r="BW94" s="1303"/>
      <c r="BX94" s="1303"/>
      <c r="BY94" s="1303"/>
      <c r="BZ94" s="1303"/>
      <c r="CA94" s="1303"/>
      <c r="CB94" s="1303"/>
      <c r="CC94" s="1303"/>
      <c r="CD94" s="1303"/>
      <c r="CE94" s="1303"/>
      <c r="CF94" s="1303"/>
      <c r="CG94" s="1303"/>
      <c r="CH94" s="1303"/>
      <c r="CI94" s="1303"/>
      <c r="CJ94" s="1303"/>
      <c r="CK94" s="1303"/>
      <c r="CL94" s="1303"/>
      <c r="CM94" s="1303"/>
      <c r="CN94" s="1303"/>
      <c r="CO94" s="1303"/>
      <c r="CP94" s="1303"/>
      <c r="CQ94" s="1303"/>
      <c r="CR94" s="1303"/>
      <c r="CS94" s="1303"/>
      <c r="CT94" s="1303"/>
      <c r="CU94" s="1303"/>
      <c r="CV94" s="1303"/>
      <c r="CW94" s="1303"/>
      <c r="CX94" s="1303"/>
      <c r="CY94" s="1303"/>
      <c r="CZ94" s="1303"/>
      <c r="DA94" s="1303"/>
      <c r="DB94" s="1303"/>
      <c r="DC94" s="1303"/>
      <c r="DD94" s="1303"/>
      <c r="DE94" s="1303"/>
      <c r="DF94" s="1303"/>
      <c r="DG94" s="1303"/>
      <c r="DH94" s="1303"/>
      <c r="DI94" s="10"/>
    </row>
    <row r="95" spans="2:113" ht="19.95" customHeight="1" x14ac:dyDescent="0.25">
      <c r="B95" s="126"/>
      <c r="C95" s="1303"/>
      <c r="D95" s="1303"/>
      <c r="E95" s="1303"/>
      <c r="F95" s="1303"/>
      <c r="G95" s="1303"/>
      <c r="H95" s="1303"/>
      <c r="I95" s="1303"/>
      <c r="J95" s="1303"/>
      <c r="K95" s="1303"/>
      <c r="L95" s="1303"/>
      <c r="M95" s="1303"/>
      <c r="N95" s="1303"/>
      <c r="O95" s="1303"/>
      <c r="P95" s="1303"/>
      <c r="Q95" s="1303"/>
      <c r="R95" s="1303"/>
      <c r="S95" s="1303"/>
      <c r="T95" s="1303"/>
      <c r="U95" s="1303"/>
      <c r="V95" s="1303"/>
      <c r="W95" s="1303"/>
      <c r="X95" s="1303"/>
      <c r="Y95" s="1303"/>
      <c r="Z95" s="1303"/>
      <c r="AA95" s="1303"/>
      <c r="AB95" s="1303"/>
      <c r="AC95" s="1303"/>
      <c r="AD95" s="1303"/>
      <c r="AE95" s="1303"/>
      <c r="AF95" s="1303"/>
      <c r="AG95" s="1303"/>
      <c r="AH95" s="1303"/>
      <c r="AI95" s="1303"/>
      <c r="AJ95" s="1303"/>
      <c r="AK95" s="1303"/>
      <c r="AL95" s="1303"/>
      <c r="AM95" s="1303"/>
      <c r="AN95" s="1303"/>
      <c r="AO95" s="1303"/>
      <c r="AP95" s="1303"/>
      <c r="AQ95" s="1303"/>
      <c r="AR95" s="1303"/>
      <c r="AS95" s="1303"/>
      <c r="AT95" s="1303"/>
      <c r="AU95" s="1303"/>
      <c r="AV95" s="1303"/>
      <c r="AW95" s="1303"/>
      <c r="AX95" s="1303"/>
      <c r="AY95" s="1303"/>
      <c r="AZ95" s="1303"/>
      <c r="BA95" s="1303"/>
      <c r="BB95" s="1303"/>
      <c r="BC95" s="1303"/>
      <c r="BD95" s="1303"/>
      <c r="BE95" s="1303"/>
      <c r="BF95" s="1303"/>
      <c r="BG95" s="1303"/>
      <c r="BH95" s="1303"/>
      <c r="BI95" s="1303"/>
      <c r="BJ95" s="1303"/>
      <c r="BK95" s="1303"/>
      <c r="BL95" s="1303"/>
      <c r="BM95" s="1303"/>
      <c r="BN95" s="1303"/>
      <c r="BO95" s="1303"/>
      <c r="BP95" s="1303"/>
      <c r="BQ95" s="1303"/>
      <c r="BR95" s="1303"/>
      <c r="BS95" s="1303"/>
      <c r="BT95" s="1303"/>
      <c r="BU95" s="1303"/>
      <c r="BV95" s="1303"/>
      <c r="BW95" s="1303"/>
      <c r="BX95" s="1303"/>
      <c r="BY95" s="1303"/>
      <c r="BZ95" s="1303"/>
      <c r="CA95" s="1303"/>
      <c r="CB95" s="1303"/>
      <c r="CC95" s="1303"/>
      <c r="CD95" s="1303"/>
      <c r="CE95" s="1303"/>
      <c r="CF95" s="1303"/>
      <c r="CG95" s="1303"/>
      <c r="CH95" s="1303"/>
      <c r="CI95" s="1303"/>
      <c r="CJ95" s="1303"/>
      <c r="CK95" s="1303"/>
      <c r="CL95" s="1303"/>
      <c r="CM95" s="1303"/>
      <c r="CN95" s="1303"/>
      <c r="CO95" s="1303"/>
      <c r="CP95" s="1303"/>
      <c r="CQ95" s="1303"/>
      <c r="CR95" s="1303"/>
      <c r="CS95" s="1303"/>
      <c r="CT95" s="1303"/>
      <c r="CU95" s="1303"/>
      <c r="CV95" s="1303"/>
      <c r="CW95" s="1303"/>
      <c r="CX95" s="1303"/>
      <c r="CY95" s="1303"/>
      <c r="CZ95" s="1303"/>
      <c r="DA95" s="1303"/>
      <c r="DB95" s="1303"/>
      <c r="DC95" s="1303"/>
      <c r="DD95" s="1303"/>
      <c r="DE95" s="1303"/>
      <c r="DF95" s="1303"/>
      <c r="DG95" s="1303"/>
      <c r="DH95" s="1303"/>
      <c r="DI95" s="10"/>
    </row>
    <row r="96" spans="2:113" ht="18" customHeight="1" x14ac:dyDescent="0.25">
      <c r="B96" s="126"/>
      <c r="C96" s="1303"/>
      <c r="D96" s="1303"/>
      <c r="E96" s="1303"/>
      <c r="F96" s="1303"/>
      <c r="G96" s="1303"/>
      <c r="H96" s="1303"/>
      <c r="I96" s="1303"/>
      <c r="J96" s="1303"/>
      <c r="K96" s="1303"/>
      <c r="L96" s="1303"/>
      <c r="M96" s="1303"/>
      <c r="N96" s="1303"/>
      <c r="O96" s="1303"/>
      <c r="P96" s="1303"/>
      <c r="Q96" s="1303"/>
      <c r="R96" s="1303"/>
      <c r="S96" s="1303"/>
      <c r="T96" s="1303"/>
      <c r="U96" s="1303"/>
      <c r="V96" s="1303"/>
      <c r="W96" s="1303"/>
      <c r="X96" s="1303"/>
      <c r="Y96" s="1303"/>
      <c r="Z96" s="1303"/>
      <c r="AA96" s="1303"/>
      <c r="AB96" s="1303"/>
      <c r="AC96" s="1303"/>
      <c r="AD96" s="1303"/>
      <c r="AE96" s="1303"/>
      <c r="AF96" s="1303"/>
      <c r="AG96" s="1303"/>
      <c r="AH96" s="1303"/>
      <c r="AI96" s="1303"/>
      <c r="AJ96" s="1303"/>
      <c r="AK96" s="1303"/>
      <c r="AL96" s="1303"/>
      <c r="AM96" s="1303"/>
      <c r="AN96" s="1303"/>
      <c r="AO96" s="1303"/>
      <c r="AP96" s="1303"/>
      <c r="AQ96" s="1303"/>
      <c r="AR96" s="1303"/>
      <c r="AS96" s="1303"/>
      <c r="AT96" s="1303"/>
      <c r="AU96" s="1303"/>
      <c r="AV96" s="1303"/>
      <c r="AW96" s="1303"/>
      <c r="AX96" s="1303"/>
      <c r="AY96" s="1303"/>
      <c r="AZ96" s="1303"/>
      <c r="BA96" s="1303"/>
      <c r="BB96" s="1303"/>
      <c r="BC96" s="1303"/>
      <c r="BD96" s="1303"/>
      <c r="BE96" s="1303"/>
      <c r="BF96" s="1303"/>
      <c r="BG96" s="1303"/>
      <c r="BH96" s="1303"/>
      <c r="BI96" s="1303"/>
      <c r="BJ96" s="1303"/>
      <c r="BK96" s="1303"/>
      <c r="BL96" s="1303"/>
      <c r="BM96" s="1303"/>
      <c r="BN96" s="1303"/>
      <c r="BO96" s="1303"/>
      <c r="BP96" s="1303"/>
      <c r="BQ96" s="1303"/>
      <c r="BR96" s="1303"/>
      <c r="BS96" s="1303"/>
      <c r="BT96" s="1303"/>
      <c r="BU96" s="1303"/>
      <c r="BV96" s="1303"/>
      <c r="BW96" s="1303"/>
      <c r="BX96" s="1303"/>
      <c r="BY96" s="1303"/>
      <c r="BZ96" s="1303"/>
      <c r="CA96" s="1303"/>
      <c r="CB96" s="1303"/>
      <c r="CC96" s="1303"/>
      <c r="CD96" s="1303"/>
      <c r="CE96" s="1303"/>
      <c r="CF96" s="1303"/>
      <c r="CG96" s="1303"/>
      <c r="CH96" s="1303"/>
      <c r="CI96" s="1303"/>
      <c r="CJ96" s="1303"/>
      <c r="CK96" s="1303"/>
      <c r="CL96" s="1303"/>
      <c r="CM96" s="1303"/>
      <c r="CN96" s="1303"/>
      <c r="CO96" s="1303"/>
      <c r="CP96" s="1303"/>
      <c r="CQ96" s="1303"/>
      <c r="CR96" s="1303"/>
      <c r="CS96" s="1303"/>
      <c r="CT96" s="1303"/>
      <c r="CU96" s="1303"/>
      <c r="CV96" s="1303"/>
      <c r="CW96" s="1303"/>
      <c r="CX96" s="1303"/>
      <c r="CY96" s="1303"/>
      <c r="CZ96" s="1303"/>
      <c r="DA96" s="1303"/>
      <c r="DB96" s="1303"/>
      <c r="DC96" s="1303"/>
      <c r="DD96" s="1303"/>
      <c r="DE96" s="1303"/>
      <c r="DF96" s="1303"/>
      <c r="DG96" s="1303"/>
      <c r="DH96" s="1303"/>
      <c r="DI96" s="10"/>
    </row>
    <row r="97" spans="2:113" ht="18" customHeight="1" x14ac:dyDescent="0.25">
      <c r="B97" s="182"/>
      <c r="C97" s="149"/>
      <c r="D97" s="149"/>
      <c r="E97" s="149"/>
      <c r="F97" s="149"/>
      <c r="G97" s="149"/>
      <c r="H97" s="149"/>
      <c r="I97" s="149"/>
      <c r="J97" s="149"/>
      <c r="K97" s="149"/>
      <c r="L97" s="149"/>
      <c r="M97" s="149"/>
      <c r="N97" s="149"/>
      <c r="O97" s="149"/>
      <c r="P97" s="149"/>
      <c r="Q97" s="149"/>
      <c r="R97" s="149"/>
      <c r="S97" s="149"/>
      <c r="T97" s="149"/>
      <c r="U97" s="149"/>
      <c r="V97" s="149"/>
      <c r="W97" s="149"/>
      <c r="X97" s="149"/>
      <c r="Y97" s="149"/>
      <c r="Z97" s="149"/>
      <c r="AA97" s="149"/>
      <c r="AB97" s="149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  <c r="BB97" s="149"/>
      <c r="BC97" s="149"/>
      <c r="BD97" s="149"/>
      <c r="BE97" s="149"/>
      <c r="BF97" s="149"/>
      <c r="BG97" s="149"/>
      <c r="BH97" s="149"/>
      <c r="BI97" s="149"/>
      <c r="BJ97" s="149"/>
      <c r="BK97" s="149"/>
      <c r="BL97" s="149"/>
      <c r="BM97" s="149"/>
      <c r="BN97" s="149"/>
      <c r="BO97" s="149"/>
      <c r="BP97" s="149"/>
      <c r="BQ97" s="149"/>
      <c r="BR97" s="149"/>
      <c r="BS97" s="149"/>
      <c r="BT97" s="149"/>
      <c r="BU97" s="149"/>
      <c r="BV97" s="149"/>
      <c r="BW97" s="149"/>
      <c r="BX97" s="149"/>
      <c r="BY97" s="149"/>
      <c r="BZ97" s="149"/>
      <c r="CA97" s="149"/>
      <c r="CB97" s="149"/>
      <c r="CC97" s="149"/>
      <c r="CD97" s="149"/>
      <c r="CE97" s="149"/>
      <c r="CF97" s="149"/>
      <c r="CG97" s="149"/>
      <c r="CH97" s="149"/>
      <c r="CI97" s="149"/>
      <c r="CJ97" s="149"/>
      <c r="CK97" s="149"/>
      <c r="CL97" s="149"/>
      <c r="CM97" s="149"/>
      <c r="CN97" s="149"/>
      <c r="CO97" s="149"/>
      <c r="CP97" s="149"/>
      <c r="CQ97" s="149"/>
      <c r="CR97" s="149"/>
      <c r="CS97" s="149"/>
      <c r="CT97" s="149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11"/>
    </row>
    <row r="98" spans="2:113" ht="18" customHeight="1" x14ac:dyDescent="0.25"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  <c r="AD98" s="181"/>
      <c r="AE98" s="181"/>
      <c r="AF98" s="181"/>
      <c r="AG98" s="181"/>
      <c r="AH98" s="181"/>
      <c r="AI98" s="181"/>
      <c r="AJ98" s="181"/>
      <c r="AK98" s="181"/>
      <c r="AL98" s="181"/>
      <c r="AM98" s="181"/>
      <c r="AN98" s="181"/>
      <c r="AO98" s="181"/>
      <c r="AP98" s="181"/>
      <c r="AQ98" s="181"/>
      <c r="AR98" s="181"/>
      <c r="AS98" s="181"/>
      <c r="AT98" s="181"/>
      <c r="AU98" s="181"/>
      <c r="AV98" s="181"/>
      <c r="AW98" s="181"/>
      <c r="AX98" s="181"/>
      <c r="AY98" s="181"/>
      <c r="AZ98" s="181"/>
      <c r="BA98" s="181"/>
      <c r="BB98" s="181"/>
      <c r="BC98" s="181"/>
      <c r="BD98" s="181"/>
      <c r="BE98" s="181"/>
      <c r="BF98" s="181"/>
      <c r="BG98" s="181"/>
      <c r="BH98" s="181"/>
      <c r="BI98" s="181"/>
      <c r="BJ98" s="181"/>
      <c r="BK98" s="181"/>
      <c r="BL98" s="181"/>
      <c r="BM98" s="181"/>
      <c r="BN98" s="181"/>
      <c r="BO98" s="181"/>
      <c r="BP98" s="181"/>
      <c r="BQ98" s="181"/>
      <c r="BR98" s="181"/>
      <c r="BS98" s="181"/>
      <c r="BT98" s="181"/>
      <c r="BU98" s="181"/>
      <c r="BV98" s="181"/>
      <c r="BW98" s="181"/>
      <c r="BX98" s="181"/>
      <c r="BY98" s="181"/>
      <c r="BZ98" s="181"/>
      <c r="CA98" s="181"/>
      <c r="CB98" s="181"/>
      <c r="CC98" s="181"/>
      <c r="CD98" s="181"/>
      <c r="CE98" s="181"/>
      <c r="CF98" s="181"/>
      <c r="CG98" s="181"/>
      <c r="CH98" s="181"/>
      <c r="CI98" s="181"/>
      <c r="CJ98" s="181"/>
      <c r="CK98" s="181"/>
      <c r="CL98" s="181"/>
      <c r="CM98" s="181"/>
      <c r="CN98" s="181"/>
      <c r="CO98" s="181"/>
      <c r="CP98" s="181"/>
      <c r="CQ98" s="181"/>
      <c r="CR98" s="181"/>
      <c r="CS98" s="181"/>
      <c r="CT98" s="181"/>
    </row>
  </sheetData>
  <autoFilter ref="B20:DI92" xr:uid="{00000000-0001-0000-0B00-000000000000}"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</autoFilter>
  <mergeCells count="69">
    <mergeCell ref="E19:E20"/>
    <mergeCell ref="AK21:AK22"/>
    <mergeCell ref="CV23:DH92"/>
    <mergeCell ref="CV21:DH22"/>
    <mergeCell ref="AI21:AI22"/>
    <mergeCell ref="AJ19:AJ20"/>
    <mergeCell ref="AJ21:AJ22"/>
    <mergeCell ref="BK20:BN20"/>
    <mergeCell ref="BO20:BR20"/>
    <mergeCell ref="BS20:BV20"/>
    <mergeCell ref="BW20:BZ20"/>
    <mergeCell ref="CA20:CD20"/>
    <mergeCell ref="CE20:CH20"/>
    <mergeCell ref="CI20:CL20"/>
    <mergeCell ref="C21:AH22"/>
    <mergeCell ref="S19:S20"/>
    <mergeCell ref="C16:D17"/>
    <mergeCell ref="G16:H17"/>
    <mergeCell ref="CV19:DH20"/>
    <mergeCell ref="AH19:AH20"/>
    <mergeCell ref="AI19:AI20"/>
    <mergeCell ref="M19:M20"/>
    <mergeCell ref="AF19:AF20"/>
    <mergeCell ref="N19:N20"/>
    <mergeCell ref="O19:O20"/>
    <mergeCell ref="P19:P20"/>
    <mergeCell ref="Q19:Q20"/>
    <mergeCell ref="R19:R20"/>
    <mergeCell ref="X19:AE19"/>
    <mergeCell ref="CM20:CP20"/>
    <mergeCell ref="AG19:AG20"/>
    <mergeCell ref="AL20:AP20"/>
    <mergeCell ref="DF3:DH3"/>
    <mergeCell ref="DF4:DH4"/>
    <mergeCell ref="DF5:DH5"/>
    <mergeCell ref="DF6:DH6"/>
    <mergeCell ref="DF7:DH7"/>
    <mergeCell ref="DF8:DH8"/>
    <mergeCell ref="DF9:DH9"/>
    <mergeCell ref="DF10:DH10"/>
    <mergeCell ref="C15:D15"/>
    <mergeCell ref="G15:H15"/>
    <mergeCell ref="C12:DH13"/>
    <mergeCell ref="C3:E10"/>
    <mergeCell ref="F3:DE10"/>
    <mergeCell ref="C94:DH96"/>
    <mergeCell ref="C19:C20"/>
    <mergeCell ref="D19:D20"/>
    <mergeCell ref="F19:F20"/>
    <mergeCell ref="G19:G20"/>
    <mergeCell ref="H19:H20"/>
    <mergeCell ref="I19:I20"/>
    <mergeCell ref="J19:J20"/>
    <mergeCell ref="K19:K20"/>
    <mergeCell ref="L19:L20"/>
    <mergeCell ref="AL19:CT19"/>
    <mergeCell ref="AQ20:AT20"/>
    <mergeCell ref="AU20:AX20"/>
    <mergeCell ref="AY20:BB20"/>
    <mergeCell ref="BC20:BF20"/>
    <mergeCell ref="BG20:BJ20"/>
    <mergeCell ref="CR20:CR21"/>
    <mergeCell ref="CS20:CS21"/>
    <mergeCell ref="CT20:CT21"/>
    <mergeCell ref="T19:T20"/>
    <mergeCell ref="U19:U20"/>
    <mergeCell ref="V19:V20"/>
    <mergeCell ref="W19:W20"/>
    <mergeCell ref="CQ20:CQ21"/>
  </mergeCells>
  <conditionalFormatting sqref="F3">
    <cfRule type="cellIs" dxfId="218" priority="13" operator="lessThan">
      <formula>0</formula>
    </cfRule>
  </conditionalFormatting>
  <conditionalFormatting sqref="C12">
    <cfRule type="cellIs" dxfId="217" priority="12" operator="lessThan">
      <formula>0</formula>
    </cfRule>
  </conditionalFormatting>
  <conditionalFormatting sqref="C15">
    <cfRule type="cellIs" dxfId="216" priority="15" operator="lessThan">
      <formula>0</formula>
    </cfRule>
  </conditionalFormatting>
  <conditionalFormatting sqref="G15">
    <cfRule type="cellIs" dxfId="215" priority="10" operator="lessThan">
      <formula>0</formula>
    </cfRule>
  </conditionalFormatting>
  <conditionalFormatting sqref="I15:M15">
    <cfRule type="cellIs" dxfId="214" priority="16" operator="lessThan">
      <formula>0</formula>
    </cfRule>
  </conditionalFormatting>
  <conditionalFormatting sqref="DF3:DF10">
    <cfRule type="cellIs" dxfId="213" priority="22" operator="lessThan">
      <formula>0</formula>
    </cfRule>
  </conditionalFormatting>
  <conditionalFormatting sqref="DI3:DI10">
    <cfRule type="cellIs" dxfId="212" priority="14" operator="lessThan">
      <formula>0</formula>
    </cfRule>
  </conditionalFormatting>
  <conditionalFormatting sqref="W23:W92">
    <cfRule type="containsText" dxfId="211" priority="1" operator="containsText" text="SIM">
      <formula>NOT(ISERROR(SEARCH("SIM",W23)))</formula>
    </cfRule>
  </conditionalFormatting>
  <dataValidations count="5">
    <dataValidation type="list" allowBlank="1" showInputMessage="1" showErrorMessage="1" sqref="N23:N92" xr:uid="{00000000-0002-0000-0B00-000000000000}">
      <formula1>"Mensal, Trimestral, Semestral, Anual, Final, Liquidado"</formula1>
    </dataValidation>
    <dataValidation type="list" allowBlank="1" showInputMessage="1" showErrorMessage="1" sqref="Y23:Y92" xr:uid="{61DABE8C-2A1D-4EBA-8F82-30A613D2B7E3}">
      <formula1>"AA,AM"</formula1>
    </dataValidation>
    <dataValidation type="list" allowBlank="1" showInputMessage="1" showErrorMessage="1" sqref="AA23:AA92" xr:uid="{ECA61B16-4CE8-451F-B74B-D6FE48C0A038}">
      <formula1>"PRÉ,PÓS"</formula1>
    </dataValidation>
    <dataValidation type="list" allowBlank="1" showInputMessage="1" showErrorMessage="1" sqref="AG23:AG92 AO23:AO92 W23:W92" xr:uid="{59A8DDA0-626C-48C3-8FC0-88B9FCE27A58}">
      <formula1>"SIM,NÃO"</formula1>
    </dataValidation>
    <dataValidation type="list" allowBlank="1" showInputMessage="1" showErrorMessage="1" sqref="D23:D92" xr:uid="{019FBEC6-94B1-4511-B67F-192A9D8D0B2F}">
      <formula1>NOME</formula1>
    </dataValidation>
  </dataValidations>
  <hyperlinks>
    <hyperlink ref="C94" r:id="rId1" xr:uid="{00000000-0004-0000-0B00-000000000000}"/>
  </hyperlinks>
  <pageMargins left="0.511811024" right="0.511811024" top="0.78740157499999996" bottom="0.78740157499999996" header="0.31496062000000002" footer="0.31496062000000002"/>
  <ignoredErrors>
    <ignoredError sqref="G23" numberStoredAsText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EDE20E5-FDF4-44C1-AEFB-E913F331BA71}">
          <x14:formula1>
            <xm:f>'2 - Cadastro de Itens'!$BC$16:$BC$79</xm:f>
          </x14:formula1>
          <xm:sqref>P23:P92</xm:sqref>
        </x14:dataValidation>
        <x14:dataValidation type="list" allowBlank="1" showInputMessage="1" showErrorMessage="1" xr:uid="{01547BF6-8985-4EAC-B826-D4D92AA73698}">
          <x14:formula1>
            <xm:f>'2 - Cadastro de Itens'!$BF$16:$BF$79</xm:f>
          </x14:formula1>
          <xm:sqref>AB23:AB92</xm:sqref>
        </x14:dataValidation>
        <x14:dataValidation type="list" allowBlank="1" showInputMessage="1" showErrorMessage="1" xr:uid="{E7994E7B-531F-4214-8A75-DF1A294F4031}">
          <x14:formula1>
            <xm:f>'2 - Cadastro de Itens'!$BM$16:$BM$49</xm:f>
          </x14:formula1>
          <xm:sqref>C23:C92</xm:sqref>
        </x14:dataValidation>
        <x14:dataValidation type="list" allowBlank="1" showInputMessage="1" showErrorMessage="1" xr:uid="{0EF3B2F8-425A-4D82-9057-491FDCA5CFEA}">
          <x14:formula1>
            <xm:f>'2 - Cadastro de Itens'!$BS$16:$BS$79</xm:f>
          </x14:formula1>
          <xm:sqref>E23:F92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5A1B1-8B10-40E7-B8B4-D7A1629FBA10}">
  <sheetPr codeName="Planilha24"/>
  <dimension ref="B2:AE76"/>
  <sheetViews>
    <sheetView showGridLines="0" zoomScale="98" zoomScaleNormal="98" workbookViewId="0">
      <selection activeCell="E6" sqref="E6"/>
    </sheetView>
  </sheetViews>
  <sheetFormatPr defaultColWidth="9" defaultRowHeight="14.4" outlineLevelRow="1" x14ac:dyDescent="0.25"/>
  <cols>
    <col min="1" max="1" width="4.6640625" customWidth="1"/>
    <col min="2" max="2" width="5" style="118" customWidth="1"/>
    <col min="3" max="3" width="28.33203125" style="22" bestFit="1" customWidth="1"/>
    <col min="4" max="5" width="22" style="22" customWidth="1"/>
    <col min="6" max="6" width="5.21875" style="22" customWidth="1"/>
    <col min="7" max="7" width="25" style="22" customWidth="1"/>
    <col min="8" max="8" width="23.44140625" style="22" customWidth="1"/>
    <col min="9" max="9" width="25.33203125" style="22" customWidth="1"/>
    <col min="10" max="10" width="5.77734375" style="22" customWidth="1"/>
    <col min="11" max="11" width="34.88671875" style="22" customWidth="1"/>
    <col min="12" max="12" width="24.77734375" style="22" customWidth="1"/>
    <col min="13" max="13" width="23.109375" style="22" customWidth="1"/>
    <col min="14" max="14" width="5.77734375" style="22" customWidth="1"/>
    <col min="15" max="16" width="21.5546875" style="22" customWidth="1"/>
    <col min="17" max="17" width="22.21875" style="22" customWidth="1"/>
    <col min="18" max="18" width="21.6640625" style="22" customWidth="1"/>
    <col min="19" max="19" width="17.5546875" style="22" customWidth="1"/>
    <col min="20" max="20" width="19.77734375" style="22" customWidth="1"/>
    <col min="21" max="21" width="19" style="22" customWidth="1"/>
    <col min="22" max="22" width="18" style="22" customWidth="1"/>
    <col min="23" max="30" width="17.77734375" style="22" customWidth="1"/>
    <col min="31" max="31" width="5.21875" customWidth="1"/>
  </cols>
  <sheetData>
    <row r="2" spans="2:31" x14ac:dyDescent="0.25">
      <c r="B2" s="1"/>
      <c r="C2" s="1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4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9"/>
    </row>
    <row r="3" spans="2:31" ht="13.95" customHeight="1" outlineLevel="1" x14ac:dyDescent="0.25">
      <c r="B3" s="3"/>
      <c r="C3" s="1124"/>
      <c r="D3" s="4"/>
      <c r="E3" s="4"/>
      <c r="F3" s="1125"/>
      <c r="G3" s="1304" t="s">
        <v>0</v>
      </c>
      <c r="H3" s="1305"/>
      <c r="I3" s="1305"/>
      <c r="J3" s="1305"/>
      <c r="K3" s="1305"/>
      <c r="L3" s="1305"/>
      <c r="M3" s="1305"/>
      <c r="N3" s="1305"/>
      <c r="O3" s="1305"/>
      <c r="P3" s="1305"/>
      <c r="Q3" s="1305"/>
      <c r="R3" s="1305"/>
      <c r="S3" s="1305"/>
      <c r="T3" s="1305"/>
      <c r="U3" s="1305"/>
      <c r="V3" s="1305"/>
      <c r="W3" s="1305"/>
      <c r="X3" s="1306"/>
      <c r="Y3" s="798" t="s">
        <v>1</v>
      </c>
      <c r="Z3" s="915"/>
      <c r="AA3" s="915"/>
      <c r="AB3" s="915"/>
      <c r="AC3" s="915"/>
      <c r="AD3" s="799"/>
      <c r="AE3" s="115"/>
    </row>
    <row r="4" spans="2:31" ht="19.8" customHeight="1" outlineLevel="1" x14ac:dyDescent="0.25">
      <c r="B4" s="3"/>
      <c r="C4" s="1126"/>
      <c r="D4" s="5"/>
      <c r="E4" s="5"/>
      <c r="F4" s="1127"/>
      <c r="G4" s="1307"/>
      <c r="H4" s="1308"/>
      <c r="I4" s="1308"/>
      <c r="J4" s="1308"/>
      <c r="K4" s="1308"/>
      <c r="L4" s="1308"/>
      <c r="M4" s="1308"/>
      <c r="N4" s="1308"/>
      <c r="O4" s="1308"/>
      <c r="P4" s="1308"/>
      <c r="Q4" s="1308"/>
      <c r="R4" s="1308"/>
      <c r="S4" s="1308"/>
      <c r="T4" s="1308"/>
      <c r="U4" s="1308"/>
      <c r="V4" s="1308"/>
      <c r="W4" s="1308"/>
      <c r="X4" s="1309"/>
      <c r="Y4" s="800" t="s">
        <v>2</v>
      </c>
      <c r="Z4" s="916"/>
      <c r="AA4" s="916"/>
      <c r="AB4" s="916"/>
      <c r="AC4" s="916"/>
      <c r="AD4" s="801"/>
      <c r="AE4" s="115"/>
    </row>
    <row r="5" spans="2:31" ht="13.95" customHeight="1" outlineLevel="1" x14ac:dyDescent="0.25">
      <c r="B5" s="3"/>
      <c r="C5" s="1126"/>
      <c r="D5" s="5"/>
      <c r="E5" s="5"/>
      <c r="F5" s="1127"/>
      <c r="G5" s="1307"/>
      <c r="H5" s="1308"/>
      <c r="I5" s="1308"/>
      <c r="J5" s="1308"/>
      <c r="K5" s="1308"/>
      <c r="L5" s="1308"/>
      <c r="M5" s="1308"/>
      <c r="N5" s="1308"/>
      <c r="O5" s="1308"/>
      <c r="P5" s="1308"/>
      <c r="Q5" s="1308"/>
      <c r="R5" s="1308"/>
      <c r="S5" s="1308"/>
      <c r="T5" s="1308"/>
      <c r="U5" s="1308"/>
      <c r="V5" s="1308"/>
      <c r="W5" s="1308"/>
      <c r="X5" s="1309"/>
      <c r="Y5" s="798" t="s">
        <v>3</v>
      </c>
      <c r="Z5" s="915"/>
      <c r="AA5" s="915"/>
      <c r="AB5" s="915"/>
      <c r="AC5" s="915"/>
      <c r="AD5" s="799"/>
      <c r="AE5" s="115"/>
    </row>
    <row r="6" spans="2:31" ht="16.8" customHeight="1" outlineLevel="1" x14ac:dyDescent="0.25">
      <c r="B6" s="3"/>
      <c r="C6" s="1126"/>
      <c r="D6" s="5"/>
      <c r="E6" s="5"/>
      <c r="F6" s="1127"/>
      <c r="G6" s="1307"/>
      <c r="H6" s="1308"/>
      <c r="I6" s="1308"/>
      <c r="J6" s="1308"/>
      <c r="K6" s="1308"/>
      <c r="L6" s="1308"/>
      <c r="M6" s="1308"/>
      <c r="N6" s="1308"/>
      <c r="O6" s="1308"/>
      <c r="P6" s="1308"/>
      <c r="Q6" s="1308"/>
      <c r="R6" s="1308"/>
      <c r="S6" s="1308"/>
      <c r="T6" s="1308"/>
      <c r="U6" s="1308"/>
      <c r="V6" s="1308"/>
      <c r="W6" s="1308"/>
      <c r="X6" s="1309"/>
      <c r="Y6" s="800" t="s">
        <v>4</v>
      </c>
      <c r="Z6" s="916"/>
      <c r="AA6" s="916"/>
      <c r="AB6" s="916"/>
      <c r="AC6" s="916"/>
      <c r="AD6" s="801"/>
      <c r="AE6" s="115"/>
    </row>
    <row r="7" spans="2:31" ht="13.95" customHeight="1" outlineLevel="1" x14ac:dyDescent="0.25">
      <c r="B7" s="3"/>
      <c r="C7" s="1126"/>
      <c r="D7" s="5"/>
      <c r="E7" s="5"/>
      <c r="F7" s="1127"/>
      <c r="G7" s="1307"/>
      <c r="H7" s="1308"/>
      <c r="I7" s="1308"/>
      <c r="J7" s="1308"/>
      <c r="K7" s="1308"/>
      <c r="L7" s="1308"/>
      <c r="M7" s="1308"/>
      <c r="N7" s="1308"/>
      <c r="O7" s="1308"/>
      <c r="P7" s="1308"/>
      <c r="Q7" s="1308"/>
      <c r="R7" s="1308"/>
      <c r="S7" s="1308"/>
      <c r="T7" s="1308"/>
      <c r="U7" s="1308"/>
      <c r="V7" s="1308"/>
      <c r="W7" s="1308"/>
      <c r="X7" s="1309"/>
      <c r="Y7" s="798" t="s">
        <v>5</v>
      </c>
      <c r="Z7" s="915"/>
      <c r="AA7" s="915"/>
      <c r="AB7" s="915"/>
      <c r="AC7" s="915"/>
      <c r="AD7" s="799"/>
      <c r="AE7" s="115"/>
    </row>
    <row r="8" spans="2:31" ht="16.8" customHeight="1" outlineLevel="1" x14ac:dyDescent="0.25">
      <c r="B8" s="3"/>
      <c r="C8" s="1126"/>
      <c r="D8" s="5"/>
      <c r="E8" s="5"/>
      <c r="F8" s="1127"/>
      <c r="G8" s="1307"/>
      <c r="H8" s="1308"/>
      <c r="I8" s="1308"/>
      <c r="J8" s="1308"/>
      <c r="K8" s="1308"/>
      <c r="L8" s="1308"/>
      <c r="M8" s="1308"/>
      <c r="N8" s="1308"/>
      <c r="O8" s="1308"/>
      <c r="P8" s="1308"/>
      <c r="Q8" s="1308"/>
      <c r="R8" s="1308"/>
      <c r="S8" s="1308"/>
      <c r="T8" s="1308"/>
      <c r="U8" s="1308"/>
      <c r="V8" s="1308"/>
      <c r="W8" s="1308"/>
      <c r="X8" s="1309"/>
      <c r="Y8" s="764">
        <v>45709</v>
      </c>
      <c r="Z8" s="831"/>
      <c r="AA8" s="831"/>
      <c r="AB8" s="831"/>
      <c r="AC8" s="831"/>
      <c r="AD8" s="802"/>
      <c r="AE8" s="115"/>
    </row>
    <row r="9" spans="2:31" ht="13.95" customHeight="1" outlineLevel="1" x14ac:dyDescent="0.25">
      <c r="B9" s="3"/>
      <c r="C9" s="1126"/>
      <c r="D9" s="5"/>
      <c r="E9" s="5"/>
      <c r="F9" s="1127"/>
      <c r="G9" s="1307"/>
      <c r="H9" s="1308"/>
      <c r="I9" s="1308"/>
      <c r="J9" s="1308"/>
      <c r="K9" s="1308"/>
      <c r="L9" s="1308"/>
      <c r="M9" s="1308"/>
      <c r="N9" s="1308"/>
      <c r="O9" s="1308"/>
      <c r="P9" s="1308"/>
      <c r="Q9" s="1308"/>
      <c r="R9" s="1308"/>
      <c r="S9" s="1308"/>
      <c r="T9" s="1308"/>
      <c r="U9" s="1308"/>
      <c r="V9" s="1308"/>
      <c r="W9" s="1308"/>
      <c r="X9" s="1309"/>
      <c r="Y9" s="798" t="s">
        <v>6</v>
      </c>
      <c r="Z9" s="915"/>
      <c r="AA9" s="915"/>
      <c r="AB9" s="915"/>
      <c r="AC9" s="915"/>
      <c r="AD9" s="799"/>
      <c r="AE9" s="115"/>
    </row>
    <row r="10" spans="2:31" ht="21.6" customHeight="1" outlineLevel="1" x14ac:dyDescent="0.25">
      <c r="B10" s="3"/>
      <c r="C10" s="1128"/>
      <c r="D10" s="6"/>
      <c r="E10" s="6"/>
      <c r="F10" s="1129"/>
      <c r="G10" s="1310"/>
      <c r="H10" s="1311"/>
      <c r="I10" s="1311"/>
      <c r="J10" s="1311"/>
      <c r="K10" s="1311"/>
      <c r="L10" s="1311"/>
      <c r="M10" s="1311"/>
      <c r="N10" s="1311"/>
      <c r="O10" s="1311"/>
      <c r="P10" s="1311"/>
      <c r="Q10" s="1311"/>
      <c r="R10" s="1311"/>
      <c r="S10" s="1311"/>
      <c r="T10" s="1311"/>
      <c r="U10" s="1311"/>
      <c r="V10" s="1311"/>
      <c r="W10" s="1311"/>
      <c r="X10" s="1312"/>
      <c r="Y10" s="800" t="s">
        <v>326</v>
      </c>
      <c r="Z10" s="916"/>
      <c r="AA10" s="916"/>
      <c r="AB10" s="916"/>
      <c r="AC10" s="916"/>
      <c r="AD10" s="801"/>
      <c r="AE10" s="115"/>
    </row>
    <row r="11" spans="2:31" outlineLevel="1" x14ac:dyDescent="0.25">
      <c r="B11" s="126"/>
      <c r="AE11" s="10"/>
    </row>
    <row r="12" spans="2:31" ht="14.4" customHeight="1" outlineLevel="1" x14ac:dyDescent="0.25">
      <c r="B12" s="126"/>
      <c r="C12" s="1313" t="s">
        <v>878</v>
      </c>
      <c r="D12" s="1314"/>
      <c r="E12" s="1314"/>
      <c r="F12" s="1314"/>
      <c r="G12" s="1314"/>
      <c r="H12" s="1314"/>
      <c r="I12" s="1314"/>
      <c r="J12" s="1314"/>
      <c r="K12" s="1314"/>
      <c r="L12" s="1314"/>
      <c r="M12" s="1314"/>
      <c r="N12" s="1314"/>
      <c r="O12" s="1314"/>
      <c r="P12" s="1314"/>
      <c r="Q12" s="1314"/>
      <c r="R12" s="1314"/>
      <c r="S12" s="1314"/>
      <c r="T12" s="1314"/>
      <c r="U12" s="1314"/>
      <c r="V12" s="1314"/>
      <c r="W12" s="1314"/>
      <c r="X12" s="1314"/>
      <c r="Y12" s="1314"/>
      <c r="Z12" s="1314"/>
      <c r="AA12" s="1314"/>
      <c r="AB12" s="1314"/>
      <c r="AC12" s="1314"/>
      <c r="AD12" s="1314"/>
      <c r="AE12" s="10"/>
    </row>
    <row r="13" spans="2:31" ht="14.4" customHeight="1" outlineLevel="1" x14ac:dyDescent="0.25">
      <c r="B13" s="126"/>
      <c r="C13" s="1315"/>
      <c r="D13" s="1316"/>
      <c r="E13" s="1316"/>
      <c r="F13" s="1316"/>
      <c r="G13" s="1316"/>
      <c r="H13" s="1316"/>
      <c r="I13" s="1316"/>
      <c r="J13" s="1316"/>
      <c r="K13" s="1316"/>
      <c r="L13" s="1316"/>
      <c r="M13" s="1316"/>
      <c r="N13" s="1316"/>
      <c r="O13" s="1316"/>
      <c r="P13" s="1316"/>
      <c r="Q13" s="1316"/>
      <c r="R13" s="1316"/>
      <c r="S13" s="1316"/>
      <c r="T13" s="1316"/>
      <c r="U13" s="1316"/>
      <c r="V13" s="1316"/>
      <c r="W13" s="1316"/>
      <c r="X13" s="1316"/>
      <c r="Y13" s="1316"/>
      <c r="Z13" s="1316"/>
      <c r="AA13" s="1316"/>
      <c r="AB13" s="1316"/>
      <c r="AC13" s="1316"/>
      <c r="AD13" s="1316"/>
      <c r="AE13" s="10"/>
    </row>
    <row r="14" spans="2:31" outlineLevel="1" x14ac:dyDescent="0.25">
      <c r="B14" s="126"/>
      <c r="W14" s="191"/>
      <c r="X14" s="191"/>
      <c r="Y14" s="191"/>
      <c r="Z14" s="191"/>
      <c r="AA14" s="191"/>
      <c r="AB14" s="191"/>
      <c r="AC14" s="191"/>
      <c r="AD14" s="191"/>
      <c r="AE14" s="10"/>
    </row>
    <row r="15" spans="2:31" ht="24.6" customHeight="1" outlineLevel="1" x14ac:dyDescent="0.25">
      <c r="B15" s="126"/>
      <c r="C15" s="1407" t="s">
        <v>93</v>
      </c>
      <c r="D15" s="1409"/>
      <c r="E15" s="20"/>
      <c r="F15" s="1330"/>
      <c r="G15" s="1330"/>
      <c r="H15" s="30"/>
      <c r="I15" s="30"/>
      <c r="J15" s="30"/>
      <c r="K15" s="30"/>
      <c r="L15" s="30"/>
      <c r="M15" s="30"/>
      <c r="W15" s="191"/>
      <c r="X15" s="191"/>
      <c r="Y15" s="191"/>
      <c r="Z15" s="191"/>
      <c r="AA15" s="191"/>
      <c r="AB15" s="191"/>
      <c r="AC15" s="191"/>
      <c r="AD15" s="191"/>
      <c r="AE15" s="10"/>
    </row>
    <row r="16" spans="2:31" ht="18" customHeight="1" outlineLevel="1" x14ac:dyDescent="0.25">
      <c r="B16" s="126"/>
      <c r="C16" s="1613">
        <f>'3 - Cadastro'!D15</f>
        <v>45782</v>
      </c>
      <c r="D16" s="1614"/>
      <c r="F16" s="1571"/>
      <c r="G16" s="1317"/>
      <c r="H16" s="21"/>
      <c r="I16" s="21"/>
      <c r="J16" s="21"/>
      <c r="K16" s="21"/>
      <c r="L16" s="21"/>
      <c r="M16" s="21"/>
      <c r="W16" s="191"/>
      <c r="X16" s="191"/>
      <c r="Y16" s="191"/>
      <c r="Z16" s="191"/>
      <c r="AA16" s="191"/>
      <c r="AB16" s="191"/>
      <c r="AC16" s="191"/>
      <c r="AD16" s="191"/>
      <c r="AE16" s="10"/>
    </row>
    <row r="17" spans="2:31" ht="18" customHeight="1" outlineLevel="1" x14ac:dyDescent="0.25">
      <c r="B17" s="126"/>
      <c r="C17" s="1615"/>
      <c r="D17" s="1616"/>
      <c r="F17" s="1317"/>
      <c r="G17" s="1317"/>
      <c r="M17" s="188"/>
      <c r="AE17" s="10"/>
    </row>
    <row r="18" spans="2:31" x14ac:dyDescent="0.25">
      <c r="B18" s="126"/>
      <c r="AE18" s="10"/>
    </row>
    <row r="19" spans="2:31" x14ac:dyDescent="0.25">
      <c r="B19" s="126"/>
      <c r="C19" s="1567" t="s">
        <v>955</v>
      </c>
      <c r="D19" s="1645"/>
      <c r="E19" s="1646"/>
      <c r="F19" s="17"/>
      <c r="G19" s="1650" t="s">
        <v>737</v>
      </c>
      <c r="H19" s="1645"/>
      <c r="I19" s="1646"/>
      <c r="J19" s="17"/>
      <c r="K19" s="1328" t="s">
        <v>762</v>
      </c>
      <c r="L19" s="1329"/>
      <c r="M19" s="1341"/>
      <c r="N19" s="17"/>
      <c r="O19" s="1328" t="s">
        <v>958</v>
      </c>
      <c r="P19" s="1329"/>
      <c r="Q19" s="1329"/>
      <c r="R19" s="1329"/>
      <c r="S19" s="1329"/>
      <c r="T19" s="1329"/>
      <c r="U19" s="1329"/>
      <c r="V19" s="1329"/>
      <c r="W19" s="1329"/>
      <c r="X19" s="1329"/>
      <c r="Y19" s="1329"/>
      <c r="Z19" s="1329"/>
      <c r="AA19" s="1329"/>
      <c r="AB19" s="1329"/>
      <c r="AC19" s="1329"/>
      <c r="AD19" s="1329"/>
      <c r="AE19" s="10"/>
    </row>
    <row r="20" spans="2:31" x14ac:dyDescent="0.25">
      <c r="B20" s="126"/>
      <c r="C20" s="1647"/>
      <c r="D20" s="1648"/>
      <c r="E20" s="1649"/>
      <c r="F20" s="17"/>
      <c r="G20" s="1647"/>
      <c r="H20" s="1648"/>
      <c r="I20" s="1649"/>
      <c r="J20" s="17"/>
      <c r="K20" s="1342"/>
      <c r="L20" s="1344"/>
      <c r="M20" s="1345"/>
      <c r="N20" s="17"/>
      <c r="O20" s="1342"/>
      <c r="P20" s="1344"/>
      <c r="Q20" s="1344"/>
      <c r="R20" s="1344"/>
      <c r="S20" s="1344"/>
      <c r="T20" s="1344"/>
      <c r="U20" s="1344"/>
      <c r="V20" s="1344"/>
      <c r="W20" s="1344"/>
      <c r="X20" s="1344"/>
      <c r="Y20" s="1344"/>
      <c r="Z20" s="1344"/>
      <c r="AA20" s="1344"/>
      <c r="AB20" s="1344"/>
      <c r="AC20" s="1344"/>
      <c r="AD20" s="1344"/>
      <c r="AE20" s="10"/>
    </row>
    <row r="21" spans="2:31" ht="15.6" x14ac:dyDescent="0.25">
      <c r="B21" s="126"/>
      <c r="C21" s="359" t="s">
        <v>440</v>
      </c>
      <c r="D21" s="359" t="s">
        <v>760</v>
      </c>
      <c r="E21" s="359" t="s">
        <v>442</v>
      </c>
      <c r="F21" s="17"/>
      <c r="G21" s="359" t="s">
        <v>445</v>
      </c>
      <c r="H21" s="359" t="s">
        <v>441</v>
      </c>
      <c r="I21" s="359" t="s">
        <v>155</v>
      </c>
      <c r="J21" s="17"/>
      <c r="K21" s="359" t="s">
        <v>445</v>
      </c>
      <c r="L21" s="359" t="s">
        <v>904</v>
      </c>
      <c r="M21" s="359" t="s">
        <v>442</v>
      </c>
      <c r="N21" s="17"/>
      <c r="O21" s="359" t="s">
        <v>440</v>
      </c>
      <c r="P21" s="359" t="s">
        <v>956</v>
      </c>
      <c r="Q21" s="359">
        <f>'10 - Endividamento'!AL20</f>
        <v>2025</v>
      </c>
      <c r="R21" s="359">
        <f>'10 - Endividamento'!AQ20</f>
        <v>2026</v>
      </c>
      <c r="S21" s="359">
        <f>'10 - Endividamento'!AU20</f>
        <v>2027</v>
      </c>
      <c r="T21" s="359">
        <f>'10 - Endividamento'!AY20</f>
        <v>2028</v>
      </c>
      <c r="U21" s="359">
        <f>'10 - Endividamento'!BC20</f>
        <v>2029</v>
      </c>
      <c r="V21" s="359">
        <f>'10 - Endividamento'!BG20</f>
        <v>2030</v>
      </c>
      <c r="W21" s="359">
        <f>'10 - Endividamento'!BK20</f>
        <v>2031</v>
      </c>
      <c r="X21" s="359">
        <f>'10 - Endividamento'!BO20</f>
        <v>2032</v>
      </c>
      <c r="Y21" s="359">
        <f>'10 - Endividamento'!BS20</f>
        <v>2033</v>
      </c>
      <c r="Z21" s="359">
        <f>'10 - Endividamento'!BW20</f>
        <v>2034</v>
      </c>
      <c r="AA21" s="359">
        <f>'10 - Endividamento'!CA20</f>
        <v>2035</v>
      </c>
      <c r="AB21" s="359">
        <f>'10 - Endividamento'!CE20</f>
        <v>2036</v>
      </c>
      <c r="AC21" s="359">
        <f>'10 - Endividamento'!CI20</f>
        <v>2037</v>
      </c>
      <c r="AD21" s="359">
        <f>'10 - Endividamento'!CM20</f>
        <v>2038</v>
      </c>
      <c r="AE21" s="10"/>
    </row>
    <row r="22" spans="2:31" ht="20.399999999999999" customHeight="1" x14ac:dyDescent="0.25">
      <c r="B22" s="126"/>
      <c r="C22" s="904" t="s">
        <v>879</v>
      </c>
      <c r="D22" s="911">
        <f>SUMIF('10 - Endividamento'!$C$23:$C$92,'10.1 - Premissas Endividamento'!C22,'10 - Endividamento'!$AK$23:$AK$92)</f>
        <v>0</v>
      </c>
      <c r="E22" s="1178" t="str">
        <f>IFERROR(D22/$D$37,"")</f>
        <v/>
      </c>
      <c r="F22" s="17"/>
      <c r="G22" s="904" t="s">
        <v>446</v>
      </c>
      <c r="H22" s="905"/>
      <c r="I22" s="906"/>
      <c r="J22" s="17"/>
      <c r="K22" s="904" t="s">
        <v>446</v>
      </c>
      <c r="L22" s="913"/>
      <c r="M22" s="912">
        <f>IFERROR(L22/$L$37,"")</f>
        <v>0</v>
      </c>
      <c r="N22" s="17"/>
      <c r="O22" s="917" t="s">
        <v>879</v>
      </c>
      <c r="P22" s="918"/>
      <c r="Q22" s="921">
        <f>SUMIF('10 - Endividamento'!$C$23:$C$92,'10.1 - Premissas Endividamento'!O22,'10 - Endividamento'!$AP$23:$AP$92)</f>
        <v>0</v>
      </c>
      <c r="R22" s="922">
        <f>SUMIF('10 - Endividamento'!$C$23:$C$92,'10.1 - Premissas Endividamento'!O22,'10 - Endividamento'!$AT$23:$AT$92)</f>
        <v>0</v>
      </c>
      <c r="S22" s="922">
        <f>SUMIF('10 - Endividamento'!$C$23:$C$92,'10.1 - Premissas Endividamento'!O22,'10 - Endividamento'!$AX$23:$AX$92)</f>
        <v>0</v>
      </c>
      <c r="T22" s="922">
        <f>SUMIF('10 - Endividamento'!$C$23:$C$92,'10.1 - Premissas Endividamento'!O22,'10 - Endividamento'!$BB$23:$BB$92)</f>
        <v>0</v>
      </c>
      <c r="U22" s="922">
        <f>SUMIF('10 - Endividamento'!$C$23:$C$92,'10.1 - Premissas Endividamento'!O22,'10 - Endividamento'!$BF$23:$BF$92)</f>
        <v>0</v>
      </c>
      <c r="V22" s="922">
        <f>SUMIF('10 - Endividamento'!$C$23:$C$92,'10.1 - Premissas Endividamento'!O22,'10 - Endividamento'!$BJ$23:$BJ$92)</f>
        <v>0</v>
      </c>
      <c r="W22" s="922">
        <f>SUMIF('10 - Endividamento'!$C$23:$C$92,'10.1 - Premissas Endividamento'!O22,'10 - Endividamento'!$BN$23:$BN$92)</f>
        <v>0</v>
      </c>
      <c r="X22" s="922">
        <f>SUMIF('10 - Endividamento'!$C$23:$C$92,'10.1 - Premissas Endividamento'!O22,'10 - Endividamento'!$BR$23:$BR$92)</f>
        <v>0</v>
      </c>
      <c r="Y22" s="922">
        <f>SUMIF('10 - Endividamento'!$C$23:$C$92,'10.1 - Premissas Endividamento'!O22,'10 - Endividamento'!$BV$23:$BV$92)</f>
        <v>0</v>
      </c>
      <c r="Z22" s="922">
        <f>SUMIF('10 - Endividamento'!$C$23:$C$92,'10.1 - Premissas Endividamento'!O22,'10 - Endividamento'!$BZ$23:$BZ$92)</f>
        <v>0</v>
      </c>
      <c r="AA22" s="922">
        <f>SUMIF('10 - Endividamento'!$C$23:$C$92,'10.1 - Premissas Endividamento'!O22,'10 - Endividamento'!$CD$23:$CD$92)</f>
        <v>0</v>
      </c>
      <c r="AB22" s="922">
        <f>SUMIF('10 - Endividamento'!$C$23:$C$92,'10.1 - Premissas Endividamento'!O22,'10 - Endividamento'!$CH$23:$CH$92)</f>
        <v>0</v>
      </c>
      <c r="AC22" s="922">
        <f>SUMIF('10 - Endividamento'!$C$23:$C$92,'10.1 - Premissas Endividamento'!O22,'10 - Endividamento'!$CL$23:$CL$92)</f>
        <v>0</v>
      </c>
      <c r="AD22" s="922">
        <f>SUMIF('10 - Endividamento'!$C$23:$C$92,'10.1 - Premissas Endividamento'!O22,'10 - Endividamento'!$CP$23:$CP$92)</f>
        <v>0</v>
      </c>
      <c r="AE22" s="10"/>
    </row>
    <row r="23" spans="2:31" ht="20.399999999999999" customHeight="1" x14ac:dyDescent="0.25">
      <c r="B23" s="126"/>
      <c r="C23" s="904" t="s">
        <v>953</v>
      </c>
      <c r="D23" s="911">
        <f>SUMIF('10 - Endividamento'!$C$23:$C$92,'10.1 - Premissas Endividamento'!C23,'10 - Endividamento'!$AK$23:$AK$92)</f>
        <v>0</v>
      </c>
      <c r="E23" s="1178" t="str">
        <f t="shared" ref="E23:E36" si="0">IFERROR(D23/$D$37,"")</f>
        <v/>
      </c>
      <c r="F23" s="17"/>
      <c r="G23" s="909">
        <f>'10 - Endividamento'!AL20</f>
        <v>2025</v>
      </c>
      <c r="H23" s="910">
        <f>IFERROR('10 - Endividamento'!AP22/1000000,"")</f>
        <v>1.2</v>
      </c>
      <c r="I23" s="906"/>
      <c r="J23" s="17"/>
      <c r="K23" s="909">
        <f>'10 - Endividamento'!AL20</f>
        <v>2025</v>
      </c>
      <c r="L23" s="911">
        <f>IFERROR('10 - Endividamento'!AN22/1000000,"")</f>
        <v>1.6319999999999999</v>
      </c>
      <c r="M23" s="912">
        <f t="shared" ref="M23:M36" si="1">IFERROR(L23/$L$37,"")</f>
        <v>0.64638783269961975</v>
      </c>
      <c r="N23" s="17"/>
      <c r="O23" s="917"/>
      <c r="P23" s="919"/>
      <c r="Q23" s="921">
        <f>SUMIF('10 - Endividamento'!$C$23:$C$92,'10.1 - Premissas Endividamento'!O23,'10 - Endividamento'!$AP$23:$AP$92)</f>
        <v>0</v>
      </c>
      <c r="R23" s="922">
        <f>SUMIF('10 - Endividamento'!$C$23:$C$92,'10.1 - Premissas Endividamento'!O23,'10 - Endividamento'!$AT$23:$AT$92)</f>
        <v>0</v>
      </c>
      <c r="S23" s="922">
        <f>SUMIF('10 - Endividamento'!$C$23:$C$92,'10.1 - Premissas Endividamento'!O23,'10 - Endividamento'!$AX$23:$AX$92)</f>
        <v>0</v>
      </c>
      <c r="T23" s="922">
        <f>SUMIF('10 - Endividamento'!$C$23:$C$92,'10.1 - Premissas Endividamento'!O23,'10 - Endividamento'!$BB$23:$BB$92)</f>
        <v>0</v>
      </c>
      <c r="U23" s="922">
        <f>SUMIF('10 - Endividamento'!$C$23:$C$92,'10.1 - Premissas Endividamento'!O23,'10 - Endividamento'!$BF$23:$BF$92)</f>
        <v>0</v>
      </c>
      <c r="V23" s="922">
        <f>SUMIF('10 - Endividamento'!$C$23:$C$92,'10.1 - Premissas Endividamento'!O23,'10 - Endividamento'!$BJ$23:$BJ$92)</f>
        <v>0</v>
      </c>
      <c r="W23" s="922">
        <f>SUMIF('10 - Endividamento'!$C$23:$C$92,'10.1 - Premissas Endividamento'!O23,'10 - Endividamento'!$BN$23:$BN$92)</f>
        <v>0</v>
      </c>
      <c r="X23" s="922">
        <f>SUMIF('10 - Endividamento'!$C$23:$C$92,'10.1 - Premissas Endividamento'!O23,'10 - Endividamento'!$BR$23:$BR$92)</f>
        <v>0</v>
      </c>
      <c r="Y23" s="922">
        <f>SUMIF('10 - Endividamento'!$C$23:$C$92,'10.1 - Premissas Endividamento'!O23,'10 - Endividamento'!$BV$23:$BV$92)</f>
        <v>0</v>
      </c>
      <c r="Z23" s="922">
        <f>SUMIF('10 - Endividamento'!$C$23:$C$92,'10.1 - Premissas Endividamento'!O23,'10 - Endividamento'!$BZ$23:$BZ$92)</f>
        <v>0</v>
      </c>
      <c r="AA23" s="922">
        <f>SUMIF('10 - Endividamento'!$C$23:$C$92,'10.1 - Premissas Endividamento'!O23,'10 - Endividamento'!$CD$23:$CD$92)</f>
        <v>0</v>
      </c>
      <c r="AB23" s="922">
        <f>SUMIF('10 - Endividamento'!$C$23:$C$92,'10.1 - Premissas Endividamento'!O23,'10 - Endividamento'!$CH$23:$CH$92)</f>
        <v>0</v>
      </c>
      <c r="AC23" s="922">
        <f>SUMIF('10 - Endividamento'!$C$23:$C$92,'10.1 - Premissas Endividamento'!O23,'10 - Endividamento'!$CL$23:$CL$92)</f>
        <v>0</v>
      </c>
      <c r="AD23" s="922">
        <f>SUMIF('10 - Endividamento'!$C$23:$C$92,'10.1 - Premissas Endividamento'!O23,'10 - Endividamento'!$CP$23:$CP$92)</f>
        <v>0</v>
      </c>
      <c r="AE23" s="10"/>
    </row>
    <row r="24" spans="2:31" ht="20.399999999999999" customHeight="1" x14ac:dyDescent="0.25">
      <c r="B24" s="126"/>
      <c r="C24" s="904"/>
      <c r="D24" s="911">
        <f>SUMIF('10 - Endividamento'!$C$23:$C$92,'10.1 - Premissas Endividamento'!C24,'10 - Endividamento'!$AK$23:$AK$92)</f>
        <v>0</v>
      </c>
      <c r="E24" s="1178" t="str">
        <f t="shared" si="0"/>
        <v/>
      </c>
      <c r="F24" s="17"/>
      <c r="G24" s="909">
        <f>'10 - Endividamento'!AQ20</f>
        <v>2026</v>
      </c>
      <c r="H24" s="910">
        <f>IFERROR('10 - Endividamento'!AT22/1000000,"")</f>
        <v>0.48</v>
      </c>
      <c r="I24" s="906"/>
      <c r="J24" s="17"/>
      <c r="K24" s="909">
        <f>'10 - Endividamento'!AQ20</f>
        <v>2026</v>
      </c>
      <c r="L24" s="911">
        <f>IFERROR('10 - Endividamento'!AS22/1000000,"")</f>
        <v>0.32640000000000002</v>
      </c>
      <c r="M24" s="912">
        <f t="shared" si="1"/>
        <v>0.12927756653992398</v>
      </c>
      <c r="N24" s="17"/>
      <c r="O24" s="917"/>
      <c r="P24" s="919"/>
      <c r="Q24" s="921">
        <f>SUMIF('10 - Endividamento'!$C$23:$C$92,'10.1 - Premissas Endividamento'!O24,'10 - Endividamento'!$AP$23:$AP$92)</f>
        <v>0</v>
      </c>
      <c r="R24" s="922">
        <f>SUMIF('10 - Endividamento'!$C$23:$C$92,'10.1 - Premissas Endividamento'!O24,'10 - Endividamento'!$AT$23:$AT$92)</f>
        <v>0</v>
      </c>
      <c r="S24" s="922">
        <f>SUMIF('10 - Endividamento'!$C$23:$C$92,'10.1 - Premissas Endividamento'!O24,'10 - Endividamento'!$AX$23:$AX$92)</f>
        <v>0</v>
      </c>
      <c r="T24" s="922">
        <f>SUMIF('10 - Endividamento'!$C$23:$C$92,'10.1 - Premissas Endividamento'!O24,'10 - Endividamento'!$BB$23:$BB$92)</f>
        <v>0</v>
      </c>
      <c r="U24" s="922">
        <f>SUMIF('10 - Endividamento'!$C$23:$C$92,'10.1 - Premissas Endividamento'!O24,'10 - Endividamento'!$BF$23:$BF$92)</f>
        <v>0</v>
      </c>
      <c r="V24" s="922">
        <f>SUMIF('10 - Endividamento'!$C$23:$C$92,'10.1 - Premissas Endividamento'!O24,'10 - Endividamento'!$BJ$23:$BJ$92)</f>
        <v>0</v>
      </c>
      <c r="W24" s="922">
        <f>SUMIF('10 - Endividamento'!$C$23:$C$92,'10.1 - Premissas Endividamento'!O24,'10 - Endividamento'!$BN$23:$BN$92)</f>
        <v>0</v>
      </c>
      <c r="X24" s="922">
        <f>SUMIF('10 - Endividamento'!$C$23:$C$92,'10.1 - Premissas Endividamento'!O24,'10 - Endividamento'!$BR$23:$BR$92)</f>
        <v>0</v>
      </c>
      <c r="Y24" s="922">
        <f>SUMIF('10 - Endividamento'!$C$23:$C$92,'10.1 - Premissas Endividamento'!O24,'10 - Endividamento'!$BV$23:$BV$92)</f>
        <v>0</v>
      </c>
      <c r="Z24" s="922">
        <f>SUMIF('10 - Endividamento'!$C$23:$C$92,'10.1 - Premissas Endividamento'!O24,'10 - Endividamento'!$BZ$23:$BZ$92)</f>
        <v>0</v>
      </c>
      <c r="AA24" s="922">
        <f>SUMIF('10 - Endividamento'!$C$23:$C$92,'10.1 - Premissas Endividamento'!O24,'10 - Endividamento'!$CD$23:$CD$92)</f>
        <v>0</v>
      </c>
      <c r="AB24" s="922">
        <f>SUMIF('10 - Endividamento'!$C$23:$C$92,'10.1 - Premissas Endividamento'!O24,'10 - Endividamento'!$CH$23:$CH$92)</f>
        <v>0</v>
      </c>
      <c r="AC24" s="922">
        <f>SUMIF('10 - Endividamento'!$C$23:$C$92,'10.1 - Premissas Endividamento'!O24,'10 - Endividamento'!$CL$23:$CL$92)</f>
        <v>0</v>
      </c>
      <c r="AD24" s="922">
        <f>SUMIF('10 - Endividamento'!$C$23:$C$92,'10.1 - Premissas Endividamento'!O24,'10 - Endividamento'!$CP$23:$CP$92)</f>
        <v>0</v>
      </c>
      <c r="AE24" s="10"/>
    </row>
    <row r="25" spans="2:31" ht="20.399999999999999" customHeight="1" x14ac:dyDescent="0.25">
      <c r="B25" s="126"/>
      <c r="C25" s="904"/>
      <c r="D25" s="911">
        <f>SUMIF('10 - Endividamento'!$C$23:$C$92,'10.1 - Premissas Endividamento'!C25,'10 - Endividamento'!$AK$23:$AK$92)</f>
        <v>0</v>
      </c>
      <c r="E25" s="1178" t="str">
        <f t="shared" si="0"/>
        <v/>
      </c>
      <c r="F25" s="17"/>
      <c r="G25" s="909">
        <f>'10 - Endividamento'!AU20</f>
        <v>2027</v>
      </c>
      <c r="H25" s="910">
        <f>IFERROR('10 - Endividamento'!AX22/1000000,"")</f>
        <v>0.24</v>
      </c>
      <c r="I25" s="906"/>
      <c r="J25" s="17"/>
      <c r="K25" s="909">
        <f>'10 - Endividamento'!AU20</f>
        <v>2027</v>
      </c>
      <c r="L25" s="911">
        <f>IFERROR('10 - Endividamento'!AW22/1000000,"")</f>
        <v>0.29759999999999998</v>
      </c>
      <c r="M25" s="912">
        <f t="shared" si="1"/>
        <v>0.11787072243346007</v>
      </c>
      <c r="N25" s="17"/>
      <c r="O25" s="917"/>
      <c r="P25" s="919"/>
      <c r="Q25" s="921">
        <f>SUMIF('10 - Endividamento'!$C$23:$C$92,'10.1 - Premissas Endividamento'!O25,'10 - Endividamento'!$AP$23:$AP$92)</f>
        <v>0</v>
      </c>
      <c r="R25" s="922">
        <f>SUMIF('10 - Endividamento'!$C$23:$C$92,'10.1 - Premissas Endividamento'!O25,'10 - Endividamento'!$AT$23:$AT$92)</f>
        <v>0</v>
      </c>
      <c r="S25" s="922">
        <f>SUMIF('10 - Endividamento'!$C$23:$C$92,'10.1 - Premissas Endividamento'!O25,'10 - Endividamento'!$AX$23:$AX$92)</f>
        <v>0</v>
      </c>
      <c r="T25" s="922">
        <f>SUMIF('10 - Endividamento'!$C$23:$C$92,'10.1 - Premissas Endividamento'!O25,'10 - Endividamento'!$BB$23:$BB$92)</f>
        <v>0</v>
      </c>
      <c r="U25" s="922">
        <f>SUMIF('10 - Endividamento'!$C$23:$C$92,'10.1 - Premissas Endividamento'!O25,'10 - Endividamento'!$BF$23:$BF$92)</f>
        <v>0</v>
      </c>
      <c r="V25" s="922">
        <f>SUMIF('10 - Endividamento'!$C$23:$C$92,'10.1 - Premissas Endividamento'!O25,'10 - Endividamento'!$BJ$23:$BJ$92)</f>
        <v>0</v>
      </c>
      <c r="W25" s="922">
        <f>SUMIF('10 - Endividamento'!$C$23:$C$92,'10.1 - Premissas Endividamento'!O25,'10 - Endividamento'!$BN$23:$BN$92)</f>
        <v>0</v>
      </c>
      <c r="X25" s="922">
        <f>SUMIF('10 - Endividamento'!$C$23:$C$92,'10.1 - Premissas Endividamento'!O25,'10 - Endividamento'!$BR$23:$BR$92)</f>
        <v>0</v>
      </c>
      <c r="Y25" s="922">
        <f>SUMIF('10 - Endividamento'!$C$23:$C$92,'10.1 - Premissas Endividamento'!O25,'10 - Endividamento'!$BV$23:$BV$92)</f>
        <v>0</v>
      </c>
      <c r="Z25" s="922">
        <f>SUMIF('10 - Endividamento'!$C$23:$C$92,'10.1 - Premissas Endividamento'!O25,'10 - Endividamento'!$BZ$23:$BZ$92)</f>
        <v>0</v>
      </c>
      <c r="AA25" s="922">
        <f>SUMIF('10 - Endividamento'!$C$23:$C$92,'10.1 - Premissas Endividamento'!O25,'10 - Endividamento'!$CD$23:$CD$92)</f>
        <v>0</v>
      </c>
      <c r="AB25" s="922">
        <f>SUMIF('10 - Endividamento'!$C$23:$C$92,'10.1 - Premissas Endividamento'!O25,'10 - Endividamento'!$CH$23:$CH$92)</f>
        <v>0</v>
      </c>
      <c r="AC25" s="922">
        <f>SUMIF('10 - Endividamento'!$C$23:$C$92,'10.1 - Premissas Endividamento'!O25,'10 - Endividamento'!$CL$23:$CL$92)</f>
        <v>0</v>
      </c>
      <c r="AD25" s="922">
        <f>SUMIF('10 - Endividamento'!$C$23:$C$92,'10.1 - Premissas Endividamento'!O25,'10 - Endividamento'!$CP$23:$CP$92)</f>
        <v>0</v>
      </c>
      <c r="AE25" s="10"/>
    </row>
    <row r="26" spans="2:31" ht="20.399999999999999" customHeight="1" x14ac:dyDescent="0.25">
      <c r="B26" s="126"/>
      <c r="C26" s="904"/>
      <c r="D26" s="911">
        <f>SUMIF('10 - Endividamento'!$C$23:$C$92,'10.1 - Premissas Endividamento'!C26,'10 - Endividamento'!$AK$23:$AK$92)</f>
        <v>0</v>
      </c>
      <c r="E26" s="1178" t="str">
        <f t="shared" si="0"/>
        <v/>
      </c>
      <c r="F26" s="17"/>
      <c r="G26" s="909">
        <f>'10 - Endividamento'!AY20</f>
        <v>2028</v>
      </c>
      <c r="H26" s="910">
        <f>IFERROR('10 - Endividamento'!BB22/1000000,"")</f>
        <v>0</v>
      </c>
      <c r="I26" s="906"/>
      <c r="J26" s="17"/>
      <c r="K26" s="909">
        <f>'10 - Endividamento'!AY20</f>
        <v>2028</v>
      </c>
      <c r="L26" s="911">
        <f>IFERROR('10 - Endividamento'!BA22/1000000,"")</f>
        <v>0.26879999999999998</v>
      </c>
      <c r="M26" s="912">
        <f t="shared" si="1"/>
        <v>0.10646387832699619</v>
      </c>
      <c r="N26" s="17"/>
      <c r="O26" s="917"/>
      <c r="P26" s="919"/>
      <c r="Q26" s="921">
        <f>SUMIF('10 - Endividamento'!$C$23:$C$92,'10.1 - Premissas Endividamento'!O26,'10 - Endividamento'!$AP$23:$AP$92)</f>
        <v>0</v>
      </c>
      <c r="R26" s="922">
        <f>SUMIF('10 - Endividamento'!$C$23:$C$92,'10.1 - Premissas Endividamento'!O26,'10 - Endividamento'!$AT$23:$AT$92)</f>
        <v>0</v>
      </c>
      <c r="S26" s="922">
        <f>SUMIF('10 - Endividamento'!$C$23:$C$92,'10.1 - Premissas Endividamento'!O26,'10 - Endividamento'!$AX$23:$AX$92)</f>
        <v>0</v>
      </c>
      <c r="T26" s="922">
        <f>SUMIF('10 - Endividamento'!$C$23:$C$92,'10.1 - Premissas Endividamento'!O26,'10 - Endividamento'!$BB$23:$BB$92)</f>
        <v>0</v>
      </c>
      <c r="U26" s="922">
        <f>SUMIF('10 - Endividamento'!$C$23:$C$92,'10.1 - Premissas Endividamento'!O26,'10 - Endividamento'!$BF$23:$BF$92)</f>
        <v>0</v>
      </c>
      <c r="V26" s="922">
        <f>SUMIF('10 - Endividamento'!$C$23:$C$92,'10.1 - Premissas Endividamento'!O26,'10 - Endividamento'!$BJ$23:$BJ$92)</f>
        <v>0</v>
      </c>
      <c r="W26" s="922">
        <f>SUMIF('10 - Endividamento'!$C$23:$C$92,'10.1 - Premissas Endividamento'!O26,'10 - Endividamento'!$BN$23:$BN$92)</f>
        <v>0</v>
      </c>
      <c r="X26" s="922">
        <f>SUMIF('10 - Endividamento'!$C$23:$C$92,'10.1 - Premissas Endividamento'!O26,'10 - Endividamento'!$BR$23:$BR$92)</f>
        <v>0</v>
      </c>
      <c r="Y26" s="922">
        <f>SUMIF('10 - Endividamento'!$C$23:$C$92,'10.1 - Premissas Endividamento'!O26,'10 - Endividamento'!$BV$23:$BV$92)</f>
        <v>0</v>
      </c>
      <c r="Z26" s="922">
        <f>SUMIF('10 - Endividamento'!$C$23:$C$92,'10.1 - Premissas Endividamento'!O26,'10 - Endividamento'!$BZ$23:$BZ$92)</f>
        <v>0</v>
      </c>
      <c r="AA26" s="922">
        <f>SUMIF('10 - Endividamento'!$C$23:$C$92,'10.1 - Premissas Endividamento'!O26,'10 - Endividamento'!$CD$23:$CD$92)</f>
        <v>0</v>
      </c>
      <c r="AB26" s="922">
        <f>SUMIF('10 - Endividamento'!$C$23:$C$92,'10.1 - Premissas Endividamento'!O26,'10 - Endividamento'!$CH$23:$CH$92)</f>
        <v>0</v>
      </c>
      <c r="AC26" s="922">
        <f>SUMIF('10 - Endividamento'!$C$23:$C$92,'10.1 - Premissas Endividamento'!O26,'10 - Endividamento'!$CL$23:$CL$92)</f>
        <v>0</v>
      </c>
      <c r="AD26" s="922">
        <f>SUMIF('10 - Endividamento'!$C$23:$C$92,'10.1 - Premissas Endividamento'!O26,'10 - Endividamento'!$CP$23:$CP$92)</f>
        <v>0</v>
      </c>
      <c r="AE26" s="10"/>
    </row>
    <row r="27" spans="2:31" ht="20.399999999999999" customHeight="1" x14ac:dyDescent="0.25">
      <c r="B27" s="126"/>
      <c r="C27" s="904"/>
      <c r="D27" s="911">
        <f>SUMIF('10 - Endividamento'!$C$23:$C$92,'10.1 - Premissas Endividamento'!C27,'10 - Endividamento'!$AK$23:$AK$92)</f>
        <v>0</v>
      </c>
      <c r="E27" s="1178" t="str">
        <f t="shared" si="0"/>
        <v/>
      </c>
      <c r="F27" s="17"/>
      <c r="G27" s="909">
        <f>'10 - Endividamento'!BC20</f>
        <v>2029</v>
      </c>
      <c r="H27" s="910">
        <f>IFERROR('10 - Endividamento'!BF22/1000000,"")</f>
        <v>0</v>
      </c>
      <c r="I27" s="906"/>
      <c r="J27" s="17"/>
      <c r="K27" s="909">
        <f>'10 - Endividamento'!BC20</f>
        <v>2029</v>
      </c>
      <c r="L27" s="911">
        <f>IFERROR('10 - Endividamento'!BE22/1000000,"")</f>
        <v>0</v>
      </c>
      <c r="M27" s="912">
        <f t="shared" si="1"/>
        <v>0</v>
      </c>
      <c r="N27" s="17"/>
      <c r="O27" s="917"/>
      <c r="P27" s="919"/>
      <c r="Q27" s="921">
        <f>SUMIF('10 - Endividamento'!$C$23:$C$92,'10.1 - Premissas Endividamento'!O27,'10 - Endividamento'!$AP$23:$AP$92)</f>
        <v>0</v>
      </c>
      <c r="R27" s="922">
        <f>SUMIF('10 - Endividamento'!$C$23:$C$92,'10.1 - Premissas Endividamento'!O27,'10 - Endividamento'!$AT$23:$AT$92)</f>
        <v>0</v>
      </c>
      <c r="S27" s="922">
        <f>SUMIF('10 - Endividamento'!$C$23:$C$92,'10.1 - Premissas Endividamento'!O27,'10 - Endividamento'!$AX$23:$AX$92)</f>
        <v>0</v>
      </c>
      <c r="T27" s="922">
        <f>SUMIF('10 - Endividamento'!$C$23:$C$92,'10.1 - Premissas Endividamento'!O27,'10 - Endividamento'!$BB$23:$BB$92)</f>
        <v>0</v>
      </c>
      <c r="U27" s="922">
        <f>SUMIF('10 - Endividamento'!$C$23:$C$92,'10.1 - Premissas Endividamento'!O27,'10 - Endividamento'!$BF$23:$BF$92)</f>
        <v>0</v>
      </c>
      <c r="V27" s="922">
        <f>SUMIF('10 - Endividamento'!$C$23:$C$92,'10.1 - Premissas Endividamento'!O27,'10 - Endividamento'!$BJ$23:$BJ$92)</f>
        <v>0</v>
      </c>
      <c r="W27" s="922">
        <f>SUMIF('10 - Endividamento'!$C$23:$C$92,'10.1 - Premissas Endividamento'!O27,'10 - Endividamento'!$BN$23:$BN$92)</f>
        <v>0</v>
      </c>
      <c r="X27" s="922">
        <f>SUMIF('10 - Endividamento'!$C$23:$C$92,'10.1 - Premissas Endividamento'!O27,'10 - Endividamento'!$BR$23:$BR$92)</f>
        <v>0</v>
      </c>
      <c r="Y27" s="922">
        <f>SUMIF('10 - Endividamento'!$C$23:$C$92,'10.1 - Premissas Endividamento'!O27,'10 - Endividamento'!$BV$23:$BV$92)</f>
        <v>0</v>
      </c>
      <c r="Z27" s="922">
        <f>SUMIF('10 - Endividamento'!$C$23:$C$92,'10.1 - Premissas Endividamento'!O27,'10 - Endividamento'!$BZ$23:$BZ$92)</f>
        <v>0</v>
      </c>
      <c r="AA27" s="922">
        <f>SUMIF('10 - Endividamento'!$C$23:$C$92,'10.1 - Premissas Endividamento'!O27,'10 - Endividamento'!$CD$23:$CD$92)</f>
        <v>0</v>
      </c>
      <c r="AB27" s="922">
        <f>SUMIF('10 - Endividamento'!$C$23:$C$92,'10.1 - Premissas Endividamento'!O27,'10 - Endividamento'!$CH$23:$CH$92)</f>
        <v>0</v>
      </c>
      <c r="AC27" s="922">
        <f>SUMIF('10 - Endividamento'!$C$23:$C$92,'10.1 - Premissas Endividamento'!O27,'10 - Endividamento'!$CL$23:$CL$92)</f>
        <v>0</v>
      </c>
      <c r="AD27" s="922">
        <f>SUMIF('10 - Endividamento'!$C$23:$C$92,'10.1 - Premissas Endividamento'!O27,'10 - Endividamento'!$CP$23:$CP$92)</f>
        <v>0</v>
      </c>
      <c r="AE27" s="10"/>
    </row>
    <row r="28" spans="2:31" ht="20.399999999999999" customHeight="1" x14ac:dyDescent="0.25">
      <c r="B28" s="126"/>
      <c r="C28" s="904"/>
      <c r="D28" s="911">
        <f>SUMIF('10 - Endividamento'!$C$23:$C$92,'10.1 - Premissas Endividamento'!C28,'10 - Endividamento'!$AK$23:$AK$92)</f>
        <v>0</v>
      </c>
      <c r="E28" s="1178" t="str">
        <f t="shared" si="0"/>
        <v/>
      </c>
      <c r="F28" s="17"/>
      <c r="G28" s="909">
        <f>'10 - Endividamento'!BG20</f>
        <v>2030</v>
      </c>
      <c r="H28" s="910">
        <f>IFERROR('10 - Endividamento'!BJ22/1000000,"")</f>
        <v>0</v>
      </c>
      <c r="I28" s="906"/>
      <c r="J28" s="17"/>
      <c r="K28" s="909">
        <f>'10 - Endividamento'!BG20</f>
        <v>2030</v>
      </c>
      <c r="L28" s="911">
        <f>IFERROR('10 - Endividamento'!BI22/1000000,"")</f>
        <v>0</v>
      </c>
      <c r="M28" s="912">
        <f t="shared" si="1"/>
        <v>0</v>
      </c>
      <c r="N28" s="17"/>
      <c r="O28" s="917"/>
      <c r="P28" s="919"/>
      <c r="Q28" s="921">
        <f>SUMIF('10 - Endividamento'!$C$23:$C$92,'10.1 - Premissas Endividamento'!O28,'10 - Endividamento'!$AP$23:$AP$92)</f>
        <v>0</v>
      </c>
      <c r="R28" s="922">
        <f>SUMIF('10 - Endividamento'!$C$23:$C$92,'10.1 - Premissas Endividamento'!O28,'10 - Endividamento'!$AT$23:$AT$92)</f>
        <v>0</v>
      </c>
      <c r="S28" s="922">
        <f>SUMIF('10 - Endividamento'!$C$23:$C$92,'10.1 - Premissas Endividamento'!O28,'10 - Endividamento'!$AX$23:$AX$92)</f>
        <v>0</v>
      </c>
      <c r="T28" s="922">
        <f>SUMIF('10 - Endividamento'!$C$23:$C$92,'10.1 - Premissas Endividamento'!O28,'10 - Endividamento'!$BB$23:$BB$92)</f>
        <v>0</v>
      </c>
      <c r="U28" s="922">
        <f>SUMIF('10 - Endividamento'!$C$23:$C$92,'10.1 - Premissas Endividamento'!O28,'10 - Endividamento'!$BF$23:$BF$92)</f>
        <v>0</v>
      </c>
      <c r="V28" s="922">
        <f>SUMIF('10 - Endividamento'!$C$23:$C$92,'10.1 - Premissas Endividamento'!O28,'10 - Endividamento'!$BJ$23:$BJ$92)</f>
        <v>0</v>
      </c>
      <c r="W28" s="922">
        <f>SUMIF('10 - Endividamento'!$C$23:$C$92,'10.1 - Premissas Endividamento'!O28,'10 - Endividamento'!$BN$23:$BN$92)</f>
        <v>0</v>
      </c>
      <c r="X28" s="922">
        <f>SUMIF('10 - Endividamento'!$C$23:$C$92,'10.1 - Premissas Endividamento'!O28,'10 - Endividamento'!$BR$23:$BR$92)</f>
        <v>0</v>
      </c>
      <c r="Y28" s="922">
        <f>SUMIF('10 - Endividamento'!$C$23:$C$92,'10.1 - Premissas Endividamento'!O28,'10 - Endividamento'!$BV$23:$BV$92)</f>
        <v>0</v>
      </c>
      <c r="Z28" s="922">
        <f>SUMIF('10 - Endividamento'!$C$23:$C$92,'10.1 - Premissas Endividamento'!O28,'10 - Endividamento'!$BZ$23:$BZ$92)</f>
        <v>0</v>
      </c>
      <c r="AA28" s="922">
        <f>SUMIF('10 - Endividamento'!$C$23:$C$92,'10.1 - Premissas Endividamento'!O28,'10 - Endividamento'!$CD$23:$CD$92)</f>
        <v>0</v>
      </c>
      <c r="AB28" s="922">
        <f>SUMIF('10 - Endividamento'!$C$23:$C$92,'10.1 - Premissas Endividamento'!O28,'10 - Endividamento'!$CH$23:$CH$92)</f>
        <v>0</v>
      </c>
      <c r="AC28" s="922">
        <f>SUMIF('10 - Endividamento'!$C$23:$C$92,'10.1 - Premissas Endividamento'!O28,'10 - Endividamento'!$CL$23:$CL$92)</f>
        <v>0</v>
      </c>
      <c r="AD28" s="922">
        <f>SUMIF('10 - Endividamento'!$C$23:$C$92,'10.1 - Premissas Endividamento'!O28,'10 - Endividamento'!$CP$23:$CP$92)</f>
        <v>0</v>
      </c>
      <c r="AE28" s="10"/>
    </row>
    <row r="29" spans="2:31" ht="20.399999999999999" customHeight="1" x14ac:dyDescent="0.25">
      <c r="B29" s="126"/>
      <c r="C29" s="904"/>
      <c r="D29" s="911">
        <f>SUMIF('10 - Endividamento'!$C$23:$C$92,'10.1 - Premissas Endividamento'!C29,'10 - Endividamento'!$AK$23:$AK$92)</f>
        <v>0</v>
      </c>
      <c r="E29" s="1178" t="str">
        <f t="shared" si="0"/>
        <v/>
      </c>
      <c r="F29" s="17"/>
      <c r="G29" s="909">
        <f>'10 - Endividamento'!BK20</f>
        <v>2031</v>
      </c>
      <c r="H29" s="910">
        <f>IFERROR('10 - Endividamento'!BN22/1000000,"")</f>
        <v>0</v>
      </c>
      <c r="I29" s="906"/>
      <c r="J29" s="17"/>
      <c r="K29" s="909">
        <f>'10 - Endividamento'!BK20</f>
        <v>2031</v>
      </c>
      <c r="L29" s="911">
        <f>IFERROR('10 - Endividamento'!BM22/1000000,"")</f>
        <v>0</v>
      </c>
      <c r="M29" s="912">
        <f t="shared" si="1"/>
        <v>0</v>
      </c>
      <c r="N29" s="17"/>
      <c r="O29" s="917"/>
      <c r="P29" s="919"/>
      <c r="Q29" s="921">
        <f>SUMIF('10 - Endividamento'!$C$23:$C$92,'10.1 - Premissas Endividamento'!O29,'10 - Endividamento'!$AP$23:$AP$92)</f>
        <v>0</v>
      </c>
      <c r="R29" s="922">
        <f>SUMIF('10 - Endividamento'!$C$23:$C$92,'10.1 - Premissas Endividamento'!O29,'10 - Endividamento'!$AT$23:$AT$92)</f>
        <v>0</v>
      </c>
      <c r="S29" s="922">
        <f>SUMIF('10 - Endividamento'!$C$23:$C$92,'10.1 - Premissas Endividamento'!O29,'10 - Endividamento'!$AX$23:$AX$92)</f>
        <v>0</v>
      </c>
      <c r="T29" s="922">
        <f>SUMIF('10 - Endividamento'!$C$23:$C$92,'10.1 - Premissas Endividamento'!O29,'10 - Endividamento'!$BB$23:$BB$92)</f>
        <v>0</v>
      </c>
      <c r="U29" s="922">
        <f>SUMIF('10 - Endividamento'!$C$23:$C$92,'10.1 - Premissas Endividamento'!O29,'10 - Endividamento'!$BF$23:$BF$92)</f>
        <v>0</v>
      </c>
      <c r="V29" s="922">
        <f>SUMIF('10 - Endividamento'!$C$23:$C$92,'10.1 - Premissas Endividamento'!O29,'10 - Endividamento'!$BJ$23:$BJ$92)</f>
        <v>0</v>
      </c>
      <c r="W29" s="922">
        <f>SUMIF('10 - Endividamento'!$C$23:$C$92,'10.1 - Premissas Endividamento'!O29,'10 - Endividamento'!$BN$23:$BN$92)</f>
        <v>0</v>
      </c>
      <c r="X29" s="922">
        <f>SUMIF('10 - Endividamento'!$C$23:$C$92,'10.1 - Premissas Endividamento'!O29,'10 - Endividamento'!$BR$23:$BR$92)</f>
        <v>0</v>
      </c>
      <c r="Y29" s="922">
        <f>SUMIF('10 - Endividamento'!$C$23:$C$92,'10.1 - Premissas Endividamento'!O29,'10 - Endividamento'!$BV$23:$BV$92)</f>
        <v>0</v>
      </c>
      <c r="Z29" s="922">
        <f>SUMIF('10 - Endividamento'!$C$23:$C$92,'10.1 - Premissas Endividamento'!O29,'10 - Endividamento'!$BZ$23:$BZ$92)</f>
        <v>0</v>
      </c>
      <c r="AA29" s="922">
        <f>SUMIF('10 - Endividamento'!$C$23:$C$92,'10.1 - Premissas Endividamento'!O29,'10 - Endividamento'!$CD$23:$CD$92)</f>
        <v>0</v>
      </c>
      <c r="AB29" s="922">
        <f>SUMIF('10 - Endividamento'!$C$23:$C$92,'10.1 - Premissas Endividamento'!O29,'10 - Endividamento'!$CH$23:$CH$92)</f>
        <v>0</v>
      </c>
      <c r="AC29" s="922">
        <f>SUMIF('10 - Endividamento'!$C$23:$C$92,'10.1 - Premissas Endividamento'!O29,'10 - Endividamento'!$CL$23:$CL$92)</f>
        <v>0</v>
      </c>
      <c r="AD29" s="922">
        <f>SUMIF('10 - Endividamento'!$C$23:$C$92,'10.1 - Premissas Endividamento'!O29,'10 - Endividamento'!$CP$23:$CP$92)</f>
        <v>0</v>
      </c>
      <c r="AE29" s="10"/>
    </row>
    <row r="30" spans="2:31" ht="20.399999999999999" customHeight="1" x14ac:dyDescent="0.25">
      <c r="B30" s="126"/>
      <c r="C30" s="904"/>
      <c r="D30" s="911">
        <f>SUMIF('10 - Endividamento'!$C$23:$C$92,'10.1 - Premissas Endividamento'!C30,'10 - Endividamento'!$AK$23:$AK$92)</f>
        <v>0</v>
      </c>
      <c r="E30" s="1178" t="str">
        <f t="shared" si="0"/>
        <v/>
      </c>
      <c r="F30" s="17"/>
      <c r="G30" s="909">
        <f>'10 - Endividamento'!BO20</f>
        <v>2032</v>
      </c>
      <c r="H30" s="910">
        <f>IFERROR('10 - Endividamento'!BR22/1000000,"")</f>
        <v>0</v>
      </c>
      <c r="I30" s="906"/>
      <c r="J30" s="17"/>
      <c r="K30" s="909">
        <f>'10 - Endividamento'!BO20</f>
        <v>2032</v>
      </c>
      <c r="L30" s="911">
        <f>IFERROR('10 - Endividamento'!BQ22/1000000,"")</f>
        <v>0</v>
      </c>
      <c r="M30" s="912">
        <f t="shared" si="1"/>
        <v>0</v>
      </c>
      <c r="N30" s="17"/>
      <c r="O30" s="917"/>
      <c r="P30" s="919"/>
      <c r="Q30" s="921">
        <f>SUMIF('10 - Endividamento'!$C$23:$C$92,'10.1 - Premissas Endividamento'!O30,'10 - Endividamento'!$AP$23:$AP$92)</f>
        <v>0</v>
      </c>
      <c r="R30" s="922">
        <f>SUMIF('10 - Endividamento'!$C$23:$C$92,'10.1 - Premissas Endividamento'!O30,'10 - Endividamento'!$AT$23:$AT$92)</f>
        <v>0</v>
      </c>
      <c r="S30" s="922">
        <f>SUMIF('10 - Endividamento'!$C$23:$C$92,'10.1 - Premissas Endividamento'!O30,'10 - Endividamento'!$AX$23:$AX$92)</f>
        <v>0</v>
      </c>
      <c r="T30" s="922">
        <f>SUMIF('10 - Endividamento'!$C$23:$C$92,'10.1 - Premissas Endividamento'!O30,'10 - Endividamento'!$BB$23:$BB$92)</f>
        <v>0</v>
      </c>
      <c r="U30" s="922">
        <f>SUMIF('10 - Endividamento'!$C$23:$C$92,'10.1 - Premissas Endividamento'!O30,'10 - Endividamento'!$BF$23:$BF$92)</f>
        <v>0</v>
      </c>
      <c r="V30" s="922">
        <f>SUMIF('10 - Endividamento'!$C$23:$C$92,'10.1 - Premissas Endividamento'!O30,'10 - Endividamento'!$BJ$23:$BJ$92)</f>
        <v>0</v>
      </c>
      <c r="W30" s="922">
        <f>SUMIF('10 - Endividamento'!$C$23:$C$92,'10.1 - Premissas Endividamento'!O30,'10 - Endividamento'!$BN$23:$BN$92)</f>
        <v>0</v>
      </c>
      <c r="X30" s="922">
        <f>SUMIF('10 - Endividamento'!$C$23:$C$92,'10.1 - Premissas Endividamento'!O30,'10 - Endividamento'!$BR$23:$BR$92)</f>
        <v>0</v>
      </c>
      <c r="Y30" s="922">
        <f>SUMIF('10 - Endividamento'!$C$23:$C$92,'10.1 - Premissas Endividamento'!O30,'10 - Endividamento'!$BV$23:$BV$92)</f>
        <v>0</v>
      </c>
      <c r="Z30" s="922">
        <f>SUMIF('10 - Endividamento'!$C$23:$C$92,'10.1 - Premissas Endividamento'!O30,'10 - Endividamento'!$BZ$23:$BZ$92)</f>
        <v>0</v>
      </c>
      <c r="AA30" s="922">
        <f>SUMIF('10 - Endividamento'!$C$23:$C$92,'10.1 - Premissas Endividamento'!O30,'10 - Endividamento'!$CD$23:$CD$92)</f>
        <v>0</v>
      </c>
      <c r="AB30" s="922">
        <f>SUMIF('10 - Endividamento'!$C$23:$C$92,'10.1 - Premissas Endividamento'!O30,'10 - Endividamento'!$CH$23:$CH$92)</f>
        <v>0</v>
      </c>
      <c r="AC30" s="922">
        <f>SUMIF('10 - Endividamento'!$C$23:$C$92,'10.1 - Premissas Endividamento'!O30,'10 - Endividamento'!$CL$23:$CL$92)</f>
        <v>0</v>
      </c>
      <c r="AD30" s="922">
        <f>SUMIF('10 - Endividamento'!$C$23:$C$92,'10.1 - Premissas Endividamento'!O30,'10 - Endividamento'!$CP$23:$CP$92)</f>
        <v>0</v>
      </c>
      <c r="AE30" s="10"/>
    </row>
    <row r="31" spans="2:31" ht="20.399999999999999" customHeight="1" x14ac:dyDescent="0.25">
      <c r="B31" s="126"/>
      <c r="C31" s="904"/>
      <c r="D31" s="911">
        <f>SUMIF('10 - Endividamento'!$C$23:$C$92,'10.1 - Premissas Endividamento'!C31,'10 - Endividamento'!$AK$23:$AK$92)</f>
        <v>0</v>
      </c>
      <c r="E31" s="1178" t="str">
        <f t="shared" si="0"/>
        <v/>
      </c>
      <c r="F31" s="17"/>
      <c r="G31" s="909">
        <f>'10 - Endividamento'!BS20</f>
        <v>2033</v>
      </c>
      <c r="H31" s="910">
        <f>IFERROR('10 - Endividamento'!BV22/1000000,"")</f>
        <v>0</v>
      </c>
      <c r="I31" s="906"/>
      <c r="J31" s="17"/>
      <c r="K31" s="909">
        <f>'10 - Endividamento'!BS20</f>
        <v>2033</v>
      </c>
      <c r="L31" s="911">
        <f>IFERROR('10 - Endividamento'!BU22/1000000,"")</f>
        <v>0</v>
      </c>
      <c r="M31" s="912">
        <f t="shared" si="1"/>
        <v>0</v>
      </c>
      <c r="N31" s="17"/>
      <c r="O31" s="917"/>
      <c r="P31" s="919"/>
      <c r="Q31" s="921">
        <f>SUMIF('10 - Endividamento'!$C$23:$C$92,'10.1 - Premissas Endividamento'!O31,'10 - Endividamento'!$AP$23:$AP$92)</f>
        <v>0</v>
      </c>
      <c r="R31" s="922">
        <f>SUMIF('10 - Endividamento'!$C$23:$C$92,'10.1 - Premissas Endividamento'!O31,'10 - Endividamento'!$AT$23:$AT$92)</f>
        <v>0</v>
      </c>
      <c r="S31" s="922">
        <f>SUMIF('10 - Endividamento'!$C$23:$C$92,'10.1 - Premissas Endividamento'!O31,'10 - Endividamento'!$AX$23:$AX$92)</f>
        <v>0</v>
      </c>
      <c r="T31" s="922">
        <f>SUMIF('10 - Endividamento'!$C$23:$C$92,'10.1 - Premissas Endividamento'!O31,'10 - Endividamento'!$BB$23:$BB$92)</f>
        <v>0</v>
      </c>
      <c r="U31" s="922">
        <f>SUMIF('10 - Endividamento'!$C$23:$C$92,'10.1 - Premissas Endividamento'!O31,'10 - Endividamento'!$BF$23:$BF$92)</f>
        <v>0</v>
      </c>
      <c r="V31" s="922">
        <f>SUMIF('10 - Endividamento'!$C$23:$C$92,'10.1 - Premissas Endividamento'!O31,'10 - Endividamento'!$BJ$23:$BJ$92)</f>
        <v>0</v>
      </c>
      <c r="W31" s="922">
        <f>SUMIF('10 - Endividamento'!$C$23:$C$92,'10.1 - Premissas Endividamento'!O31,'10 - Endividamento'!$BN$23:$BN$92)</f>
        <v>0</v>
      </c>
      <c r="X31" s="922">
        <f>SUMIF('10 - Endividamento'!$C$23:$C$92,'10.1 - Premissas Endividamento'!O31,'10 - Endividamento'!$BR$23:$BR$92)</f>
        <v>0</v>
      </c>
      <c r="Y31" s="922">
        <f>SUMIF('10 - Endividamento'!$C$23:$C$92,'10.1 - Premissas Endividamento'!O31,'10 - Endividamento'!$BV$23:$BV$92)</f>
        <v>0</v>
      </c>
      <c r="Z31" s="922">
        <f>SUMIF('10 - Endividamento'!$C$23:$C$92,'10.1 - Premissas Endividamento'!O31,'10 - Endividamento'!$BZ$23:$BZ$92)</f>
        <v>0</v>
      </c>
      <c r="AA31" s="922">
        <f>SUMIF('10 - Endividamento'!$C$23:$C$92,'10.1 - Premissas Endividamento'!O31,'10 - Endividamento'!$CD$23:$CD$92)</f>
        <v>0</v>
      </c>
      <c r="AB31" s="922">
        <f>SUMIF('10 - Endividamento'!$C$23:$C$92,'10.1 - Premissas Endividamento'!O31,'10 - Endividamento'!$CH$23:$CH$92)</f>
        <v>0</v>
      </c>
      <c r="AC31" s="922">
        <f>SUMIF('10 - Endividamento'!$C$23:$C$92,'10.1 - Premissas Endividamento'!O31,'10 - Endividamento'!$CL$23:$CL$92)</f>
        <v>0</v>
      </c>
      <c r="AD31" s="922">
        <f>SUMIF('10 - Endividamento'!$C$23:$C$92,'10.1 - Premissas Endividamento'!O31,'10 - Endividamento'!$CP$23:$CP$92)</f>
        <v>0</v>
      </c>
      <c r="AE31" s="10"/>
    </row>
    <row r="32" spans="2:31" ht="20.399999999999999" customHeight="1" x14ac:dyDescent="0.25">
      <c r="B32" s="126"/>
      <c r="C32" s="904"/>
      <c r="D32" s="911">
        <f>SUMIF('10 - Endividamento'!$C$23:$C$92,'10.1 - Premissas Endividamento'!C32,'10 - Endividamento'!$AK$23:$AK$92)</f>
        <v>0</v>
      </c>
      <c r="E32" s="1178" t="str">
        <f t="shared" si="0"/>
        <v/>
      </c>
      <c r="F32" s="17"/>
      <c r="G32" s="909">
        <f>'10 - Endividamento'!BW20</f>
        <v>2034</v>
      </c>
      <c r="H32" s="910">
        <f>IFERROR('10 - Endividamento'!BZ22/1000000,"")</f>
        <v>0</v>
      </c>
      <c r="I32" s="906"/>
      <c r="J32" s="17"/>
      <c r="K32" s="909">
        <f>'10 - Endividamento'!BW20</f>
        <v>2034</v>
      </c>
      <c r="L32" s="911">
        <f>IFERROR('10 - Endividamento'!BY22/1000000,"")</f>
        <v>0</v>
      </c>
      <c r="M32" s="912">
        <f t="shared" si="1"/>
        <v>0</v>
      </c>
      <c r="N32" s="17"/>
      <c r="O32" s="917"/>
      <c r="P32" s="919"/>
      <c r="Q32" s="921">
        <f>SUMIF('10 - Endividamento'!$C$23:$C$92,'10.1 - Premissas Endividamento'!O32,'10 - Endividamento'!$AP$23:$AP$92)</f>
        <v>0</v>
      </c>
      <c r="R32" s="922">
        <f>SUMIF('10 - Endividamento'!$C$23:$C$92,'10.1 - Premissas Endividamento'!O32,'10 - Endividamento'!$AT$23:$AT$92)</f>
        <v>0</v>
      </c>
      <c r="S32" s="922">
        <f>SUMIF('10 - Endividamento'!$C$23:$C$92,'10.1 - Premissas Endividamento'!O32,'10 - Endividamento'!$AX$23:$AX$92)</f>
        <v>0</v>
      </c>
      <c r="T32" s="922">
        <f>SUMIF('10 - Endividamento'!$C$23:$C$92,'10.1 - Premissas Endividamento'!O32,'10 - Endividamento'!$BB$23:$BB$92)</f>
        <v>0</v>
      </c>
      <c r="U32" s="922">
        <f>SUMIF('10 - Endividamento'!$C$23:$C$92,'10.1 - Premissas Endividamento'!O32,'10 - Endividamento'!$BF$23:$BF$92)</f>
        <v>0</v>
      </c>
      <c r="V32" s="922">
        <f>SUMIF('10 - Endividamento'!$C$23:$C$92,'10.1 - Premissas Endividamento'!O32,'10 - Endividamento'!$BJ$23:$BJ$92)</f>
        <v>0</v>
      </c>
      <c r="W32" s="922">
        <f>SUMIF('10 - Endividamento'!$C$23:$C$92,'10.1 - Premissas Endividamento'!O32,'10 - Endividamento'!$BN$23:$BN$92)</f>
        <v>0</v>
      </c>
      <c r="X32" s="922">
        <f>SUMIF('10 - Endividamento'!$C$23:$C$92,'10.1 - Premissas Endividamento'!O32,'10 - Endividamento'!$BR$23:$BR$92)</f>
        <v>0</v>
      </c>
      <c r="Y32" s="922">
        <f>SUMIF('10 - Endividamento'!$C$23:$C$92,'10.1 - Premissas Endividamento'!O32,'10 - Endividamento'!$BV$23:$BV$92)</f>
        <v>0</v>
      </c>
      <c r="Z32" s="922">
        <f>SUMIF('10 - Endividamento'!$C$23:$C$92,'10.1 - Premissas Endividamento'!O32,'10 - Endividamento'!$BZ$23:$BZ$92)</f>
        <v>0</v>
      </c>
      <c r="AA32" s="922">
        <f>SUMIF('10 - Endividamento'!$C$23:$C$92,'10.1 - Premissas Endividamento'!O32,'10 - Endividamento'!$CD$23:$CD$92)</f>
        <v>0</v>
      </c>
      <c r="AB32" s="922">
        <f>SUMIF('10 - Endividamento'!$C$23:$C$92,'10.1 - Premissas Endividamento'!O32,'10 - Endividamento'!$CH$23:$CH$92)</f>
        <v>0</v>
      </c>
      <c r="AC32" s="922">
        <f>SUMIF('10 - Endividamento'!$C$23:$C$92,'10.1 - Premissas Endividamento'!O32,'10 - Endividamento'!$CL$23:$CL$92)</f>
        <v>0</v>
      </c>
      <c r="AD32" s="922">
        <f>SUMIF('10 - Endividamento'!$C$23:$C$92,'10.1 - Premissas Endividamento'!O32,'10 - Endividamento'!$CP$23:$CP$92)</f>
        <v>0</v>
      </c>
      <c r="AE32" s="10"/>
    </row>
    <row r="33" spans="2:31" ht="20.399999999999999" customHeight="1" x14ac:dyDescent="0.25">
      <c r="B33" s="126"/>
      <c r="C33" s="904"/>
      <c r="D33" s="911">
        <f>SUMIF('10 - Endividamento'!$C$23:$C$92,'10.1 - Premissas Endividamento'!C33,'10 - Endividamento'!$AK$23:$AK$92)</f>
        <v>0</v>
      </c>
      <c r="E33" s="1178" t="str">
        <f t="shared" si="0"/>
        <v/>
      </c>
      <c r="F33" s="17"/>
      <c r="G33" s="909">
        <f>'10 - Endividamento'!CA20</f>
        <v>2035</v>
      </c>
      <c r="H33" s="910">
        <f>IFERROR('10 - Endividamento'!CD22/1000000,"")</f>
        <v>0</v>
      </c>
      <c r="I33" s="906"/>
      <c r="J33" s="17"/>
      <c r="K33" s="909">
        <f>'10 - Endividamento'!CA20</f>
        <v>2035</v>
      </c>
      <c r="L33" s="911">
        <f>IFERROR('10 - Endividamento'!CC22/1000000,"")</f>
        <v>0</v>
      </c>
      <c r="M33" s="912">
        <f t="shared" si="1"/>
        <v>0</v>
      </c>
      <c r="N33" s="17"/>
      <c r="O33" s="917"/>
      <c r="P33" s="919"/>
      <c r="Q33" s="921">
        <f>SUMIF('10 - Endividamento'!$C$23:$C$92,'10.1 - Premissas Endividamento'!O33,'10 - Endividamento'!$AP$23:$AP$92)</f>
        <v>0</v>
      </c>
      <c r="R33" s="922">
        <f>SUMIF('10 - Endividamento'!$C$23:$C$92,'10.1 - Premissas Endividamento'!O33,'10 - Endividamento'!$AT$23:$AT$92)</f>
        <v>0</v>
      </c>
      <c r="S33" s="922">
        <f>SUMIF('10 - Endividamento'!$C$23:$C$92,'10.1 - Premissas Endividamento'!O33,'10 - Endividamento'!$AX$23:$AX$92)</f>
        <v>0</v>
      </c>
      <c r="T33" s="922">
        <f>SUMIF('10 - Endividamento'!$C$23:$C$92,'10.1 - Premissas Endividamento'!O33,'10 - Endividamento'!$BB$23:$BB$92)</f>
        <v>0</v>
      </c>
      <c r="U33" s="922">
        <f>SUMIF('10 - Endividamento'!$C$23:$C$92,'10.1 - Premissas Endividamento'!O33,'10 - Endividamento'!$BF$23:$BF$92)</f>
        <v>0</v>
      </c>
      <c r="V33" s="922">
        <f>SUMIF('10 - Endividamento'!$C$23:$C$92,'10.1 - Premissas Endividamento'!O33,'10 - Endividamento'!$BJ$23:$BJ$92)</f>
        <v>0</v>
      </c>
      <c r="W33" s="922">
        <f>SUMIF('10 - Endividamento'!$C$23:$C$92,'10.1 - Premissas Endividamento'!O33,'10 - Endividamento'!$BN$23:$BN$92)</f>
        <v>0</v>
      </c>
      <c r="X33" s="922">
        <f>SUMIF('10 - Endividamento'!$C$23:$C$92,'10.1 - Premissas Endividamento'!O33,'10 - Endividamento'!$BR$23:$BR$92)</f>
        <v>0</v>
      </c>
      <c r="Y33" s="922">
        <f>SUMIF('10 - Endividamento'!$C$23:$C$92,'10.1 - Premissas Endividamento'!O33,'10 - Endividamento'!$BV$23:$BV$92)</f>
        <v>0</v>
      </c>
      <c r="Z33" s="922">
        <f>SUMIF('10 - Endividamento'!$C$23:$C$92,'10.1 - Premissas Endividamento'!O33,'10 - Endividamento'!$BZ$23:$BZ$92)</f>
        <v>0</v>
      </c>
      <c r="AA33" s="922">
        <f>SUMIF('10 - Endividamento'!$C$23:$C$92,'10.1 - Premissas Endividamento'!O33,'10 - Endividamento'!$CD$23:$CD$92)</f>
        <v>0</v>
      </c>
      <c r="AB33" s="922">
        <f>SUMIF('10 - Endividamento'!$C$23:$C$92,'10.1 - Premissas Endividamento'!O33,'10 - Endividamento'!$CH$23:$CH$92)</f>
        <v>0</v>
      </c>
      <c r="AC33" s="922">
        <f>SUMIF('10 - Endividamento'!$C$23:$C$92,'10.1 - Premissas Endividamento'!O33,'10 - Endividamento'!$CL$23:$CL$92)</f>
        <v>0</v>
      </c>
      <c r="AD33" s="922">
        <f>SUMIF('10 - Endividamento'!$C$23:$C$92,'10.1 - Premissas Endividamento'!O33,'10 - Endividamento'!$CP$23:$CP$92)</f>
        <v>0</v>
      </c>
      <c r="AE33" s="10"/>
    </row>
    <row r="34" spans="2:31" ht="20.399999999999999" customHeight="1" x14ac:dyDescent="0.25">
      <c r="B34" s="126"/>
      <c r="C34" s="904"/>
      <c r="D34" s="911">
        <f>SUMIF('10 - Endividamento'!$C$23:$C$92,'10.1 - Premissas Endividamento'!C34,'10 - Endividamento'!$AK$23:$AK$92)</f>
        <v>0</v>
      </c>
      <c r="E34" s="1178" t="str">
        <f t="shared" si="0"/>
        <v/>
      </c>
      <c r="F34" s="17"/>
      <c r="G34" s="909">
        <f>'10 - Endividamento'!CE20</f>
        <v>2036</v>
      </c>
      <c r="H34" s="910">
        <f>IFERROR('10 - Endividamento'!CH22/1000000,"")</f>
        <v>0</v>
      </c>
      <c r="I34" s="906"/>
      <c r="J34" s="17"/>
      <c r="K34" s="909">
        <f>'10 - Endividamento'!CE20</f>
        <v>2036</v>
      </c>
      <c r="L34" s="911">
        <f>IFERROR('10 - Endividamento'!CG22/1000000,"")</f>
        <v>0</v>
      </c>
      <c r="M34" s="912">
        <f t="shared" si="1"/>
        <v>0</v>
      </c>
      <c r="N34" s="17"/>
      <c r="O34" s="917"/>
      <c r="P34" s="919"/>
      <c r="Q34" s="921">
        <f>SUMIF('10 - Endividamento'!$C$23:$C$92,'10.1 - Premissas Endividamento'!O34,'10 - Endividamento'!$AP$23:$AP$92)</f>
        <v>0</v>
      </c>
      <c r="R34" s="922">
        <f>SUMIF('10 - Endividamento'!$C$23:$C$92,'10.1 - Premissas Endividamento'!O34,'10 - Endividamento'!$AT$23:$AT$92)</f>
        <v>0</v>
      </c>
      <c r="S34" s="922">
        <f>SUMIF('10 - Endividamento'!$C$23:$C$92,'10.1 - Premissas Endividamento'!O34,'10 - Endividamento'!$AX$23:$AX$92)</f>
        <v>0</v>
      </c>
      <c r="T34" s="922">
        <f>SUMIF('10 - Endividamento'!$C$23:$C$92,'10.1 - Premissas Endividamento'!O34,'10 - Endividamento'!$BB$23:$BB$92)</f>
        <v>0</v>
      </c>
      <c r="U34" s="922">
        <f>SUMIF('10 - Endividamento'!$C$23:$C$92,'10.1 - Premissas Endividamento'!O34,'10 - Endividamento'!$BF$23:$BF$92)</f>
        <v>0</v>
      </c>
      <c r="V34" s="922">
        <f>SUMIF('10 - Endividamento'!$C$23:$C$92,'10.1 - Premissas Endividamento'!O34,'10 - Endividamento'!$BJ$23:$BJ$92)</f>
        <v>0</v>
      </c>
      <c r="W34" s="922">
        <f>SUMIF('10 - Endividamento'!$C$23:$C$92,'10.1 - Premissas Endividamento'!O34,'10 - Endividamento'!$BN$23:$BN$92)</f>
        <v>0</v>
      </c>
      <c r="X34" s="922">
        <f>SUMIF('10 - Endividamento'!$C$23:$C$92,'10.1 - Premissas Endividamento'!O34,'10 - Endividamento'!$BR$23:$BR$92)</f>
        <v>0</v>
      </c>
      <c r="Y34" s="922">
        <f>SUMIF('10 - Endividamento'!$C$23:$C$92,'10.1 - Premissas Endividamento'!O34,'10 - Endividamento'!$BV$23:$BV$92)</f>
        <v>0</v>
      </c>
      <c r="Z34" s="922">
        <f>SUMIF('10 - Endividamento'!$C$23:$C$92,'10.1 - Premissas Endividamento'!O34,'10 - Endividamento'!$BZ$23:$BZ$92)</f>
        <v>0</v>
      </c>
      <c r="AA34" s="922">
        <f>SUMIF('10 - Endividamento'!$C$23:$C$92,'10.1 - Premissas Endividamento'!O34,'10 - Endividamento'!$CD$23:$CD$92)</f>
        <v>0</v>
      </c>
      <c r="AB34" s="922">
        <f>SUMIF('10 - Endividamento'!$C$23:$C$92,'10.1 - Premissas Endividamento'!O34,'10 - Endividamento'!$CH$23:$CH$92)</f>
        <v>0</v>
      </c>
      <c r="AC34" s="922">
        <f>SUMIF('10 - Endividamento'!$C$23:$C$92,'10.1 - Premissas Endividamento'!O34,'10 - Endividamento'!$CL$23:$CL$92)</f>
        <v>0</v>
      </c>
      <c r="AD34" s="922">
        <f>SUMIF('10 - Endividamento'!$C$23:$C$92,'10.1 - Premissas Endividamento'!O34,'10 - Endividamento'!$CP$23:$CP$92)</f>
        <v>0</v>
      </c>
      <c r="AE34" s="10"/>
    </row>
    <row r="35" spans="2:31" ht="20.399999999999999" customHeight="1" x14ac:dyDescent="0.25">
      <c r="B35" s="126"/>
      <c r="C35" s="904"/>
      <c r="D35" s="911">
        <f>SUMIF('10 - Endividamento'!$C$23:$C$92,'10.1 - Premissas Endividamento'!C35,'10 - Endividamento'!$AK$23:$AK$92)</f>
        <v>0</v>
      </c>
      <c r="E35" s="1178" t="str">
        <f t="shared" si="0"/>
        <v/>
      </c>
      <c r="F35" s="17"/>
      <c r="G35" s="909">
        <f>'10 - Endividamento'!CI20</f>
        <v>2037</v>
      </c>
      <c r="H35" s="910">
        <f>IFERROR('10 - Endividamento'!CL22/1000000,"")</f>
        <v>0</v>
      </c>
      <c r="I35" s="906"/>
      <c r="J35" s="17"/>
      <c r="K35" s="909">
        <f>'10 - Endividamento'!CI20</f>
        <v>2037</v>
      </c>
      <c r="L35" s="911">
        <f>IFERROR('10 - Endividamento'!CK22/1000000,"")</f>
        <v>0</v>
      </c>
      <c r="M35" s="912">
        <f t="shared" si="1"/>
        <v>0</v>
      </c>
      <c r="N35" s="17"/>
      <c r="O35" s="917"/>
      <c r="P35" s="919"/>
      <c r="Q35" s="921">
        <f>SUMIF('10 - Endividamento'!$C$23:$C$92,'10.1 - Premissas Endividamento'!O35,'10 - Endividamento'!$AP$23:$AP$92)</f>
        <v>0</v>
      </c>
      <c r="R35" s="922">
        <f>SUMIF('10 - Endividamento'!$C$23:$C$92,'10.1 - Premissas Endividamento'!O35,'10 - Endividamento'!$AT$23:$AT$92)</f>
        <v>0</v>
      </c>
      <c r="S35" s="922">
        <f>SUMIF('10 - Endividamento'!$C$23:$C$92,'10.1 - Premissas Endividamento'!O35,'10 - Endividamento'!$AX$23:$AX$92)</f>
        <v>0</v>
      </c>
      <c r="T35" s="922">
        <f>SUMIF('10 - Endividamento'!$C$23:$C$92,'10.1 - Premissas Endividamento'!O35,'10 - Endividamento'!$BB$23:$BB$92)</f>
        <v>0</v>
      </c>
      <c r="U35" s="922">
        <f>SUMIF('10 - Endividamento'!$C$23:$C$92,'10.1 - Premissas Endividamento'!O35,'10 - Endividamento'!$BF$23:$BF$92)</f>
        <v>0</v>
      </c>
      <c r="V35" s="922">
        <f>SUMIF('10 - Endividamento'!$C$23:$C$92,'10.1 - Premissas Endividamento'!O35,'10 - Endividamento'!$BJ$23:$BJ$92)</f>
        <v>0</v>
      </c>
      <c r="W35" s="922">
        <f>SUMIF('10 - Endividamento'!$C$23:$C$92,'10.1 - Premissas Endividamento'!O35,'10 - Endividamento'!$BN$23:$BN$92)</f>
        <v>0</v>
      </c>
      <c r="X35" s="922">
        <f>SUMIF('10 - Endividamento'!$C$23:$C$92,'10.1 - Premissas Endividamento'!O35,'10 - Endividamento'!$BR$23:$BR$92)</f>
        <v>0</v>
      </c>
      <c r="Y35" s="922">
        <f>SUMIF('10 - Endividamento'!$C$23:$C$92,'10.1 - Premissas Endividamento'!O35,'10 - Endividamento'!$BV$23:$BV$92)</f>
        <v>0</v>
      </c>
      <c r="Z35" s="922">
        <f>SUMIF('10 - Endividamento'!$C$23:$C$92,'10.1 - Premissas Endividamento'!O35,'10 - Endividamento'!$BZ$23:$BZ$92)</f>
        <v>0</v>
      </c>
      <c r="AA35" s="922">
        <f>SUMIF('10 - Endividamento'!$C$23:$C$92,'10.1 - Premissas Endividamento'!O35,'10 - Endividamento'!$CD$23:$CD$92)</f>
        <v>0</v>
      </c>
      <c r="AB35" s="922">
        <f>SUMIF('10 - Endividamento'!$C$23:$C$92,'10.1 - Premissas Endividamento'!O35,'10 - Endividamento'!$CH$23:$CH$92)</f>
        <v>0</v>
      </c>
      <c r="AC35" s="922">
        <f>SUMIF('10 - Endividamento'!$C$23:$C$92,'10.1 - Premissas Endividamento'!O35,'10 - Endividamento'!$CL$23:$CL$92)</f>
        <v>0</v>
      </c>
      <c r="AD35" s="922">
        <f>SUMIF('10 - Endividamento'!$C$23:$C$92,'10.1 - Premissas Endividamento'!O35,'10 - Endividamento'!$CP$23:$CP$92)</f>
        <v>0</v>
      </c>
      <c r="AE35" s="10"/>
    </row>
    <row r="36" spans="2:31" ht="20.399999999999999" customHeight="1" x14ac:dyDescent="0.25">
      <c r="B36" s="126"/>
      <c r="C36" s="904"/>
      <c r="D36" s="911">
        <f>SUMIF('10 - Endividamento'!$C$23:$C$92,'10.1 - Premissas Endividamento'!C36,'10 - Endividamento'!$AK$23:$AK$92)</f>
        <v>0</v>
      </c>
      <c r="E36" s="1178" t="str">
        <f t="shared" si="0"/>
        <v/>
      </c>
      <c r="F36" s="17"/>
      <c r="G36" s="909">
        <f>'10 - Endividamento'!CM20</f>
        <v>2038</v>
      </c>
      <c r="H36" s="910">
        <f>IFERROR('10 - Endividamento'!CP22/1000000,"")</f>
        <v>0</v>
      </c>
      <c r="I36" s="907"/>
      <c r="J36" s="17"/>
      <c r="K36" s="909">
        <f>'10 - Endividamento'!CM20</f>
        <v>2038</v>
      </c>
      <c r="L36" s="911">
        <f>IFERROR('10 - Endividamento'!CO22/1000000,"")</f>
        <v>0</v>
      </c>
      <c r="M36" s="912">
        <f t="shared" si="1"/>
        <v>0</v>
      </c>
      <c r="N36" s="17"/>
      <c r="O36" s="917"/>
      <c r="P36" s="919"/>
      <c r="Q36" s="921">
        <f>SUMIF('10 - Endividamento'!$C$23:$C$92,'10.1 - Premissas Endividamento'!O36,'10 - Endividamento'!$AP$23:$AP$92)</f>
        <v>0</v>
      </c>
      <c r="R36" s="922">
        <f>SUMIF('10 - Endividamento'!$C$23:$C$92,'10.1 - Premissas Endividamento'!O36,'10 - Endividamento'!$AT$23:$AT$92)</f>
        <v>0</v>
      </c>
      <c r="S36" s="922">
        <f>SUMIF('10 - Endividamento'!$C$23:$C$92,'10.1 - Premissas Endividamento'!O36,'10 - Endividamento'!$AX$23:$AX$92)</f>
        <v>0</v>
      </c>
      <c r="T36" s="922">
        <f>SUMIF('10 - Endividamento'!$C$23:$C$92,'10.1 - Premissas Endividamento'!O36,'10 - Endividamento'!$BB$23:$BB$92)</f>
        <v>0</v>
      </c>
      <c r="U36" s="922">
        <f>SUMIF('10 - Endividamento'!$C$23:$C$92,'10.1 - Premissas Endividamento'!O36,'10 - Endividamento'!$BF$23:$BF$92)</f>
        <v>0</v>
      </c>
      <c r="V36" s="922">
        <f>SUMIF('10 - Endividamento'!$C$23:$C$92,'10.1 - Premissas Endividamento'!O36,'10 - Endividamento'!$BJ$23:$BJ$92)</f>
        <v>0</v>
      </c>
      <c r="W36" s="922">
        <f>SUMIF('10 - Endividamento'!$C$23:$C$92,'10.1 - Premissas Endividamento'!O36,'10 - Endividamento'!$BN$23:$BN$92)</f>
        <v>0</v>
      </c>
      <c r="X36" s="922">
        <f>SUMIF('10 - Endividamento'!$C$23:$C$92,'10.1 - Premissas Endividamento'!O36,'10 - Endividamento'!$BR$23:$BR$92)</f>
        <v>0</v>
      </c>
      <c r="Y36" s="922">
        <f>SUMIF('10 - Endividamento'!$C$23:$C$92,'10.1 - Premissas Endividamento'!O36,'10 - Endividamento'!$BV$23:$BV$92)</f>
        <v>0</v>
      </c>
      <c r="Z36" s="922">
        <f>SUMIF('10 - Endividamento'!$C$23:$C$92,'10.1 - Premissas Endividamento'!O36,'10 - Endividamento'!$BZ$23:$BZ$92)</f>
        <v>0</v>
      </c>
      <c r="AA36" s="922">
        <f>SUMIF('10 - Endividamento'!$C$23:$C$92,'10.1 - Premissas Endividamento'!O36,'10 - Endividamento'!$CD$23:$CD$92)</f>
        <v>0</v>
      </c>
      <c r="AB36" s="922">
        <f>SUMIF('10 - Endividamento'!$C$23:$C$92,'10.1 - Premissas Endividamento'!O36,'10 - Endividamento'!$CH$23:$CH$92)</f>
        <v>0</v>
      </c>
      <c r="AC36" s="922">
        <f>SUMIF('10 - Endividamento'!$C$23:$C$92,'10.1 - Premissas Endividamento'!O36,'10 - Endividamento'!$CL$23:$CL$92)</f>
        <v>0</v>
      </c>
      <c r="AD36" s="922">
        <f>SUMIF('10 - Endividamento'!$C$23:$C$92,'10.1 - Premissas Endividamento'!O36,'10 - Endividamento'!$CP$23:$CP$92)</f>
        <v>0</v>
      </c>
      <c r="AE36" s="10"/>
    </row>
    <row r="37" spans="2:31" ht="15.6" x14ac:dyDescent="0.25">
      <c r="B37" s="126"/>
      <c r="C37" s="364" t="s">
        <v>443</v>
      </c>
      <c r="D37" s="797">
        <f>SUBTOTAL(9,D22:D36)</f>
        <v>0</v>
      </c>
      <c r="E37" s="1179">
        <f>IFERROR(SUBTOTAL(9,E22:E36),0)</f>
        <v>0</v>
      </c>
      <c r="F37" s="17"/>
      <c r="G37" s="364" t="s">
        <v>447</v>
      </c>
      <c r="H37" s="908">
        <f>H36</f>
        <v>0</v>
      </c>
      <c r="I37" s="360"/>
      <c r="J37" s="17"/>
      <c r="K37" s="364" t="s">
        <v>447</v>
      </c>
      <c r="L37" s="914">
        <f>SUM(L22:L36)</f>
        <v>2.5247999999999999</v>
      </c>
      <c r="M37" s="365">
        <f>SUBTOTAL(9,M22:M36)</f>
        <v>1</v>
      </c>
      <c r="N37" s="17"/>
      <c r="O37" s="364" t="s">
        <v>444</v>
      </c>
      <c r="P37" s="364"/>
      <c r="Q37" s="920">
        <f>SUBTOTAL(9,Q22:Q36)</f>
        <v>0</v>
      </c>
      <c r="R37" s="920">
        <f t="shared" ref="R37:AD37" si="2">SUBTOTAL(9,R22:R36)</f>
        <v>0</v>
      </c>
      <c r="S37" s="920">
        <f t="shared" si="2"/>
        <v>0</v>
      </c>
      <c r="T37" s="920">
        <f t="shared" si="2"/>
        <v>0</v>
      </c>
      <c r="U37" s="920">
        <f t="shared" si="2"/>
        <v>0</v>
      </c>
      <c r="V37" s="920">
        <f t="shared" si="2"/>
        <v>0</v>
      </c>
      <c r="W37" s="920">
        <f t="shared" si="2"/>
        <v>0</v>
      </c>
      <c r="X37" s="920">
        <f t="shared" si="2"/>
        <v>0</v>
      </c>
      <c r="Y37" s="920">
        <f t="shared" si="2"/>
        <v>0</v>
      </c>
      <c r="Z37" s="920">
        <f t="shared" si="2"/>
        <v>0</v>
      </c>
      <c r="AA37" s="920">
        <f t="shared" si="2"/>
        <v>0</v>
      </c>
      <c r="AB37" s="920">
        <f t="shared" si="2"/>
        <v>0</v>
      </c>
      <c r="AC37" s="920">
        <f t="shared" si="2"/>
        <v>0</v>
      </c>
      <c r="AD37" s="920">
        <f t="shared" si="2"/>
        <v>0</v>
      </c>
      <c r="AE37" s="10"/>
    </row>
    <row r="38" spans="2:31" x14ac:dyDescent="0.25">
      <c r="B38" s="126"/>
      <c r="AE38" s="10"/>
    </row>
    <row r="39" spans="2:31" x14ac:dyDescent="0.25">
      <c r="B39" s="126"/>
      <c r="AE39" s="10"/>
    </row>
    <row r="40" spans="2:31" x14ac:dyDescent="0.25">
      <c r="B40" s="126"/>
      <c r="AE40" s="10"/>
    </row>
    <row r="41" spans="2:31" x14ac:dyDescent="0.25">
      <c r="B41" s="126"/>
      <c r="AE41" s="10"/>
    </row>
    <row r="42" spans="2:31" x14ac:dyDescent="0.25">
      <c r="B42" s="126"/>
      <c r="AE42" s="10"/>
    </row>
    <row r="43" spans="2:31" x14ac:dyDescent="0.25">
      <c r="B43" s="126"/>
      <c r="AE43" s="10"/>
    </row>
    <row r="44" spans="2:31" x14ac:dyDescent="0.25">
      <c r="B44" s="126"/>
      <c r="AE44" s="10"/>
    </row>
    <row r="45" spans="2:31" x14ac:dyDescent="0.25">
      <c r="B45" s="126"/>
      <c r="AE45" s="10"/>
    </row>
    <row r="46" spans="2:31" x14ac:dyDescent="0.25">
      <c r="B46" s="126"/>
      <c r="AE46" s="10"/>
    </row>
    <row r="47" spans="2:31" x14ac:dyDescent="0.25">
      <c r="B47" s="126"/>
      <c r="AE47" s="10"/>
    </row>
    <row r="48" spans="2:31" x14ac:dyDescent="0.25">
      <c r="B48" s="126"/>
      <c r="AE48" s="10"/>
    </row>
    <row r="49" spans="2:31" x14ac:dyDescent="0.25">
      <c r="B49" s="126"/>
      <c r="AE49" s="10"/>
    </row>
    <row r="50" spans="2:31" x14ac:dyDescent="0.25">
      <c r="B50" s="126"/>
      <c r="AE50" s="10"/>
    </row>
    <row r="51" spans="2:31" x14ac:dyDescent="0.25">
      <c r="B51" s="126"/>
      <c r="AE51" s="10"/>
    </row>
    <row r="52" spans="2:31" x14ac:dyDescent="0.25">
      <c r="B52" s="126"/>
      <c r="AE52" s="10"/>
    </row>
    <row r="53" spans="2:31" x14ac:dyDescent="0.25">
      <c r="B53" s="126"/>
      <c r="AE53" s="10"/>
    </row>
    <row r="54" spans="2:31" x14ac:dyDescent="0.25">
      <c r="B54" s="126"/>
      <c r="AE54" s="10"/>
    </row>
    <row r="55" spans="2:31" x14ac:dyDescent="0.25">
      <c r="B55" s="126"/>
      <c r="AE55" s="10"/>
    </row>
    <row r="56" spans="2:31" x14ac:dyDescent="0.25">
      <c r="B56" s="126"/>
      <c r="AE56" s="10"/>
    </row>
    <row r="57" spans="2:31" x14ac:dyDescent="0.25">
      <c r="B57" s="126"/>
      <c r="AE57" s="10"/>
    </row>
    <row r="58" spans="2:31" x14ac:dyDescent="0.25">
      <c r="B58" s="126"/>
      <c r="AE58" s="10"/>
    </row>
    <row r="59" spans="2:31" x14ac:dyDescent="0.25">
      <c r="B59" s="126"/>
      <c r="AE59" s="10"/>
    </row>
    <row r="60" spans="2:31" x14ac:dyDescent="0.25">
      <c r="B60" s="126"/>
      <c r="AE60" s="10"/>
    </row>
    <row r="61" spans="2:31" x14ac:dyDescent="0.25">
      <c r="B61" s="126"/>
      <c r="AE61" s="10"/>
    </row>
    <row r="62" spans="2:31" x14ac:dyDescent="0.25">
      <c r="B62" s="126"/>
      <c r="AE62" s="10"/>
    </row>
    <row r="63" spans="2:31" x14ac:dyDescent="0.25">
      <c r="B63" s="126"/>
      <c r="AE63" s="10"/>
    </row>
    <row r="64" spans="2:31" x14ac:dyDescent="0.25">
      <c r="B64" s="126"/>
      <c r="AE64" s="10"/>
    </row>
    <row r="65" spans="2:31" x14ac:dyDescent="0.25">
      <c r="B65" s="126"/>
      <c r="AE65" s="10"/>
    </row>
    <row r="66" spans="2:31" x14ac:dyDescent="0.25">
      <c r="B66" s="126"/>
      <c r="AE66" s="10"/>
    </row>
    <row r="67" spans="2:31" x14ac:dyDescent="0.25">
      <c r="B67" s="126"/>
      <c r="AE67" s="10"/>
    </row>
    <row r="68" spans="2:31" x14ac:dyDescent="0.25">
      <c r="B68" s="126"/>
      <c r="AE68" s="10"/>
    </row>
    <row r="69" spans="2:31" x14ac:dyDescent="0.25">
      <c r="B69" s="126"/>
      <c r="AE69" s="10"/>
    </row>
    <row r="70" spans="2:31" x14ac:dyDescent="0.25">
      <c r="B70" s="126"/>
      <c r="AE70" s="10"/>
    </row>
    <row r="71" spans="2:31" ht="18" customHeight="1" x14ac:dyDescent="0.25">
      <c r="B71" s="126"/>
      <c r="C71" s="181"/>
      <c r="D71" s="181"/>
      <c r="E71" s="181"/>
      <c r="F71" s="18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  <c r="AD71" s="181"/>
      <c r="AE71" s="10"/>
    </row>
    <row r="72" spans="2:31" ht="14.4" customHeight="1" x14ac:dyDescent="0.25">
      <c r="B72" s="126"/>
      <c r="C72" s="1303" t="s">
        <v>35</v>
      </c>
      <c r="D72" s="1303"/>
      <c r="E72" s="1303"/>
      <c r="F72" s="1303"/>
      <c r="G72" s="1303"/>
      <c r="H72" s="1303"/>
      <c r="I72" s="1303"/>
      <c r="J72" s="1303"/>
      <c r="K72" s="1303"/>
      <c r="L72" s="1303"/>
      <c r="M72" s="1303"/>
      <c r="N72" s="1303"/>
      <c r="O72" s="1303"/>
      <c r="P72" s="1303"/>
      <c r="Q72" s="1303"/>
      <c r="R72" s="1303"/>
      <c r="S72" s="1303"/>
      <c r="T72" s="1303"/>
      <c r="U72" s="1303"/>
      <c r="V72" s="1303"/>
      <c r="W72" s="1303"/>
      <c r="X72" s="1303"/>
      <c r="Y72" s="1303"/>
      <c r="Z72" s="1303"/>
      <c r="AA72" s="1303"/>
      <c r="AB72" s="1303"/>
      <c r="AC72" s="1303"/>
      <c r="AD72" s="1303"/>
      <c r="AE72" s="10"/>
    </row>
    <row r="73" spans="2:31" ht="19.95" customHeight="1" x14ac:dyDescent="0.25">
      <c r="B73" s="126"/>
      <c r="C73" s="1303"/>
      <c r="D73" s="1303"/>
      <c r="E73" s="1303"/>
      <c r="F73" s="1303"/>
      <c r="G73" s="1303"/>
      <c r="H73" s="1303"/>
      <c r="I73" s="1303"/>
      <c r="J73" s="1303"/>
      <c r="K73" s="1303"/>
      <c r="L73" s="1303"/>
      <c r="M73" s="1303"/>
      <c r="N73" s="1303"/>
      <c r="O73" s="1303"/>
      <c r="P73" s="1303"/>
      <c r="Q73" s="1303"/>
      <c r="R73" s="1303"/>
      <c r="S73" s="1303"/>
      <c r="T73" s="1303"/>
      <c r="U73" s="1303"/>
      <c r="V73" s="1303"/>
      <c r="W73" s="1303"/>
      <c r="X73" s="1303"/>
      <c r="Y73" s="1303"/>
      <c r="Z73" s="1303"/>
      <c r="AA73" s="1303"/>
      <c r="AB73" s="1303"/>
      <c r="AC73" s="1303"/>
      <c r="AD73" s="1303"/>
      <c r="AE73" s="10"/>
    </row>
    <row r="74" spans="2:31" ht="18" customHeight="1" x14ac:dyDescent="0.25">
      <c r="B74" s="126"/>
      <c r="C74" s="1303"/>
      <c r="D74" s="1303"/>
      <c r="E74" s="1303"/>
      <c r="F74" s="1303"/>
      <c r="G74" s="1303"/>
      <c r="H74" s="1303"/>
      <c r="I74" s="1303"/>
      <c r="J74" s="1303"/>
      <c r="K74" s="1303"/>
      <c r="L74" s="1303"/>
      <c r="M74" s="1303"/>
      <c r="N74" s="1303"/>
      <c r="O74" s="1303"/>
      <c r="P74" s="1303"/>
      <c r="Q74" s="1303"/>
      <c r="R74" s="1303"/>
      <c r="S74" s="1303"/>
      <c r="T74" s="1303"/>
      <c r="U74" s="1303"/>
      <c r="V74" s="1303"/>
      <c r="W74" s="1303"/>
      <c r="X74" s="1303"/>
      <c r="Y74" s="1303"/>
      <c r="Z74" s="1303"/>
      <c r="AA74" s="1303"/>
      <c r="AB74" s="1303"/>
      <c r="AC74" s="1303"/>
      <c r="AD74" s="1303"/>
      <c r="AE74" s="10"/>
    </row>
    <row r="75" spans="2:31" ht="18" customHeight="1" x14ac:dyDescent="0.25">
      <c r="B75" s="182"/>
      <c r="C75" s="149"/>
      <c r="D75" s="149"/>
      <c r="E75" s="149"/>
      <c r="F75" s="149"/>
      <c r="G75" s="149"/>
      <c r="H75" s="149"/>
      <c r="I75" s="149"/>
      <c r="J75" s="149"/>
      <c r="K75" s="149"/>
      <c r="L75" s="149"/>
      <c r="M75" s="149"/>
      <c r="N75" s="149"/>
      <c r="O75" s="149"/>
      <c r="P75" s="149"/>
      <c r="Q75" s="149"/>
      <c r="R75" s="149"/>
      <c r="S75" s="149"/>
      <c r="T75" s="149"/>
      <c r="U75" s="149"/>
      <c r="V75" s="149"/>
      <c r="W75" s="149"/>
      <c r="X75" s="149"/>
      <c r="Y75" s="149"/>
      <c r="Z75" s="149"/>
      <c r="AA75" s="149"/>
      <c r="AB75" s="149"/>
      <c r="AC75" s="149"/>
      <c r="AD75" s="149"/>
      <c r="AE75" s="11"/>
    </row>
    <row r="76" spans="2:31" ht="18" customHeight="1" x14ac:dyDescent="0.25"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  <c r="AD76" s="181"/>
    </row>
  </sheetData>
  <mergeCells count="11">
    <mergeCell ref="G3:X10"/>
    <mergeCell ref="C72:AD74"/>
    <mergeCell ref="C19:E20"/>
    <mergeCell ref="G19:I20"/>
    <mergeCell ref="K19:M20"/>
    <mergeCell ref="O19:AD20"/>
    <mergeCell ref="C12:AD13"/>
    <mergeCell ref="C15:D15"/>
    <mergeCell ref="F15:G15"/>
    <mergeCell ref="C16:D17"/>
    <mergeCell ref="F16:G17"/>
  </mergeCells>
  <conditionalFormatting sqref="G3">
    <cfRule type="cellIs" dxfId="210" priority="15" operator="lessThan">
      <formula>0</formula>
    </cfRule>
  </conditionalFormatting>
  <conditionalFormatting sqref="C12">
    <cfRule type="cellIs" dxfId="209" priority="14" operator="lessThan">
      <formula>0</formula>
    </cfRule>
  </conditionalFormatting>
  <conditionalFormatting sqref="C15">
    <cfRule type="cellIs" dxfId="208" priority="17" operator="lessThan">
      <formula>0</formula>
    </cfRule>
  </conditionalFormatting>
  <conditionalFormatting sqref="F15">
    <cfRule type="cellIs" dxfId="207" priority="13" operator="lessThan">
      <formula>0</formula>
    </cfRule>
  </conditionalFormatting>
  <conditionalFormatting sqref="H15:L15">
    <cfRule type="cellIs" dxfId="206" priority="18" operator="lessThan">
      <formula>0</formula>
    </cfRule>
  </conditionalFormatting>
  <conditionalFormatting sqref="Y3:AC10">
    <cfRule type="cellIs" dxfId="205" priority="19" operator="lessThan">
      <formula>0</formula>
    </cfRule>
  </conditionalFormatting>
  <conditionalFormatting sqref="AE3:AE10">
    <cfRule type="cellIs" dxfId="204" priority="16" operator="lessThan">
      <formula>0</formula>
    </cfRule>
  </conditionalFormatting>
  <conditionalFormatting sqref="G22:I36 C21:E36">
    <cfRule type="cellIs" dxfId="203" priority="12" operator="lessThan">
      <formula>0</formula>
    </cfRule>
  </conditionalFormatting>
  <conditionalFormatting sqref="C37 C19">
    <cfRule type="cellIs" dxfId="202" priority="11" operator="lessThan">
      <formula>0</formula>
    </cfRule>
  </conditionalFormatting>
  <conditionalFormatting sqref="O21:AD21 P22:AD36">
    <cfRule type="cellIs" dxfId="201" priority="10" operator="lessThan">
      <formula>0</formula>
    </cfRule>
  </conditionalFormatting>
  <conditionalFormatting sqref="O37:P37">
    <cfRule type="cellIs" dxfId="200" priority="9" operator="lessThan">
      <formula>0</formula>
    </cfRule>
  </conditionalFormatting>
  <conditionalFormatting sqref="O19:P19">
    <cfRule type="cellIs" dxfId="199" priority="8" operator="lessThan">
      <formula>0</formula>
    </cfRule>
  </conditionalFormatting>
  <conditionalFormatting sqref="G21:H21">
    <cfRule type="cellIs" dxfId="198" priority="7" operator="lessThan">
      <formula>0</formula>
    </cfRule>
  </conditionalFormatting>
  <conditionalFormatting sqref="G37 G19">
    <cfRule type="cellIs" dxfId="197" priority="6" operator="lessThan">
      <formula>0</formula>
    </cfRule>
  </conditionalFormatting>
  <conditionalFormatting sqref="I21">
    <cfRule type="cellIs" dxfId="196" priority="5" operator="lessThan">
      <formula>0</formula>
    </cfRule>
  </conditionalFormatting>
  <conditionalFormatting sqref="K21:L21 K22:M36">
    <cfRule type="cellIs" dxfId="195" priority="4" operator="lessThan">
      <formula>0</formula>
    </cfRule>
  </conditionalFormatting>
  <conditionalFormatting sqref="K37 K19">
    <cfRule type="cellIs" dxfId="194" priority="3" operator="lessThan">
      <formula>0</formula>
    </cfRule>
  </conditionalFormatting>
  <conditionalFormatting sqref="M21">
    <cfRule type="cellIs" dxfId="193" priority="2" operator="lessThan">
      <formula>0</formula>
    </cfRule>
  </conditionalFormatting>
  <conditionalFormatting sqref="O22:O36">
    <cfRule type="cellIs" dxfId="192" priority="1" operator="lessThan">
      <formula>0</formula>
    </cfRule>
  </conditionalFormatting>
  <hyperlinks>
    <hyperlink ref="C72" r:id="rId1" xr:uid="{C33DA786-9B7A-4E94-9C57-5557F16BE5AE}"/>
  </hyperlinks>
  <pageMargins left="0.511811024" right="0.511811024" top="0.78740157499999996" bottom="0.78740157499999996" header="0.31496062000000002" footer="0.31496062000000002"/>
  <ignoredErrors>
    <ignoredError sqref="Q37:Y37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2832B7E-7C96-4C0B-9FB3-4CDCFB156D83}">
          <x14:formula1>
            <xm:f>'2 - Cadastro de Itens'!$BM$16:$BM$79</xm:f>
          </x14:formula1>
          <xm:sqref>C22:C36 O22:O36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B2:DE99"/>
  <sheetViews>
    <sheetView showGridLines="0" zoomScale="70" zoomScaleNormal="70" workbookViewId="0">
      <selection activeCell="C3" sqref="C3:E10"/>
    </sheetView>
  </sheetViews>
  <sheetFormatPr defaultColWidth="9" defaultRowHeight="14.4" outlineLevelRow="1" outlineLevelCol="1" x14ac:dyDescent="0.25"/>
  <cols>
    <col min="1" max="1" width="4.6640625" customWidth="1"/>
    <col min="2" max="2" width="5" style="118" customWidth="1"/>
    <col min="3" max="3" width="25.88671875" style="22" customWidth="1"/>
    <col min="4" max="4" width="22" style="22" customWidth="1"/>
    <col min="5" max="5" width="20.88671875" style="22" customWidth="1"/>
    <col min="6" max="6" width="26.33203125" style="22" bestFit="1" customWidth="1"/>
    <col min="7" max="7" width="23.109375" style="22" customWidth="1"/>
    <col min="8" max="8" width="26.44140625" style="22" customWidth="1"/>
    <col min="9" max="9" width="17.109375" style="508" customWidth="1"/>
    <col min="10" max="10" width="17.33203125" style="22" customWidth="1"/>
    <col min="11" max="11" width="23.77734375" style="22" bestFit="1" customWidth="1"/>
    <col min="12" max="12" width="18.6640625" style="22" customWidth="1"/>
    <col min="13" max="15" width="17.5546875" style="22" customWidth="1"/>
    <col min="16" max="17" width="16.33203125" style="22" customWidth="1"/>
    <col min="18" max="22" width="16.33203125" style="22" hidden="1" customWidth="1" outlineLevel="1"/>
    <col min="23" max="23" width="15.77734375" style="22" hidden="1" customWidth="1" outlineLevel="1"/>
    <col min="24" max="24" width="16.33203125" style="22" hidden="1" customWidth="1" outlineLevel="1"/>
    <col min="25" max="25" width="9" collapsed="1"/>
    <col min="26" max="26" width="29.77734375" customWidth="1"/>
    <col min="27" max="36" width="16" customWidth="1"/>
    <col min="37" max="37" width="21.44140625" customWidth="1"/>
    <col min="39" max="39" width="23.21875" customWidth="1"/>
    <col min="40" max="40" width="25.44140625" bestFit="1" customWidth="1"/>
    <col min="41" max="42" width="23.21875" customWidth="1"/>
    <col min="43" max="43" width="18.6640625" customWidth="1"/>
    <col min="45" max="45" width="22.88671875" customWidth="1"/>
    <col min="46" max="46" width="25.109375" customWidth="1"/>
    <col min="48" max="48" width="28.5546875" customWidth="1"/>
    <col min="49" max="49" width="13.109375" customWidth="1"/>
    <col min="50" max="50" width="25.44140625" customWidth="1"/>
    <col min="51" max="51" width="21.33203125" bestFit="1" customWidth="1"/>
    <col min="52" max="52" width="32.21875" customWidth="1"/>
    <col min="53" max="53" width="17.21875" customWidth="1"/>
    <col min="54" max="54" width="18.5546875" customWidth="1"/>
    <col min="55" max="55" width="21.109375" bestFit="1" customWidth="1"/>
    <col min="56" max="56" width="21.109375" customWidth="1"/>
    <col min="57" max="57" width="18.5546875" customWidth="1"/>
    <col min="58" max="58" width="21.88671875" customWidth="1"/>
    <col min="59" max="59" width="26.21875" customWidth="1"/>
    <col min="60" max="60" width="21.21875" customWidth="1"/>
    <col min="61" max="61" width="22.77734375" customWidth="1"/>
    <col min="62" max="62" width="23.44140625" customWidth="1"/>
    <col min="63" max="63" width="20.44140625" customWidth="1"/>
    <col min="64" max="64" width="18.21875" customWidth="1"/>
    <col min="65" max="65" width="21.5546875" customWidth="1"/>
    <col min="66" max="66" width="37.88671875" customWidth="1"/>
    <col min="67" max="67" width="27.109375" customWidth="1"/>
    <col min="68" max="68" width="22.6640625" customWidth="1"/>
    <col min="69" max="69" width="18.21875" customWidth="1"/>
    <col min="70" max="70" width="21.21875" customWidth="1"/>
    <col min="71" max="71" width="37.88671875" customWidth="1"/>
    <col min="72" max="72" width="27.109375" customWidth="1"/>
    <col min="73" max="73" width="22.6640625" customWidth="1"/>
    <col min="74" max="74" width="18.21875" customWidth="1"/>
    <col min="75" max="75" width="19.44140625" customWidth="1"/>
    <col min="77" max="77" width="37.88671875" style="5" customWidth="1"/>
    <col min="78" max="80" width="20.109375" style="5" customWidth="1"/>
    <col min="81" max="82" width="25.109375" style="5" customWidth="1"/>
    <col min="83" max="83" width="19.21875" style="5" customWidth="1"/>
    <col min="84" max="84" width="18.33203125" style="5" customWidth="1"/>
    <col min="85" max="86" width="17.33203125" style="118" customWidth="1"/>
    <col min="87" max="87" width="16.33203125" customWidth="1"/>
    <col min="88" max="88" width="13.5546875" bestFit="1" customWidth="1"/>
    <col min="89" max="90" width="19.88671875" customWidth="1"/>
    <col min="91" max="91" width="18.6640625" bestFit="1" customWidth="1"/>
    <col min="92" max="92" width="21.21875" bestFit="1" customWidth="1"/>
    <col min="93" max="93" width="16" bestFit="1" customWidth="1"/>
    <col min="94" max="94" width="15.5546875" bestFit="1" customWidth="1"/>
    <col min="102" max="102" width="5.21875" customWidth="1"/>
    <col min="109" max="109" width="5.21875" customWidth="1"/>
  </cols>
  <sheetData>
    <row r="2" spans="2:109" x14ac:dyDescent="0.25">
      <c r="B2" s="1"/>
      <c r="C2" s="12"/>
      <c r="D2" s="2"/>
      <c r="E2" s="2"/>
      <c r="F2" s="2"/>
      <c r="G2" s="2"/>
      <c r="H2" s="2"/>
      <c r="I2" s="510"/>
      <c r="J2" s="2"/>
      <c r="K2" s="2"/>
      <c r="L2" s="2"/>
      <c r="M2" s="4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4"/>
      <c r="BZ2" s="4"/>
      <c r="CA2" s="4"/>
      <c r="CB2" s="4"/>
      <c r="CC2" s="4"/>
      <c r="CD2" s="4"/>
      <c r="CE2" s="4"/>
      <c r="CF2" s="4"/>
      <c r="CG2" s="250"/>
      <c r="CH2" s="250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9"/>
    </row>
    <row r="3" spans="2:109" ht="13.95" customHeight="1" outlineLevel="1" x14ac:dyDescent="0.25">
      <c r="B3" s="3"/>
      <c r="C3" s="1576" t="e" vm="10">
        <v>#VALUE!</v>
      </c>
      <c r="D3" s="1577"/>
      <c r="E3" s="1578"/>
      <c r="F3" s="1304" t="s">
        <v>0</v>
      </c>
      <c r="G3" s="1305"/>
      <c r="H3" s="1305"/>
      <c r="I3" s="1305"/>
      <c r="J3" s="1305"/>
      <c r="K3" s="1305"/>
      <c r="L3" s="1305"/>
      <c r="M3" s="1305"/>
      <c r="N3" s="1305"/>
      <c r="O3" s="1305"/>
      <c r="P3" s="1305"/>
      <c r="Q3" s="1305"/>
      <c r="R3" s="1305"/>
      <c r="S3" s="1305"/>
      <c r="T3" s="1305"/>
      <c r="U3" s="1305"/>
      <c r="V3" s="1305"/>
      <c r="W3" s="1305"/>
      <c r="X3" s="1305"/>
      <c r="Y3" s="1305"/>
      <c r="Z3" s="1305"/>
      <c r="AA3" s="1305"/>
      <c r="AB3" s="1305"/>
      <c r="AC3" s="1305"/>
      <c r="AD3" s="1305"/>
      <c r="AE3" s="1305"/>
      <c r="AF3" s="1305"/>
      <c r="AG3" s="1305"/>
      <c r="AH3" s="1305"/>
      <c r="AI3" s="1305"/>
      <c r="AJ3" s="1305"/>
      <c r="AK3" s="1305"/>
      <c r="AL3" s="1305"/>
      <c r="AM3" s="1305"/>
      <c r="AN3" s="1305"/>
      <c r="AO3" s="1305"/>
      <c r="AP3" s="1305"/>
      <c r="AQ3" s="1305"/>
      <c r="AR3" s="1305"/>
      <c r="AS3" s="1305"/>
      <c r="AT3" s="1305"/>
      <c r="AU3" s="1305"/>
      <c r="AV3" s="1305"/>
      <c r="AW3" s="1305"/>
      <c r="AX3" s="1305"/>
      <c r="AY3" s="1305"/>
      <c r="AZ3" s="1305"/>
      <c r="BA3" s="1305"/>
      <c r="BB3" s="1305"/>
      <c r="BC3" s="1305"/>
      <c r="BD3" s="1305"/>
      <c r="BE3" s="1305"/>
      <c r="BF3" s="1305"/>
      <c r="BG3" s="1305"/>
      <c r="BH3" s="1305"/>
      <c r="BI3" s="1305"/>
      <c r="BJ3" s="1305"/>
      <c r="BK3" s="1305"/>
      <c r="BL3" s="1305"/>
      <c r="BM3" s="1305"/>
      <c r="BN3" s="1305"/>
      <c r="BO3" s="1305"/>
      <c r="BP3" s="1305"/>
      <c r="BQ3" s="1305"/>
      <c r="BR3" s="1305"/>
      <c r="BS3" s="1305"/>
      <c r="BT3" s="1305"/>
      <c r="BU3" s="1305"/>
      <c r="BV3" s="1305"/>
      <c r="BW3" s="1305"/>
      <c r="BX3" s="1305"/>
      <c r="BY3" s="1305"/>
      <c r="BZ3" s="1305"/>
      <c r="CA3" s="1305"/>
      <c r="CB3" s="1305"/>
      <c r="CC3" s="1305"/>
      <c r="CD3" s="1305"/>
      <c r="CE3" s="1305"/>
      <c r="CF3" s="1305"/>
      <c r="CG3" s="1305"/>
      <c r="CH3" s="1305"/>
      <c r="CI3" s="1305"/>
      <c r="CJ3" s="1305"/>
      <c r="CK3" s="1305"/>
      <c r="CL3" s="1305"/>
      <c r="CM3" s="1305"/>
      <c r="CN3" s="1305"/>
      <c r="CO3" s="1305"/>
      <c r="CP3" s="1305"/>
      <c r="CQ3" s="1305"/>
      <c r="CR3" s="1305"/>
      <c r="CS3" s="1305"/>
      <c r="CT3" s="1305"/>
      <c r="CU3" s="1305"/>
      <c r="CV3" s="1305"/>
      <c r="CW3" s="1305"/>
      <c r="CX3" s="1305"/>
      <c r="CY3" s="1305"/>
      <c r="CZ3" s="1305"/>
      <c r="DA3" s="1306"/>
      <c r="DB3" s="1607" t="s">
        <v>1</v>
      </c>
      <c r="DC3" s="1608"/>
      <c r="DD3" s="1609"/>
      <c r="DE3" s="115"/>
    </row>
    <row r="4" spans="2:109" ht="19.8" customHeight="1" outlineLevel="1" x14ac:dyDescent="0.25">
      <c r="B4" s="3"/>
      <c r="C4" s="1579"/>
      <c r="D4" s="1456"/>
      <c r="E4" s="1580"/>
      <c r="F4" s="1307"/>
      <c r="G4" s="1308"/>
      <c r="H4" s="1308"/>
      <c r="I4" s="1308"/>
      <c r="J4" s="1308"/>
      <c r="K4" s="1308"/>
      <c r="L4" s="1308"/>
      <c r="M4" s="1308"/>
      <c r="N4" s="1308"/>
      <c r="O4" s="1308"/>
      <c r="P4" s="1308"/>
      <c r="Q4" s="1308"/>
      <c r="R4" s="1308"/>
      <c r="S4" s="1308"/>
      <c r="T4" s="1308"/>
      <c r="U4" s="1308"/>
      <c r="V4" s="1308"/>
      <c r="W4" s="1308"/>
      <c r="X4" s="1308"/>
      <c r="Y4" s="1308"/>
      <c r="Z4" s="1308"/>
      <c r="AA4" s="1308"/>
      <c r="AB4" s="1308"/>
      <c r="AC4" s="1308"/>
      <c r="AD4" s="1308"/>
      <c r="AE4" s="1308"/>
      <c r="AF4" s="1308"/>
      <c r="AG4" s="1308"/>
      <c r="AH4" s="1308"/>
      <c r="AI4" s="1308"/>
      <c r="AJ4" s="1308"/>
      <c r="AK4" s="1308"/>
      <c r="AL4" s="1308"/>
      <c r="AM4" s="1308"/>
      <c r="AN4" s="1308"/>
      <c r="AO4" s="1308"/>
      <c r="AP4" s="1308"/>
      <c r="AQ4" s="1308"/>
      <c r="AR4" s="1308"/>
      <c r="AS4" s="1308"/>
      <c r="AT4" s="1308"/>
      <c r="AU4" s="1308"/>
      <c r="AV4" s="1308"/>
      <c r="AW4" s="1308"/>
      <c r="AX4" s="1308"/>
      <c r="AY4" s="1308"/>
      <c r="AZ4" s="1308"/>
      <c r="BA4" s="1308"/>
      <c r="BB4" s="1308"/>
      <c r="BC4" s="1308"/>
      <c r="BD4" s="1308"/>
      <c r="BE4" s="1308"/>
      <c r="BF4" s="1308"/>
      <c r="BG4" s="1308"/>
      <c r="BH4" s="1308"/>
      <c r="BI4" s="1308"/>
      <c r="BJ4" s="1308"/>
      <c r="BK4" s="1308"/>
      <c r="BL4" s="1308"/>
      <c r="BM4" s="1308"/>
      <c r="BN4" s="1308"/>
      <c r="BO4" s="1308"/>
      <c r="BP4" s="1308"/>
      <c r="BQ4" s="1308"/>
      <c r="BR4" s="1308"/>
      <c r="BS4" s="1308"/>
      <c r="BT4" s="1308"/>
      <c r="BU4" s="1308"/>
      <c r="BV4" s="1308"/>
      <c r="BW4" s="1308"/>
      <c r="BX4" s="1308"/>
      <c r="BY4" s="1308"/>
      <c r="BZ4" s="1308"/>
      <c r="CA4" s="1308"/>
      <c r="CB4" s="1308"/>
      <c r="CC4" s="1308"/>
      <c r="CD4" s="1308"/>
      <c r="CE4" s="1308"/>
      <c r="CF4" s="1308"/>
      <c r="CG4" s="1308"/>
      <c r="CH4" s="1308"/>
      <c r="CI4" s="1308"/>
      <c r="CJ4" s="1308"/>
      <c r="CK4" s="1308"/>
      <c r="CL4" s="1308"/>
      <c r="CM4" s="1308"/>
      <c r="CN4" s="1308"/>
      <c r="CO4" s="1308"/>
      <c r="CP4" s="1308"/>
      <c r="CQ4" s="1308"/>
      <c r="CR4" s="1308"/>
      <c r="CS4" s="1308"/>
      <c r="CT4" s="1308"/>
      <c r="CU4" s="1308"/>
      <c r="CV4" s="1308"/>
      <c r="CW4" s="1308"/>
      <c r="CX4" s="1308"/>
      <c r="CY4" s="1308"/>
      <c r="CZ4" s="1308"/>
      <c r="DA4" s="1309"/>
      <c r="DB4" s="1610" t="s">
        <v>2</v>
      </c>
      <c r="DC4" s="1611"/>
      <c r="DD4" s="1612"/>
      <c r="DE4" s="115"/>
    </row>
    <row r="5" spans="2:109" ht="13.95" customHeight="1" outlineLevel="1" x14ac:dyDescent="0.25">
      <c r="B5" s="3"/>
      <c r="C5" s="1579"/>
      <c r="D5" s="1456"/>
      <c r="E5" s="1580"/>
      <c r="F5" s="1307"/>
      <c r="G5" s="1308"/>
      <c r="H5" s="1308"/>
      <c r="I5" s="1308"/>
      <c r="J5" s="1308"/>
      <c r="K5" s="1308"/>
      <c r="L5" s="1308"/>
      <c r="M5" s="1308"/>
      <c r="N5" s="1308"/>
      <c r="O5" s="1308"/>
      <c r="P5" s="1308"/>
      <c r="Q5" s="1308"/>
      <c r="R5" s="1308"/>
      <c r="S5" s="1308"/>
      <c r="T5" s="1308"/>
      <c r="U5" s="1308"/>
      <c r="V5" s="1308"/>
      <c r="W5" s="1308"/>
      <c r="X5" s="1308"/>
      <c r="Y5" s="1308"/>
      <c r="Z5" s="1308"/>
      <c r="AA5" s="1308"/>
      <c r="AB5" s="1308"/>
      <c r="AC5" s="1308"/>
      <c r="AD5" s="1308"/>
      <c r="AE5" s="1308"/>
      <c r="AF5" s="1308"/>
      <c r="AG5" s="1308"/>
      <c r="AH5" s="1308"/>
      <c r="AI5" s="1308"/>
      <c r="AJ5" s="1308"/>
      <c r="AK5" s="1308"/>
      <c r="AL5" s="1308"/>
      <c r="AM5" s="1308"/>
      <c r="AN5" s="1308"/>
      <c r="AO5" s="1308"/>
      <c r="AP5" s="1308"/>
      <c r="AQ5" s="1308"/>
      <c r="AR5" s="1308"/>
      <c r="AS5" s="1308"/>
      <c r="AT5" s="1308"/>
      <c r="AU5" s="1308"/>
      <c r="AV5" s="1308"/>
      <c r="AW5" s="1308"/>
      <c r="AX5" s="1308"/>
      <c r="AY5" s="1308"/>
      <c r="AZ5" s="1308"/>
      <c r="BA5" s="1308"/>
      <c r="BB5" s="1308"/>
      <c r="BC5" s="1308"/>
      <c r="BD5" s="1308"/>
      <c r="BE5" s="1308"/>
      <c r="BF5" s="1308"/>
      <c r="BG5" s="1308"/>
      <c r="BH5" s="1308"/>
      <c r="BI5" s="1308"/>
      <c r="BJ5" s="1308"/>
      <c r="BK5" s="1308"/>
      <c r="BL5" s="1308"/>
      <c r="BM5" s="1308"/>
      <c r="BN5" s="1308"/>
      <c r="BO5" s="1308"/>
      <c r="BP5" s="1308"/>
      <c r="BQ5" s="1308"/>
      <c r="BR5" s="1308"/>
      <c r="BS5" s="1308"/>
      <c r="BT5" s="1308"/>
      <c r="BU5" s="1308"/>
      <c r="BV5" s="1308"/>
      <c r="BW5" s="1308"/>
      <c r="BX5" s="1308"/>
      <c r="BY5" s="1308"/>
      <c r="BZ5" s="1308"/>
      <c r="CA5" s="1308"/>
      <c r="CB5" s="1308"/>
      <c r="CC5" s="1308"/>
      <c r="CD5" s="1308"/>
      <c r="CE5" s="1308"/>
      <c r="CF5" s="1308"/>
      <c r="CG5" s="1308"/>
      <c r="CH5" s="1308"/>
      <c r="CI5" s="1308"/>
      <c r="CJ5" s="1308"/>
      <c r="CK5" s="1308"/>
      <c r="CL5" s="1308"/>
      <c r="CM5" s="1308"/>
      <c r="CN5" s="1308"/>
      <c r="CO5" s="1308"/>
      <c r="CP5" s="1308"/>
      <c r="CQ5" s="1308"/>
      <c r="CR5" s="1308"/>
      <c r="CS5" s="1308"/>
      <c r="CT5" s="1308"/>
      <c r="CU5" s="1308"/>
      <c r="CV5" s="1308"/>
      <c r="CW5" s="1308"/>
      <c r="CX5" s="1308"/>
      <c r="CY5" s="1308"/>
      <c r="CZ5" s="1308"/>
      <c r="DA5" s="1309"/>
      <c r="DB5" s="1607" t="s">
        <v>3</v>
      </c>
      <c r="DC5" s="1608"/>
      <c r="DD5" s="1609"/>
      <c r="DE5" s="115"/>
    </row>
    <row r="6" spans="2:109" ht="16.8" customHeight="1" outlineLevel="1" x14ac:dyDescent="0.25">
      <c r="B6" s="3"/>
      <c r="C6" s="1579"/>
      <c r="D6" s="1456"/>
      <c r="E6" s="1580"/>
      <c r="F6" s="1307"/>
      <c r="G6" s="1308"/>
      <c r="H6" s="1308"/>
      <c r="I6" s="1308"/>
      <c r="J6" s="1308"/>
      <c r="K6" s="1308"/>
      <c r="L6" s="1308"/>
      <c r="M6" s="1308"/>
      <c r="N6" s="1308"/>
      <c r="O6" s="1308"/>
      <c r="P6" s="1308"/>
      <c r="Q6" s="1308"/>
      <c r="R6" s="1308"/>
      <c r="S6" s="1308"/>
      <c r="T6" s="1308"/>
      <c r="U6" s="1308"/>
      <c r="V6" s="1308"/>
      <c r="W6" s="1308"/>
      <c r="X6" s="1308"/>
      <c r="Y6" s="1308"/>
      <c r="Z6" s="1308"/>
      <c r="AA6" s="1308"/>
      <c r="AB6" s="1308"/>
      <c r="AC6" s="1308"/>
      <c r="AD6" s="1308"/>
      <c r="AE6" s="1308"/>
      <c r="AF6" s="1308"/>
      <c r="AG6" s="1308"/>
      <c r="AH6" s="1308"/>
      <c r="AI6" s="1308"/>
      <c r="AJ6" s="1308"/>
      <c r="AK6" s="1308"/>
      <c r="AL6" s="1308"/>
      <c r="AM6" s="1308"/>
      <c r="AN6" s="1308"/>
      <c r="AO6" s="1308"/>
      <c r="AP6" s="1308"/>
      <c r="AQ6" s="1308"/>
      <c r="AR6" s="1308"/>
      <c r="AS6" s="1308"/>
      <c r="AT6" s="1308"/>
      <c r="AU6" s="1308"/>
      <c r="AV6" s="1308"/>
      <c r="AW6" s="1308"/>
      <c r="AX6" s="1308"/>
      <c r="AY6" s="1308"/>
      <c r="AZ6" s="1308"/>
      <c r="BA6" s="1308"/>
      <c r="BB6" s="1308"/>
      <c r="BC6" s="1308"/>
      <c r="BD6" s="1308"/>
      <c r="BE6" s="1308"/>
      <c r="BF6" s="1308"/>
      <c r="BG6" s="1308"/>
      <c r="BH6" s="1308"/>
      <c r="BI6" s="1308"/>
      <c r="BJ6" s="1308"/>
      <c r="BK6" s="1308"/>
      <c r="BL6" s="1308"/>
      <c r="BM6" s="1308"/>
      <c r="BN6" s="1308"/>
      <c r="BO6" s="1308"/>
      <c r="BP6" s="1308"/>
      <c r="BQ6" s="1308"/>
      <c r="BR6" s="1308"/>
      <c r="BS6" s="1308"/>
      <c r="BT6" s="1308"/>
      <c r="BU6" s="1308"/>
      <c r="BV6" s="1308"/>
      <c r="BW6" s="1308"/>
      <c r="BX6" s="1308"/>
      <c r="BY6" s="1308"/>
      <c r="BZ6" s="1308"/>
      <c r="CA6" s="1308"/>
      <c r="CB6" s="1308"/>
      <c r="CC6" s="1308"/>
      <c r="CD6" s="1308"/>
      <c r="CE6" s="1308"/>
      <c r="CF6" s="1308"/>
      <c r="CG6" s="1308"/>
      <c r="CH6" s="1308"/>
      <c r="CI6" s="1308"/>
      <c r="CJ6" s="1308"/>
      <c r="CK6" s="1308"/>
      <c r="CL6" s="1308"/>
      <c r="CM6" s="1308"/>
      <c r="CN6" s="1308"/>
      <c r="CO6" s="1308"/>
      <c r="CP6" s="1308"/>
      <c r="CQ6" s="1308"/>
      <c r="CR6" s="1308"/>
      <c r="CS6" s="1308"/>
      <c r="CT6" s="1308"/>
      <c r="CU6" s="1308"/>
      <c r="CV6" s="1308"/>
      <c r="CW6" s="1308"/>
      <c r="CX6" s="1308"/>
      <c r="CY6" s="1308"/>
      <c r="CZ6" s="1308"/>
      <c r="DA6" s="1309"/>
      <c r="DB6" s="1610" t="s">
        <v>4</v>
      </c>
      <c r="DC6" s="1611"/>
      <c r="DD6" s="1612"/>
      <c r="DE6" s="115"/>
    </row>
    <row r="7" spans="2:109" ht="13.95" customHeight="1" outlineLevel="1" x14ac:dyDescent="0.25">
      <c r="B7" s="3"/>
      <c r="C7" s="1579"/>
      <c r="D7" s="1456"/>
      <c r="E7" s="1580"/>
      <c r="F7" s="1307"/>
      <c r="G7" s="1308"/>
      <c r="H7" s="1308"/>
      <c r="I7" s="1308"/>
      <c r="J7" s="1308"/>
      <c r="K7" s="1308"/>
      <c r="L7" s="1308"/>
      <c r="M7" s="1308"/>
      <c r="N7" s="1308"/>
      <c r="O7" s="1308"/>
      <c r="P7" s="1308"/>
      <c r="Q7" s="1308"/>
      <c r="R7" s="1308"/>
      <c r="S7" s="1308"/>
      <c r="T7" s="1308"/>
      <c r="U7" s="1308"/>
      <c r="V7" s="1308"/>
      <c r="W7" s="1308"/>
      <c r="X7" s="1308"/>
      <c r="Y7" s="1308"/>
      <c r="Z7" s="1308"/>
      <c r="AA7" s="1308"/>
      <c r="AB7" s="1308"/>
      <c r="AC7" s="1308"/>
      <c r="AD7" s="1308"/>
      <c r="AE7" s="1308"/>
      <c r="AF7" s="1308"/>
      <c r="AG7" s="1308"/>
      <c r="AH7" s="1308"/>
      <c r="AI7" s="1308"/>
      <c r="AJ7" s="1308"/>
      <c r="AK7" s="1308"/>
      <c r="AL7" s="1308"/>
      <c r="AM7" s="1308"/>
      <c r="AN7" s="1308"/>
      <c r="AO7" s="1308"/>
      <c r="AP7" s="1308"/>
      <c r="AQ7" s="1308"/>
      <c r="AR7" s="1308"/>
      <c r="AS7" s="1308"/>
      <c r="AT7" s="1308"/>
      <c r="AU7" s="1308"/>
      <c r="AV7" s="1308"/>
      <c r="AW7" s="1308"/>
      <c r="AX7" s="1308"/>
      <c r="AY7" s="1308"/>
      <c r="AZ7" s="1308"/>
      <c r="BA7" s="1308"/>
      <c r="BB7" s="1308"/>
      <c r="BC7" s="1308"/>
      <c r="BD7" s="1308"/>
      <c r="BE7" s="1308"/>
      <c r="BF7" s="1308"/>
      <c r="BG7" s="1308"/>
      <c r="BH7" s="1308"/>
      <c r="BI7" s="1308"/>
      <c r="BJ7" s="1308"/>
      <c r="BK7" s="1308"/>
      <c r="BL7" s="1308"/>
      <c r="BM7" s="1308"/>
      <c r="BN7" s="1308"/>
      <c r="BO7" s="1308"/>
      <c r="BP7" s="1308"/>
      <c r="BQ7" s="1308"/>
      <c r="BR7" s="1308"/>
      <c r="BS7" s="1308"/>
      <c r="BT7" s="1308"/>
      <c r="BU7" s="1308"/>
      <c r="BV7" s="1308"/>
      <c r="BW7" s="1308"/>
      <c r="BX7" s="1308"/>
      <c r="BY7" s="1308"/>
      <c r="BZ7" s="1308"/>
      <c r="CA7" s="1308"/>
      <c r="CB7" s="1308"/>
      <c r="CC7" s="1308"/>
      <c r="CD7" s="1308"/>
      <c r="CE7" s="1308"/>
      <c r="CF7" s="1308"/>
      <c r="CG7" s="1308"/>
      <c r="CH7" s="1308"/>
      <c r="CI7" s="1308"/>
      <c r="CJ7" s="1308"/>
      <c r="CK7" s="1308"/>
      <c r="CL7" s="1308"/>
      <c r="CM7" s="1308"/>
      <c r="CN7" s="1308"/>
      <c r="CO7" s="1308"/>
      <c r="CP7" s="1308"/>
      <c r="CQ7" s="1308"/>
      <c r="CR7" s="1308"/>
      <c r="CS7" s="1308"/>
      <c r="CT7" s="1308"/>
      <c r="CU7" s="1308"/>
      <c r="CV7" s="1308"/>
      <c r="CW7" s="1308"/>
      <c r="CX7" s="1308"/>
      <c r="CY7" s="1308"/>
      <c r="CZ7" s="1308"/>
      <c r="DA7" s="1309"/>
      <c r="DB7" s="1607" t="s">
        <v>5</v>
      </c>
      <c r="DC7" s="1608"/>
      <c r="DD7" s="1609"/>
      <c r="DE7" s="115"/>
    </row>
    <row r="8" spans="2:109" ht="16.8" customHeight="1" outlineLevel="1" x14ac:dyDescent="0.25">
      <c r="B8" s="3"/>
      <c r="C8" s="1579"/>
      <c r="D8" s="1456"/>
      <c r="E8" s="1580"/>
      <c r="F8" s="1307"/>
      <c r="G8" s="1308"/>
      <c r="H8" s="1308"/>
      <c r="I8" s="1308"/>
      <c r="J8" s="1308"/>
      <c r="K8" s="1308"/>
      <c r="L8" s="1308"/>
      <c r="M8" s="1308"/>
      <c r="N8" s="1308"/>
      <c r="O8" s="1308"/>
      <c r="P8" s="1308"/>
      <c r="Q8" s="1308"/>
      <c r="R8" s="1308"/>
      <c r="S8" s="1308"/>
      <c r="T8" s="1308"/>
      <c r="U8" s="1308"/>
      <c r="V8" s="1308"/>
      <c r="W8" s="1308"/>
      <c r="X8" s="1308"/>
      <c r="Y8" s="1308"/>
      <c r="Z8" s="1308"/>
      <c r="AA8" s="1308"/>
      <c r="AB8" s="1308"/>
      <c r="AC8" s="1308"/>
      <c r="AD8" s="1308"/>
      <c r="AE8" s="1308"/>
      <c r="AF8" s="1308"/>
      <c r="AG8" s="1308"/>
      <c r="AH8" s="1308"/>
      <c r="AI8" s="1308"/>
      <c r="AJ8" s="1308"/>
      <c r="AK8" s="1308"/>
      <c r="AL8" s="1308"/>
      <c r="AM8" s="1308"/>
      <c r="AN8" s="1308"/>
      <c r="AO8" s="1308"/>
      <c r="AP8" s="1308"/>
      <c r="AQ8" s="1308"/>
      <c r="AR8" s="1308"/>
      <c r="AS8" s="1308"/>
      <c r="AT8" s="1308"/>
      <c r="AU8" s="1308"/>
      <c r="AV8" s="1308"/>
      <c r="AW8" s="1308"/>
      <c r="AX8" s="1308"/>
      <c r="AY8" s="1308"/>
      <c r="AZ8" s="1308"/>
      <c r="BA8" s="1308"/>
      <c r="BB8" s="1308"/>
      <c r="BC8" s="1308"/>
      <c r="BD8" s="1308"/>
      <c r="BE8" s="1308"/>
      <c r="BF8" s="1308"/>
      <c r="BG8" s="1308"/>
      <c r="BH8" s="1308"/>
      <c r="BI8" s="1308"/>
      <c r="BJ8" s="1308"/>
      <c r="BK8" s="1308"/>
      <c r="BL8" s="1308"/>
      <c r="BM8" s="1308"/>
      <c r="BN8" s="1308"/>
      <c r="BO8" s="1308"/>
      <c r="BP8" s="1308"/>
      <c r="BQ8" s="1308"/>
      <c r="BR8" s="1308"/>
      <c r="BS8" s="1308"/>
      <c r="BT8" s="1308"/>
      <c r="BU8" s="1308"/>
      <c r="BV8" s="1308"/>
      <c r="BW8" s="1308"/>
      <c r="BX8" s="1308"/>
      <c r="BY8" s="1308"/>
      <c r="BZ8" s="1308"/>
      <c r="CA8" s="1308"/>
      <c r="CB8" s="1308"/>
      <c r="CC8" s="1308"/>
      <c r="CD8" s="1308"/>
      <c r="CE8" s="1308"/>
      <c r="CF8" s="1308"/>
      <c r="CG8" s="1308"/>
      <c r="CH8" s="1308"/>
      <c r="CI8" s="1308"/>
      <c r="CJ8" s="1308"/>
      <c r="CK8" s="1308"/>
      <c r="CL8" s="1308"/>
      <c r="CM8" s="1308"/>
      <c r="CN8" s="1308"/>
      <c r="CO8" s="1308"/>
      <c r="CP8" s="1308"/>
      <c r="CQ8" s="1308"/>
      <c r="CR8" s="1308"/>
      <c r="CS8" s="1308"/>
      <c r="CT8" s="1308"/>
      <c r="CU8" s="1308"/>
      <c r="CV8" s="1308"/>
      <c r="CW8" s="1308"/>
      <c r="CX8" s="1308"/>
      <c r="CY8" s="1308"/>
      <c r="CZ8" s="1308"/>
      <c r="DA8" s="1309"/>
      <c r="DB8" s="1604">
        <v>45709</v>
      </c>
      <c r="DC8" s="1605"/>
      <c r="DD8" s="1606"/>
      <c r="DE8" s="115"/>
    </row>
    <row r="9" spans="2:109" ht="13.95" customHeight="1" outlineLevel="1" x14ac:dyDescent="0.25">
      <c r="B9" s="3"/>
      <c r="C9" s="1579"/>
      <c r="D9" s="1456"/>
      <c r="E9" s="1580"/>
      <c r="F9" s="1307"/>
      <c r="G9" s="1308"/>
      <c r="H9" s="1308"/>
      <c r="I9" s="1308"/>
      <c r="J9" s="1308"/>
      <c r="K9" s="1308"/>
      <c r="L9" s="1308"/>
      <c r="M9" s="1308"/>
      <c r="N9" s="1308"/>
      <c r="O9" s="1308"/>
      <c r="P9" s="1308"/>
      <c r="Q9" s="1308"/>
      <c r="R9" s="1308"/>
      <c r="S9" s="1308"/>
      <c r="T9" s="1308"/>
      <c r="U9" s="1308"/>
      <c r="V9" s="1308"/>
      <c r="W9" s="1308"/>
      <c r="X9" s="1308"/>
      <c r="Y9" s="1308"/>
      <c r="Z9" s="1308"/>
      <c r="AA9" s="1308"/>
      <c r="AB9" s="1308"/>
      <c r="AC9" s="1308"/>
      <c r="AD9" s="1308"/>
      <c r="AE9" s="1308"/>
      <c r="AF9" s="1308"/>
      <c r="AG9" s="1308"/>
      <c r="AH9" s="1308"/>
      <c r="AI9" s="1308"/>
      <c r="AJ9" s="1308"/>
      <c r="AK9" s="1308"/>
      <c r="AL9" s="1308"/>
      <c r="AM9" s="1308"/>
      <c r="AN9" s="1308"/>
      <c r="AO9" s="1308"/>
      <c r="AP9" s="1308"/>
      <c r="AQ9" s="1308"/>
      <c r="AR9" s="1308"/>
      <c r="AS9" s="1308"/>
      <c r="AT9" s="1308"/>
      <c r="AU9" s="1308"/>
      <c r="AV9" s="1308"/>
      <c r="AW9" s="1308"/>
      <c r="AX9" s="1308"/>
      <c r="AY9" s="1308"/>
      <c r="AZ9" s="1308"/>
      <c r="BA9" s="1308"/>
      <c r="BB9" s="1308"/>
      <c r="BC9" s="1308"/>
      <c r="BD9" s="1308"/>
      <c r="BE9" s="1308"/>
      <c r="BF9" s="1308"/>
      <c r="BG9" s="1308"/>
      <c r="BH9" s="1308"/>
      <c r="BI9" s="1308"/>
      <c r="BJ9" s="1308"/>
      <c r="BK9" s="1308"/>
      <c r="BL9" s="1308"/>
      <c r="BM9" s="1308"/>
      <c r="BN9" s="1308"/>
      <c r="BO9" s="1308"/>
      <c r="BP9" s="1308"/>
      <c r="BQ9" s="1308"/>
      <c r="BR9" s="1308"/>
      <c r="BS9" s="1308"/>
      <c r="BT9" s="1308"/>
      <c r="BU9" s="1308"/>
      <c r="BV9" s="1308"/>
      <c r="BW9" s="1308"/>
      <c r="BX9" s="1308"/>
      <c r="BY9" s="1308"/>
      <c r="BZ9" s="1308"/>
      <c r="CA9" s="1308"/>
      <c r="CB9" s="1308"/>
      <c r="CC9" s="1308"/>
      <c r="CD9" s="1308"/>
      <c r="CE9" s="1308"/>
      <c r="CF9" s="1308"/>
      <c r="CG9" s="1308"/>
      <c r="CH9" s="1308"/>
      <c r="CI9" s="1308"/>
      <c r="CJ9" s="1308"/>
      <c r="CK9" s="1308"/>
      <c r="CL9" s="1308"/>
      <c r="CM9" s="1308"/>
      <c r="CN9" s="1308"/>
      <c r="CO9" s="1308"/>
      <c r="CP9" s="1308"/>
      <c r="CQ9" s="1308"/>
      <c r="CR9" s="1308"/>
      <c r="CS9" s="1308"/>
      <c r="CT9" s="1308"/>
      <c r="CU9" s="1308"/>
      <c r="CV9" s="1308"/>
      <c r="CW9" s="1308"/>
      <c r="CX9" s="1308"/>
      <c r="CY9" s="1308"/>
      <c r="CZ9" s="1308"/>
      <c r="DA9" s="1309"/>
      <c r="DB9" s="1607" t="s">
        <v>6</v>
      </c>
      <c r="DC9" s="1608"/>
      <c r="DD9" s="1609"/>
      <c r="DE9" s="115"/>
    </row>
    <row r="10" spans="2:109" ht="21.6" customHeight="1" outlineLevel="1" x14ac:dyDescent="0.25">
      <c r="B10" s="3"/>
      <c r="C10" s="1581"/>
      <c r="D10" s="1582"/>
      <c r="E10" s="1583"/>
      <c r="F10" s="1310"/>
      <c r="G10" s="1311"/>
      <c r="H10" s="1311"/>
      <c r="I10" s="1311"/>
      <c r="J10" s="1311"/>
      <c r="K10" s="1311"/>
      <c r="L10" s="1311"/>
      <c r="M10" s="1311"/>
      <c r="N10" s="1311"/>
      <c r="O10" s="1311"/>
      <c r="P10" s="1311"/>
      <c r="Q10" s="1311"/>
      <c r="R10" s="1311"/>
      <c r="S10" s="1311"/>
      <c r="T10" s="1311"/>
      <c r="U10" s="1311"/>
      <c r="V10" s="1311"/>
      <c r="W10" s="1311"/>
      <c r="X10" s="1311"/>
      <c r="Y10" s="1311"/>
      <c r="Z10" s="1311"/>
      <c r="AA10" s="1311"/>
      <c r="AB10" s="1311"/>
      <c r="AC10" s="1311"/>
      <c r="AD10" s="1311"/>
      <c r="AE10" s="1311"/>
      <c r="AF10" s="1311"/>
      <c r="AG10" s="1311"/>
      <c r="AH10" s="1311"/>
      <c r="AI10" s="1311"/>
      <c r="AJ10" s="1311"/>
      <c r="AK10" s="1311"/>
      <c r="AL10" s="1311"/>
      <c r="AM10" s="1311"/>
      <c r="AN10" s="1311"/>
      <c r="AO10" s="1311"/>
      <c r="AP10" s="1311"/>
      <c r="AQ10" s="1311"/>
      <c r="AR10" s="1311"/>
      <c r="AS10" s="1311"/>
      <c r="AT10" s="1311"/>
      <c r="AU10" s="1311"/>
      <c r="AV10" s="1311"/>
      <c r="AW10" s="1311"/>
      <c r="AX10" s="1311"/>
      <c r="AY10" s="1311"/>
      <c r="AZ10" s="1311"/>
      <c r="BA10" s="1311"/>
      <c r="BB10" s="1311"/>
      <c r="BC10" s="1311"/>
      <c r="BD10" s="1311"/>
      <c r="BE10" s="1311"/>
      <c r="BF10" s="1311"/>
      <c r="BG10" s="1311"/>
      <c r="BH10" s="1311"/>
      <c r="BI10" s="1311"/>
      <c r="BJ10" s="1311"/>
      <c r="BK10" s="1311"/>
      <c r="BL10" s="1311"/>
      <c r="BM10" s="1311"/>
      <c r="BN10" s="1311"/>
      <c r="BO10" s="1311"/>
      <c r="BP10" s="1311"/>
      <c r="BQ10" s="1311"/>
      <c r="BR10" s="1311"/>
      <c r="BS10" s="1311"/>
      <c r="BT10" s="1311"/>
      <c r="BU10" s="1311"/>
      <c r="BV10" s="1311"/>
      <c r="BW10" s="1311"/>
      <c r="BX10" s="1311"/>
      <c r="BY10" s="1311"/>
      <c r="BZ10" s="1311"/>
      <c r="CA10" s="1311"/>
      <c r="CB10" s="1311"/>
      <c r="CC10" s="1311"/>
      <c r="CD10" s="1311"/>
      <c r="CE10" s="1311"/>
      <c r="CF10" s="1311"/>
      <c r="CG10" s="1311"/>
      <c r="CH10" s="1311"/>
      <c r="CI10" s="1311"/>
      <c r="CJ10" s="1311"/>
      <c r="CK10" s="1311"/>
      <c r="CL10" s="1311"/>
      <c r="CM10" s="1311"/>
      <c r="CN10" s="1311"/>
      <c r="CO10" s="1311"/>
      <c r="CP10" s="1311"/>
      <c r="CQ10" s="1311"/>
      <c r="CR10" s="1311"/>
      <c r="CS10" s="1311"/>
      <c r="CT10" s="1311"/>
      <c r="CU10" s="1311"/>
      <c r="CV10" s="1311"/>
      <c r="CW10" s="1311"/>
      <c r="CX10" s="1311"/>
      <c r="CY10" s="1311"/>
      <c r="CZ10" s="1311"/>
      <c r="DA10" s="1312"/>
      <c r="DB10" s="1610" t="s">
        <v>171</v>
      </c>
      <c r="DC10" s="1611"/>
      <c r="DD10" s="1612"/>
      <c r="DE10" s="115"/>
    </row>
    <row r="11" spans="2:109" outlineLevel="1" x14ac:dyDescent="0.25">
      <c r="B11" s="126"/>
      <c r="DE11" s="10"/>
    </row>
    <row r="12" spans="2:109" ht="14.4" customHeight="1" outlineLevel="1" x14ac:dyDescent="0.25">
      <c r="B12" s="126"/>
      <c r="C12" s="1313" t="s">
        <v>172</v>
      </c>
      <c r="D12" s="1314"/>
      <c r="E12" s="1314"/>
      <c r="F12" s="1314"/>
      <c r="G12" s="1314"/>
      <c r="H12" s="1314"/>
      <c r="I12" s="1314"/>
      <c r="J12" s="1314"/>
      <c r="K12" s="1314"/>
      <c r="L12" s="1314"/>
      <c r="M12" s="1314"/>
      <c r="N12" s="1314"/>
      <c r="O12" s="1314"/>
      <c r="P12" s="1314"/>
      <c r="Q12" s="1314"/>
      <c r="R12" s="1314"/>
      <c r="S12" s="1314"/>
      <c r="T12" s="1314"/>
      <c r="U12" s="1314"/>
      <c r="V12" s="1314"/>
      <c r="W12" s="1314"/>
      <c r="X12" s="1314"/>
      <c r="Y12" s="1314"/>
      <c r="Z12" s="1314"/>
      <c r="AA12" s="1314"/>
      <c r="AB12" s="1314"/>
      <c r="AC12" s="1314"/>
      <c r="AD12" s="1314"/>
      <c r="AE12" s="1314"/>
      <c r="AF12" s="1314"/>
      <c r="AG12" s="1314"/>
      <c r="AH12" s="1314"/>
      <c r="AI12" s="1314"/>
      <c r="AJ12" s="1314"/>
      <c r="AK12" s="1314"/>
      <c r="AL12" s="1314"/>
      <c r="AM12" s="1314"/>
      <c r="AN12" s="1314"/>
      <c r="AO12" s="1314"/>
      <c r="AP12" s="1314"/>
      <c r="AQ12" s="1314"/>
      <c r="AR12" s="1314"/>
      <c r="AS12" s="1314"/>
      <c r="AT12" s="1314"/>
      <c r="AU12" s="1314"/>
      <c r="AV12" s="1314"/>
      <c r="AW12" s="1314"/>
      <c r="AX12" s="1314"/>
      <c r="AY12" s="1314"/>
      <c r="AZ12" s="1314"/>
      <c r="BA12" s="1314"/>
      <c r="BB12" s="1314"/>
      <c r="BC12" s="1314"/>
      <c r="BD12" s="1314"/>
      <c r="BE12" s="1314"/>
      <c r="BF12" s="1314"/>
      <c r="BG12" s="1314"/>
      <c r="BH12" s="1314"/>
      <c r="BI12" s="1314"/>
      <c r="BJ12" s="1314"/>
      <c r="BK12" s="1314"/>
      <c r="BL12" s="1314"/>
      <c r="BM12" s="1314"/>
      <c r="BN12" s="1314"/>
      <c r="BO12" s="1314"/>
      <c r="BP12" s="1314"/>
      <c r="BQ12" s="1314"/>
      <c r="BR12" s="1314"/>
      <c r="BS12" s="1314"/>
      <c r="BT12" s="1314"/>
      <c r="BU12" s="1314"/>
      <c r="BV12" s="1314"/>
      <c r="BW12" s="1314"/>
      <c r="BX12" s="1314"/>
      <c r="BY12" s="1314"/>
      <c r="BZ12" s="1314"/>
      <c r="CA12" s="1314"/>
      <c r="CB12" s="1314"/>
      <c r="CC12" s="1314"/>
      <c r="CD12" s="1314"/>
      <c r="CE12" s="1314"/>
      <c r="CF12" s="1314"/>
      <c r="CG12" s="1314"/>
      <c r="CH12" s="1314"/>
      <c r="CI12" s="1314"/>
      <c r="CJ12" s="1314"/>
      <c r="CK12" s="1314"/>
      <c r="CL12" s="1314"/>
      <c r="CM12" s="1314"/>
      <c r="CN12" s="1314"/>
      <c r="CO12" s="1314"/>
      <c r="CP12" s="1314"/>
      <c r="CQ12" s="1314"/>
      <c r="CR12" s="1314"/>
      <c r="CS12" s="1314"/>
      <c r="CT12" s="1314"/>
      <c r="CU12" s="1314"/>
      <c r="CV12" s="1314"/>
      <c r="CW12" s="1314"/>
      <c r="CX12" s="1314"/>
      <c r="CY12" s="1314"/>
      <c r="CZ12" s="1314"/>
      <c r="DA12" s="1314"/>
      <c r="DB12" s="1314"/>
      <c r="DC12" s="1314"/>
      <c r="DD12" s="1396"/>
      <c r="DE12" s="10"/>
    </row>
    <row r="13" spans="2:109" ht="14.4" customHeight="1" outlineLevel="1" x14ac:dyDescent="0.25">
      <c r="B13" s="126"/>
      <c r="C13" s="1315"/>
      <c r="D13" s="1316"/>
      <c r="E13" s="1316"/>
      <c r="F13" s="1316"/>
      <c r="G13" s="1316"/>
      <c r="H13" s="1316"/>
      <c r="I13" s="1316"/>
      <c r="J13" s="1316"/>
      <c r="K13" s="1316"/>
      <c r="L13" s="1316"/>
      <c r="M13" s="1316"/>
      <c r="N13" s="1316"/>
      <c r="O13" s="1316"/>
      <c r="P13" s="1316"/>
      <c r="Q13" s="1316"/>
      <c r="R13" s="1316"/>
      <c r="S13" s="1316"/>
      <c r="T13" s="1316"/>
      <c r="U13" s="1316"/>
      <c r="V13" s="1316"/>
      <c r="W13" s="1316"/>
      <c r="X13" s="1316"/>
      <c r="Y13" s="1316"/>
      <c r="Z13" s="1316"/>
      <c r="AA13" s="1316"/>
      <c r="AB13" s="1316"/>
      <c r="AC13" s="1316"/>
      <c r="AD13" s="1316"/>
      <c r="AE13" s="1316"/>
      <c r="AF13" s="1316"/>
      <c r="AG13" s="1316"/>
      <c r="AH13" s="1316"/>
      <c r="AI13" s="1316"/>
      <c r="AJ13" s="1316"/>
      <c r="AK13" s="1316"/>
      <c r="AL13" s="1316"/>
      <c r="AM13" s="1316"/>
      <c r="AN13" s="1316"/>
      <c r="AO13" s="1316"/>
      <c r="AP13" s="1316"/>
      <c r="AQ13" s="1316"/>
      <c r="AR13" s="1316"/>
      <c r="AS13" s="1316"/>
      <c r="AT13" s="1316"/>
      <c r="AU13" s="1316"/>
      <c r="AV13" s="1316"/>
      <c r="AW13" s="1316"/>
      <c r="AX13" s="1316"/>
      <c r="AY13" s="1316"/>
      <c r="AZ13" s="1316"/>
      <c r="BA13" s="1316"/>
      <c r="BB13" s="1316"/>
      <c r="BC13" s="1316"/>
      <c r="BD13" s="1316"/>
      <c r="BE13" s="1316"/>
      <c r="BF13" s="1316"/>
      <c r="BG13" s="1316"/>
      <c r="BH13" s="1316"/>
      <c r="BI13" s="1316"/>
      <c r="BJ13" s="1316"/>
      <c r="BK13" s="1316"/>
      <c r="BL13" s="1316"/>
      <c r="BM13" s="1316"/>
      <c r="BN13" s="1316"/>
      <c r="BO13" s="1316"/>
      <c r="BP13" s="1316"/>
      <c r="BQ13" s="1316"/>
      <c r="BR13" s="1316"/>
      <c r="BS13" s="1316"/>
      <c r="BT13" s="1316"/>
      <c r="BU13" s="1316"/>
      <c r="BV13" s="1316"/>
      <c r="BW13" s="1316"/>
      <c r="BX13" s="1316"/>
      <c r="BY13" s="1316"/>
      <c r="BZ13" s="1316"/>
      <c r="CA13" s="1316"/>
      <c r="CB13" s="1316"/>
      <c r="CC13" s="1316"/>
      <c r="CD13" s="1316"/>
      <c r="CE13" s="1316"/>
      <c r="CF13" s="1316"/>
      <c r="CG13" s="1316"/>
      <c r="CH13" s="1316"/>
      <c r="CI13" s="1316"/>
      <c r="CJ13" s="1316"/>
      <c r="CK13" s="1316"/>
      <c r="CL13" s="1316"/>
      <c r="CM13" s="1316"/>
      <c r="CN13" s="1316"/>
      <c r="CO13" s="1316"/>
      <c r="CP13" s="1316"/>
      <c r="CQ13" s="1316"/>
      <c r="CR13" s="1316"/>
      <c r="CS13" s="1316"/>
      <c r="CT13" s="1316"/>
      <c r="CU13" s="1316"/>
      <c r="CV13" s="1316"/>
      <c r="CW13" s="1316"/>
      <c r="CX13" s="1316"/>
      <c r="CY13" s="1316"/>
      <c r="CZ13" s="1316"/>
      <c r="DA13" s="1316"/>
      <c r="DB13" s="1316"/>
      <c r="DC13" s="1316"/>
      <c r="DD13" s="1397"/>
      <c r="DE13" s="10"/>
    </row>
    <row r="14" spans="2:109" outlineLevel="1" x14ac:dyDescent="0.25">
      <c r="B14" s="126"/>
      <c r="DE14" s="10"/>
    </row>
    <row r="15" spans="2:109" ht="34.200000000000003" customHeight="1" outlineLevel="1" x14ac:dyDescent="0.25">
      <c r="B15" s="126"/>
      <c r="C15" s="648" t="s">
        <v>173</v>
      </c>
      <c r="D15" s="30"/>
      <c r="F15" s="1676"/>
      <c r="G15" s="1676"/>
      <c r="DE15" s="10"/>
    </row>
    <row r="16" spans="2:109" ht="36.6" customHeight="1" outlineLevel="1" x14ac:dyDescent="0.25">
      <c r="B16" s="126"/>
      <c r="C16" s="796">
        <f>'3 - Cadastro'!D15</f>
        <v>45782</v>
      </c>
      <c r="D16" s="647"/>
      <c r="F16" s="21"/>
      <c r="G16" s="21"/>
      <c r="DE16" s="10"/>
    </row>
    <row r="17" spans="2:109" ht="18" customHeight="1" x14ac:dyDescent="0.25">
      <c r="B17" s="126"/>
      <c r="G17" s="188"/>
      <c r="DE17" s="10"/>
    </row>
    <row r="18" spans="2:109" ht="18.600000000000001" customHeight="1" x14ac:dyDescent="0.25">
      <c r="B18" s="126"/>
      <c r="C18" s="1336" t="s">
        <v>174</v>
      </c>
      <c r="D18" s="1337"/>
      <c r="E18" s="1337"/>
      <c r="F18" s="1337"/>
      <c r="G18" s="1337"/>
      <c r="H18" s="1337"/>
      <c r="I18" s="1337"/>
      <c r="J18" s="1337"/>
      <c r="K18" s="1337"/>
      <c r="L18" s="1337"/>
      <c r="M18" s="1337"/>
      <c r="N18" s="1337"/>
      <c r="O18" s="1337"/>
      <c r="P18" s="1337"/>
      <c r="Q18" s="1337"/>
      <c r="R18" s="1337"/>
      <c r="S18" s="1337"/>
      <c r="T18" s="1337"/>
      <c r="U18" s="1337"/>
      <c r="V18" s="1337"/>
      <c r="W18" s="1337"/>
      <c r="X18" s="1338"/>
      <c r="Z18" s="1650" t="s">
        <v>175</v>
      </c>
      <c r="AA18" s="1645"/>
      <c r="AB18" s="1645"/>
      <c r="AC18" s="1645"/>
      <c r="AD18" s="1645"/>
      <c r="AE18" s="1645"/>
      <c r="AF18" s="1645"/>
      <c r="AG18" s="1645"/>
      <c r="AH18" s="1645"/>
      <c r="AI18" s="1645"/>
      <c r="AJ18" s="1645"/>
      <c r="AK18" s="1645"/>
      <c r="AM18" s="1650" t="s">
        <v>176</v>
      </c>
      <c r="AN18" s="1645"/>
      <c r="AO18" s="1645"/>
      <c r="AP18" s="1645"/>
      <c r="AQ18" s="1645"/>
      <c r="AS18" s="1645" t="s">
        <v>177</v>
      </c>
      <c r="AT18" s="1646"/>
      <c r="AV18" s="1669" t="s">
        <v>837</v>
      </c>
      <c r="AW18" s="1669"/>
      <c r="AX18" s="1669"/>
      <c r="AY18" s="1669"/>
      <c r="AZ18" s="1669"/>
      <c r="BA18" s="1669"/>
      <c r="BB18" s="1669"/>
      <c r="BC18" s="1669"/>
      <c r="BD18" s="1669"/>
      <c r="BE18" s="1669"/>
      <c r="BF18" s="1669"/>
      <c r="BG18" s="1669"/>
      <c r="BH18" s="1669"/>
      <c r="BI18" s="1669"/>
      <c r="BJ18" s="1669"/>
      <c r="BK18" s="1669"/>
      <c r="BL18" s="1669"/>
      <c r="BM18" s="1669"/>
      <c r="BN18" s="1669"/>
      <c r="BO18" s="1669"/>
      <c r="BP18" s="1669"/>
      <c r="BQ18" s="1669"/>
      <c r="BR18" s="1669"/>
      <c r="BS18" s="1669"/>
      <c r="BT18" s="1669"/>
      <c r="BU18" s="1669"/>
      <c r="BV18" s="1669"/>
      <c r="BW18" s="1669"/>
      <c r="BY18" s="1650" t="s">
        <v>651</v>
      </c>
      <c r="BZ18" s="1645"/>
      <c r="CA18" s="1645"/>
      <c r="CB18" s="1645"/>
      <c r="CC18" s="1645"/>
      <c r="CD18" s="1645"/>
      <c r="CE18" s="1645"/>
      <c r="CF18" s="1645"/>
      <c r="CG18" s="1646"/>
      <c r="CH18" s="668"/>
      <c r="CI18" s="1671"/>
      <c r="CJ18" s="1671"/>
      <c r="CK18" s="1671"/>
      <c r="CL18" s="1671"/>
      <c r="CM18" s="1671"/>
      <c r="CN18" s="1671"/>
      <c r="CO18" s="1671"/>
      <c r="CP18" s="1671"/>
      <c r="CR18" s="1660" t="s">
        <v>143</v>
      </c>
      <c r="CS18" s="1661"/>
      <c r="CT18" s="1661"/>
      <c r="CU18" s="1661"/>
      <c r="CV18" s="1661"/>
      <c r="CW18" s="1661"/>
      <c r="CX18" s="1661"/>
      <c r="CY18" s="1661"/>
      <c r="CZ18" s="1661"/>
      <c r="DA18" s="1661"/>
      <c r="DB18" s="1661"/>
      <c r="DC18" s="1661"/>
      <c r="DD18" s="1662"/>
      <c r="DE18" s="10"/>
    </row>
    <row r="19" spans="2:109" ht="18.600000000000001" customHeight="1" x14ac:dyDescent="0.25">
      <c r="B19" s="126"/>
      <c r="C19" s="1647" t="s">
        <v>178</v>
      </c>
      <c r="D19" s="1648"/>
      <c r="E19" s="1648"/>
      <c r="F19" s="1648"/>
      <c r="G19" s="1648"/>
      <c r="H19" s="1648"/>
      <c r="I19" s="1648"/>
      <c r="J19" s="1648"/>
      <c r="K19" s="1647" t="s">
        <v>179</v>
      </c>
      <c r="L19" s="1648"/>
      <c r="M19" s="1648"/>
      <c r="N19" s="1648"/>
      <c r="O19" s="1648"/>
      <c r="P19" s="1648"/>
      <c r="Q19" s="1648"/>
      <c r="R19" s="1648"/>
      <c r="S19" s="1648"/>
      <c r="T19" s="1648"/>
      <c r="U19" s="1648"/>
      <c r="V19" s="1648"/>
      <c r="W19" s="1648"/>
      <c r="X19" s="1649"/>
      <c r="Z19" s="1647"/>
      <c r="AA19" s="1648"/>
      <c r="AB19" s="1648"/>
      <c r="AC19" s="1648"/>
      <c r="AD19" s="1648"/>
      <c r="AE19" s="1648"/>
      <c r="AF19" s="1648"/>
      <c r="AG19" s="1648"/>
      <c r="AH19" s="1648"/>
      <c r="AI19" s="1648"/>
      <c r="AJ19" s="1648"/>
      <c r="AK19" s="1648"/>
      <c r="AM19" s="1647"/>
      <c r="AN19" s="1648"/>
      <c r="AO19" s="1648"/>
      <c r="AP19" s="1648"/>
      <c r="AQ19" s="1648"/>
      <c r="AS19" s="1648"/>
      <c r="AT19" s="1649"/>
      <c r="AV19" s="1669"/>
      <c r="AW19" s="1669"/>
      <c r="AX19" s="1669"/>
      <c r="AY19" s="1669"/>
      <c r="AZ19" s="1669"/>
      <c r="BA19" s="1669"/>
      <c r="BB19" s="1669"/>
      <c r="BC19" s="1669"/>
      <c r="BD19" s="1669"/>
      <c r="BE19" s="1669"/>
      <c r="BF19" s="1669"/>
      <c r="BG19" s="1669"/>
      <c r="BH19" s="1669"/>
      <c r="BI19" s="1669"/>
      <c r="BJ19" s="1669"/>
      <c r="BK19" s="1669"/>
      <c r="BL19" s="1669"/>
      <c r="BM19" s="1669"/>
      <c r="BN19" s="1669"/>
      <c r="BO19" s="1669"/>
      <c r="BP19" s="1669"/>
      <c r="BQ19" s="1669"/>
      <c r="BR19" s="1669"/>
      <c r="BS19" s="1669"/>
      <c r="BT19" s="1669"/>
      <c r="BU19" s="1669"/>
      <c r="BV19" s="1669"/>
      <c r="BW19" s="1669"/>
      <c r="BY19" s="1647"/>
      <c r="BZ19" s="1648"/>
      <c r="CA19" s="1648"/>
      <c r="CB19" s="1648"/>
      <c r="CC19" s="1648"/>
      <c r="CD19" s="1648"/>
      <c r="CE19" s="1648"/>
      <c r="CF19" s="1648"/>
      <c r="CG19" s="1649"/>
      <c r="CH19" s="668"/>
      <c r="CI19" s="1671"/>
      <c r="CJ19" s="1671"/>
      <c r="CK19" s="1672"/>
      <c r="CL19" s="1671"/>
      <c r="CM19" s="1671"/>
      <c r="CN19" s="1671"/>
      <c r="CO19" s="1671"/>
      <c r="CP19" s="1671"/>
      <c r="CR19" s="1663"/>
      <c r="CS19" s="1664"/>
      <c r="CT19" s="1664"/>
      <c r="CU19" s="1664"/>
      <c r="CV19" s="1664"/>
      <c r="CW19" s="1664"/>
      <c r="CX19" s="1664"/>
      <c r="CY19" s="1664"/>
      <c r="CZ19" s="1664"/>
      <c r="DA19" s="1664"/>
      <c r="DB19" s="1664"/>
      <c r="DC19" s="1664"/>
      <c r="DD19" s="1665"/>
      <c r="DE19" s="10"/>
    </row>
    <row r="20" spans="2:109" s="313" customFormat="1" ht="37.200000000000003" customHeight="1" x14ac:dyDescent="0.25">
      <c r="B20" s="311"/>
      <c r="C20" s="310" t="s">
        <v>180</v>
      </c>
      <c r="D20" s="310" t="s">
        <v>328</v>
      </c>
      <c r="E20" s="310" t="s">
        <v>181</v>
      </c>
      <c r="F20" s="310" t="s">
        <v>116</v>
      </c>
      <c r="G20" s="310" t="s">
        <v>182</v>
      </c>
      <c r="H20" s="310" t="s">
        <v>183</v>
      </c>
      <c r="I20" s="509" t="s">
        <v>576</v>
      </c>
      <c r="J20" s="310" t="s">
        <v>118</v>
      </c>
      <c r="K20" s="310" t="s">
        <v>760</v>
      </c>
      <c r="L20" s="310">
        <v>2025</v>
      </c>
      <c r="M20" s="310">
        <f t="shared" ref="M20:W20" si="0">L20+1</f>
        <v>2026</v>
      </c>
      <c r="N20" s="310">
        <f t="shared" si="0"/>
        <v>2027</v>
      </c>
      <c r="O20" s="310">
        <f t="shared" si="0"/>
        <v>2028</v>
      </c>
      <c r="P20" s="310">
        <f t="shared" si="0"/>
        <v>2029</v>
      </c>
      <c r="Q20" s="310">
        <f t="shared" si="0"/>
        <v>2030</v>
      </c>
      <c r="R20" s="310">
        <f t="shared" si="0"/>
        <v>2031</v>
      </c>
      <c r="S20" s="310">
        <f t="shared" si="0"/>
        <v>2032</v>
      </c>
      <c r="T20" s="310">
        <f t="shared" si="0"/>
        <v>2033</v>
      </c>
      <c r="U20" s="310">
        <f t="shared" si="0"/>
        <v>2034</v>
      </c>
      <c r="V20" s="310">
        <f t="shared" si="0"/>
        <v>2035</v>
      </c>
      <c r="W20" s="310">
        <f t="shared" si="0"/>
        <v>2036</v>
      </c>
      <c r="X20" s="310" t="s">
        <v>901</v>
      </c>
      <c r="Z20" s="310" t="s">
        <v>156</v>
      </c>
      <c r="AA20" s="310" t="s">
        <v>157</v>
      </c>
      <c r="AB20" s="1673" t="s">
        <v>905</v>
      </c>
      <c r="AC20" s="1673"/>
      <c r="AD20" s="1673"/>
      <c r="AE20" s="1673"/>
      <c r="AF20" s="1673"/>
      <c r="AG20" s="1673"/>
      <c r="AH20" s="1673"/>
      <c r="AI20" s="1673"/>
      <c r="AJ20" s="1673"/>
      <c r="AK20" s="310" t="s">
        <v>184</v>
      </c>
      <c r="AM20" s="310" t="s">
        <v>128</v>
      </c>
      <c r="AN20" s="310" t="s">
        <v>185</v>
      </c>
      <c r="AO20" s="310" t="s">
        <v>116</v>
      </c>
      <c r="AP20" s="310" t="s">
        <v>186</v>
      </c>
      <c r="AQ20" s="310" t="s">
        <v>187</v>
      </c>
      <c r="AS20" s="310" t="s">
        <v>618</v>
      </c>
      <c r="AT20" s="310" t="s">
        <v>906</v>
      </c>
      <c r="AV20" s="310" t="s">
        <v>144</v>
      </c>
      <c r="AW20" s="310" t="s">
        <v>146</v>
      </c>
      <c r="AX20" s="310" t="s">
        <v>147</v>
      </c>
      <c r="AY20" s="310" t="s">
        <v>148</v>
      </c>
      <c r="AZ20" s="310" t="s">
        <v>145</v>
      </c>
      <c r="BA20" s="310" t="s">
        <v>188</v>
      </c>
      <c r="BB20" s="310" t="s">
        <v>189</v>
      </c>
      <c r="BC20" s="310" t="s">
        <v>438</v>
      </c>
      <c r="BD20" s="310" t="s">
        <v>836</v>
      </c>
      <c r="BE20" s="310" t="s">
        <v>650</v>
      </c>
      <c r="BF20" s="310" t="s">
        <v>190</v>
      </c>
      <c r="BG20" s="310" t="s">
        <v>191</v>
      </c>
      <c r="BH20" s="310" t="s">
        <v>838</v>
      </c>
      <c r="BI20" s="310" t="s">
        <v>192</v>
      </c>
      <c r="BJ20" s="310" t="s">
        <v>193</v>
      </c>
      <c r="BK20" s="310" t="s">
        <v>194</v>
      </c>
      <c r="BL20" s="310" t="s">
        <v>195</v>
      </c>
      <c r="BM20" s="310" t="s">
        <v>196</v>
      </c>
      <c r="BN20" s="310" t="s">
        <v>197</v>
      </c>
      <c r="BO20" s="310" t="s">
        <v>198</v>
      </c>
      <c r="BP20" s="310" t="s">
        <v>199</v>
      </c>
      <c r="BQ20" s="310" t="s">
        <v>200</v>
      </c>
      <c r="BR20" s="310" t="s">
        <v>201</v>
      </c>
      <c r="BS20" s="310" t="s">
        <v>202</v>
      </c>
      <c r="BT20" s="310" t="s">
        <v>203</v>
      </c>
      <c r="BU20" s="310" t="s">
        <v>204</v>
      </c>
      <c r="BV20" s="310" t="s">
        <v>205</v>
      </c>
      <c r="BW20" s="310" t="s">
        <v>206</v>
      </c>
      <c r="BY20" s="310" t="s">
        <v>116</v>
      </c>
      <c r="BZ20" s="310" t="s">
        <v>162</v>
      </c>
      <c r="CA20" s="527" t="s">
        <v>117</v>
      </c>
      <c r="CB20" s="527" t="s">
        <v>839</v>
      </c>
      <c r="CC20" s="1674" t="s">
        <v>207</v>
      </c>
      <c r="CD20" s="1675"/>
      <c r="CE20" s="1658" t="s">
        <v>188</v>
      </c>
      <c r="CF20" s="1479" t="s">
        <v>208</v>
      </c>
      <c r="CG20" s="1479" t="s">
        <v>209</v>
      </c>
      <c r="CH20" s="21"/>
      <c r="CI20" s="132" t="s">
        <v>127</v>
      </c>
      <c r="CJ20" s="54" t="s">
        <v>128</v>
      </c>
      <c r="CK20" s="1170" t="s">
        <v>899</v>
      </c>
      <c r="CL20" s="1130" t="s">
        <v>900</v>
      </c>
      <c r="CM20" s="132" t="s">
        <v>129</v>
      </c>
      <c r="CN20" s="132" t="s">
        <v>130</v>
      </c>
      <c r="CO20" s="132" t="s">
        <v>131</v>
      </c>
      <c r="CP20" s="26" t="s">
        <v>126</v>
      </c>
      <c r="CR20" s="1663"/>
      <c r="CS20" s="1664"/>
      <c r="CT20" s="1664"/>
      <c r="CU20" s="1664"/>
      <c r="CV20" s="1664"/>
      <c r="CW20" s="1664"/>
      <c r="CX20" s="1664"/>
      <c r="CY20" s="1664"/>
      <c r="CZ20" s="1664"/>
      <c r="DA20" s="1664"/>
      <c r="DB20" s="1664"/>
      <c r="DC20" s="1664"/>
      <c r="DD20" s="1665"/>
      <c r="DE20" s="315"/>
    </row>
    <row r="21" spans="2:109" ht="21.6" customHeight="1" x14ac:dyDescent="0.25">
      <c r="B21" s="126"/>
      <c r="C21" s="1654" t="s">
        <v>210</v>
      </c>
      <c r="D21" s="1655"/>
      <c r="E21" s="1655"/>
      <c r="F21" s="1655"/>
      <c r="G21" s="1655"/>
      <c r="H21" s="1655"/>
      <c r="I21" s="1655"/>
      <c r="J21" s="1656"/>
      <c r="K21" s="234">
        <f>SUM(K22:K85)</f>
        <v>1600000</v>
      </c>
      <c r="L21" s="234">
        <f>IFERROR(SUM(L22:L85),"")</f>
        <v>0</v>
      </c>
      <c r="M21" s="234">
        <f t="shared" ref="M21:X21" si="1">SUM(M22:M85)</f>
        <v>0</v>
      </c>
      <c r="N21" s="234">
        <f t="shared" si="1"/>
        <v>0</v>
      </c>
      <c r="O21" s="234">
        <f t="shared" si="1"/>
        <v>0</v>
      </c>
      <c r="P21" s="234">
        <f t="shared" si="1"/>
        <v>0</v>
      </c>
      <c r="Q21" s="234">
        <f t="shared" si="1"/>
        <v>0</v>
      </c>
      <c r="R21" s="234"/>
      <c r="S21" s="234"/>
      <c r="T21" s="234"/>
      <c r="U21" s="234"/>
      <c r="V21" s="234"/>
      <c r="W21" s="234">
        <f t="shared" si="1"/>
        <v>0</v>
      </c>
      <c r="X21" s="234">
        <f t="shared" si="1"/>
        <v>0</v>
      </c>
      <c r="Z21" s="1657"/>
      <c r="AA21" s="1657"/>
      <c r="AB21" s="650" t="s">
        <v>211</v>
      </c>
      <c r="AC21" s="204" t="str">
        <f t="shared" ref="AC21:AI21" si="2">TEXT(MOD(VALUE(LEFT(AB21,2))+1,100),"00") &amp; "/" &amp; TEXT(MOD(VALUE(RIGHT(AB21,2))+1,100),"00")</f>
        <v>24/25</v>
      </c>
      <c r="AD21" s="204" t="str">
        <f t="shared" si="2"/>
        <v>25/26</v>
      </c>
      <c r="AE21" s="204" t="str">
        <f t="shared" si="2"/>
        <v>26/27</v>
      </c>
      <c r="AF21" s="204" t="str">
        <f t="shared" si="2"/>
        <v>27/28</v>
      </c>
      <c r="AG21" s="204" t="str">
        <f t="shared" si="2"/>
        <v>28/29</v>
      </c>
      <c r="AH21" s="204" t="str">
        <f t="shared" si="2"/>
        <v>29/30</v>
      </c>
      <c r="AI21" s="204" t="str">
        <f t="shared" si="2"/>
        <v>30/31</v>
      </c>
      <c r="AJ21" s="204" t="s">
        <v>901</v>
      </c>
      <c r="AK21" s="238"/>
      <c r="AM21" s="1587" t="s">
        <v>210</v>
      </c>
      <c r="AN21" s="1588"/>
      <c r="AO21" s="1588"/>
      <c r="AP21" s="1589"/>
      <c r="AQ21" s="239">
        <f>SUM(AQ22:AQ85)</f>
        <v>0</v>
      </c>
      <c r="AS21" s="204"/>
      <c r="AT21" s="204"/>
      <c r="AV21" s="1670" t="s">
        <v>210</v>
      </c>
      <c r="AW21" s="1670"/>
      <c r="AX21" s="1670"/>
      <c r="AY21" s="1670"/>
      <c r="AZ21" s="1670"/>
      <c r="BA21" s="1670"/>
      <c r="BB21" s="1670"/>
      <c r="BC21" s="649"/>
      <c r="BD21" s="649"/>
      <c r="BE21" s="649"/>
      <c r="BF21" s="204">
        <f>SUM(BF22:BF85)</f>
        <v>0</v>
      </c>
      <c r="BG21" s="204">
        <f>SUM(BG22:BG85)</f>
        <v>0</v>
      </c>
      <c r="BH21" s="650"/>
      <c r="BI21" s="651" t="str">
        <f>IFERROR(AVERAGE(BI22:BI85),"")</f>
        <v/>
      </c>
      <c r="BJ21" s="652">
        <f>SUM(BJ22:BJ85)</f>
        <v>0</v>
      </c>
      <c r="BK21" s="247">
        <f>SUM(BK22:BK85)</f>
        <v>0</v>
      </c>
      <c r="BL21" s="247">
        <f>SUM(BL22:BL85)</f>
        <v>0</v>
      </c>
      <c r="BM21" s="650" t="s">
        <v>439</v>
      </c>
      <c r="BN21" s="204" t="str">
        <f>IFERROR(AVERAGE(BN22:BN85),"")</f>
        <v/>
      </c>
      <c r="BO21" s="204">
        <f>SUM(BO22:BO85)</f>
        <v>0</v>
      </c>
      <c r="BP21" s="247">
        <f>SUM(BP22:BP85)</f>
        <v>0</v>
      </c>
      <c r="BQ21" s="247">
        <f>SUM(BQ22:BQ85)</f>
        <v>0</v>
      </c>
      <c r="BR21" s="650"/>
      <c r="BS21" s="204" t="str">
        <f>IFERROR(AVERAGE(BS22:BS85),"")</f>
        <v/>
      </c>
      <c r="BT21" s="204">
        <f>SUM(BT22:BT85)</f>
        <v>0</v>
      </c>
      <c r="BU21" s="247">
        <f>SUM(BU22:BU85)</f>
        <v>0</v>
      </c>
      <c r="BV21" s="247">
        <f>SUM(BV22:BV85)</f>
        <v>0</v>
      </c>
      <c r="BW21" s="247">
        <f>SUM(BW22:BW85)</f>
        <v>0</v>
      </c>
      <c r="BY21" s="248" t="s">
        <v>210</v>
      </c>
      <c r="BZ21" s="251">
        <f>SUM(BZ22:BZ85)</f>
        <v>0</v>
      </c>
      <c r="CA21" s="251"/>
      <c r="CB21" s="251"/>
      <c r="CC21" s="243" t="s">
        <v>214</v>
      </c>
      <c r="CD21" s="243" t="s">
        <v>215</v>
      </c>
      <c r="CE21" s="1659"/>
      <c r="CF21" s="1480"/>
      <c r="CG21" s="1480"/>
      <c r="CH21" s="21"/>
      <c r="CI21" s="278"/>
      <c r="CJ21" s="281"/>
      <c r="CK21" s="1177"/>
      <c r="CL21" s="284"/>
      <c r="CM21" s="285">
        <f ca="1">SUM(CM21:CM85)</f>
        <v>0</v>
      </c>
      <c r="CN21" s="285">
        <f ca="1">SUM(CN21:CN85)</f>
        <v>0</v>
      </c>
      <c r="CO21" s="278"/>
      <c r="CP21" s="278"/>
      <c r="CR21" s="1666"/>
      <c r="CS21" s="1667"/>
      <c r="CT21" s="1667"/>
      <c r="CU21" s="1667"/>
      <c r="CV21" s="1667"/>
      <c r="CW21" s="1667"/>
      <c r="CX21" s="1667"/>
      <c r="CY21" s="1667"/>
      <c r="CZ21" s="1667"/>
      <c r="DA21" s="1667"/>
      <c r="DB21" s="1667"/>
      <c r="DC21" s="1667"/>
      <c r="DD21" s="1668"/>
      <c r="DE21" s="10"/>
    </row>
    <row r="22" spans="2:109" ht="19.95" customHeight="1" x14ac:dyDescent="0.25">
      <c r="B22" s="126"/>
      <c r="C22" s="230" t="str">
        <f>IF('10 - Endividamento'!C23="","",'10 - Endividamento'!C23)</f>
        <v/>
      </c>
      <c r="D22" s="230" t="str">
        <f>IF('10 - Endividamento'!D23="","",'10 - Endividamento'!D23)</f>
        <v/>
      </c>
      <c r="E22" s="230" t="str">
        <f>IF('10 - Endividamento'!AG23="","",'10 - Endividamento'!AG23)</f>
        <v>NÃO</v>
      </c>
      <c r="F22" s="160"/>
      <c r="G22" s="231">
        <f>IF('10 - Endividamento'!S23="","",'10 - Endividamento'!S23)</f>
        <v>44927</v>
      </c>
      <c r="H22" s="231" t="b">
        <f>IF('10 - Endividamento'!U23="","",'10 - Endividamento'!U23="")</f>
        <v>0</v>
      </c>
      <c r="I22" s="513">
        <f>IF('10 - Endividamento'!R23="","",'10 - Endividamento'!R23)</f>
        <v>5</v>
      </c>
      <c r="J22" s="235">
        <f>IF('10 - Endividamento'!X23="","",'10 - Endividamento'!X23)</f>
        <v>0.12</v>
      </c>
      <c r="K22" s="196">
        <f>IF('10 - Endividamento'!AJ23="","",'10 - Endividamento'!AJ23)</f>
        <v>1600000</v>
      </c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6"/>
      <c r="Z22" s="160"/>
      <c r="AA22" s="160"/>
      <c r="AB22" s="237"/>
      <c r="AC22" s="237"/>
      <c r="AD22" s="237"/>
      <c r="AE22" s="237"/>
      <c r="AF22" s="237"/>
      <c r="AG22" s="237"/>
      <c r="AH22" s="237"/>
      <c r="AI22" s="237"/>
      <c r="AJ22" s="237"/>
      <c r="AK22" s="237"/>
      <c r="AM22" s="515" t="str">
        <f>IF('9 - Fornecedores (Cadastro)'!C22="","",'9 - Fornecedores (Cadastro)'!C22)</f>
        <v/>
      </c>
      <c r="AN22" s="515" t="str">
        <f>IF('9 - Fornecedores (Cadastro)'!D22="","",'9 - Fornecedores (Cadastro)'!D22)</f>
        <v/>
      </c>
      <c r="AO22" s="516" t="str">
        <f>IF('9 - Fornecedores (Cadastro)'!F22="","",'9 - Fornecedores (Cadastro)'!F22)</f>
        <v/>
      </c>
      <c r="AP22" s="517" t="str">
        <f>IF('9 - Fornecedores (Cadastro)'!G22="","",'9 - Fornecedores (Cadastro)'!G22)</f>
        <v/>
      </c>
      <c r="AQ22" s="518" t="str">
        <f>IF('9 - Fornecedores (Cadastro)'!E22="","",'9 - Fornecedores (Cadastro)'!E22)</f>
        <v/>
      </c>
      <c r="AS22" s="825" t="str">
        <f>IFERROR(VLOOKUP(AS20,'6 - Custos do Cliente'!D101:E120,2,TRUE),"")</f>
        <v/>
      </c>
      <c r="AT22" s="825" t="str">
        <f>IFERROR(VLOOKUP(AT20,'6 - Custos do Cliente'!D101:E120,2,TRUE),"")</f>
        <v/>
      </c>
      <c r="AV22" s="160"/>
      <c r="AW22" s="160"/>
      <c r="AX22" s="160"/>
      <c r="AY22" s="659"/>
      <c r="AZ22" s="160"/>
      <c r="BA22" s="160"/>
      <c r="BB22" s="659"/>
      <c r="BC22" s="160"/>
      <c r="BD22" s="160"/>
      <c r="BE22" s="160"/>
      <c r="BF22" s="659"/>
      <c r="BG22" s="160"/>
      <c r="BH22" s="230" t="str">
        <f>IF(BH21="","",$BH$21)</f>
        <v/>
      </c>
      <c r="BI22" s="160"/>
      <c r="BJ22" s="660" t="str">
        <f>IF(BI22="","",BF22*BI22)</f>
        <v/>
      </c>
      <c r="BK22" s="660" t="str">
        <f>IF(BI22="","",BI22*(VLOOKUP((_xlfn.CONCAT(BH22,AY22)),'2 - Cadastro de Itens'!$J$16:$M$37,4,0)))</f>
        <v/>
      </c>
      <c r="BL22" s="196">
        <f>IFERROR(BK22*BF22,0)</f>
        <v>0</v>
      </c>
      <c r="BM22" s="230" t="str">
        <f>IF(BM21="","",$BM$21)</f>
        <v/>
      </c>
      <c r="BN22" s="661"/>
      <c r="BO22" s="196" t="str">
        <f>IF(BN22="","",BF22*BN22)</f>
        <v/>
      </c>
      <c r="BP22" s="267" t="str">
        <f>IF(BN22="","",BN22*(VLOOKUP((_xlfn.CONCAT(BM22,AY22)),'2 - Cadastro de Itens'!$J$16:$M$37,4,0)))</f>
        <v/>
      </c>
      <c r="BQ22" s="196">
        <f>IFERROR(BP22*BF22,0)</f>
        <v>0</v>
      </c>
      <c r="BR22" s="230" t="str">
        <f>IF(BR21="","",$BR$21)</f>
        <v/>
      </c>
      <c r="BS22" s="161"/>
      <c r="BT22" s="196" t="str">
        <f>IF(BS22="","",BF22*BS22)</f>
        <v/>
      </c>
      <c r="BU22" s="267" t="str">
        <f>IF(BS22="","",BS22*(VLOOKUP((_xlfn.CONCAT(BR22,AY22)),'2 - Cadastro de Itens'!$J$16:$M$37,4,0)))</f>
        <v/>
      </c>
      <c r="BV22" s="196">
        <f>IFERROR(BU22*BF22,0)</f>
        <v>0</v>
      </c>
      <c r="BW22" s="196">
        <f>IFERROR(BV22+BL22+BQ22,"")</f>
        <v>0</v>
      </c>
      <c r="BY22" s="249"/>
      <c r="BZ22" s="252"/>
      <c r="CA22" s="252"/>
      <c r="CB22" s="252"/>
      <c r="CC22" s="253"/>
      <c r="CD22" s="253"/>
      <c r="CE22" s="254"/>
      <c r="CF22" s="255"/>
      <c r="CG22" s="249"/>
      <c r="CH22" s="22"/>
      <c r="CI22" s="166"/>
      <c r="CJ22" s="171"/>
      <c r="CK22" s="1174"/>
      <c r="CL22" s="1175"/>
      <c r="CM22" s="166"/>
      <c r="CN22" s="166"/>
      <c r="CO22" s="241"/>
      <c r="CP22" s="241"/>
      <c r="CR22" s="1651"/>
      <c r="CS22" s="1652"/>
      <c r="CT22" s="1652"/>
      <c r="CU22" s="1652"/>
      <c r="CV22" s="1652"/>
      <c r="CW22" s="1652"/>
      <c r="CX22" s="1652"/>
      <c r="CY22" s="1652"/>
      <c r="CZ22" s="1652"/>
      <c r="DA22" s="1652"/>
      <c r="DB22" s="1652"/>
      <c r="DC22" s="1652"/>
      <c r="DD22" s="1653"/>
      <c r="DE22" s="10"/>
    </row>
    <row r="23" spans="2:109" ht="19.95" customHeight="1" x14ac:dyDescent="0.25">
      <c r="B23" s="126"/>
      <c r="C23" s="232" t="str">
        <f>IF('10 - Endividamento'!C24="","",'10 - Endividamento'!C24)</f>
        <v/>
      </c>
      <c r="D23" s="232" t="str">
        <f>IF('10 - Endividamento'!D24="","",'10 - Endividamento'!D24)</f>
        <v/>
      </c>
      <c r="E23" s="232" t="str">
        <f>IF('10 - Endividamento'!AG24="","",'10 - Endividamento'!AG24)</f>
        <v/>
      </c>
      <c r="F23" s="164"/>
      <c r="G23" s="233" t="str">
        <f>IF('10 - Endividamento'!S24="","",'10 - Endividamento'!S24)</f>
        <v/>
      </c>
      <c r="H23" s="233" t="str">
        <f>IF('10 - Endividamento'!U24="","",'10 - Endividamento'!U24="")</f>
        <v/>
      </c>
      <c r="I23" s="514" t="str">
        <f>IF('10 - Endividamento'!R24="","",'10 - Endividamento'!R24)</f>
        <v/>
      </c>
      <c r="J23" s="236" t="str">
        <f>IF('10 - Endividamento'!X24="","",'10 - Endividamento'!X24)</f>
        <v/>
      </c>
      <c r="K23" s="197" t="str">
        <f>IF('10 - Endividamento'!AJ24="","",'10 - Endividamento'!AJ24)</f>
        <v/>
      </c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Z23" s="164"/>
      <c r="AA23" s="164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M23" s="653" t="str">
        <f>IF('9 - Fornecedores (Cadastro)'!C23="","",'9 - Fornecedores (Cadastro)'!C23)</f>
        <v/>
      </c>
      <c r="AN23" s="653" t="str">
        <f>IF('9 - Fornecedores (Cadastro)'!D23="","",'9 - Fornecedores (Cadastro)'!D23)</f>
        <v/>
      </c>
      <c r="AO23" s="654" t="str">
        <f>IF('9 - Fornecedores (Cadastro)'!F23="","",'9 - Fornecedores (Cadastro)'!F23)</f>
        <v/>
      </c>
      <c r="AP23" s="655" t="str">
        <f>IF('9 - Fornecedores (Cadastro)'!G23="","",'9 - Fornecedores (Cadastro)'!G23)</f>
        <v/>
      </c>
      <c r="AQ23" s="656" t="str">
        <f>IF('9 - Fornecedores (Cadastro)'!E23="","",'9 - Fornecedores (Cadastro)'!E23)</f>
        <v/>
      </c>
      <c r="AS23" s="22"/>
      <c r="AT23" s="156"/>
      <c r="AV23" s="164"/>
      <c r="AW23" s="164"/>
      <c r="AX23" s="164"/>
      <c r="AY23" s="662"/>
      <c r="AZ23" s="164"/>
      <c r="BA23" s="164"/>
      <c r="BB23" s="662"/>
      <c r="BC23" s="164"/>
      <c r="BD23" s="164"/>
      <c r="BE23" s="164"/>
      <c r="BF23" s="662"/>
      <c r="BG23" s="164"/>
      <c r="BH23" s="232" t="str">
        <f t="shared" ref="BH23:BH85" si="3">IF(BH22="","",$BH$21)</f>
        <v/>
      </c>
      <c r="BI23" s="164"/>
      <c r="BJ23" s="663" t="str">
        <f>IF(BI23="","",BF23*BI23)</f>
        <v/>
      </c>
      <c r="BK23" s="663" t="str">
        <f>IF(BI23="","",BI23*(VLOOKUP((_xlfn.CONCAT(BH23,AY23)),'2 - Cadastro de Itens'!$J$16:$M$37,4,0)))</f>
        <v/>
      </c>
      <c r="BL23" s="197">
        <f t="shared" ref="BL23:BL83" si="4">IFERROR(BK23*BF23,0)</f>
        <v>0</v>
      </c>
      <c r="BM23" s="232" t="str">
        <f t="shared" ref="BM23:BM85" si="5">IF(BM22="","",$BM$21)</f>
        <v/>
      </c>
      <c r="BN23" s="664"/>
      <c r="BO23" s="197" t="str">
        <f t="shared" ref="BO23:BO83" si="6">IF(BN23="","",BF23*BN23)</f>
        <v/>
      </c>
      <c r="BP23" s="268" t="str">
        <f>IF(BN23="","",BN23*(VLOOKUP((_xlfn.CONCAT(BM23,AY23)),'2 - Cadastro de Itens'!$J$16:$M$37,4,0)))</f>
        <v/>
      </c>
      <c r="BQ23" s="197">
        <f t="shared" ref="BQ23:BQ83" si="7">IFERROR(BP23*BF23,0)</f>
        <v>0</v>
      </c>
      <c r="BR23" s="232" t="str">
        <f t="shared" ref="BR23:BR85" si="8">IF(BR22="","",$BR$21)</f>
        <v/>
      </c>
      <c r="BS23" s="165"/>
      <c r="BT23" s="197" t="str">
        <f t="shared" ref="BT23:BT83" si="9">IF(BS23="","",BF23*BS23)</f>
        <v/>
      </c>
      <c r="BU23" s="268" t="str">
        <f>IF(BS23="","",BS23*(VLOOKUP((_xlfn.CONCAT(BR23,AY23)),'2 - Cadastro de Itens'!$J$16:$M$37,4,0)))</f>
        <v/>
      </c>
      <c r="BV23" s="197">
        <f t="shared" ref="BV23:BV83" si="10">IFERROR(BU23*BF23,0)</f>
        <v>0</v>
      </c>
      <c r="BW23" s="197">
        <f t="shared" ref="BW23:BW83" si="11">IFERROR(BV23+BL23+BQ23,"")</f>
        <v>0</v>
      </c>
      <c r="BY23" s="164"/>
      <c r="BZ23" s="169"/>
      <c r="CA23" s="169"/>
      <c r="CB23" s="169"/>
      <c r="CC23" s="166"/>
      <c r="CD23" s="166"/>
      <c r="CE23" s="166"/>
      <c r="CF23" s="166"/>
      <c r="CG23" s="164"/>
      <c r="CH23" s="22"/>
      <c r="CI23" s="33"/>
      <c r="CJ23" s="321"/>
      <c r="CK23" s="1171"/>
      <c r="CL23" s="1176"/>
      <c r="CM23" s="33"/>
      <c r="CN23" s="33"/>
      <c r="CO23" s="189"/>
      <c r="CP23" s="189"/>
      <c r="CR23" s="1651"/>
      <c r="CS23" s="1652"/>
      <c r="CT23" s="1652"/>
      <c r="CU23" s="1652"/>
      <c r="CV23" s="1652"/>
      <c r="CW23" s="1652"/>
      <c r="CX23" s="1652"/>
      <c r="CY23" s="1652"/>
      <c r="CZ23" s="1652"/>
      <c r="DA23" s="1652"/>
      <c r="DB23" s="1652"/>
      <c r="DC23" s="1652"/>
      <c r="DD23" s="1653"/>
      <c r="DE23" s="10"/>
    </row>
    <row r="24" spans="2:109" ht="19.95" customHeight="1" x14ac:dyDescent="0.25">
      <c r="B24" s="126"/>
      <c r="C24" s="232" t="str">
        <f>IF('10 - Endividamento'!C31="","",'10 - Endividamento'!C31)</f>
        <v/>
      </c>
      <c r="D24" s="232" t="str">
        <f>IF('10 - Endividamento'!D31="","",'10 - Endividamento'!D31)</f>
        <v/>
      </c>
      <c r="E24" s="232" t="str">
        <f>IF('10 - Endividamento'!AG31="","",'10 - Endividamento'!AG31)</f>
        <v/>
      </c>
      <c r="F24" s="164"/>
      <c r="G24" s="233" t="str">
        <f>IF('10 - Endividamento'!S31="","",'10 - Endividamento'!S31)</f>
        <v/>
      </c>
      <c r="H24" s="233" t="str">
        <f>IF('10 - Endividamento'!U31="","",'10 - Endividamento'!U31="")</f>
        <v/>
      </c>
      <c r="I24" s="514" t="str">
        <f>IF('10 - Endividamento'!R31="","",'10 - Endividamento'!R31)</f>
        <v/>
      </c>
      <c r="J24" s="236" t="str">
        <f>IF('10 - Endividamento'!X31="","",'10 - Endividamento'!X31)</f>
        <v/>
      </c>
      <c r="K24" s="197" t="str">
        <f>IF('10 - Endividamento'!AJ31="","",'10 - Endividamento'!AJ31)</f>
        <v/>
      </c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Z24" s="164"/>
      <c r="AA24" s="164"/>
      <c r="AB24" s="169"/>
      <c r="AC24" s="169"/>
      <c r="AD24" s="169"/>
      <c r="AE24" s="169"/>
      <c r="AF24" s="169"/>
      <c r="AG24" s="169"/>
      <c r="AH24" s="169"/>
      <c r="AI24" s="169"/>
      <c r="AJ24" s="169"/>
      <c r="AK24" s="169"/>
      <c r="AM24" s="653" t="str">
        <f>IF('9 - Fornecedores (Cadastro)'!C24="","",'9 - Fornecedores (Cadastro)'!C24)</f>
        <v/>
      </c>
      <c r="AN24" s="653" t="str">
        <f>IF('9 - Fornecedores (Cadastro)'!D24="","",'9 - Fornecedores (Cadastro)'!D24)</f>
        <v/>
      </c>
      <c r="AO24" s="654" t="str">
        <f>IF('9 - Fornecedores (Cadastro)'!F24="","",'9 - Fornecedores (Cadastro)'!F24)</f>
        <v/>
      </c>
      <c r="AP24" s="655" t="str">
        <f>IF('9 - Fornecedores (Cadastro)'!G24="","",'9 - Fornecedores (Cadastro)'!G24)</f>
        <v/>
      </c>
      <c r="AQ24" s="656" t="str">
        <f>IF('9 - Fornecedores (Cadastro)'!E24="","",'9 - Fornecedores (Cadastro)'!E24)</f>
        <v/>
      </c>
      <c r="AS24" s="22"/>
      <c r="AT24" s="156"/>
      <c r="AV24" s="164"/>
      <c r="AW24" s="164"/>
      <c r="AX24" s="164"/>
      <c r="AY24" s="662"/>
      <c r="AZ24" s="164"/>
      <c r="BA24" s="164"/>
      <c r="BB24" s="662"/>
      <c r="BC24" s="164"/>
      <c r="BD24" s="164"/>
      <c r="BE24" s="164"/>
      <c r="BF24" s="662"/>
      <c r="BG24" s="164"/>
      <c r="BH24" s="232" t="str">
        <f t="shared" si="3"/>
        <v/>
      </c>
      <c r="BI24" s="164"/>
      <c r="BJ24" s="663" t="str">
        <f t="shared" ref="BJ24:BJ84" si="12">IF(BI24="","",BF24*BI24)</f>
        <v/>
      </c>
      <c r="BK24" s="663" t="str">
        <f>IF(BI24="","",BI24*(VLOOKUP((_xlfn.CONCAT(BH24,AY24)),'2 - Cadastro de Itens'!$J$16:$M$37,4,0)))</f>
        <v/>
      </c>
      <c r="BL24" s="197">
        <f t="shared" si="4"/>
        <v>0</v>
      </c>
      <c r="BM24" s="232" t="str">
        <f t="shared" si="5"/>
        <v/>
      </c>
      <c r="BN24" s="664"/>
      <c r="BO24" s="197" t="str">
        <f t="shared" si="6"/>
        <v/>
      </c>
      <c r="BP24" s="268" t="str">
        <f>IF(BN24="","",BN24*(VLOOKUP((_xlfn.CONCAT(BM24,AY24)),'2 - Cadastro de Itens'!$J$16:$M$37,4,0)))</f>
        <v/>
      </c>
      <c r="BQ24" s="197">
        <f t="shared" si="7"/>
        <v>0</v>
      </c>
      <c r="BR24" s="232" t="str">
        <f t="shared" si="8"/>
        <v/>
      </c>
      <c r="BS24" s="165"/>
      <c r="BT24" s="197" t="str">
        <f t="shared" si="9"/>
        <v/>
      </c>
      <c r="BU24" s="268" t="str">
        <f>IF(BS24="","",BS24*(VLOOKUP((_xlfn.CONCAT(BR24,AY24)),'2 - Cadastro de Itens'!$J$16:$M$37,4,0)))</f>
        <v/>
      </c>
      <c r="BV24" s="197">
        <f t="shared" si="10"/>
        <v>0</v>
      </c>
      <c r="BW24" s="197">
        <f t="shared" si="11"/>
        <v>0</v>
      </c>
      <c r="BY24" s="164"/>
      <c r="BZ24" s="169"/>
      <c r="CA24" s="169"/>
      <c r="CB24" s="169"/>
      <c r="CC24" s="166"/>
      <c r="CD24" s="166"/>
      <c r="CE24" s="166"/>
      <c r="CF24" s="166"/>
      <c r="CG24" s="164"/>
      <c r="CH24" s="22"/>
      <c r="CI24" s="166"/>
      <c r="CJ24" s="171"/>
      <c r="CK24" s="1171"/>
      <c r="CL24" s="1175"/>
      <c r="CM24" s="166"/>
      <c r="CN24" s="166"/>
      <c r="CO24" s="241"/>
      <c r="CP24" s="241"/>
      <c r="CR24" s="1651"/>
      <c r="CS24" s="1652"/>
      <c r="CT24" s="1652"/>
      <c r="CU24" s="1652"/>
      <c r="CV24" s="1652"/>
      <c r="CW24" s="1652"/>
      <c r="CX24" s="1652"/>
      <c r="CY24" s="1652"/>
      <c r="CZ24" s="1652"/>
      <c r="DA24" s="1652"/>
      <c r="DB24" s="1652"/>
      <c r="DC24" s="1652"/>
      <c r="DD24" s="1653"/>
      <c r="DE24" s="10"/>
    </row>
    <row r="25" spans="2:109" ht="19.95" customHeight="1" x14ac:dyDescent="0.25">
      <c r="B25" s="126"/>
      <c r="C25" s="232" t="str">
        <f>IF('10 - Endividamento'!C32="","",'10 - Endividamento'!C32)</f>
        <v/>
      </c>
      <c r="D25" s="232" t="str">
        <f>IF('10 - Endividamento'!D32="","",'10 - Endividamento'!D32)</f>
        <v/>
      </c>
      <c r="E25" s="232" t="str">
        <f>IF('10 - Endividamento'!AG32="","",'10 - Endividamento'!AG32)</f>
        <v/>
      </c>
      <c r="F25" s="164"/>
      <c r="G25" s="233" t="str">
        <f>IF('10 - Endividamento'!S32="","",'10 - Endividamento'!S32)</f>
        <v/>
      </c>
      <c r="H25" s="233" t="str">
        <f>IF('10 - Endividamento'!U32="","",'10 - Endividamento'!U32="")</f>
        <v/>
      </c>
      <c r="I25" s="514" t="str">
        <f>IF('10 - Endividamento'!R32="","",'10 - Endividamento'!R32)</f>
        <v/>
      </c>
      <c r="J25" s="236" t="str">
        <f>IF('10 - Endividamento'!X32="","",'10 - Endividamento'!X32)</f>
        <v/>
      </c>
      <c r="K25" s="197" t="str">
        <f>IF('10 - Endividamento'!AJ32="","",'10 - Endividamento'!AJ32)</f>
        <v/>
      </c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Z25" s="164"/>
      <c r="AA25" s="164"/>
      <c r="AB25" s="169"/>
      <c r="AC25" s="169"/>
      <c r="AD25" s="169"/>
      <c r="AE25" s="169"/>
      <c r="AF25" s="169"/>
      <c r="AG25" s="169"/>
      <c r="AH25" s="169"/>
      <c r="AI25" s="169"/>
      <c r="AJ25" s="169"/>
      <c r="AK25" s="169"/>
      <c r="AM25" s="653" t="str">
        <f>IF('9 - Fornecedores (Cadastro)'!C25="","",'9 - Fornecedores (Cadastro)'!C25)</f>
        <v/>
      </c>
      <c r="AN25" s="653" t="str">
        <f>IF('9 - Fornecedores (Cadastro)'!D25="","",'9 - Fornecedores (Cadastro)'!D25)</f>
        <v/>
      </c>
      <c r="AO25" s="654" t="str">
        <f>IF('9 - Fornecedores (Cadastro)'!F25="","",'9 - Fornecedores (Cadastro)'!F25)</f>
        <v/>
      </c>
      <c r="AP25" s="655" t="str">
        <f>IF('9 - Fornecedores (Cadastro)'!G25="","",'9 - Fornecedores (Cadastro)'!G25)</f>
        <v/>
      </c>
      <c r="AQ25" s="656" t="str">
        <f>IF('9 - Fornecedores (Cadastro)'!E25="","",'9 - Fornecedores (Cadastro)'!E25)</f>
        <v/>
      </c>
      <c r="AS25" s="22"/>
      <c r="AT25" s="156"/>
      <c r="AV25" s="164"/>
      <c r="AW25" s="164"/>
      <c r="AX25" s="164"/>
      <c r="AY25" s="662"/>
      <c r="AZ25" s="164"/>
      <c r="BA25" s="164"/>
      <c r="BB25" s="662"/>
      <c r="BC25" s="164"/>
      <c r="BD25" s="164"/>
      <c r="BE25" s="164"/>
      <c r="BF25" s="662"/>
      <c r="BG25" s="164"/>
      <c r="BH25" s="232" t="str">
        <f t="shared" si="3"/>
        <v/>
      </c>
      <c r="BI25" s="164"/>
      <c r="BJ25" s="663" t="str">
        <f t="shared" si="12"/>
        <v/>
      </c>
      <c r="BK25" s="663" t="str">
        <f>IF(BI25="","",BI25*(VLOOKUP((_xlfn.CONCAT(BH25,AY25)),'2 - Cadastro de Itens'!$J$16:$M$37,4,0)))</f>
        <v/>
      </c>
      <c r="BL25" s="197">
        <f t="shared" si="4"/>
        <v>0</v>
      </c>
      <c r="BM25" s="232" t="str">
        <f t="shared" si="5"/>
        <v/>
      </c>
      <c r="BN25" s="664"/>
      <c r="BO25" s="197" t="str">
        <f t="shared" si="6"/>
        <v/>
      </c>
      <c r="BP25" s="268" t="str">
        <f>IF(BN25="","",BN25*(VLOOKUP((_xlfn.CONCAT(BM25,AY25)),'2 - Cadastro de Itens'!$J$16:$M$37,4,0)))</f>
        <v/>
      </c>
      <c r="BQ25" s="197">
        <f t="shared" si="7"/>
        <v>0</v>
      </c>
      <c r="BR25" s="232" t="str">
        <f t="shared" si="8"/>
        <v/>
      </c>
      <c r="BS25" s="165"/>
      <c r="BT25" s="197" t="str">
        <f t="shared" si="9"/>
        <v/>
      </c>
      <c r="BU25" s="268" t="str">
        <f>IF(BS25="","",BS25*(VLOOKUP((_xlfn.CONCAT(BR25,AY25)),'2 - Cadastro de Itens'!$J$16:$M$37,4,0)))</f>
        <v/>
      </c>
      <c r="BV25" s="197">
        <f t="shared" si="10"/>
        <v>0</v>
      </c>
      <c r="BW25" s="197">
        <f t="shared" si="11"/>
        <v>0</v>
      </c>
      <c r="BY25" s="164"/>
      <c r="BZ25" s="169"/>
      <c r="CA25" s="169"/>
      <c r="CB25" s="169"/>
      <c r="CC25" s="166"/>
      <c r="CD25" s="166"/>
      <c r="CE25" s="166"/>
      <c r="CF25" s="166"/>
      <c r="CG25" s="164"/>
      <c r="CH25" s="22"/>
      <c r="CI25" s="33"/>
      <c r="CJ25" s="321"/>
      <c r="CK25" s="1171"/>
      <c r="CL25" s="1176"/>
      <c r="CM25" s="33"/>
      <c r="CN25" s="33"/>
      <c r="CO25" s="189"/>
      <c r="CP25" s="189"/>
      <c r="CR25" s="1651"/>
      <c r="CS25" s="1652"/>
      <c r="CT25" s="1652"/>
      <c r="CU25" s="1652"/>
      <c r="CV25" s="1652"/>
      <c r="CW25" s="1652"/>
      <c r="CX25" s="1652"/>
      <c r="CY25" s="1652"/>
      <c r="CZ25" s="1652"/>
      <c r="DA25" s="1652"/>
      <c r="DB25" s="1652"/>
      <c r="DC25" s="1652"/>
      <c r="DD25" s="1653"/>
      <c r="DE25" s="10"/>
    </row>
    <row r="26" spans="2:109" ht="19.95" customHeight="1" x14ac:dyDescent="0.25">
      <c r="B26" s="126"/>
      <c r="C26" s="232" t="str">
        <f>IF('10 - Endividamento'!C33="","",'10 - Endividamento'!C33)</f>
        <v/>
      </c>
      <c r="D26" s="232" t="str">
        <f>IF('10 - Endividamento'!D33="","",'10 - Endividamento'!D33)</f>
        <v/>
      </c>
      <c r="E26" s="232" t="str">
        <f>IF('10 - Endividamento'!AG33="","",'10 - Endividamento'!AG33)</f>
        <v/>
      </c>
      <c r="F26" s="164"/>
      <c r="G26" s="233" t="str">
        <f>IF('10 - Endividamento'!S33="","",'10 - Endividamento'!S33)</f>
        <v/>
      </c>
      <c r="H26" s="233" t="str">
        <f>IF('10 - Endividamento'!U33="","",'10 - Endividamento'!U33="")</f>
        <v/>
      </c>
      <c r="I26" s="514" t="str">
        <f>IF('10 - Endividamento'!R33="","",'10 - Endividamento'!R33)</f>
        <v/>
      </c>
      <c r="J26" s="236" t="str">
        <f>IF('10 - Endividamento'!X33="","",'10 - Endividamento'!X33)</f>
        <v/>
      </c>
      <c r="K26" s="197" t="str">
        <f>IF('10 - Endividamento'!AJ33="","",'10 - Endividamento'!AJ33)</f>
        <v/>
      </c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Z26" s="164"/>
      <c r="AA26" s="164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M26" s="653" t="str">
        <f>IF('9 - Fornecedores (Cadastro)'!C26="","",'9 - Fornecedores (Cadastro)'!C26)</f>
        <v/>
      </c>
      <c r="AN26" s="653" t="str">
        <f>IF('9 - Fornecedores (Cadastro)'!D26="","",'9 - Fornecedores (Cadastro)'!D26)</f>
        <v/>
      </c>
      <c r="AO26" s="654" t="str">
        <f>IF('9 - Fornecedores (Cadastro)'!F26="","",'9 - Fornecedores (Cadastro)'!F26)</f>
        <v/>
      </c>
      <c r="AP26" s="655" t="str">
        <f>IF('9 - Fornecedores (Cadastro)'!G26="","",'9 - Fornecedores (Cadastro)'!G26)</f>
        <v/>
      </c>
      <c r="AQ26" s="656" t="str">
        <f>IF('9 - Fornecedores (Cadastro)'!E26="","",'9 - Fornecedores (Cadastro)'!E26)</f>
        <v/>
      </c>
      <c r="AS26" s="22"/>
      <c r="AT26" s="156"/>
      <c r="AV26" s="164"/>
      <c r="AW26" s="164"/>
      <c r="AX26" s="164"/>
      <c r="AY26" s="662"/>
      <c r="AZ26" s="164"/>
      <c r="BA26" s="164"/>
      <c r="BB26" s="662"/>
      <c r="BC26" s="164"/>
      <c r="BD26" s="164"/>
      <c r="BE26" s="164"/>
      <c r="BF26" s="662"/>
      <c r="BG26" s="164"/>
      <c r="BH26" s="232" t="str">
        <f t="shared" si="3"/>
        <v/>
      </c>
      <c r="BI26" s="164"/>
      <c r="BJ26" s="663" t="str">
        <f t="shared" si="12"/>
        <v/>
      </c>
      <c r="BK26" s="663" t="str">
        <f>IF(BI26="","",BI26*(VLOOKUP((_xlfn.CONCAT(BH26,AY26)),'2 - Cadastro de Itens'!$J$16:$M$37,4,0)))</f>
        <v/>
      </c>
      <c r="BL26" s="197">
        <f t="shared" si="4"/>
        <v>0</v>
      </c>
      <c r="BM26" s="232" t="str">
        <f t="shared" si="5"/>
        <v/>
      </c>
      <c r="BN26" s="664"/>
      <c r="BO26" s="197" t="str">
        <f t="shared" si="6"/>
        <v/>
      </c>
      <c r="BP26" s="268" t="str">
        <f>IF(BN26="","",BN26*(VLOOKUP((_xlfn.CONCAT(BM26,AY26)),'2 - Cadastro de Itens'!$J$16:$M$37,4,0)))</f>
        <v/>
      </c>
      <c r="BQ26" s="197">
        <f t="shared" si="7"/>
        <v>0</v>
      </c>
      <c r="BR26" s="232" t="str">
        <f t="shared" si="8"/>
        <v/>
      </c>
      <c r="BS26" s="165"/>
      <c r="BT26" s="197" t="str">
        <f t="shared" si="9"/>
        <v/>
      </c>
      <c r="BU26" s="268" t="str">
        <f>IF(BS26="","",BS26*(VLOOKUP((_xlfn.CONCAT(BR26,AY26)),'2 - Cadastro de Itens'!$J$16:$M$37,4,0)))</f>
        <v/>
      </c>
      <c r="BV26" s="197">
        <f t="shared" si="10"/>
        <v>0</v>
      </c>
      <c r="BW26" s="197">
        <f t="shared" si="11"/>
        <v>0</v>
      </c>
      <c r="BY26" s="164"/>
      <c r="BZ26" s="169"/>
      <c r="CA26" s="169"/>
      <c r="CB26" s="169"/>
      <c r="CC26" s="166"/>
      <c r="CD26" s="166"/>
      <c r="CE26" s="166"/>
      <c r="CF26" s="166"/>
      <c r="CG26" s="164"/>
      <c r="CH26" s="22"/>
      <c r="CI26" s="33"/>
      <c r="CJ26" s="321"/>
      <c r="CK26" s="1171"/>
      <c r="CL26" s="1176"/>
      <c r="CM26" s="33"/>
      <c r="CN26" s="33"/>
      <c r="CO26" s="189"/>
      <c r="CP26" s="189"/>
      <c r="CR26" s="1651"/>
      <c r="CS26" s="1652"/>
      <c r="CT26" s="1652"/>
      <c r="CU26" s="1652"/>
      <c r="CV26" s="1652"/>
      <c r="CW26" s="1652"/>
      <c r="CX26" s="1652"/>
      <c r="CY26" s="1652"/>
      <c r="CZ26" s="1652"/>
      <c r="DA26" s="1652"/>
      <c r="DB26" s="1652"/>
      <c r="DC26" s="1652"/>
      <c r="DD26" s="1653"/>
      <c r="DE26" s="10"/>
    </row>
    <row r="27" spans="2:109" ht="19.95" customHeight="1" x14ac:dyDescent="0.25">
      <c r="B27" s="126"/>
      <c r="C27" s="232" t="str">
        <f>IF('10 - Endividamento'!C34="","",'10 - Endividamento'!C34)</f>
        <v/>
      </c>
      <c r="D27" s="232" t="str">
        <f>IF('10 - Endividamento'!D34="","",'10 - Endividamento'!D34)</f>
        <v/>
      </c>
      <c r="E27" s="232" t="str">
        <f>IF('10 - Endividamento'!AG34="","",'10 - Endividamento'!AG34)</f>
        <v/>
      </c>
      <c r="F27" s="164"/>
      <c r="G27" s="233" t="str">
        <f>IF('10 - Endividamento'!S34="","",'10 - Endividamento'!S34)</f>
        <v/>
      </c>
      <c r="H27" s="233" t="str">
        <f>IF('10 - Endividamento'!U34="","",'10 - Endividamento'!U34="")</f>
        <v/>
      </c>
      <c r="I27" s="725" t="str">
        <f>IF('10 - Endividamento'!R34="","",'10 - Endividamento'!R34)</f>
        <v/>
      </c>
      <c r="J27" s="236" t="str">
        <f>IF('10 - Endividamento'!X34="","",'10 - Endividamento'!X34)</f>
        <v/>
      </c>
      <c r="K27" s="197" t="str">
        <f>IF('10 - Endividamento'!AJ34="","",'10 - Endividamento'!AJ34)</f>
        <v/>
      </c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Z27" s="164"/>
      <c r="AA27" s="164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M27" s="653" t="str">
        <f>IF('9 - Fornecedores (Cadastro)'!C27="","",'9 - Fornecedores (Cadastro)'!C27)</f>
        <v/>
      </c>
      <c r="AN27" s="653" t="str">
        <f>IF('9 - Fornecedores (Cadastro)'!D27="","",'9 - Fornecedores (Cadastro)'!D27)</f>
        <v/>
      </c>
      <c r="AO27" s="654" t="str">
        <f>IF('9 - Fornecedores (Cadastro)'!F27="","",'9 - Fornecedores (Cadastro)'!F27)</f>
        <v/>
      </c>
      <c r="AP27" s="655" t="str">
        <f>IF('9 - Fornecedores (Cadastro)'!G27="","",'9 - Fornecedores (Cadastro)'!G27)</f>
        <v/>
      </c>
      <c r="AQ27" s="656" t="str">
        <f>IF('9 - Fornecedores (Cadastro)'!E27="","",'9 - Fornecedores (Cadastro)'!E27)</f>
        <v/>
      </c>
      <c r="AS27" s="22"/>
      <c r="AT27" s="156"/>
      <c r="AV27" s="164"/>
      <c r="AW27" s="164"/>
      <c r="AX27" s="164"/>
      <c r="AY27" s="662"/>
      <c r="AZ27" s="164"/>
      <c r="BA27" s="164"/>
      <c r="BB27" s="662"/>
      <c r="BC27" s="164"/>
      <c r="BD27" s="164"/>
      <c r="BE27" s="164"/>
      <c r="BF27" s="662"/>
      <c r="BG27" s="164"/>
      <c r="BH27" s="232" t="str">
        <f t="shared" si="3"/>
        <v/>
      </c>
      <c r="BI27" s="164"/>
      <c r="BJ27" s="663" t="str">
        <f t="shared" si="12"/>
        <v/>
      </c>
      <c r="BK27" s="663" t="str">
        <f>IF(BI27="","",BI27*(VLOOKUP((_xlfn.CONCAT(BH27,AY27)),'2 - Cadastro de Itens'!$J$16:$M$37,4,0)))</f>
        <v/>
      </c>
      <c r="BL27" s="197">
        <f t="shared" si="4"/>
        <v>0</v>
      </c>
      <c r="BM27" s="232" t="str">
        <f t="shared" si="5"/>
        <v/>
      </c>
      <c r="BN27" s="664"/>
      <c r="BO27" s="197" t="str">
        <f t="shared" si="6"/>
        <v/>
      </c>
      <c r="BP27" s="268" t="str">
        <f>IF(BN27="","",BN27*(VLOOKUP((_xlfn.CONCAT(BM27,AY27)),'2 - Cadastro de Itens'!$J$16:$M$37,4,0)))</f>
        <v/>
      </c>
      <c r="BQ27" s="197">
        <f t="shared" si="7"/>
        <v>0</v>
      </c>
      <c r="BR27" s="232" t="str">
        <f t="shared" si="8"/>
        <v/>
      </c>
      <c r="BS27" s="165"/>
      <c r="BT27" s="197" t="str">
        <f t="shared" si="9"/>
        <v/>
      </c>
      <c r="BU27" s="268" t="str">
        <f>IF(BS27="","",BS27*(VLOOKUP((_xlfn.CONCAT(BR27,AY27)),'2 - Cadastro de Itens'!$J$16:$M$37,4,0)))</f>
        <v/>
      </c>
      <c r="BV27" s="197">
        <f t="shared" si="10"/>
        <v>0</v>
      </c>
      <c r="BW27" s="197">
        <f t="shared" si="11"/>
        <v>0</v>
      </c>
      <c r="BY27" s="164"/>
      <c r="BZ27" s="169"/>
      <c r="CA27" s="169"/>
      <c r="CB27" s="169"/>
      <c r="CC27" s="166"/>
      <c r="CD27" s="166"/>
      <c r="CE27" s="166"/>
      <c r="CF27" s="166"/>
      <c r="CG27" s="164"/>
      <c r="CH27" s="22"/>
      <c r="CI27" s="33"/>
      <c r="CJ27" s="321"/>
      <c r="CK27" s="1171"/>
      <c r="CL27" s="1176"/>
      <c r="CM27" s="33"/>
      <c r="CN27" s="33"/>
      <c r="CO27" s="189"/>
      <c r="CP27" s="189"/>
      <c r="CR27" s="1651"/>
      <c r="CS27" s="1652"/>
      <c r="CT27" s="1652"/>
      <c r="CU27" s="1652"/>
      <c r="CV27" s="1652"/>
      <c r="CW27" s="1652"/>
      <c r="CX27" s="1652"/>
      <c r="CY27" s="1652"/>
      <c r="CZ27" s="1652"/>
      <c r="DA27" s="1652"/>
      <c r="DB27" s="1652"/>
      <c r="DC27" s="1652"/>
      <c r="DD27" s="1653"/>
      <c r="DE27" s="10"/>
    </row>
    <row r="28" spans="2:109" ht="19.95" customHeight="1" x14ac:dyDescent="0.25">
      <c r="B28" s="126"/>
      <c r="C28" s="232" t="str">
        <f>IF('10 - Endividamento'!C35="","",'10 - Endividamento'!C35)</f>
        <v/>
      </c>
      <c r="D28" s="232" t="str">
        <f>IF('10 - Endividamento'!D35="","",'10 - Endividamento'!D35)</f>
        <v/>
      </c>
      <c r="E28" s="232" t="str">
        <f>IF('10 - Endividamento'!AG35="","",'10 - Endividamento'!AG35)</f>
        <v/>
      </c>
      <c r="F28" s="164"/>
      <c r="G28" s="233" t="str">
        <f>IF('10 - Endividamento'!S35="","",'10 - Endividamento'!S35)</f>
        <v/>
      </c>
      <c r="H28" s="233" t="str">
        <f>IF('10 - Endividamento'!U35="","",'10 - Endividamento'!U35="")</f>
        <v/>
      </c>
      <c r="I28" s="514" t="str">
        <f>IF('10 - Endividamento'!R35="","",'10 - Endividamento'!R35)</f>
        <v/>
      </c>
      <c r="J28" s="236" t="str">
        <f>IF('10 - Endividamento'!X35="","",'10 - Endividamento'!X35)</f>
        <v/>
      </c>
      <c r="K28" s="197" t="str">
        <f>IF('10 - Endividamento'!AJ35="","",'10 - Endividamento'!AJ35)</f>
        <v/>
      </c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Z28" s="164"/>
      <c r="AA28" s="164"/>
      <c r="AB28" s="169"/>
      <c r="AC28" s="169"/>
      <c r="AD28" s="169"/>
      <c r="AE28" s="169"/>
      <c r="AF28" s="169"/>
      <c r="AG28" s="169"/>
      <c r="AH28" s="169"/>
      <c r="AI28" s="169"/>
      <c r="AJ28" s="169"/>
      <c r="AK28" s="169"/>
      <c r="AM28" s="653" t="str">
        <f>IF('9 - Fornecedores (Cadastro)'!C28="","",'9 - Fornecedores (Cadastro)'!C28)</f>
        <v/>
      </c>
      <c r="AN28" s="653" t="str">
        <f>IF('9 - Fornecedores (Cadastro)'!D28="","",'9 - Fornecedores (Cadastro)'!D28)</f>
        <v/>
      </c>
      <c r="AO28" s="654" t="str">
        <f>IF('9 - Fornecedores (Cadastro)'!F28="","",'9 - Fornecedores (Cadastro)'!F28)</f>
        <v/>
      </c>
      <c r="AP28" s="655" t="str">
        <f>IF('9 - Fornecedores (Cadastro)'!G28="","",'9 - Fornecedores (Cadastro)'!G28)</f>
        <v/>
      </c>
      <c r="AQ28" s="656" t="str">
        <f>IF('9 - Fornecedores (Cadastro)'!E28="","",'9 - Fornecedores (Cadastro)'!E28)</f>
        <v/>
      </c>
      <c r="AS28" s="22"/>
      <c r="AT28" s="156"/>
      <c r="AV28" s="164"/>
      <c r="AW28" s="164"/>
      <c r="AX28" s="164"/>
      <c r="AY28" s="662"/>
      <c r="AZ28" s="164"/>
      <c r="BA28" s="164"/>
      <c r="BB28" s="662"/>
      <c r="BC28" s="164"/>
      <c r="BD28" s="164"/>
      <c r="BE28" s="164"/>
      <c r="BF28" s="662"/>
      <c r="BG28" s="164"/>
      <c r="BH28" s="232" t="str">
        <f t="shared" si="3"/>
        <v/>
      </c>
      <c r="BI28" s="164"/>
      <c r="BJ28" s="663" t="str">
        <f t="shared" si="12"/>
        <v/>
      </c>
      <c r="BK28" s="663" t="str">
        <f>IF(BI28="","",BI28*(VLOOKUP((_xlfn.CONCAT(BH28,AY28)),'2 - Cadastro de Itens'!$J$16:$M$37,4,0)))</f>
        <v/>
      </c>
      <c r="BL28" s="197">
        <f t="shared" si="4"/>
        <v>0</v>
      </c>
      <c r="BM28" s="232" t="str">
        <f t="shared" si="5"/>
        <v/>
      </c>
      <c r="BN28" s="664"/>
      <c r="BO28" s="197" t="str">
        <f t="shared" si="6"/>
        <v/>
      </c>
      <c r="BP28" s="268" t="str">
        <f>IF(BN28="","",BN28*(VLOOKUP((_xlfn.CONCAT(BM28,AY28)),'2 - Cadastro de Itens'!$J$16:$M$37,4,0)))</f>
        <v/>
      </c>
      <c r="BQ28" s="197">
        <f t="shared" si="7"/>
        <v>0</v>
      </c>
      <c r="BR28" s="232" t="str">
        <f t="shared" si="8"/>
        <v/>
      </c>
      <c r="BS28" s="165"/>
      <c r="BT28" s="197" t="str">
        <f t="shared" si="9"/>
        <v/>
      </c>
      <c r="BU28" s="268" t="str">
        <f>IF(BS28="","",BS28*(VLOOKUP((_xlfn.CONCAT(BR28,AY28)),'2 - Cadastro de Itens'!$J$16:$M$37,4,0)))</f>
        <v/>
      </c>
      <c r="BV28" s="197">
        <f t="shared" si="10"/>
        <v>0</v>
      </c>
      <c r="BW28" s="197">
        <f t="shared" si="11"/>
        <v>0</v>
      </c>
      <c r="BY28" s="164"/>
      <c r="BZ28" s="169"/>
      <c r="CA28" s="169"/>
      <c r="CB28" s="169"/>
      <c r="CC28" s="166"/>
      <c r="CD28" s="166"/>
      <c r="CE28" s="166"/>
      <c r="CF28" s="166"/>
      <c r="CG28" s="164"/>
      <c r="CH28" s="22"/>
      <c r="CI28" s="33"/>
      <c r="CJ28" s="321"/>
      <c r="CK28" s="1171"/>
      <c r="CL28" s="1176"/>
      <c r="CM28" s="33"/>
      <c r="CN28" s="33"/>
      <c r="CO28" s="189"/>
      <c r="CP28" s="189"/>
      <c r="CR28" s="1651"/>
      <c r="CS28" s="1652"/>
      <c r="CT28" s="1652"/>
      <c r="CU28" s="1652"/>
      <c r="CV28" s="1652"/>
      <c r="CW28" s="1652"/>
      <c r="CX28" s="1652"/>
      <c r="CY28" s="1652"/>
      <c r="CZ28" s="1652"/>
      <c r="DA28" s="1652"/>
      <c r="DB28" s="1652"/>
      <c r="DC28" s="1652"/>
      <c r="DD28" s="1653"/>
      <c r="DE28" s="10"/>
    </row>
    <row r="29" spans="2:109" ht="19.95" customHeight="1" x14ac:dyDescent="0.25">
      <c r="B29" s="126"/>
      <c r="C29" s="232" t="str">
        <f>IF('10 - Endividamento'!C36="","",'10 - Endividamento'!C36)</f>
        <v/>
      </c>
      <c r="D29" s="232" t="str">
        <f>IF('10 - Endividamento'!D36="","",'10 - Endividamento'!D36)</f>
        <v/>
      </c>
      <c r="E29" s="232" t="str">
        <f>IF('10 - Endividamento'!AG36="","",'10 - Endividamento'!AG36)</f>
        <v/>
      </c>
      <c r="F29" s="164"/>
      <c r="G29" s="233" t="str">
        <f>IF('10 - Endividamento'!S36="","",'10 - Endividamento'!S36)</f>
        <v/>
      </c>
      <c r="H29" s="233" t="str">
        <f>IF('10 - Endividamento'!U36="","",'10 - Endividamento'!U36="")</f>
        <v/>
      </c>
      <c r="I29" s="514" t="str">
        <f>IF('10 - Endividamento'!R36="","",'10 - Endividamento'!R36)</f>
        <v/>
      </c>
      <c r="J29" s="236" t="str">
        <f>IF('10 - Endividamento'!X36="","",'10 - Endividamento'!X36)</f>
        <v/>
      </c>
      <c r="K29" s="197" t="str">
        <f>IF('10 - Endividamento'!AJ36="","",'10 - Endividamento'!AJ36)</f>
        <v/>
      </c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Z29" s="164"/>
      <c r="AA29" s="164"/>
      <c r="AB29" s="169"/>
      <c r="AC29" s="169"/>
      <c r="AD29" s="169"/>
      <c r="AE29" s="169"/>
      <c r="AF29" s="169"/>
      <c r="AG29" s="169"/>
      <c r="AH29" s="169"/>
      <c r="AI29" s="169"/>
      <c r="AJ29" s="169"/>
      <c r="AK29" s="169"/>
      <c r="AM29" s="653" t="str">
        <f>IF('9 - Fornecedores (Cadastro)'!C29="","",'9 - Fornecedores (Cadastro)'!C29)</f>
        <v/>
      </c>
      <c r="AN29" s="653" t="str">
        <f>IF('9 - Fornecedores (Cadastro)'!D29="","",'9 - Fornecedores (Cadastro)'!D29)</f>
        <v/>
      </c>
      <c r="AO29" s="654" t="str">
        <f>IF('9 - Fornecedores (Cadastro)'!F29="","",'9 - Fornecedores (Cadastro)'!F29)</f>
        <v/>
      </c>
      <c r="AP29" s="655" t="str">
        <f>IF('9 - Fornecedores (Cadastro)'!G29="","",'9 - Fornecedores (Cadastro)'!G29)</f>
        <v/>
      </c>
      <c r="AQ29" s="656" t="str">
        <f>IF('9 - Fornecedores (Cadastro)'!E29="","",'9 - Fornecedores (Cadastro)'!E29)</f>
        <v/>
      </c>
      <c r="AS29" s="22"/>
      <c r="AT29" s="156"/>
      <c r="AV29" s="164"/>
      <c r="AW29" s="164"/>
      <c r="AX29" s="164"/>
      <c r="AY29" s="662"/>
      <c r="AZ29" s="164"/>
      <c r="BA29" s="241"/>
      <c r="BB29" s="241"/>
      <c r="BC29" s="241"/>
      <c r="BD29" s="164"/>
      <c r="BE29" s="164"/>
      <c r="BF29" s="164"/>
      <c r="BG29" s="164"/>
      <c r="BH29" s="232" t="str">
        <f t="shared" si="3"/>
        <v/>
      </c>
      <c r="BI29" s="164"/>
      <c r="BJ29" s="663" t="str">
        <f t="shared" si="12"/>
        <v/>
      </c>
      <c r="BK29" s="663" t="str">
        <f>IF(BI29="","",BI29*(VLOOKUP((_xlfn.CONCAT(BH29,AY29)),'2 - Cadastro de Itens'!$J$16:$M$37,4,0)))</f>
        <v/>
      </c>
      <c r="BL29" s="197">
        <f t="shared" si="4"/>
        <v>0</v>
      </c>
      <c r="BM29" s="232" t="str">
        <f t="shared" si="5"/>
        <v/>
      </c>
      <c r="BN29" s="664"/>
      <c r="BO29" s="197" t="str">
        <f t="shared" si="6"/>
        <v/>
      </c>
      <c r="BP29" s="268" t="str">
        <f>IF(BN29="","",BN29*(VLOOKUP((_xlfn.CONCAT(BM29,AY29)),'2 - Cadastro de Itens'!$J$16:$M$37,4,0)))</f>
        <v/>
      </c>
      <c r="BQ29" s="197">
        <f t="shared" si="7"/>
        <v>0</v>
      </c>
      <c r="BR29" s="232" t="str">
        <f t="shared" si="8"/>
        <v/>
      </c>
      <c r="BS29" s="165"/>
      <c r="BT29" s="197" t="str">
        <f t="shared" si="9"/>
        <v/>
      </c>
      <c r="BU29" s="268" t="str">
        <f>IF(BS29="","",BS29*(VLOOKUP((_xlfn.CONCAT(BR29,AY29)),'2 - Cadastro de Itens'!$J$16:$M$37,4,0)))</f>
        <v/>
      </c>
      <c r="BV29" s="197">
        <f t="shared" si="10"/>
        <v>0</v>
      </c>
      <c r="BW29" s="197">
        <f t="shared" si="11"/>
        <v>0</v>
      </c>
      <c r="BY29" s="164"/>
      <c r="BZ29" s="169"/>
      <c r="CA29" s="169"/>
      <c r="CB29" s="169"/>
      <c r="CC29" s="166"/>
      <c r="CD29" s="166"/>
      <c r="CE29" s="166"/>
      <c r="CF29" s="166"/>
      <c r="CG29" s="164"/>
      <c r="CH29" s="22"/>
      <c r="CI29" s="33"/>
      <c r="CJ29" s="321"/>
      <c r="CK29" s="1171"/>
      <c r="CL29" s="1176"/>
      <c r="CM29" s="33"/>
      <c r="CN29" s="33"/>
      <c r="CO29" s="189"/>
      <c r="CP29" s="189"/>
      <c r="CR29" s="1651"/>
      <c r="CS29" s="1652"/>
      <c r="CT29" s="1652"/>
      <c r="CU29" s="1652"/>
      <c r="CV29" s="1652"/>
      <c r="CW29" s="1652"/>
      <c r="CX29" s="1652"/>
      <c r="CY29" s="1652"/>
      <c r="CZ29" s="1652"/>
      <c r="DA29" s="1652"/>
      <c r="DB29" s="1652"/>
      <c r="DC29" s="1652"/>
      <c r="DD29" s="1653"/>
      <c r="DE29" s="10"/>
    </row>
    <row r="30" spans="2:109" ht="19.95" customHeight="1" x14ac:dyDescent="0.25">
      <c r="B30" s="126"/>
      <c r="C30" s="232" t="str">
        <f>IF('10 - Endividamento'!C37="","",'10 - Endividamento'!C37)</f>
        <v/>
      </c>
      <c r="D30" s="232" t="str">
        <f>IF('10 - Endividamento'!D37="","",'10 - Endividamento'!D37)</f>
        <v/>
      </c>
      <c r="E30" s="232" t="str">
        <f>IF('10 - Endividamento'!AG37="","",'10 - Endividamento'!AG37)</f>
        <v/>
      </c>
      <c r="F30" s="164"/>
      <c r="G30" s="233" t="str">
        <f>IF('10 - Endividamento'!S37="","",'10 - Endividamento'!S37)</f>
        <v/>
      </c>
      <c r="H30" s="233" t="str">
        <f>IF('10 - Endividamento'!U37="","",'10 - Endividamento'!U37="")</f>
        <v/>
      </c>
      <c r="I30" s="514" t="str">
        <f>IF('10 - Endividamento'!R37="","",'10 - Endividamento'!R37)</f>
        <v/>
      </c>
      <c r="J30" s="236" t="str">
        <f>IF('10 - Endividamento'!X37="","",'10 - Endividamento'!X37)</f>
        <v/>
      </c>
      <c r="K30" s="197" t="str">
        <f>IF('10 - Endividamento'!AJ37="","",'10 - Endividamento'!AJ37)</f>
        <v/>
      </c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Z30" s="164"/>
      <c r="AA30" s="164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M30" s="653" t="str">
        <f>IF('9 - Fornecedores (Cadastro)'!C30="","",'9 - Fornecedores (Cadastro)'!C30)</f>
        <v/>
      </c>
      <c r="AN30" s="653" t="str">
        <f>IF('9 - Fornecedores (Cadastro)'!D30="","",'9 - Fornecedores (Cadastro)'!D30)</f>
        <v/>
      </c>
      <c r="AO30" s="654" t="str">
        <f>IF('9 - Fornecedores (Cadastro)'!F30="","",'9 - Fornecedores (Cadastro)'!F30)</f>
        <v/>
      </c>
      <c r="AP30" s="655" t="str">
        <f>IF('9 - Fornecedores (Cadastro)'!G30="","",'9 - Fornecedores (Cadastro)'!G30)</f>
        <v/>
      </c>
      <c r="AQ30" s="656" t="str">
        <f>IF('9 - Fornecedores (Cadastro)'!E30="","",'9 - Fornecedores (Cadastro)'!E30)</f>
        <v/>
      </c>
      <c r="AS30" s="22"/>
      <c r="AT30" s="156"/>
      <c r="AV30" s="164"/>
      <c r="AW30" s="164"/>
      <c r="AX30" s="164"/>
      <c r="AY30" s="662"/>
      <c r="AZ30" s="164"/>
      <c r="BA30" s="241"/>
      <c r="BB30" s="241"/>
      <c r="BC30" s="241"/>
      <c r="BD30" s="241"/>
      <c r="BE30" s="164"/>
      <c r="BF30" s="164"/>
      <c r="BG30" s="164"/>
      <c r="BH30" s="232" t="str">
        <f t="shared" si="3"/>
        <v/>
      </c>
      <c r="BI30" s="164"/>
      <c r="BJ30" s="663" t="str">
        <f t="shared" si="12"/>
        <v/>
      </c>
      <c r="BK30" s="663" t="str">
        <f>IF(BI30="","",BI30*(VLOOKUP((_xlfn.CONCAT(BH30,AY30)),'2 - Cadastro de Itens'!$J$16:$M$37,4,0)))</f>
        <v/>
      </c>
      <c r="BL30" s="197">
        <f t="shared" si="4"/>
        <v>0</v>
      </c>
      <c r="BM30" s="232" t="str">
        <f t="shared" si="5"/>
        <v/>
      </c>
      <c r="BN30" s="664"/>
      <c r="BO30" s="197" t="str">
        <f t="shared" si="6"/>
        <v/>
      </c>
      <c r="BP30" s="268" t="str">
        <f>IF(BN30="","",BN30*(VLOOKUP((_xlfn.CONCAT(BM30,AY30)),'2 - Cadastro de Itens'!$J$16:$M$37,4,0)))</f>
        <v/>
      </c>
      <c r="BQ30" s="197">
        <f t="shared" si="7"/>
        <v>0</v>
      </c>
      <c r="BR30" s="232" t="str">
        <f t="shared" si="8"/>
        <v/>
      </c>
      <c r="BS30" s="165"/>
      <c r="BT30" s="197" t="str">
        <f t="shared" si="9"/>
        <v/>
      </c>
      <c r="BU30" s="268" t="str">
        <f>IF(BS30="","",BS30*(VLOOKUP((_xlfn.CONCAT(BR30,AY30)),'2 - Cadastro de Itens'!$J$16:$M$37,4,0)))</f>
        <v/>
      </c>
      <c r="BV30" s="197">
        <f t="shared" si="10"/>
        <v>0</v>
      </c>
      <c r="BW30" s="197">
        <f t="shared" si="11"/>
        <v>0</v>
      </c>
      <c r="BY30" s="164"/>
      <c r="BZ30" s="169"/>
      <c r="CA30" s="169"/>
      <c r="CB30" s="169"/>
      <c r="CC30" s="166"/>
      <c r="CD30" s="166"/>
      <c r="CE30" s="166"/>
      <c r="CF30" s="166"/>
      <c r="CG30" s="164"/>
      <c r="CH30" s="22"/>
      <c r="CI30" s="33"/>
      <c r="CJ30" s="321"/>
      <c r="CK30" s="1171"/>
      <c r="CL30" s="1176"/>
      <c r="CM30" s="33"/>
      <c r="CN30" s="33"/>
      <c r="CO30" s="189"/>
      <c r="CP30" s="189"/>
      <c r="CR30" s="1651"/>
      <c r="CS30" s="1652"/>
      <c r="CT30" s="1652"/>
      <c r="CU30" s="1652"/>
      <c r="CV30" s="1652"/>
      <c r="CW30" s="1652"/>
      <c r="CX30" s="1652"/>
      <c r="CY30" s="1652"/>
      <c r="CZ30" s="1652"/>
      <c r="DA30" s="1652"/>
      <c r="DB30" s="1652"/>
      <c r="DC30" s="1652"/>
      <c r="DD30" s="1653"/>
      <c r="DE30" s="10"/>
    </row>
    <row r="31" spans="2:109" ht="19.95" customHeight="1" x14ac:dyDescent="0.25">
      <c r="B31" s="126"/>
      <c r="C31" s="232" t="str">
        <f>IF('10 - Endividamento'!C38="","",'10 - Endividamento'!C38)</f>
        <v/>
      </c>
      <c r="D31" s="232" t="str">
        <f>IF('10 - Endividamento'!D38="","",'10 - Endividamento'!D38)</f>
        <v/>
      </c>
      <c r="E31" s="232" t="str">
        <f>IF('10 - Endividamento'!AG38="","",'10 - Endividamento'!AG38)</f>
        <v/>
      </c>
      <c r="F31" s="164"/>
      <c r="G31" s="233" t="str">
        <f>IF('10 - Endividamento'!S38="","",'10 - Endividamento'!S38)</f>
        <v/>
      </c>
      <c r="H31" s="233" t="str">
        <f>IF('10 - Endividamento'!U38="","",'10 - Endividamento'!U38="")</f>
        <v/>
      </c>
      <c r="I31" s="514" t="str">
        <f>IF('10 - Endividamento'!R38="","",'10 - Endividamento'!R38)</f>
        <v/>
      </c>
      <c r="J31" s="236" t="str">
        <f>IF('10 - Endividamento'!X38="","",'10 - Endividamento'!X38)</f>
        <v/>
      </c>
      <c r="K31" s="197" t="str">
        <f>IF('10 - Endividamento'!AJ38="","",'10 - Endividamento'!AJ38)</f>
        <v/>
      </c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Z31" s="164"/>
      <c r="AA31" s="164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M31" s="653" t="str">
        <f>IF('9 - Fornecedores (Cadastro)'!C31="","",'9 - Fornecedores (Cadastro)'!C31)</f>
        <v/>
      </c>
      <c r="AN31" s="653" t="str">
        <f>IF('9 - Fornecedores (Cadastro)'!D31="","",'9 - Fornecedores (Cadastro)'!D31)</f>
        <v/>
      </c>
      <c r="AO31" s="654" t="str">
        <f>IF('9 - Fornecedores (Cadastro)'!F31="","",'9 - Fornecedores (Cadastro)'!F31)</f>
        <v/>
      </c>
      <c r="AP31" s="655" t="str">
        <f>IF('9 - Fornecedores (Cadastro)'!G31="","",'9 - Fornecedores (Cadastro)'!G31)</f>
        <v/>
      </c>
      <c r="AQ31" s="656" t="str">
        <f>IF('9 - Fornecedores (Cadastro)'!E31="","",'9 - Fornecedores (Cadastro)'!E31)</f>
        <v/>
      </c>
      <c r="AS31" s="22"/>
      <c r="AT31" s="156"/>
      <c r="AV31" s="164"/>
      <c r="AW31" s="164"/>
      <c r="AX31" s="164"/>
      <c r="AY31" s="662"/>
      <c r="AZ31" s="164"/>
      <c r="BA31" s="241"/>
      <c r="BB31" s="241"/>
      <c r="BC31" s="241"/>
      <c r="BD31" s="241"/>
      <c r="BE31" s="164"/>
      <c r="BF31" s="164"/>
      <c r="BG31" s="164"/>
      <c r="BH31" s="232" t="str">
        <f t="shared" si="3"/>
        <v/>
      </c>
      <c r="BI31" s="164"/>
      <c r="BJ31" s="663" t="str">
        <f t="shared" si="12"/>
        <v/>
      </c>
      <c r="BK31" s="663" t="str">
        <f>IF(BI31="","",BI31*(VLOOKUP((_xlfn.CONCAT(BH31,AY31)),'2 - Cadastro de Itens'!$J$16:$M$37,4,0)))</f>
        <v/>
      </c>
      <c r="BL31" s="197">
        <f t="shared" si="4"/>
        <v>0</v>
      </c>
      <c r="BM31" s="232" t="str">
        <f t="shared" si="5"/>
        <v/>
      </c>
      <c r="BN31" s="664"/>
      <c r="BO31" s="197" t="str">
        <f t="shared" si="6"/>
        <v/>
      </c>
      <c r="BP31" s="268" t="str">
        <f>IF(BN31="","",BN31*(VLOOKUP((_xlfn.CONCAT(BM31,AY31)),'2 - Cadastro de Itens'!$J$16:$M$37,4,0)))</f>
        <v/>
      </c>
      <c r="BQ31" s="197">
        <f t="shared" si="7"/>
        <v>0</v>
      </c>
      <c r="BR31" s="232" t="str">
        <f t="shared" si="8"/>
        <v/>
      </c>
      <c r="BS31" s="165"/>
      <c r="BT31" s="197" t="str">
        <f t="shared" si="9"/>
        <v/>
      </c>
      <c r="BU31" s="268" t="str">
        <f>IF(BS31="","",BS31*(VLOOKUP((_xlfn.CONCAT(BR31,AY31)),'2 - Cadastro de Itens'!$J$16:$M$37,4,0)))</f>
        <v/>
      </c>
      <c r="BV31" s="197">
        <f t="shared" si="10"/>
        <v>0</v>
      </c>
      <c r="BW31" s="197">
        <f t="shared" si="11"/>
        <v>0</v>
      </c>
      <c r="BY31" s="245"/>
      <c r="BZ31" s="256"/>
      <c r="CA31" s="256"/>
      <c r="CB31" s="256"/>
      <c r="CC31" s="257"/>
      <c r="CD31" s="257"/>
      <c r="CE31" s="257"/>
      <c r="CF31" s="257"/>
      <c r="CG31" s="164"/>
      <c r="CH31" s="22"/>
      <c r="CI31" s="33"/>
      <c r="CJ31" s="321"/>
      <c r="CK31" s="1171"/>
      <c r="CL31" s="1176"/>
      <c r="CM31" s="33"/>
      <c r="CN31" s="33"/>
      <c r="CO31" s="189"/>
      <c r="CP31" s="189"/>
      <c r="CR31" s="1651"/>
      <c r="CS31" s="1652"/>
      <c r="CT31" s="1652"/>
      <c r="CU31" s="1652"/>
      <c r="CV31" s="1652"/>
      <c r="CW31" s="1652"/>
      <c r="CX31" s="1652"/>
      <c r="CY31" s="1652"/>
      <c r="CZ31" s="1652"/>
      <c r="DA31" s="1652"/>
      <c r="DB31" s="1652"/>
      <c r="DC31" s="1652"/>
      <c r="DD31" s="1653"/>
      <c r="DE31" s="10"/>
    </row>
    <row r="32" spans="2:109" ht="19.95" customHeight="1" x14ac:dyDescent="0.25">
      <c r="B32" s="126"/>
      <c r="C32" s="232" t="str">
        <f>IF('10 - Endividamento'!C39="","",'10 - Endividamento'!C39)</f>
        <v/>
      </c>
      <c r="D32" s="232" t="str">
        <f>IF('10 - Endividamento'!D39="","",'10 - Endividamento'!D39)</f>
        <v/>
      </c>
      <c r="E32" s="232" t="str">
        <f>IF('10 - Endividamento'!AG39="","",'10 - Endividamento'!AG39)</f>
        <v/>
      </c>
      <c r="F32" s="164"/>
      <c r="G32" s="233" t="str">
        <f>IF('10 - Endividamento'!S39="","",'10 - Endividamento'!S39)</f>
        <v/>
      </c>
      <c r="H32" s="233" t="str">
        <f>IF('10 - Endividamento'!U39="","",'10 - Endividamento'!U39="")</f>
        <v/>
      </c>
      <c r="I32" s="514" t="str">
        <f>IF('10 - Endividamento'!R39="","",'10 - Endividamento'!R39)</f>
        <v/>
      </c>
      <c r="J32" s="236" t="str">
        <f>IF('10 - Endividamento'!X39="","",'10 - Endividamento'!X39)</f>
        <v/>
      </c>
      <c r="K32" s="197" t="str">
        <f>IF('10 - Endividamento'!AJ39="","",'10 - Endividamento'!AJ39)</f>
        <v/>
      </c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Z32" s="164"/>
      <c r="AA32" s="164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M32" s="653" t="str">
        <f>IF('9 - Fornecedores (Cadastro)'!C32="","",'9 - Fornecedores (Cadastro)'!C32)</f>
        <v/>
      </c>
      <c r="AN32" s="653" t="str">
        <f>IF('9 - Fornecedores (Cadastro)'!D32="","",'9 - Fornecedores (Cadastro)'!D32)</f>
        <v/>
      </c>
      <c r="AO32" s="654" t="str">
        <f>IF('9 - Fornecedores (Cadastro)'!F32="","",'9 - Fornecedores (Cadastro)'!F32)</f>
        <v/>
      </c>
      <c r="AP32" s="655" t="str">
        <f>IF('9 - Fornecedores (Cadastro)'!G32="","",'9 - Fornecedores (Cadastro)'!G32)</f>
        <v/>
      </c>
      <c r="AQ32" s="656" t="str">
        <f>IF('9 - Fornecedores (Cadastro)'!E32="","",'9 - Fornecedores (Cadastro)'!E32)</f>
        <v/>
      </c>
      <c r="AS32" s="22"/>
      <c r="AT32" s="156"/>
      <c r="AV32" s="164"/>
      <c r="AW32" s="164"/>
      <c r="AX32" s="164"/>
      <c r="AY32" s="662"/>
      <c r="AZ32" s="164"/>
      <c r="BA32" s="241"/>
      <c r="BB32" s="241"/>
      <c r="BC32" s="241"/>
      <c r="BD32" s="241"/>
      <c r="BE32" s="164"/>
      <c r="BF32" s="164"/>
      <c r="BG32" s="164"/>
      <c r="BH32" s="232" t="str">
        <f t="shared" si="3"/>
        <v/>
      </c>
      <c r="BI32" s="164"/>
      <c r="BJ32" s="663" t="str">
        <f t="shared" si="12"/>
        <v/>
      </c>
      <c r="BK32" s="663" t="str">
        <f>IF(BI32="","",BI32*(VLOOKUP((_xlfn.CONCAT(BH32,AY32)),'2 - Cadastro de Itens'!$J$16:$M$37,4,0)))</f>
        <v/>
      </c>
      <c r="BL32" s="197">
        <f t="shared" si="4"/>
        <v>0</v>
      </c>
      <c r="BM32" s="232" t="str">
        <f t="shared" si="5"/>
        <v/>
      </c>
      <c r="BN32" s="664"/>
      <c r="BO32" s="197" t="str">
        <f t="shared" si="6"/>
        <v/>
      </c>
      <c r="BP32" s="268" t="str">
        <f>IF(BN32="","",BN32*(VLOOKUP((_xlfn.CONCAT(BM32,AY32)),'2 - Cadastro de Itens'!$J$16:$M$37,4,0)))</f>
        <v/>
      </c>
      <c r="BQ32" s="197">
        <f t="shared" si="7"/>
        <v>0</v>
      </c>
      <c r="BR32" s="232" t="str">
        <f t="shared" si="8"/>
        <v/>
      </c>
      <c r="BS32" s="165"/>
      <c r="BT32" s="197" t="str">
        <f t="shared" si="9"/>
        <v/>
      </c>
      <c r="BU32" s="268" t="str">
        <f>IF(BS32="","",BS32*(VLOOKUP((_xlfn.CONCAT(BR32,AY32)),'2 - Cadastro de Itens'!$J$16:$M$37,4,0)))</f>
        <v/>
      </c>
      <c r="BV32" s="197">
        <f t="shared" si="10"/>
        <v>0</v>
      </c>
      <c r="BW32" s="197">
        <f t="shared" si="11"/>
        <v>0</v>
      </c>
      <c r="BY32" s="245"/>
      <c r="BZ32" s="256"/>
      <c r="CA32" s="256"/>
      <c r="CB32" s="256"/>
      <c r="CC32" s="257"/>
      <c r="CD32" s="257"/>
      <c r="CE32" s="257"/>
      <c r="CF32" s="257"/>
      <c r="CG32" s="164"/>
      <c r="CH32" s="22"/>
      <c r="CI32" s="33"/>
      <c r="CJ32" s="321"/>
      <c r="CK32" s="1171"/>
      <c r="CL32" s="323"/>
      <c r="CM32" s="33"/>
      <c r="CN32" s="33"/>
      <c r="CO32" s="189"/>
      <c r="CP32" s="189"/>
      <c r="CR32" s="1651"/>
      <c r="CS32" s="1652"/>
      <c r="CT32" s="1652"/>
      <c r="CU32" s="1652"/>
      <c r="CV32" s="1652"/>
      <c r="CW32" s="1652"/>
      <c r="CX32" s="1652"/>
      <c r="CY32" s="1652"/>
      <c r="CZ32" s="1652"/>
      <c r="DA32" s="1652"/>
      <c r="DB32" s="1652"/>
      <c r="DC32" s="1652"/>
      <c r="DD32" s="1653"/>
      <c r="DE32" s="10"/>
    </row>
    <row r="33" spans="2:109" ht="19.95" customHeight="1" x14ac:dyDescent="0.25">
      <c r="B33" s="126"/>
      <c r="C33" s="232" t="str">
        <f>IF('10 - Endividamento'!C40="","",'10 - Endividamento'!C40)</f>
        <v/>
      </c>
      <c r="D33" s="232" t="str">
        <f>IF('10 - Endividamento'!D40="","",'10 - Endividamento'!D40)</f>
        <v/>
      </c>
      <c r="E33" s="232" t="str">
        <f>IF('10 - Endividamento'!AG40="","",'10 - Endividamento'!AG40)</f>
        <v/>
      </c>
      <c r="F33" s="164"/>
      <c r="G33" s="233" t="str">
        <f>IF('10 - Endividamento'!S40="","",'10 - Endividamento'!S40)</f>
        <v/>
      </c>
      <c r="H33" s="233" t="str">
        <f>IF('10 - Endividamento'!U40="","",'10 - Endividamento'!U40="")</f>
        <v/>
      </c>
      <c r="I33" s="514" t="str">
        <f>IF('10 - Endividamento'!R40="","",'10 - Endividamento'!R40)</f>
        <v/>
      </c>
      <c r="J33" s="236" t="str">
        <f>IF('10 - Endividamento'!X40="","",'10 - Endividamento'!X40)</f>
        <v/>
      </c>
      <c r="K33" s="197" t="str">
        <f>IF('10 - Endividamento'!AJ40="","",'10 - Endividamento'!AJ40)</f>
        <v/>
      </c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Z33" s="164"/>
      <c r="AA33" s="164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M33" s="653" t="str">
        <f>IF('9 - Fornecedores (Cadastro)'!C33="","",'9 - Fornecedores (Cadastro)'!C33)</f>
        <v/>
      </c>
      <c r="AN33" s="653" t="str">
        <f>IF('9 - Fornecedores (Cadastro)'!D33="","",'9 - Fornecedores (Cadastro)'!D33)</f>
        <v/>
      </c>
      <c r="AO33" s="654" t="str">
        <f>IF('9 - Fornecedores (Cadastro)'!F33="","",'9 - Fornecedores (Cadastro)'!F33)</f>
        <v/>
      </c>
      <c r="AP33" s="655" t="str">
        <f>IF('9 - Fornecedores (Cadastro)'!G33="","",'9 - Fornecedores (Cadastro)'!G33)</f>
        <v/>
      </c>
      <c r="AQ33" s="656" t="str">
        <f>IF('9 - Fornecedores (Cadastro)'!E33="","",'9 - Fornecedores (Cadastro)'!E33)</f>
        <v/>
      </c>
      <c r="AS33" s="22"/>
      <c r="AT33" s="156"/>
      <c r="AV33" s="164"/>
      <c r="AW33" s="164"/>
      <c r="AX33" s="164"/>
      <c r="AY33" s="662"/>
      <c r="AZ33" s="164"/>
      <c r="BA33" s="241"/>
      <c r="BB33" s="241"/>
      <c r="BC33" s="241"/>
      <c r="BD33" s="241"/>
      <c r="BE33" s="164"/>
      <c r="BF33" s="164"/>
      <c r="BG33" s="164"/>
      <c r="BH33" s="232" t="str">
        <f t="shared" si="3"/>
        <v/>
      </c>
      <c r="BI33" s="164"/>
      <c r="BJ33" s="663" t="str">
        <f t="shared" si="12"/>
        <v/>
      </c>
      <c r="BK33" s="663" t="str">
        <f>IF(BI33="","",BI33*(VLOOKUP((_xlfn.CONCAT(BH33,AY33)),'2 - Cadastro de Itens'!$J$16:$M$37,4,0)))</f>
        <v/>
      </c>
      <c r="BL33" s="197">
        <f t="shared" si="4"/>
        <v>0</v>
      </c>
      <c r="BM33" s="232" t="str">
        <f t="shared" si="5"/>
        <v/>
      </c>
      <c r="BN33" s="664"/>
      <c r="BO33" s="197" t="str">
        <f t="shared" si="6"/>
        <v/>
      </c>
      <c r="BP33" s="268" t="str">
        <f>IF(BN33="","",BN33*(VLOOKUP((_xlfn.CONCAT(BM33,AY33)),'2 - Cadastro de Itens'!$J$16:$M$37,4,0)))</f>
        <v/>
      </c>
      <c r="BQ33" s="197">
        <f t="shared" si="7"/>
        <v>0</v>
      </c>
      <c r="BR33" s="232" t="str">
        <f t="shared" si="8"/>
        <v/>
      </c>
      <c r="BS33" s="165"/>
      <c r="BT33" s="197" t="str">
        <f t="shared" si="9"/>
        <v/>
      </c>
      <c r="BU33" s="268" t="str">
        <f>IF(BS33="","",BS33*(VLOOKUP((_xlfn.CONCAT(BR33,AY33)),'2 - Cadastro de Itens'!$J$16:$M$37,4,0)))</f>
        <v/>
      </c>
      <c r="BV33" s="197">
        <f t="shared" si="10"/>
        <v>0</v>
      </c>
      <c r="BW33" s="197">
        <f t="shared" si="11"/>
        <v>0</v>
      </c>
      <c r="BY33" s="245"/>
      <c r="BZ33" s="256"/>
      <c r="CA33" s="256"/>
      <c r="CB33" s="256"/>
      <c r="CC33" s="257"/>
      <c r="CD33" s="257"/>
      <c r="CE33" s="257"/>
      <c r="CF33" s="257"/>
      <c r="CG33" s="164"/>
      <c r="CH33" s="22"/>
      <c r="CI33" s="33"/>
      <c r="CJ33" s="321"/>
      <c r="CK33" s="1171"/>
      <c r="CL33" s="323"/>
      <c r="CM33" s="33"/>
      <c r="CN33" s="33"/>
      <c r="CO33" s="189"/>
      <c r="CP33" s="189"/>
      <c r="CR33" s="1651"/>
      <c r="CS33" s="1652"/>
      <c r="CT33" s="1652"/>
      <c r="CU33" s="1652"/>
      <c r="CV33" s="1652"/>
      <c r="CW33" s="1652"/>
      <c r="CX33" s="1652"/>
      <c r="CY33" s="1652"/>
      <c r="CZ33" s="1652"/>
      <c r="DA33" s="1652"/>
      <c r="DB33" s="1652"/>
      <c r="DC33" s="1652"/>
      <c r="DD33" s="1653"/>
      <c r="DE33" s="10"/>
    </row>
    <row r="34" spans="2:109" ht="19.95" customHeight="1" x14ac:dyDescent="0.25">
      <c r="B34" s="126"/>
      <c r="C34" s="232" t="str">
        <f>IF('10 - Endividamento'!C41="","",'10 - Endividamento'!C41)</f>
        <v/>
      </c>
      <c r="D34" s="232" t="str">
        <f>IF('10 - Endividamento'!D41="","",'10 - Endividamento'!D41)</f>
        <v/>
      </c>
      <c r="E34" s="232" t="str">
        <f>IF('10 - Endividamento'!AG41="","",'10 - Endividamento'!AG41)</f>
        <v/>
      </c>
      <c r="F34" s="164"/>
      <c r="G34" s="233" t="str">
        <f>IF('10 - Endividamento'!S41="","",'10 - Endividamento'!S41)</f>
        <v/>
      </c>
      <c r="H34" s="233" t="str">
        <f>IF('10 - Endividamento'!U41="","",'10 - Endividamento'!U41="")</f>
        <v/>
      </c>
      <c r="I34" s="514" t="str">
        <f>IF('10 - Endividamento'!R41="","",'10 - Endividamento'!R41)</f>
        <v/>
      </c>
      <c r="J34" s="236" t="str">
        <f>IF('10 - Endividamento'!X41="","",'10 - Endividamento'!X41)</f>
        <v/>
      </c>
      <c r="K34" s="197" t="str">
        <f>IF('10 - Endividamento'!AJ41="","",'10 - Endividamento'!AJ41)</f>
        <v/>
      </c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Z34" s="164"/>
      <c r="AA34" s="164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M34" s="653" t="str">
        <f>IF('9 - Fornecedores (Cadastro)'!C34="","",'9 - Fornecedores (Cadastro)'!C34)</f>
        <v/>
      </c>
      <c r="AN34" s="653" t="str">
        <f>IF('9 - Fornecedores (Cadastro)'!D34="","",'9 - Fornecedores (Cadastro)'!D34)</f>
        <v/>
      </c>
      <c r="AO34" s="654" t="str">
        <f>IF('9 - Fornecedores (Cadastro)'!F34="","",'9 - Fornecedores (Cadastro)'!F34)</f>
        <v/>
      </c>
      <c r="AP34" s="655" t="str">
        <f>IF('9 - Fornecedores (Cadastro)'!G34="","",'9 - Fornecedores (Cadastro)'!G34)</f>
        <v/>
      </c>
      <c r="AQ34" s="656" t="str">
        <f>IF('9 - Fornecedores (Cadastro)'!E34="","",'9 - Fornecedores (Cadastro)'!E34)</f>
        <v/>
      </c>
      <c r="AS34" s="22"/>
      <c r="AT34" s="156"/>
      <c r="AV34" s="164"/>
      <c r="AW34" s="164"/>
      <c r="AX34" s="164"/>
      <c r="AY34" s="662"/>
      <c r="AZ34" s="164"/>
      <c r="BA34" s="241"/>
      <c r="BB34" s="241"/>
      <c r="BC34" s="241"/>
      <c r="BD34" s="241"/>
      <c r="BE34" s="164"/>
      <c r="BF34" s="164"/>
      <c r="BG34" s="164"/>
      <c r="BH34" s="232" t="str">
        <f t="shared" si="3"/>
        <v/>
      </c>
      <c r="BI34" s="164"/>
      <c r="BJ34" s="663" t="str">
        <f t="shared" si="12"/>
        <v/>
      </c>
      <c r="BK34" s="663" t="str">
        <f>IF(BI34="","",BI34*(VLOOKUP((_xlfn.CONCAT(BH34,AY34)),'2 - Cadastro de Itens'!$J$16:$M$37,4,0)))</f>
        <v/>
      </c>
      <c r="BL34" s="197">
        <f t="shared" si="4"/>
        <v>0</v>
      </c>
      <c r="BM34" s="232" t="str">
        <f t="shared" si="5"/>
        <v/>
      </c>
      <c r="BN34" s="664"/>
      <c r="BO34" s="197" t="str">
        <f t="shared" si="6"/>
        <v/>
      </c>
      <c r="BP34" s="268" t="str">
        <f>IF(BN34="","",BN34*(VLOOKUP((_xlfn.CONCAT(BM34,AY34)),'2 - Cadastro de Itens'!$J$16:$M$37,4,0)))</f>
        <v/>
      </c>
      <c r="BQ34" s="197">
        <f t="shared" si="7"/>
        <v>0</v>
      </c>
      <c r="BR34" s="232" t="str">
        <f t="shared" si="8"/>
        <v/>
      </c>
      <c r="BS34" s="165"/>
      <c r="BT34" s="197" t="str">
        <f t="shared" si="9"/>
        <v/>
      </c>
      <c r="BU34" s="268" t="str">
        <f>IF(BS34="","",BS34*(VLOOKUP((_xlfn.CONCAT(BR34,AY34)),'2 - Cadastro de Itens'!$J$16:$M$37,4,0)))</f>
        <v/>
      </c>
      <c r="BV34" s="197">
        <f t="shared" si="10"/>
        <v>0</v>
      </c>
      <c r="BW34" s="197">
        <f t="shared" si="11"/>
        <v>0</v>
      </c>
      <c r="BY34" s="245"/>
      <c r="BZ34" s="256"/>
      <c r="CA34" s="256"/>
      <c r="CB34" s="256"/>
      <c r="CC34" s="257"/>
      <c r="CD34" s="257"/>
      <c r="CE34" s="257"/>
      <c r="CF34" s="257"/>
      <c r="CG34" s="164"/>
      <c r="CH34" s="22"/>
      <c r="CI34" s="166"/>
      <c r="CJ34" s="171"/>
      <c r="CK34" s="1171"/>
      <c r="CL34" s="288"/>
      <c r="CM34" s="166"/>
      <c r="CN34" s="166"/>
      <c r="CO34" s="241"/>
      <c r="CP34" s="241"/>
      <c r="CR34" s="1651"/>
      <c r="CS34" s="1652"/>
      <c r="CT34" s="1652"/>
      <c r="CU34" s="1652"/>
      <c r="CV34" s="1652"/>
      <c r="CW34" s="1652"/>
      <c r="CX34" s="1652"/>
      <c r="CY34" s="1652"/>
      <c r="CZ34" s="1652"/>
      <c r="DA34" s="1652"/>
      <c r="DB34" s="1652"/>
      <c r="DC34" s="1652"/>
      <c r="DD34" s="1653"/>
      <c r="DE34" s="10"/>
    </row>
    <row r="35" spans="2:109" ht="19.95" customHeight="1" x14ac:dyDescent="0.25">
      <c r="B35" s="126"/>
      <c r="C35" s="232" t="str">
        <f>IF('10 - Endividamento'!C42="","",'10 - Endividamento'!C42)</f>
        <v/>
      </c>
      <c r="D35" s="232" t="str">
        <f>IF('10 - Endividamento'!D42="","",'10 - Endividamento'!D42)</f>
        <v/>
      </c>
      <c r="E35" s="232" t="str">
        <f>IF('10 - Endividamento'!AG42="","",'10 - Endividamento'!AG42)</f>
        <v/>
      </c>
      <c r="F35" s="164"/>
      <c r="G35" s="233" t="str">
        <f>IF('10 - Endividamento'!S42="","",'10 - Endividamento'!S42)</f>
        <v/>
      </c>
      <c r="H35" s="233" t="str">
        <f>IF('10 - Endividamento'!U42="","",'10 - Endividamento'!U42="")</f>
        <v/>
      </c>
      <c r="I35" s="514" t="str">
        <f>IF('10 - Endividamento'!R42="","",'10 - Endividamento'!R42)</f>
        <v/>
      </c>
      <c r="J35" s="236" t="str">
        <f>IF('10 - Endividamento'!X42="","",'10 - Endividamento'!X42)</f>
        <v/>
      </c>
      <c r="K35" s="197" t="str">
        <f>IF('10 - Endividamento'!AJ42="","",'10 - Endividamento'!AJ42)</f>
        <v/>
      </c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Z35" s="164"/>
      <c r="AA35" s="164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M35" s="653" t="str">
        <f>IF('9 - Fornecedores (Cadastro)'!C35="","",'9 - Fornecedores (Cadastro)'!C35)</f>
        <v/>
      </c>
      <c r="AN35" s="653" t="str">
        <f>IF('9 - Fornecedores (Cadastro)'!D35="","",'9 - Fornecedores (Cadastro)'!D35)</f>
        <v/>
      </c>
      <c r="AO35" s="654" t="str">
        <f>IF('9 - Fornecedores (Cadastro)'!F35="","",'9 - Fornecedores (Cadastro)'!F35)</f>
        <v/>
      </c>
      <c r="AP35" s="655" t="str">
        <f>IF('9 - Fornecedores (Cadastro)'!G35="","",'9 - Fornecedores (Cadastro)'!G35)</f>
        <v/>
      </c>
      <c r="AQ35" s="656" t="str">
        <f>IF('9 - Fornecedores (Cadastro)'!E35="","",'9 - Fornecedores (Cadastro)'!E35)</f>
        <v/>
      </c>
      <c r="AS35" s="22"/>
      <c r="AT35" s="156"/>
      <c r="AV35" s="164"/>
      <c r="AW35" s="164"/>
      <c r="AX35" s="164"/>
      <c r="AY35" s="662"/>
      <c r="AZ35" s="164"/>
      <c r="BA35" s="241"/>
      <c r="BB35" s="241"/>
      <c r="BC35" s="662"/>
      <c r="BD35" s="662"/>
      <c r="BE35" s="164"/>
      <c r="BF35" s="164"/>
      <c r="BG35" s="164"/>
      <c r="BH35" s="232" t="str">
        <f t="shared" si="3"/>
        <v/>
      </c>
      <c r="BI35" s="164"/>
      <c r="BJ35" s="663" t="str">
        <f t="shared" si="12"/>
        <v/>
      </c>
      <c r="BK35" s="663" t="str">
        <f>IF(BI35="","",BI35*(VLOOKUP((_xlfn.CONCAT(BH35,AY35)),'2 - Cadastro de Itens'!$J$16:$M$37,4,0)))</f>
        <v/>
      </c>
      <c r="BL35" s="197">
        <f t="shared" si="4"/>
        <v>0</v>
      </c>
      <c r="BM35" s="232" t="str">
        <f t="shared" si="5"/>
        <v/>
      </c>
      <c r="BN35" s="664"/>
      <c r="BO35" s="197" t="str">
        <f t="shared" si="6"/>
        <v/>
      </c>
      <c r="BP35" s="268" t="str">
        <f>IF(BN35="","",BN35*(VLOOKUP((_xlfn.CONCAT(BM35,AY35)),'2 - Cadastro de Itens'!$J$16:$M$37,4,0)))</f>
        <v/>
      </c>
      <c r="BQ35" s="197">
        <f t="shared" si="7"/>
        <v>0</v>
      </c>
      <c r="BR35" s="232" t="str">
        <f t="shared" si="8"/>
        <v/>
      </c>
      <c r="BS35" s="165"/>
      <c r="BT35" s="197" t="str">
        <f t="shared" si="9"/>
        <v/>
      </c>
      <c r="BU35" s="268" t="str">
        <f>IF(BS35="","",BS35*(VLOOKUP((_xlfn.CONCAT(BR35,AY35)),'2 - Cadastro de Itens'!$J$16:$M$37,4,0)))</f>
        <v/>
      </c>
      <c r="BV35" s="197">
        <f t="shared" si="10"/>
        <v>0</v>
      </c>
      <c r="BW35" s="197">
        <f t="shared" si="11"/>
        <v>0</v>
      </c>
      <c r="BY35" s="245"/>
      <c r="BZ35" s="256"/>
      <c r="CA35" s="256"/>
      <c r="CB35" s="256"/>
      <c r="CC35" s="257"/>
      <c r="CD35" s="257"/>
      <c r="CE35" s="257"/>
      <c r="CF35" s="257"/>
      <c r="CG35" s="164"/>
      <c r="CH35" s="22"/>
      <c r="CI35" s="166"/>
      <c r="CJ35" s="171"/>
      <c r="CK35" s="1171"/>
      <c r="CL35" s="288"/>
      <c r="CM35" s="166"/>
      <c r="CN35" s="166"/>
      <c r="CO35" s="241"/>
      <c r="CP35" s="241"/>
      <c r="CR35" s="1651"/>
      <c r="CS35" s="1652"/>
      <c r="CT35" s="1652"/>
      <c r="CU35" s="1652"/>
      <c r="CV35" s="1652"/>
      <c r="CW35" s="1652"/>
      <c r="CX35" s="1652"/>
      <c r="CY35" s="1652"/>
      <c r="CZ35" s="1652"/>
      <c r="DA35" s="1652"/>
      <c r="DB35" s="1652"/>
      <c r="DC35" s="1652"/>
      <c r="DD35" s="1653"/>
      <c r="DE35" s="10"/>
    </row>
    <row r="36" spans="2:109" ht="19.95" customHeight="1" x14ac:dyDescent="0.25">
      <c r="B36" s="126"/>
      <c r="C36" s="232" t="str">
        <f>IF('10 - Endividamento'!C43="","",'10 - Endividamento'!C43)</f>
        <v/>
      </c>
      <c r="D36" s="232" t="str">
        <f>IF('10 - Endividamento'!D43="","",'10 - Endividamento'!D43)</f>
        <v/>
      </c>
      <c r="E36" s="232" t="str">
        <f>IF('10 - Endividamento'!AG43="","",'10 - Endividamento'!AG43)</f>
        <v/>
      </c>
      <c r="F36" s="164"/>
      <c r="G36" s="233" t="str">
        <f>IF('10 - Endividamento'!S43="","",'10 - Endividamento'!S43)</f>
        <v/>
      </c>
      <c r="H36" s="233" t="str">
        <f>IF('10 - Endividamento'!U43="","",'10 - Endividamento'!U43="")</f>
        <v/>
      </c>
      <c r="I36" s="514" t="str">
        <f>IF('10 - Endividamento'!R43="","",'10 - Endividamento'!R43)</f>
        <v/>
      </c>
      <c r="J36" s="236" t="str">
        <f>IF('10 - Endividamento'!X43="","",'10 - Endividamento'!X43)</f>
        <v/>
      </c>
      <c r="K36" s="197" t="str">
        <f>IF('10 - Endividamento'!AJ43="","",'10 - Endividamento'!AJ43)</f>
        <v/>
      </c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Z36" s="164"/>
      <c r="AA36" s="164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M36" s="653" t="str">
        <f>IF('9 - Fornecedores (Cadastro)'!C36="","",'9 - Fornecedores (Cadastro)'!C36)</f>
        <v/>
      </c>
      <c r="AN36" s="653" t="str">
        <f>IF('9 - Fornecedores (Cadastro)'!D36="","",'9 - Fornecedores (Cadastro)'!D36)</f>
        <v/>
      </c>
      <c r="AO36" s="654" t="str">
        <f>IF('9 - Fornecedores (Cadastro)'!F36="","",'9 - Fornecedores (Cadastro)'!F36)</f>
        <v/>
      </c>
      <c r="AP36" s="655" t="str">
        <f>IF('9 - Fornecedores (Cadastro)'!G36="","",'9 - Fornecedores (Cadastro)'!G36)</f>
        <v/>
      </c>
      <c r="AQ36" s="656" t="str">
        <f>IF('9 - Fornecedores (Cadastro)'!E36="","",'9 - Fornecedores (Cadastro)'!E36)</f>
        <v/>
      </c>
      <c r="AS36" s="22"/>
      <c r="AT36" s="156"/>
      <c r="AV36" s="164"/>
      <c r="AW36" s="164"/>
      <c r="AX36" s="164"/>
      <c r="AY36" s="662"/>
      <c r="AZ36" s="164"/>
      <c r="BA36" s="241"/>
      <c r="BB36" s="241"/>
      <c r="BC36" s="662"/>
      <c r="BD36" s="662"/>
      <c r="BE36" s="164"/>
      <c r="BF36" s="164"/>
      <c r="BG36" s="164"/>
      <c r="BH36" s="232" t="str">
        <f t="shared" si="3"/>
        <v/>
      </c>
      <c r="BI36" s="164"/>
      <c r="BJ36" s="663" t="str">
        <f t="shared" si="12"/>
        <v/>
      </c>
      <c r="BK36" s="663" t="str">
        <f>IF(BI36="","",BI36*(VLOOKUP((_xlfn.CONCAT(BH36,AY36)),'2 - Cadastro de Itens'!$J$16:$M$37,4,0)))</f>
        <v/>
      </c>
      <c r="BL36" s="197">
        <f t="shared" si="4"/>
        <v>0</v>
      </c>
      <c r="BM36" s="232" t="str">
        <f t="shared" si="5"/>
        <v/>
      </c>
      <c r="BN36" s="664"/>
      <c r="BO36" s="197" t="str">
        <f t="shared" si="6"/>
        <v/>
      </c>
      <c r="BP36" s="268" t="str">
        <f>IF(BN36="","",BN36*(VLOOKUP((_xlfn.CONCAT(BM36,AY36)),'2 - Cadastro de Itens'!$J$16:$M$37,4,0)))</f>
        <v/>
      </c>
      <c r="BQ36" s="197">
        <f t="shared" si="7"/>
        <v>0</v>
      </c>
      <c r="BR36" s="232" t="str">
        <f t="shared" si="8"/>
        <v/>
      </c>
      <c r="BS36" s="165"/>
      <c r="BT36" s="197" t="str">
        <f t="shared" si="9"/>
        <v/>
      </c>
      <c r="BU36" s="268" t="str">
        <f>IF(BS36="","",BS36*(VLOOKUP((_xlfn.CONCAT(BR36,AY36)),'2 - Cadastro de Itens'!$J$16:$M$37,4,0)))</f>
        <v/>
      </c>
      <c r="BV36" s="197">
        <f t="shared" si="10"/>
        <v>0</v>
      </c>
      <c r="BW36" s="197">
        <f t="shared" si="11"/>
        <v>0</v>
      </c>
      <c r="BY36" s="245"/>
      <c r="BZ36" s="256"/>
      <c r="CA36" s="256"/>
      <c r="CB36" s="256"/>
      <c r="CC36" s="257"/>
      <c r="CD36" s="257"/>
      <c r="CE36" s="257"/>
      <c r="CF36" s="257"/>
      <c r="CG36" s="164"/>
      <c r="CH36" s="22"/>
      <c r="CI36" s="166"/>
      <c r="CJ36" s="171"/>
      <c r="CK36" s="1171"/>
      <c r="CL36" s="288"/>
      <c r="CM36" s="166"/>
      <c r="CN36" s="166"/>
      <c r="CO36" s="241"/>
      <c r="CP36" s="241"/>
      <c r="CR36" s="1651"/>
      <c r="CS36" s="1652"/>
      <c r="CT36" s="1652"/>
      <c r="CU36" s="1652"/>
      <c r="CV36" s="1652"/>
      <c r="CW36" s="1652"/>
      <c r="CX36" s="1652"/>
      <c r="CY36" s="1652"/>
      <c r="CZ36" s="1652"/>
      <c r="DA36" s="1652"/>
      <c r="DB36" s="1652"/>
      <c r="DC36" s="1652"/>
      <c r="DD36" s="1653"/>
      <c r="DE36" s="10"/>
    </row>
    <row r="37" spans="2:109" ht="19.95" customHeight="1" x14ac:dyDescent="0.25">
      <c r="B37" s="126"/>
      <c r="C37" s="232" t="str">
        <f>IF('10 - Endividamento'!C44="","",'10 - Endividamento'!C44)</f>
        <v/>
      </c>
      <c r="D37" s="232" t="str">
        <f>IF('10 - Endividamento'!D44="","",'10 - Endividamento'!D44)</f>
        <v/>
      </c>
      <c r="E37" s="232" t="str">
        <f>IF('10 - Endividamento'!AG44="","",'10 - Endividamento'!AG44)</f>
        <v/>
      </c>
      <c r="F37" s="164"/>
      <c r="G37" s="233" t="str">
        <f>IF('10 - Endividamento'!S44="","",'10 - Endividamento'!S44)</f>
        <v/>
      </c>
      <c r="H37" s="233" t="str">
        <f>IF('10 - Endividamento'!U44="","",'10 - Endividamento'!U44="")</f>
        <v/>
      </c>
      <c r="I37" s="514" t="str">
        <f>IF('10 - Endividamento'!R44="","",'10 - Endividamento'!R44)</f>
        <v/>
      </c>
      <c r="J37" s="236" t="str">
        <f>IF('10 - Endividamento'!X44="","",'10 - Endividamento'!X44)</f>
        <v/>
      </c>
      <c r="K37" s="197" t="str">
        <f>IF('10 - Endividamento'!AJ44="","",'10 - Endividamento'!AJ44)</f>
        <v/>
      </c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Z37" s="164"/>
      <c r="AA37" s="164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M37" s="653" t="str">
        <f>IF('9 - Fornecedores (Cadastro)'!C37="","",'9 - Fornecedores (Cadastro)'!C37)</f>
        <v/>
      </c>
      <c r="AN37" s="653" t="str">
        <f>IF('9 - Fornecedores (Cadastro)'!D37="","",'9 - Fornecedores (Cadastro)'!D37)</f>
        <v/>
      </c>
      <c r="AO37" s="654" t="str">
        <f>IF('9 - Fornecedores (Cadastro)'!F37="","",'9 - Fornecedores (Cadastro)'!F37)</f>
        <v/>
      </c>
      <c r="AP37" s="655" t="str">
        <f>IF('9 - Fornecedores (Cadastro)'!G37="","",'9 - Fornecedores (Cadastro)'!G37)</f>
        <v/>
      </c>
      <c r="AQ37" s="656" t="str">
        <f>IF('9 - Fornecedores (Cadastro)'!E37="","",'9 - Fornecedores (Cadastro)'!E37)</f>
        <v/>
      </c>
      <c r="AS37" s="22"/>
      <c r="AT37" s="156"/>
      <c r="AV37" s="662"/>
      <c r="AW37" s="662"/>
      <c r="AX37" s="662"/>
      <c r="AY37" s="662"/>
      <c r="AZ37" s="164"/>
      <c r="BA37" s="662"/>
      <c r="BB37" s="662"/>
      <c r="BC37" s="662"/>
      <c r="BD37" s="662"/>
      <c r="BE37" s="662"/>
      <c r="BF37" s="662"/>
      <c r="BG37" s="662"/>
      <c r="BH37" s="232" t="str">
        <f t="shared" si="3"/>
        <v/>
      </c>
      <c r="BI37" s="164"/>
      <c r="BJ37" s="663" t="str">
        <f t="shared" si="12"/>
        <v/>
      </c>
      <c r="BK37" s="663" t="str">
        <f>IF(BI37="","",BI37*(VLOOKUP((_xlfn.CONCAT(BH37,AY37)),'2 - Cadastro de Itens'!$J$16:$M$37,4,0)))</f>
        <v/>
      </c>
      <c r="BL37" s="197">
        <f t="shared" si="4"/>
        <v>0</v>
      </c>
      <c r="BM37" s="232" t="str">
        <f t="shared" si="5"/>
        <v/>
      </c>
      <c r="BN37" s="664"/>
      <c r="BO37" s="197" t="str">
        <f t="shared" si="6"/>
        <v/>
      </c>
      <c r="BP37" s="268" t="str">
        <f>IF(BN37="","",BN37*(VLOOKUP((_xlfn.CONCAT(BM37,AY37)),'2 - Cadastro de Itens'!$J$16:$M$37,4,0)))</f>
        <v/>
      </c>
      <c r="BQ37" s="197">
        <f t="shared" si="7"/>
        <v>0</v>
      </c>
      <c r="BR37" s="232" t="str">
        <f t="shared" si="8"/>
        <v/>
      </c>
      <c r="BS37" s="165"/>
      <c r="BT37" s="197" t="str">
        <f t="shared" si="9"/>
        <v/>
      </c>
      <c r="BU37" s="268" t="str">
        <f>IF(BS37="","",BS37*(VLOOKUP((_xlfn.CONCAT(BR37,AY37)),'2 - Cadastro de Itens'!$J$16:$M$37,4,0)))</f>
        <v/>
      </c>
      <c r="BV37" s="197">
        <f t="shared" si="10"/>
        <v>0</v>
      </c>
      <c r="BW37" s="197">
        <f t="shared" si="11"/>
        <v>0</v>
      </c>
      <c r="BY37" s="245"/>
      <c r="BZ37" s="256"/>
      <c r="CA37" s="256"/>
      <c r="CB37" s="256"/>
      <c r="CC37" s="257"/>
      <c r="CD37" s="257"/>
      <c r="CE37" s="257"/>
      <c r="CF37" s="257"/>
      <c r="CG37" s="164"/>
      <c r="CH37" s="22"/>
      <c r="CI37" s="166"/>
      <c r="CJ37" s="171"/>
      <c r="CK37" s="1171"/>
      <c r="CL37" s="288"/>
      <c r="CM37" s="166"/>
      <c r="CN37" s="166"/>
      <c r="CO37" s="241"/>
      <c r="CP37" s="241"/>
      <c r="CR37" s="1651"/>
      <c r="CS37" s="1652"/>
      <c r="CT37" s="1652"/>
      <c r="CU37" s="1652"/>
      <c r="CV37" s="1652"/>
      <c r="CW37" s="1652"/>
      <c r="CX37" s="1652"/>
      <c r="CY37" s="1652"/>
      <c r="CZ37" s="1652"/>
      <c r="DA37" s="1652"/>
      <c r="DB37" s="1652"/>
      <c r="DC37" s="1652"/>
      <c r="DD37" s="1653"/>
      <c r="DE37" s="10"/>
    </row>
    <row r="38" spans="2:109" ht="19.95" customHeight="1" x14ac:dyDescent="0.25">
      <c r="B38" s="126"/>
      <c r="C38" s="232" t="str">
        <f>IF('10 - Endividamento'!C45="","",'10 - Endividamento'!C45)</f>
        <v/>
      </c>
      <c r="D38" s="232" t="str">
        <f>IF('10 - Endividamento'!D45="","",'10 - Endividamento'!D45)</f>
        <v/>
      </c>
      <c r="E38" s="232" t="str">
        <f>IF('10 - Endividamento'!AG45="","",'10 - Endividamento'!AG45)</f>
        <v/>
      </c>
      <c r="F38" s="164"/>
      <c r="G38" s="233" t="str">
        <f>IF('10 - Endividamento'!S45="","",'10 - Endividamento'!S45)</f>
        <v/>
      </c>
      <c r="H38" s="233" t="str">
        <f>IF('10 - Endividamento'!U45="","",'10 - Endividamento'!U45="")</f>
        <v/>
      </c>
      <c r="I38" s="514" t="str">
        <f>IF('10 - Endividamento'!R45="","",'10 - Endividamento'!R45)</f>
        <v/>
      </c>
      <c r="J38" s="236" t="str">
        <f>IF('10 - Endividamento'!X45="","",'10 - Endividamento'!X45)</f>
        <v/>
      </c>
      <c r="K38" s="197" t="str">
        <f>IF('10 - Endividamento'!AJ45="","",'10 - Endividamento'!AJ45)</f>
        <v/>
      </c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86"/>
      <c r="W38" s="186"/>
      <c r="X38" s="186"/>
      <c r="Z38" s="164"/>
      <c r="AA38" s="164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M38" s="653" t="str">
        <f>IF('9 - Fornecedores (Cadastro)'!C38="","",'9 - Fornecedores (Cadastro)'!C38)</f>
        <v/>
      </c>
      <c r="AN38" s="653" t="str">
        <f>IF('9 - Fornecedores (Cadastro)'!D38="","",'9 - Fornecedores (Cadastro)'!D38)</f>
        <v/>
      </c>
      <c r="AO38" s="654" t="str">
        <f>IF('9 - Fornecedores (Cadastro)'!F38="","",'9 - Fornecedores (Cadastro)'!F38)</f>
        <v/>
      </c>
      <c r="AP38" s="655" t="str">
        <f>IF('9 - Fornecedores (Cadastro)'!G38="","",'9 - Fornecedores (Cadastro)'!G38)</f>
        <v/>
      </c>
      <c r="AQ38" s="656" t="str">
        <f>IF('9 - Fornecedores (Cadastro)'!E38="","",'9 - Fornecedores (Cadastro)'!E38)</f>
        <v/>
      </c>
      <c r="AS38" s="22"/>
      <c r="AT38" s="156"/>
      <c r="AV38" s="662"/>
      <c r="AW38" s="662"/>
      <c r="AX38" s="662"/>
      <c r="AY38" s="662"/>
      <c r="AZ38" s="662"/>
      <c r="BA38" s="662"/>
      <c r="BB38" s="662"/>
      <c r="BC38" s="662"/>
      <c r="BD38" s="662"/>
      <c r="BE38" s="662"/>
      <c r="BF38" s="662"/>
      <c r="BG38" s="662"/>
      <c r="BH38" s="232" t="str">
        <f t="shared" si="3"/>
        <v/>
      </c>
      <c r="BI38" s="164"/>
      <c r="BJ38" s="663" t="str">
        <f t="shared" si="12"/>
        <v/>
      </c>
      <c r="BK38" s="663" t="str">
        <f>IF(BI38="","",BI38*(VLOOKUP((_xlfn.CONCAT(BH38,AY38)),'2 - Cadastro de Itens'!$J$16:$M$37,4,0)))</f>
        <v/>
      </c>
      <c r="BL38" s="197">
        <f t="shared" si="4"/>
        <v>0</v>
      </c>
      <c r="BM38" s="232" t="str">
        <f t="shared" si="5"/>
        <v/>
      </c>
      <c r="BN38" s="664"/>
      <c r="BO38" s="197" t="str">
        <f t="shared" si="6"/>
        <v/>
      </c>
      <c r="BP38" s="268" t="str">
        <f>IF(BN38="","",BN38*(VLOOKUP((_xlfn.CONCAT(BM38,AY38)),'2 - Cadastro de Itens'!$J$16:$M$37,4,0)))</f>
        <v/>
      </c>
      <c r="BQ38" s="197">
        <f t="shared" si="7"/>
        <v>0</v>
      </c>
      <c r="BR38" s="232" t="str">
        <f t="shared" si="8"/>
        <v/>
      </c>
      <c r="BS38" s="165"/>
      <c r="BT38" s="197" t="str">
        <f t="shared" si="9"/>
        <v/>
      </c>
      <c r="BU38" s="268" t="str">
        <f>IF(BS38="","",BS38*(VLOOKUP((_xlfn.CONCAT(BR38,AY38)),'2 - Cadastro de Itens'!$J$16:$M$37,4,0)))</f>
        <v/>
      </c>
      <c r="BV38" s="197">
        <f t="shared" si="10"/>
        <v>0</v>
      </c>
      <c r="BW38" s="197">
        <f t="shared" si="11"/>
        <v>0</v>
      </c>
      <c r="BY38" s="245"/>
      <c r="BZ38" s="256"/>
      <c r="CA38" s="256"/>
      <c r="CB38" s="256"/>
      <c r="CC38" s="257"/>
      <c r="CD38" s="257"/>
      <c r="CE38" s="257"/>
      <c r="CF38" s="257"/>
      <c r="CG38" s="164"/>
      <c r="CH38" s="22"/>
      <c r="CI38" s="166"/>
      <c r="CJ38" s="171"/>
      <c r="CK38" s="1171"/>
      <c r="CL38" s="288"/>
      <c r="CM38" s="166"/>
      <c r="CN38" s="166"/>
      <c r="CO38" s="241"/>
      <c r="CP38" s="241"/>
      <c r="CR38" s="1651"/>
      <c r="CS38" s="1652"/>
      <c r="CT38" s="1652"/>
      <c r="CU38" s="1652"/>
      <c r="CV38" s="1652"/>
      <c r="CW38" s="1652"/>
      <c r="CX38" s="1652"/>
      <c r="CY38" s="1652"/>
      <c r="CZ38" s="1652"/>
      <c r="DA38" s="1652"/>
      <c r="DB38" s="1652"/>
      <c r="DC38" s="1652"/>
      <c r="DD38" s="1653"/>
      <c r="DE38" s="10"/>
    </row>
    <row r="39" spans="2:109" ht="19.95" customHeight="1" x14ac:dyDescent="0.25">
      <c r="B39" s="126"/>
      <c r="C39" s="232" t="str">
        <f>IF('10 - Endividamento'!C46="","",'10 - Endividamento'!C46)</f>
        <v/>
      </c>
      <c r="D39" s="232" t="str">
        <f>IF('10 - Endividamento'!D46="","",'10 - Endividamento'!D46)</f>
        <v/>
      </c>
      <c r="E39" s="232" t="str">
        <f>IF('10 - Endividamento'!AG46="","",'10 - Endividamento'!AG46)</f>
        <v/>
      </c>
      <c r="F39" s="164"/>
      <c r="G39" s="233" t="str">
        <f>IF('10 - Endividamento'!S46="","",'10 - Endividamento'!S46)</f>
        <v/>
      </c>
      <c r="H39" s="233" t="str">
        <f>IF('10 - Endividamento'!U46="","",'10 - Endividamento'!U46="")</f>
        <v/>
      </c>
      <c r="I39" s="514" t="str">
        <f>IF('10 - Endividamento'!R46="","",'10 - Endividamento'!R46)</f>
        <v/>
      </c>
      <c r="J39" s="236" t="str">
        <f>IF('10 - Endividamento'!X46="","",'10 - Endividamento'!X46)</f>
        <v/>
      </c>
      <c r="K39" s="197" t="str">
        <f>IF('10 - Endividamento'!AJ46="","",'10 - Endividamento'!AJ46)</f>
        <v/>
      </c>
      <c r="L39" s="186"/>
      <c r="M39" s="186"/>
      <c r="N39" s="186"/>
      <c r="O39" s="186"/>
      <c r="P39" s="186"/>
      <c r="Q39" s="186"/>
      <c r="R39" s="186"/>
      <c r="S39" s="186"/>
      <c r="T39" s="186"/>
      <c r="U39" s="186"/>
      <c r="V39" s="186"/>
      <c r="W39" s="186"/>
      <c r="X39" s="186"/>
      <c r="Z39" s="164"/>
      <c r="AA39" s="164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M39" s="653" t="str">
        <f>IF('9 - Fornecedores (Cadastro)'!C39="","",'9 - Fornecedores (Cadastro)'!C39)</f>
        <v/>
      </c>
      <c r="AN39" s="653" t="str">
        <f>IF('9 - Fornecedores (Cadastro)'!D39="","",'9 - Fornecedores (Cadastro)'!D39)</f>
        <v/>
      </c>
      <c r="AO39" s="654" t="str">
        <f>IF('9 - Fornecedores (Cadastro)'!F39="","",'9 - Fornecedores (Cadastro)'!F39)</f>
        <v/>
      </c>
      <c r="AP39" s="655" t="str">
        <f>IF('9 - Fornecedores (Cadastro)'!G39="","",'9 - Fornecedores (Cadastro)'!G39)</f>
        <v/>
      </c>
      <c r="AQ39" s="656" t="str">
        <f>IF('9 - Fornecedores (Cadastro)'!E39="","",'9 - Fornecedores (Cadastro)'!E39)</f>
        <v/>
      </c>
      <c r="AS39" s="22"/>
      <c r="AT39" s="156"/>
      <c r="AV39" s="662"/>
      <c r="AW39" s="662"/>
      <c r="AX39" s="662"/>
      <c r="AY39" s="662"/>
      <c r="AZ39" s="662"/>
      <c r="BA39" s="662"/>
      <c r="BB39" s="662"/>
      <c r="BC39" s="662"/>
      <c r="BD39" s="662"/>
      <c r="BE39" s="662"/>
      <c r="BF39" s="662"/>
      <c r="BG39" s="662"/>
      <c r="BH39" s="232" t="str">
        <f t="shared" si="3"/>
        <v/>
      </c>
      <c r="BI39" s="164"/>
      <c r="BJ39" s="663" t="str">
        <f t="shared" si="12"/>
        <v/>
      </c>
      <c r="BK39" s="663" t="str">
        <f>IF(BI39="","",BI39*(VLOOKUP((_xlfn.CONCAT(BH39,AY39)),'2 - Cadastro de Itens'!$J$16:$M$37,4,0)))</f>
        <v/>
      </c>
      <c r="BL39" s="197">
        <f t="shared" si="4"/>
        <v>0</v>
      </c>
      <c r="BM39" s="232" t="str">
        <f t="shared" si="5"/>
        <v/>
      </c>
      <c r="BN39" s="664"/>
      <c r="BO39" s="197" t="str">
        <f t="shared" si="6"/>
        <v/>
      </c>
      <c r="BP39" s="268" t="str">
        <f>IF(BN39="","",BN39*(VLOOKUP((_xlfn.CONCAT(BM39,AY39)),'2 - Cadastro de Itens'!$J$16:$M$37,4,0)))</f>
        <v/>
      </c>
      <c r="BQ39" s="197">
        <f t="shared" si="7"/>
        <v>0</v>
      </c>
      <c r="BR39" s="232" t="str">
        <f t="shared" si="8"/>
        <v/>
      </c>
      <c r="BS39" s="165"/>
      <c r="BT39" s="197" t="str">
        <f t="shared" si="9"/>
        <v/>
      </c>
      <c r="BU39" s="268" t="str">
        <f>IF(BS39="","",BS39*(VLOOKUP((_xlfn.CONCAT(BR39,AY39)),'2 - Cadastro de Itens'!$J$16:$M$37,4,0)))</f>
        <v/>
      </c>
      <c r="BV39" s="197">
        <f t="shared" si="10"/>
        <v>0</v>
      </c>
      <c r="BW39" s="197">
        <f t="shared" si="11"/>
        <v>0</v>
      </c>
      <c r="BY39" s="245"/>
      <c r="BZ39" s="256"/>
      <c r="CA39" s="256"/>
      <c r="CB39" s="256"/>
      <c r="CC39" s="257"/>
      <c r="CD39" s="257"/>
      <c r="CE39" s="257"/>
      <c r="CF39" s="257"/>
      <c r="CG39" s="164"/>
      <c r="CH39" s="22"/>
      <c r="CI39" s="166"/>
      <c r="CJ39" s="171"/>
      <c r="CK39" s="1171"/>
      <c r="CL39" s="288"/>
      <c r="CM39" s="166"/>
      <c r="CN39" s="166"/>
      <c r="CO39" s="241"/>
      <c r="CP39" s="241"/>
      <c r="CR39" s="1651"/>
      <c r="CS39" s="1652"/>
      <c r="CT39" s="1652"/>
      <c r="CU39" s="1652"/>
      <c r="CV39" s="1652"/>
      <c r="CW39" s="1652"/>
      <c r="CX39" s="1652"/>
      <c r="CY39" s="1652"/>
      <c r="CZ39" s="1652"/>
      <c r="DA39" s="1652"/>
      <c r="DB39" s="1652"/>
      <c r="DC39" s="1652"/>
      <c r="DD39" s="1653"/>
      <c r="DE39" s="10"/>
    </row>
    <row r="40" spans="2:109" ht="19.95" customHeight="1" x14ac:dyDescent="0.25">
      <c r="B40" s="126"/>
      <c r="C40" s="232" t="str">
        <f>IF('10 - Endividamento'!C47="","",'10 - Endividamento'!C47)</f>
        <v/>
      </c>
      <c r="D40" s="232" t="str">
        <f>IF('10 - Endividamento'!D47="","",'10 - Endividamento'!D47)</f>
        <v/>
      </c>
      <c r="E40" s="232" t="str">
        <f>IF('10 - Endividamento'!AG47="","",'10 - Endividamento'!AG47)</f>
        <v/>
      </c>
      <c r="F40" s="164"/>
      <c r="G40" s="233" t="str">
        <f>IF('10 - Endividamento'!S47="","",'10 - Endividamento'!S47)</f>
        <v/>
      </c>
      <c r="H40" s="233" t="str">
        <f>IF('10 - Endividamento'!U47="","",'10 - Endividamento'!U47="")</f>
        <v/>
      </c>
      <c r="I40" s="514" t="str">
        <f>IF('10 - Endividamento'!R47="","",'10 - Endividamento'!R47)</f>
        <v/>
      </c>
      <c r="J40" s="236" t="str">
        <f>IF('10 - Endividamento'!X47="","",'10 - Endividamento'!X47)</f>
        <v/>
      </c>
      <c r="K40" s="197" t="str">
        <f>IF('10 - Endividamento'!AJ47="","",'10 - Endividamento'!AJ47)</f>
        <v/>
      </c>
      <c r="L40" s="186"/>
      <c r="M40" s="186"/>
      <c r="N40" s="186"/>
      <c r="O40" s="186"/>
      <c r="P40" s="186"/>
      <c r="Q40" s="186"/>
      <c r="R40" s="186"/>
      <c r="S40" s="186"/>
      <c r="T40" s="186"/>
      <c r="U40" s="186"/>
      <c r="V40" s="186"/>
      <c r="W40" s="186"/>
      <c r="X40" s="186"/>
      <c r="Z40" s="164"/>
      <c r="AA40" s="164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M40" s="653" t="str">
        <f>IF('9 - Fornecedores (Cadastro)'!C40="","",'9 - Fornecedores (Cadastro)'!C40)</f>
        <v/>
      </c>
      <c r="AN40" s="653" t="str">
        <f>IF('9 - Fornecedores (Cadastro)'!D40="","",'9 - Fornecedores (Cadastro)'!D40)</f>
        <v/>
      </c>
      <c r="AO40" s="654" t="str">
        <f>IF('9 - Fornecedores (Cadastro)'!F40="","",'9 - Fornecedores (Cadastro)'!F40)</f>
        <v/>
      </c>
      <c r="AP40" s="655" t="str">
        <f>IF('9 - Fornecedores (Cadastro)'!G40="","",'9 - Fornecedores (Cadastro)'!G40)</f>
        <v/>
      </c>
      <c r="AQ40" s="656" t="str">
        <f>IF('9 - Fornecedores (Cadastro)'!E40="","",'9 - Fornecedores (Cadastro)'!E40)</f>
        <v/>
      </c>
      <c r="AS40" s="22"/>
      <c r="AT40" s="156"/>
      <c r="AV40" s="662"/>
      <c r="AW40" s="662"/>
      <c r="AX40" s="662"/>
      <c r="AY40" s="662"/>
      <c r="AZ40" s="662"/>
      <c r="BA40" s="662"/>
      <c r="BB40" s="662"/>
      <c r="BC40" s="662"/>
      <c r="BD40" s="662"/>
      <c r="BE40" s="662"/>
      <c r="BF40" s="662"/>
      <c r="BG40" s="662"/>
      <c r="BH40" s="232" t="str">
        <f t="shared" si="3"/>
        <v/>
      </c>
      <c r="BI40" s="164"/>
      <c r="BJ40" s="663" t="str">
        <f t="shared" si="12"/>
        <v/>
      </c>
      <c r="BK40" s="663" t="str">
        <f>IF(BI40="","",BI40*(VLOOKUP((_xlfn.CONCAT(BH40,AY40)),'2 - Cadastro de Itens'!$J$16:$M$37,4,0)))</f>
        <v/>
      </c>
      <c r="BL40" s="197">
        <f t="shared" si="4"/>
        <v>0</v>
      </c>
      <c r="BM40" s="232" t="str">
        <f t="shared" si="5"/>
        <v/>
      </c>
      <c r="BN40" s="664"/>
      <c r="BO40" s="197" t="str">
        <f t="shared" si="6"/>
        <v/>
      </c>
      <c r="BP40" s="268" t="str">
        <f>IF(BN40="","",BN40*(VLOOKUP((_xlfn.CONCAT(BM40,AY40)),'2 - Cadastro de Itens'!$J$16:$M$37,4,0)))</f>
        <v/>
      </c>
      <c r="BQ40" s="197">
        <f t="shared" si="7"/>
        <v>0</v>
      </c>
      <c r="BR40" s="232" t="str">
        <f t="shared" si="8"/>
        <v/>
      </c>
      <c r="BS40" s="165"/>
      <c r="BT40" s="197" t="str">
        <f t="shared" si="9"/>
        <v/>
      </c>
      <c r="BU40" s="268" t="str">
        <f>IF(BS40="","",BS40*(VLOOKUP((_xlfn.CONCAT(BR40,AY40)),'2 - Cadastro de Itens'!$J$16:$M$37,4,0)))</f>
        <v/>
      </c>
      <c r="BV40" s="197">
        <f t="shared" si="10"/>
        <v>0</v>
      </c>
      <c r="BW40" s="197">
        <f t="shared" si="11"/>
        <v>0</v>
      </c>
      <c r="BY40" s="245"/>
      <c r="BZ40" s="256"/>
      <c r="CA40" s="256"/>
      <c r="CB40" s="256"/>
      <c r="CC40" s="257"/>
      <c r="CD40" s="257"/>
      <c r="CE40" s="257"/>
      <c r="CF40" s="257"/>
      <c r="CG40" s="164"/>
      <c r="CH40" s="22"/>
      <c r="CI40" s="166"/>
      <c r="CJ40" s="171"/>
      <c r="CK40" s="1171"/>
      <c r="CL40" s="288"/>
      <c r="CM40" s="166"/>
      <c r="CN40" s="166"/>
      <c r="CO40" s="241"/>
      <c r="CP40" s="241"/>
      <c r="CR40" s="1651"/>
      <c r="CS40" s="1652"/>
      <c r="CT40" s="1652"/>
      <c r="CU40" s="1652"/>
      <c r="CV40" s="1652"/>
      <c r="CW40" s="1652"/>
      <c r="CX40" s="1652"/>
      <c r="CY40" s="1652"/>
      <c r="CZ40" s="1652"/>
      <c r="DA40" s="1652"/>
      <c r="DB40" s="1652"/>
      <c r="DC40" s="1652"/>
      <c r="DD40" s="1653"/>
      <c r="DE40" s="10"/>
    </row>
    <row r="41" spans="2:109" ht="19.95" customHeight="1" x14ac:dyDescent="0.25">
      <c r="B41" s="126"/>
      <c r="C41" s="232" t="str">
        <f>IF('10 - Endividamento'!C48="","",'10 - Endividamento'!C48)</f>
        <v/>
      </c>
      <c r="D41" s="232" t="str">
        <f>IF('10 - Endividamento'!D48="","",'10 - Endividamento'!D48)</f>
        <v/>
      </c>
      <c r="E41" s="232" t="str">
        <f>IF('10 - Endividamento'!AG48="","",'10 - Endividamento'!AG48)</f>
        <v/>
      </c>
      <c r="F41" s="164"/>
      <c r="G41" s="233" t="str">
        <f>IF('10 - Endividamento'!S48="","",'10 - Endividamento'!S48)</f>
        <v/>
      </c>
      <c r="H41" s="233" t="str">
        <f>IF('10 - Endividamento'!U48="","",'10 - Endividamento'!U48="")</f>
        <v/>
      </c>
      <c r="I41" s="514" t="str">
        <f>IF('10 - Endividamento'!R48="","",'10 - Endividamento'!R48)</f>
        <v/>
      </c>
      <c r="J41" s="236" t="str">
        <f>IF('10 - Endividamento'!X48="","",'10 - Endividamento'!X48)</f>
        <v/>
      </c>
      <c r="K41" s="197" t="str">
        <f>IF('10 - Endividamento'!AJ48="","",'10 - Endividamento'!AJ48)</f>
        <v/>
      </c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Z41" s="164"/>
      <c r="AA41" s="164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M41" s="653" t="str">
        <f>IF('9 - Fornecedores (Cadastro)'!C41="","",'9 - Fornecedores (Cadastro)'!C41)</f>
        <v/>
      </c>
      <c r="AN41" s="653" t="str">
        <f>IF('9 - Fornecedores (Cadastro)'!D41="","",'9 - Fornecedores (Cadastro)'!D41)</f>
        <v/>
      </c>
      <c r="AO41" s="654" t="str">
        <f>IF('9 - Fornecedores (Cadastro)'!F41="","",'9 - Fornecedores (Cadastro)'!F41)</f>
        <v/>
      </c>
      <c r="AP41" s="655" t="str">
        <f>IF('9 - Fornecedores (Cadastro)'!G41="","",'9 - Fornecedores (Cadastro)'!G41)</f>
        <v/>
      </c>
      <c r="AQ41" s="656" t="str">
        <f>IF('9 - Fornecedores (Cadastro)'!E41="","",'9 - Fornecedores (Cadastro)'!E41)</f>
        <v/>
      </c>
      <c r="AS41" s="22"/>
      <c r="AT41" s="156"/>
      <c r="AV41" s="662"/>
      <c r="AW41" s="662"/>
      <c r="AX41" s="662"/>
      <c r="AY41" s="662"/>
      <c r="AZ41" s="662"/>
      <c r="BA41" s="662"/>
      <c r="BB41" s="662"/>
      <c r="BC41" s="662"/>
      <c r="BD41" s="662"/>
      <c r="BE41" s="662"/>
      <c r="BF41" s="662"/>
      <c r="BG41" s="662"/>
      <c r="BH41" s="232" t="str">
        <f t="shared" si="3"/>
        <v/>
      </c>
      <c r="BI41" s="164"/>
      <c r="BJ41" s="663" t="str">
        <f t="shared" si="12"/>
        <v/>
      </c>
      <c r="BK41" s="663" t="str">
        <f>IF(BI41="","",BI41*(VLOOKUP((_xlfn.CONCAT(BH41,AY41)),'2 - Cadastro de Itens'!$J$16:$M$37,4,0)))</f>
        <v/>
      </c>
      <c r="BL41" s="197">
        <f t="shared" si="4"/>
        <v>0</v>
      </c>
      <c r="BM41" s="232" t="str">
        <f t="shared" si="5"/>
        <v/>
      </c>
      <c r="BN41" s="664"/>
      <c r="BO41" s="197" t="str">
        <f t="shared" si="6"/>
        <v/>
      </c>
      <c r="BP41" s="268" t="str">
        <f>IF(BN41="","",BN41*(VLOOKUP((_xlfn.CONCAT(BM41,AY41)),'2 - Cadastro de Itens'!$J$16:$M$37,4,0)))</f>
        <v/>
      </c>
      <c r="BQ41" s="197">
        <f t="shared" si="7"/>
        <v>0</v>
      </c>
      <c r="BR41" s="232" t="str">
        <f t="shared" si="8"/>
        <v/>
      </c>
      <c r="BS41" s="165"/>
      <c r="BT41" s="197" t="str">
        <f t="shared" si="9"/>
        <v/>
      </c>
      <c r="BU41" s="268" t="str">
        <f>IF(BS41="","",BS41*(VLOOKUP((_xlfn.CONCAT(BR41,AY41)),'2 - Cadastro de Itens'!$J$16:$M$37,4,0)))</f>
        <v/>
      </c>
      <c r="BV41" s="197">
        <f t="shared" si="10"/>
        <v>0</v>
      </c>
      <c r="BW41" s="197">
        <f t="shared" si="11"/>
        <v>0</v>
      </c>
      <c r="BY41" s="245"/>
      <c r="BZ41" s="256"/>
      <c r="CA41" s="256"/>
      <c r="CB41" s="256"/>
      <c r="CC41" s="257"/>
      <c r="CD41" s="257"/>
      <c r="CE41" s="257"/>
      <c r="CF41" s="257"/>
      <c r="CG41" s="164"/>
      <c r="CH41" s="22"/>
      <c r="CI41" s="166"/>
      <c r="CJ41" s="171"/>
      <c r="CK41" s="1171"/>
      <c r="CL41" s="288"/>
      <c r="CM41" s="166"/>
      <c r="CN41" s="166"/>
      <c r="CO41" s="241"/>
      <c r="CP41" s="241"/>
      <c r="CR41" s="1651"/>
      <c r="CS41" s="1652"/>
      <c r="CT41" s="1652"/>
      <c r="CU41" s="1652"/>
      <c r="CV41" s="1652"/>
      <c r="CW41" s="1652"/>
      <c r="CX41" s="1652"/>
      <c r="CY41" s="1652"/>
      <c r="CZ41" s="1652"/>
      <c r="DA41" s="1652"/>
      <c r="DB41" s="1652"/>
      <c r="DC41" s="1652"/>
      <c r="DD41" s="1653"/>
      <c r="DE41" s="10"/>
    </row>
    <row r="42" spans="2:109" ht="19.95" customHeight="1" x14ac:dyDescent="0.25">
      <c r="B42" s="126"/>
      <c r="C42" s="232" t="str">
        <f>IF('10 - Endividamento'!C49="","",'10 - Endividamento'!C49)</f>
        <v/>
      </c>
      <c r="D42" s="232" t="str">
        <f>IF('10 - Endividamento'!D49="","",'10 - Endividamento'!D49)</f>
        <v/>
      </c>
      <c r="E42" s="232" t="str">
        <f>IF('10 - Endividamento'!AG49="","",'10 - Endividamento'!AG49)</f>
        <v/>
      </c>
      <c r="F42" s="164"/>
      <c r="G42" s="233" t="str">
        <f>IF('10 - Endividamento'!S49="","",'10 - Endividamento'!S49)</f>
        <v/>
      </c>
      <c r="H42" s="233" t="str">
        <f>IF('10 - Endividamento'!U49="","",'10 - Endividamento'!U49="")</f>
        <v/>
      </c>
      <c r="I42" s="514" t="str">
        <f>IF('10 - Endividamento'!R49="","",'10 - Endividamento'!R49)</f>
        <v/>
      </c>
      <c r="J42" s="236" t="str">
        <f>IF('10 - Endividamento'!X49="","",'10 - Endividamento'!X49)</f>
        <v/>
      </c>
      <c r="K42" s="197" t="str">
        <f>IF('10 - Endividamento'!AJ49="","",'10 - Endividamento'!AJ49)</f>
        <v/>
      </c>
      <c r="L42" s="186"/>
      <c r="M42" s="186"/>
      <c r="N42" s="186"/>
      <c r="O42" s="186"/>
      <c r="P42" s="186"/>
      <c r="Q42" s="186"/>
      <c r="R42" s="186"/>
      <c r="S42" s="186"/>
      <c r="T42" s="186"/>
      <c r="U42" s="186"/>
      <c r="V42" s="186"/>
      <c r="W42" s="186"/>
      <c r="X42" s="186"/>
      <c r="Z42" s="164"/>
      <c r="AA42" s="164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M42" s="653" t="str">
        <f>IF('9 - Fornecedores (Cadastro)'!C42="","",'9 - Fornecedores (Cadastro)'!C42)</f>
        <v/>
      </c>
      <c r="AN42" s="653" t="str">
        <f>IF('9 - Fornecedores (Cadastro)'!D42="","",'9 - Fornecedores (Cadastro)'!D42)</f>
        <v/>
      </c>
      <c r="AO42" s="654" t="str">
        <f>IF('9 - Fornecedores (Cadastro)'!F42="","",'9 - Fornecedores (Cadastro)'!F42)</f>
        <v/>
      </c>
      <c r="AP42" s="655" t="str">
        <f>IF('9 - Fornecedores (Cadastro)'!G42="","",'9 - Fornecedores (Cadastro)'!G42)</f>
        <v/>
      </c>
      <c r="AQ42" s="656" t="str">
        <f>IF('9 - Fornecedores (Cadastro)'!E42="","",'9 - Fornecedores (Cadastro)'!E42)</f>
        <v/>
      </c>
      <c r="AS42" s="22"/>
      <c r="AT42" s="156"/>
      <c r="AV42" s="662"/>
      <c r="AW42" s="662"/>
      <c r="AX42" s="662"/>
      <c r="AY42" s="662"/>
      <c r="AZ42" s="662"/>
      <c r="BA42" s="662"/>
      <c r="BB42" s="662"/>
      <c r="BC42" s="662"/>
      <c r="BD42" s="662"/>
      <c r="BE42" s="662"/>
      <c r="BF42" s="662"/>
      <c r="BG42" s="662"/>
      <c r="BH42" s="232" t="str">
        <f t="shared" si="3"/>
        <v/>
      </c>
      <c r="BI42" s="164"/>
      <c r="BJ42" s="663" t="str">
        <f t="shared" si="12"/>
        <v/>
      </c>
      <c r="BK42" s="663" t="str">
        <f>IF(BI42="","",BI42*(VLOOKUP((_xlfn.CONCAT(BH42,AY42)),'2 - Cadastro de Itens'!$J$16:$M$37,4,0)))</f>
        <v/>
      </c>
      <c r="BL42" s="197">
        <f t="shared" si="4"/>
        <v>0</v>
      </c>
      <c r="BM42" s="232" t="str">
        <f t="shared" si="5"/>
        <v/>
      </c>
      <c r="BN42" s="664"/>
      <c r="BO42" s="197" t="str">
        <f t="shared" si="6"/>
        <v/>
      </c>
      <c r="BP42" s="268" t="str">
        <f>IF(BN42="","",BN42*(VLOOKUP((_xlfn.CONCAT(BM42,AY42)),'2 - Cadastro de Itens'!$J$16:$M$37,4,0)))</f>
        <v/>
      </c>
      <c r="BQ42" s="197">
        <f t="shared" si="7"/>
        <v>0</v>
      </c>
      <c r="BR42" s="232" t="str">
        <f t="shared" si="8"/>
        <v/>
      </c>
      <c r="BS42" s="165"/>
      <c r="BT42" s="197" t="str">
        <f t="shared" si="9"/>
        <v/>
      </c>
      <c r="BU42" s="268" t="str">
        <f>IF(BS42="","",BS42*(VLOOKUP((_xlfn.CONCAT(BR42,AY42)),'2 - Cadastro de Itens'!$J$16:$M$37,4,0)))</f>
        <v/>
      </c>
      <c r="BV42" s="197">
        <f t="shared" si="10"/>
        <v>0</v>
      </c>
      <c r="BW42" s="197">
        <f t="shared" si="11"/>
        <v>0</v>
      </c>
      <c r="BY42" s="245"/>
      <c r="BZ42" s="256"/>
      <c r="CA42" s="256"/>
      <c r="CB42" s="256"/>
      <c r="CC42" s="257"/>
      <c r="CD42" s="257"/>
      <c r="CE42" s="257"/>
      <c r="CF42" s="257"/>
      <c r="CG42" s="164"/>
      <c r="CH42" s="22"/>
      <c r="CI42" s="166"/>
      <c r="CJ42" s="171"/>
      <c r="CK42" s="1171"/>
      <c r="CL42" s="288"/>
      <c r="CM42" s="166"/>
      <c r="CN42" s="166"/>
      <c r="CO42" s="241"/>
      <c r="CP42" s="241"/>
      <c r="CR42" s="1651"/>
      <c r="CS42" s="1652"/>
      <c r="CT42" s="1652"/>
      <c r="CU42" s="1652"/>
      <c r="CV42" s="1652"/>
      <c r="CW42" s="1652"/>
      <c r="CX42" s="1652"/>
      <c r="CY42" s="1652"/>
      <c r="CZ42" s="1652"/>
      <c r="DA42" s="1652"/>
      <c r="DB42" s="1652"/>
      <c r="DC42" s="1652"/>
      <c r="DD42" s="1653"/>
      <c r="DE42" s="10"/>
    </row>
    <row r="43" spans="2:109" ht="19.95" customHeight="1" x14ac:dyDescent="0.25">
      <c r="B43" s="126"/>
      <c r="C43" s="232" t="str">
        <f>IF('10 - Endividamento'!C50="","",'10 - Endividamento'!C50)</f>
        <v/>
      </c>
      <c r="D43" s="232" t="str">
        <f>IF('10 - Endividamento'!D50="","",'10 - Endividamento'!D50)</f>
        <v/>
      </c>
      <c r="E43" s="232" t="str">
        <f>IF('10 - Endividamento'!AG50="","",'10 - Endividamento'!AG50)</f>
        <v/>
      </c>
      <c r="F43" s="164"/>
      <c r="G43" s="233" t="str">
        <f>IF('10 - Endividamento'!S50="","",'10 - Endividamento'!S50)</f>
        <v/>
      </c>
      <c r="H43" s="233" t="str">
        <f>IF('10 - Endividamento'!U50="","",'10 - Endividamento'!U50="")</f>
        <v/>
      </c>
      <c r="I43" s="514" t="str">
        <f>IF('10 - Endividamento'!R50="","",'10 - Endividamento'!R50)</f>
        <v/>
      </c>
      <c r="J43" s="236" t="str">
        <f>IF('10 - Endividamento'!X50="","",'10 - Endividamento'!X50)</f>
        <v/>
      </c>
      <c r="K43" s="197" t="str">
        <f>IF('10 - Endividamento'!AJ50="","",'10 - Endividamento'!AJ50)</f>
        <v/>
      </c>
      <c r="L43" s="186"/>
      <c r="M43" s="186"/>
      <c r="N43" s="186"/>
      <c r="O43" s="186"/>
      <c r="P43" s="186"/>
      <c r="Q43" s="186"/>
      <c r="R43" s="186"/>
      <c r="S43" s="186"/>
      <c r="T43" s="186"/>
      <c r="U43" s="186"/>
      <c r="V43" s="186"/>
      <c r="W43" s="186"/>
      <c r="X43" s="186"/>
      <c r="Z43" s="164"/>
      <c r="AA43" s="164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M43" s="653" t="str">
        <f>IF('9 - Fornecedores (Cadastro)'!C43="","",'9 - Fornecedores (Cadastro)'!C43)</f>
        <v/>
      </c>
      <c r="AN43" s="653" t="str">
        <f>IF('9 - Fornecedores (Cadastro)'!D43="","",'9 - Fornecedores (Cadastro)'!D43)</f>
        <v/>
      </c>
      <c r="AO43" s="654" t="str">
        <f>IF('9 - Fornecedores (Cadastro)'!F43="","",'9 - Fornecedores (Cadastro)'!F43)</f>
        <v/>
      </c>
      <c r="AP43" s="655" t="str">
        <f>IF('9 - Fornecedores (Cadastro)'!G43="","",'9 - Fornecedores (Cadastro)'!G43)</f>
        <v/>
      </c>
      <c r="AQ43" s="656" t="str">
        <f>IF('9 - Fornecedores (Cadastro)'!E43="","",'9 - Fornecedores (Cadastro)'!E43)</f>
        <v/>
      </c>
      <c r="AS43" s="22"/>
      <c r="AT43" s="156"/>
      <c r="AV43" s="662"/>
      <c r="AW43" s="662"/>
      <c r="AX43" s="662"/>
      <c r="AY43" s="662"/>
      <c r="AZ43" s="662"/>
      <c r="BA43" s="662"/>
      <c r="BB43" s="662"/>
      <c r="BC43" s="662"/>
      <c r="BD43" s="662"/>
      <c r="BE43" s="662"/>
      <c r="BF43" s="662"/>
      <c r="BG43" s="662"/>
      <c r="BH43" s="232" t="str">
        <f t="shared" si="3"/>
        <v/>
      </c>
      <c r="BI43" s="164"/>
      <c r="BJ43" s="663" t="str">
        <f t="shared" si="12"/>
        <v/>
      </c>
      <c r="BK43" s="663" t="str">
        <f>IF(BI43="","",BI43*(VLOOKUP((_xlfn.CONCAT(BH43,AY43)),'2 - Cadastro de Itens'!$J$16:$M$37,4,0)))</f>
        <v/>
      </c>
      <c r="BL43" s="197">
        <f t="shared" si="4"/>
        <v>0</v>
      </c>
      <c r="BM43" s="232" t="str">
        <f t="shared" si="5"/>
        <v/>
      </c>
      <c r="BN43" s="664"/>
      <c r="BO43" s="197" t="str">
        <f t="shared" si="6"/>
        <v/>
      </c>
      <c r="BP43" s="268" t="str">
        <f>IF(BN43="","",BN43*(VLOOKUP((_xlfn.CONCAT(BM43,AY43)),'2 - Cadastro de Itens'!$J$16:$M$37,4,0)))</f>
        <v/>
      </c>
      <c r="BQ43" s="197">
        <f t="shared" si="7"/>
        <v>0</v>
      </c>
      <c r="BR43" s="232" t="str">
        <f t="shared" si="8"/>
        <v/>
      </c>
      <c r="BS43" s="165"/>
      <c r="BT43" s="197" t="str">
        <f t="shared" si="9"/>
        <v/>
      </c>
      <c r="BU43" s="268" t="str">
        <f>IF(BS43="","",BS43*(VLOOKUP((_xlfn.CONCAT(BR43,AY43)),'2 - Cadastro de Itens'!$J$16:$M$37,4,0)))</f>
        <v/>
      </c>
      <c r="BV43" s="197">
        <f t="shared" si="10"/>
        <v>0</v>
      </c>
      <c r="BW43" s="197">
        <f t="shared" si="11"/>
        <v>0</v>
      </c>
      <c r="BY43" s="245"/>
      <c r="BZ43" s="256"/>
      <c r="CA43" s="256"/>
      <c r="CB43" s="256"/>
      <c r="CC43" s="257"/>
      <c r="CD43" s="257"/>
      <c r="CE43" s="257"/>
      <c r="CF43" s="257"/>
      <c r="CG43" s="164"/>
      <c r="CH43" s="22"/>
      <c r="CI43" s="166"/>
      <c r="CJ43" s="171"/>
      <c r="CK43" s="1171"/>
      <c r="CL43" s="288"/>
      <c r="CM43" s="166"/>
      <c r="CN43" s="166"/>
      <c r="CO43" s="241"/>
      <c r="CP43" s="241"/>
      <c r="CR43" s="1651"/>
      <c r="CS43" s="1652"/>
      <c r="CT43" s="1652"/>
      <c r="CU43" s="1652"/>
      <c r="CV43" s="1652"/>
      <c r="CW43" s="1652"/>
      <c r="CX43" s="1652"/>
      <c r="CY43" s="1652"/>
      <c r="CZ43" s="1652"/>
      <c r="DA43" s="1652"/>
      <c r="DB43" s="1652"/>
      <c r="DC43" s="1652"/>
      <c r="DD43" s="1653"/>
      <c r="DE43" s="10"/>
    </row>
    <row r="44" spans="2:109" ht="19.95" customHeight="1" x14ac:dyDescent="0.25">
      <c r="B44" s="126"/>
      <c r="C44" s="232" t="str">
        <f>IF('10 - Endividamento'!C51="","",'10 - Endividamento'!C51)</f>
        <v/>
      </c>
      <c r="D44" s="232" t="str">
        <f>IF('10 - Endividamento'!D51="","",'10 - Endividamento'!D51)</f>
        <v/>
      </c>
      <c r="E44" s="232" t="str">
        <f>IF('10 - Endividamento'!AG51="","",'10 - Endividamento'!AG51)</f>
        <v/>
      </c>
      <c r="F44" s="164"/>
      <c r="G44" s="233" t="str">
        <f>IF('10 - Endividamento'!S51="","",'10 - Endividamento'!S51)</f>
        <v/>
      </c>
      <c r="H44" s="233" t="str">
        <f>IF('10 - Endividamento'!U51="","",'10 - Endividamento'!U51="")</f>
        <v/>
      </c>
      <c r="I44" s="514" t="str">
        <f>IF('10 - Endividamento'!R51="","",'10 - Endividamento'!R51)</f>
        <v/>
      </c>
      <c r="J44" s="236" t="str">
        <f>IF('10 - Endividamento'!X51="","",'10 - Endividamento'!X51)</f>
        <v/>
      </c>
      <c r="K44" s="197" t="str">
        <f>IF('10 - Endividamento'!AJ51="","",'10 - Endividamento'!AJ51)</f>
        <v/>
      </c>
      <c r="L44" s="186"/>
      <c r="M44" s="186"/>
      <c r="N44" s="186"/>
      <c r="O44" s="186"/>
      <c r="P44" s="186"/>
      <c r="Q44" s="186"/>
      <c r="R44" s="186"/>
      <c r="S44" s="186"/>
      <c r="T44" s="186"/>
      <c r="U44" s="186"/>
      <c r="V44" s="186"/>
      <c r="W44" s="186"/>
      <c r="X44" s="186"/>
      <c r="Z44" s="164"/>
      <c r="AA44" s="164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M44" s="653" t="str">
        <f>IF('9 - Fornecedores (Cadastro)'!C44="","",'9 - Fornecedores (Cadastro)'!C44)</f>
        <v/>
      </c>
      <c r="AN44" s="653" t="str">
        <f>IF('9 - Fornecedores (Cadastro)'!D44="","",'9 - Fornecedores (Cadastro)'!D44)</f>
        <v/>
      </c>
      <c r="AO44" s="654" t="str">
        <f>IF('9 - Fornecedores (Cadastro)'!F44="","",'9 - Fornecedores (Cadastro)'!F44)</f>
        <v/>
      </c>
      <c r="AP44" s="655" t="str">
        <f>IF('9 - Fornecedores (Cadastro)'!G44="","",'9 - Fornecedores (Cadastro)'!G44)</f>
        <v/>
      </c>
      <c r="AQ44" s="656" t="str">
        <f>IF('9 - Fornecedores (Cadastro)'!E44="","",'9 - Fornecedores (Cadastro)'!E44)</f>
        <v/>
      </c>
      <c r="AS44" s="22"/>
      <c r="AT44" s="156"/>
      <c r="AV44" s="662"/>
      <c r="AW44" s="662"/>
      <c r="AX44" s="662"/>
      <c r="AY44" s="662"/>
      <c r="AZ44" s="662"/>
      <c r="BA44" s="662"/>
      <c r="BB44" s="662"/>
      <c r="BC44" s="662"/>
      <c r="BD44" s="662"/>
      <c r="BE44" s="662"/>
      <c r="BF44" s="662"/>
      <c r="BG44" s="662"/>
      <c r="BH44" s="232" t="str">
        <f t="shared" si="3"/>
        <v/>
      </c>
      <c r="BI44" s="164"/>
      <c r="BJ44" s="663" t="str">
        <f t="shared" si="12"/>
        <v/>
      </c>
      <c r="BK44" s="663" t="str">
        <f>IF(BI44="","",BI44*(VLOOKUP((_xlfn.CONCAT(BH44,AY44)),'2 - Cadastro de Itens'!$J$16:$M$37,4,0)))</f>
        <v/>
      </c>
      <c r="BL44" s="197">
        <f t="shared" si="4"/>
        <v>0</v>
      </c>
      <c r="BM44" s="232" t="str">
        <f t="shared" si="5"/>
        <v/>
      </c>
      <c r="BN44" s="664"/>
      <c r="BO44" s="197" t="str">
        <f t="shared" si="6"/>
        <v/>
      </c>
      <c r="BP44" s="268" t="str">
        <f>IF(BN44="","",BN44*(VLOOKUP((_xlfn.CONCAT(BM44,AY44)),'2 - Cadastro de Itens'!$J$16:$M$37,4,0)))</f>
        <v/>
      </c>
      <c r="BQ44" s="197">
        <f t="shared" si="7"/>
        <v>0</v>
      </c>
      <c r="BR44" s="232" t="str">
        <f t="shared" si="8"/>
        <v/>
      </c>
      <c r="BS44" s="165"/>
      <c r="BT44" s="197" t="str">
        <f t="shared" si="9"/>
        <v/>
      </c>
      <c r="BU44" s="268" t="str">
        <f>IF(BS44="","",BS44*(VLOOKUP((_xlfn.CONCAT(BR44,AY44)),'2 - Cadastro de Itens'!$J$16:$M$37,4,0)))</f>
        <v/>
      </c>
      <c r="BV44" s="197">
        <f t="shared" si="10"/>
        <v>0</v>
      </c>
      <c r="BW44" s="197">
        <f t="shared" si="11"/>
        <v>0</v>
      </c>
      <c r="BY44" s="245"/>
      <c r="BZ44" s="256"/>
      <c r="CA44" s="256"/>
      <c r="CB44" s="256"/>
      <c r="CC44" s="257"/>
      <c r="CD44" s="257"/>
      <c r="CE44" s="257"/>
      <c r="CF44" s="257"/>
      <c r="CG44" s="164"/>
      <c r="CH44" s="22"/>
      <c r="CI44" s="166"/>
      <c r="CJ44" s="171"/>
      <c r="CK44" s="1171"/>
      <c r="CL44" s="288"/>
      <c r="CM44" s="166"/>
      <c r="CN44" s="166"/>
      <c r="CO44" s="241"/>
      <c r="CP44" s="241"/>
      <c r="CR44" s="1651"/>
      <c r="CS44" s="1652"/>
      <c r="CT44" s="1652"/>
      <c r="CU44" s="1652"/>
      <c r="CV44" s="1652"/>
      <c r="CW44" s="1652"/>
      <c r="CX44" s="1652"/>
      <c r="CY44" s="1652"/>
      <c r="CZ44" s="1652"/>
      <c r="DA44" s="1652"/>
      <c r="DB44" s="1652"/>
      <c r="DC44" s="1652"/>
      <c r="DD44" s="1653"/>
      <c r="DE44" s="10"/>
    </row>
    <row r="45" spans="2:109" ht="19.95" customHeight="1" x14ac:dyDescent="0.25">
      <c r="B45" s="126"/>
      <c r="C45" s="232" t="str">
        <f>IF('10 - Endividamento'!C52="","",'10 - Endividamento'!C52)</f>
        <v/>
      </c>
      <c r="D45" s="232" t="str">
        <f>IF('10 - Endividamento'!D52="","",'10 - Endividamento'!D52)</f>
        <v/>
      </c>
      <c r="E45" s="232" t="str">
        <f>IF('10 - Endividamento'!AG52="","",'10 - Endividamento'!AG52)</f>
        <v/>
      </c>
      <c r="F45" s="164"/>
      <c r="G45" s="233" t="str">
        <f>IF('10 - Endividamento'!S52="","",'10 - Endividamento'!S52)</f>
        <v/>
      </c>
      <c r="H45" s="233" t="str">
        <f>IF('10 - Endividamento'!U52="","",'10 - Endividamento'!U52="")</f>
        <v/>
      </c>
      <c r="I45" s="514" t="str">
        <f>IF('10 - Endividamento'!R52="","",'10 - Endividamento'!R52)</f>
        <v/>
      </c>
      <c r="J45" s="236" t="str">
        <f>IF('10 - Endividamento'!X52="","",'10 - Endividamento'!X52)</f>
        <v/>
      </c>
      <c r="K45" s="197" t="str">
        <f>IF('10 - Endividamento'!AJ52="","",'10 - Endividamento'!AJ52)</f>
        <v/>
      </c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186"/>
      <c r="W45" s="186"/>
      <c r="X45" s="186"/>
      <c r="Z45" s="164"/>
      <c r="AA45" s="164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M45" s="653" t="str">
        <f>IF('9 - Fornecedores (Cadastro)'!C45="","",'9 - Fornecedores (Cadastro)'!C45)</f>
        <v/>
      </c>
      <c r="AN45" s="653" t="str">
        <f>IF('9 - Fornecedores (Cadastro)'!D45="","",'9 - Fornecedores (Cadastro)'!D45)</f>
        <v/>
      </c>
      <c r="AO45" s="654" t="str">
        <f>IF('9 - Fornecedores (Cadastro)'!F45="","",'9 - Fornecedores (Cadastro)'!F45)</f>
        <v/>
      </c>
      <c r="AP45" s="655" t="str">
        <f>IF('9 - Fornecedores (Cadastro)'!G45="","",'9 - Fornecedores (Cadastro)'!G45)</f>
        <v/>
      </c>
      <c r="AQ45" s="656" t="str">
        <f>IF('9 - Fornecedores (Cadastro)'!E45="","",'9 - Fornecedores (Cadastro)'!E45)</f>
        <v/>
      </c>
      <c r="AS45" s="22"/>
      <c r="AT45" s="156"/>
      <c r="AV45" s="662"/>
      <c r="AW45" s="662"/>
      <c r="AX45" s="662"/>
      <c r="AY45" s="662"/>
      <c r="AZ45" s="662"/>
      <c r="BA45" s="662"/>
      <c r="BB45" s="662"/>
      <c r="BC45" s="662"/>
      <c r="BD45" s="662"/>
      <c r="BE45" s="662"/>
      <c r="BF45" s="662"/>
      <c r="BG45" s="662"/>
      <c r="BH45" s="232" t="str">
        <f t="shared" si="3"/>
        <v/>
      </c>
      <c r="BI45" s="164"/>
      <c r="BJ45" s="663" t="str">
        <f t="shared" si="12"/>
        <v/>
      </c>
      <c r="BK45" s="663" t="str">
        <f>IF(BI45="","",BI45*(VLOOKUP((_xlfn.CONCAT(BH45,AY45)),'2 - Cadastro de Itens'!$J$16:$M$37,4,0)))</f>
        <v/>
      </c>
      <c r="BL45" s="197">
        <f t="shared" si="4"/>
        <v>0</v>
      </c>
      <c r="BM45" s="232" t="str">
        <f t="shared" si="5"/>
        <v/>
      </c>
      <c r="BN45" s="664"/>
      <c r="BO45" s="197" t="str">
        <f t="shared" si="6"/>
        <v/>
      </c>
      <c r="BP45" s="268" t="str">
        <f>IF(BN45="","",BN45*(VLOOKUP((_xlfn.CONCAT(BM45,AY45)),'2 - Cadastro de Itens'!$J$16:$M$37,4,0)))</f>
        <v/>
      </c>
      <c r="BQ45" s="197">
        <f t="shared" si="7"/>
        <v>0</v>
      </c>
      <c r="BR45" s="232" t="str">
        <f t="shared" si="8"/>
        <v/>
      </c>
      <c r="BS45" s="165"/>
      <c r="BT45" s="197" t="str">
        <f t="shared" si="9"/>
        <v/>
      </c>
      <c r="BU45" s="268" t="str">
        <f>IF(BS45="","",BS45*(VLOOKUP((_xlfn.CONCAT(BR45,AY45)),'2 - Cadastro de Itens'!$J$16:$M$37,4,0)))</f>
        <v/>
      </c>
      <c r="BV45" s="197">
        <f t="shared" si="10"/>
        <v>0</v>
      </c>
      <c r="BW45" s="197">
        <f t="shared" si="11"/>
        <v>0</v>
      </c>
      <c r="BY45" s="245"/>
      <c r="BZ45" s="256"/>
      <c r="CA45" s="256"/>
      <c r="CB45" s="256"/>
      <c r="CC45" s="257"/>
      <c r="CD45" s="257"/>
      <c r="CE45" s="257"/>
      <c r="CF45" s="257"/>
      <c r="CG45" s="164"/>
      <c r="CH45" s="22"/>
      <c r="CI45" s="166"/>
      <c r="CJ45" s="171"/>
      <c r="CK45" s="1171"/>
      <c r="CL45" s="288"/>
      <c r="CM45" s="166"/>
      <c r="CN45" s="166"/>
      <c r="CO45" s="241"/>
      <c r="CP45" s="241"/>
      <c r="CR45" s="1651"/>
      <c r="CS45" s="1652"/>
      <c r="CT45" s="1652"/>
      <c r="CU45" s="1652"/>
      <c r="CV45" s="1652"/>
      <c r="CW45" s="1652"/>
      <c r="CX45" s="1652"/>
      <c r="CY45" s="1652"/>
      <c r="CZ45" s="1652"/>
      <c r="DA45" s="1652"/>
      <c r="DB45" s="1652"/>
      <c r="DC45" s="1652"/>
      <c r="DD45" s="1653"/>
      <c r="DE45" s="10"/>
    </row>
    <row r="46" spans="2:109" ht="19.95" customHeight="1" x14ac:dyDescent="0.25">
      <c r="B46" s="126"/>
      <c r="C46" s="232" t="str">
        <f>IF('10 - Endividamento'!C53="","",'10 - Endividamento'!C53)</f>
        <v/>
      </c>
      <c r="D46" s="232" t="str">
        <f>IF('10 - Endividamento'!D53="","",'10 - Endividamento'!D53)</f>
        <v/>
      </c>
      <c r="E46" s="232" t="str">
        <f>IF('10 - Endividamento'!AG53="","",'10 - Endividamento'!AG53)</f>
        <v/>
      </c>
      <c r="F46" s="164"/>
      <c r="G46" s="233" t="str">
        <f>IF('10 - Endividamento'!S53="","",'10 - Endividamento'!S53)</f>
        <v/>
      </c>
      <c r="H46" s="233" t="str">
        <f>IF('10 - Endividamento'!U53="","",'10 - Endividamento'!U53="")</f>
        <v/>
      </c>
      <c r="I46" s="514" t="str">
        <f>IF('10 - Endividamento'!R53="","",'10 - Endividamento'!R53)</f>
        <v/>
      </c>
      <c r="J46" s="236" t="str">
        <f>IF('10 - Endividamento'!X53="","",'10 - Endividamento'!X53)</f>
        <v/>
      </c>
      <c r="K46" s="197" t="str">
        <f>IF('10 - Endividamento'!AJ53="","",'10 - Endividamento'!AJ53)</f>
        <v/>
      </c>
      <c r="L46" s="186"/>
      <c r="M46" s="186"/>
      <c r="N46" s="186"/>
      <c r="O46" s="186"/>
      <c r="P46" s="186"/>
      <c r="Q46" s="186"/>
      <c r="R46" s="186"/>
      <c r="S46" s="186"/>
      <c r="T46" s="186"/>
      <c r="U46" s="186"/>
      <c r="V46" s="186"/>
      <c r="W46" s="186"/>
      <c r="X46" s="186"/>
      <c r="Z46" s="164"/>
      <c r="AA46" s="164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M46" s="653" t="str">
        <f>IF('9 - Fornecedores (Cadastro)'!C46="","",'9 - Fornecedores (Cadastro)'!C46)</f>
        <v/>
      </c>
      <c r="AN46" s="653" t="str">
        <f>IF('9 - Fornecedores (Cadastro)'!D46="","",'9 - Fornecedores (Cadastro)'!D46)</f>
        <v/>
      </c>
      <c r="AO46" s="654" t="str">
        <f>IF('9 - Fornecedores (Cadastro)'!F46="","",'9 - Fornecedores (Cadastro)'!F46)</f>
        <v/>
      </c>
      <c r="AP46" s="655" t="str">
        <f>IF('9 - Fornecedores (Cadastro)'!G46="","",'9 - Fornecedores (Cadastro)'!G46)</f>
        <v/>
      </c>
      <c r="AQ46" s="656" t="str">
        <f>IF('9 - Fornecedores (Cadastro)'!E46="","",'9 - Fornecedores (Cadastro)'!E46)</f>
        <v/>
      </c>
      <c r="AS46" s="22"/>
      <c r="AT46" s="156"/>
      <c r="AV46" s="662"/>
      <c r="AW46" s="662"/>
      <c r="AX46" s="662"/>
      <c r="AY46" s="662"/>
      <c r="AZ46" s="662"/>
      <c r="BA46" s="662"/>
      <c r="BB46" s="662"/>
      <c r="BC46" s="662"/>
      <c r="BD46" s="662"/>
      <c r="BE46" s="662"/>
      <c r="BF46" s="662"/>
      <c r="BG46" s="662"/>
      <c r="BH46" s="232" t="str">
        <f t="shared" si="3"/>
        <v/>
      </c>
      <c r="BI46" s="164"/>
      <c r="BJ46" s="663" t="str">
        <f t="shared" si="12"/>
        <v/>
      </c>
      <c r="BK46" s="663" t="str">
        <f>IF(BI46="","",BI46*(VLOOKUP((_xlfn.CONCAT(BH46,AY46)),'2 - Cadastro de Itens'!$J$16:$M$37,4,0)))</f>
        <v/>
      </c>
      <c r="BL46" s="197">
        <f t="shared" si="4"/>
        <v>0</v>
      </c>
      <c r="BM46" s="232" t="str">
        <f t="shared" si="5"/>
        <v/>
      </c>
      <c r="BN46" s="664"/>
      <c r="BO46" s="197" t="str">
        <f t="shared" si="6"/>
        <v/>
      </c>
      <c r="BP46" s="268" t="str">
        <f>IF(BN46="","",BN46*(VLOOKUP((_xlfn.CONCAT(BM46,AY46)),'2 - Cadastro de Itens'!$J$16:$M$37,4,0)))</f>
        <v/>
      </c>
      <c r="BQ46" s="197">
        <f t="shared" si="7"/>
        <v>0</v>
      </c>
      <c r="BR46" s="232" t="str">
        <f t="shared" si="8"/>
        <v/>
      </c>
      <c r="BS46" s="165"/>
      <c r="BT46" s="197" t="str">
        <f t="shared" si="9"/>
        <v/>
      </c>
      <c r="BU46" s="268" t="str">
        <f>IF(BS46="","",BS46*(VLOOKUP((_xlfn.CONCAT(BR46,AY46)),'2 - Cadastro de Itens'!$J$16:$M$37,4,0)))</f>
        <v/>
      </c>
      <c r="BV46" s="197">
        <f t="shared" si="10"/>
        <v>0</v>
      </c>
      <c r="BW46" s="197">
        <f t="shared" si="11"/>
        <v>0</v>
      </c>
      <c r="BY46" s="245"/>
      <c r="BZ46" s="256"/>
      <c r="CA46" s="256"/>
      <c r="CB46" s="256"/>
      <c r="CC46" s="257"/>
      <c r="CD46" s="257"/>
      <c r="CE46" s="257"/>
      <c r="CF46" s="257"/>
      <c r="CG46" s="164"/>
      <c r="CH46" s="22"/>
      <c r="CI46" s="166"/>
      <c r="CJ46" s="171"/>
      <c r="CK46" s="1171"/>
      <c r="CL46" s="288"/>
      <c r="CM46" s="166"/>
      <c r="CN46" s="166"/>
      <c r="CO46" s="241"/>
      <c r="CP46" s="241"/>
      <c r="CR46" s="1651"/>
      <c r="CS46" s="1652"/>
      <c r="CT46" s="1652"/>
      <c r="CU46" s="1652"/>
      <c r="CV46" s="1652"/>
      <c r="CW46" s="1652"/>
      <c r="CX46" s="1652"/>
      <c r="CY46" s="1652"/>
      <c r="CZ46" s="1652"/>
      <c r="DA46" s="1652"/>
      <c r="DB46" s="1652"/>
      <c r="DC46" s="1652"/>
      <c r="DD46" s="1653"/>
      <c r="DE46" s="10"/>
    </row>
    <row r="47" spans="2:109" ht="19.95" customHeight="1" x14ac:dyDescent="0.25">
      <c r="B47" s="126"/>
      <c r="C47" s="232" t="str">
        <f>IF('10 - Endividamento'!C54="","",'10 - Endividamento'!C54)</f>
        <v/>
      </c>
      <c r="D47" s="232" t="str">
        <f>IF('10 - Endividamento'!D54="","",'10 - Endividamento'!D54)</f>
        <v/>
      </c>
      <c r="E47" s="232" t="str">
        <f>IF('10 - Endividamento'!AG54="","",'10 - Endividamento'!AG54)</f>
        <v/>
      </c>
      <c r="F47" s="164"/>
      <c r="G47" s="233" t="str">
        <f>IF('10 - Endividamento'!S54="","",'10 - Endividamento'!S54)</f>
        <v/>
      </c>
      <c r="H47" s="233" t="str">
        <f>IF('10 - Endividamento'!U54="","",'10 - Endividamento'!U54="")</f>
        <v/>
      </c>
      <c r="I47" s="514" t="str">
        <f>IF('10 - Endividamento'!R54="","",'10 - Endividamento'!R54)</f>
        <v/>
      </c>
      <c r="J47" s="236" t="str">
        <f>IF('10 - Endividamento'!X54="","",'10 - Endividamento'!X54)</f>
        <v/>
      </c>
      <c r="K47" s="197" t="str">
        <f>IF('10 - Endividamento'!AJ54="","",'10 - Endividamento'!AJ54)</f>
        <v/>
      </c>
      <c r="L47" s="186"/>
      <c r="M47" s="186"/>
      <c r="N47" s="186"/>
      <c r="O47" s="186"/>
      <c r="P47" s="186"/>
      <c r="Q47" s="186"/>
      <c r="R47" s="186"/>
      <c r="S47" s="186"/>
      <c r="T47" s="186"/>
      <c r="U47" s="186"/>
      <c r="V47" s="186"/>
      <c r="W47" s="186"/>
      <c r="X47" s="186"/>
      <c r="Z47" s="164"/>
      <c r="AA47" s="164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M47" s="653" t="str">
        <f>IF('9 - Fornecedores (Cadastro)'!C47="","",'9 - Fornecedores (Cadastro)'!C47)</f>
        <v/>
      </c>
      <c r="AN47" s="653" t="str">
        <f>IF('9 - Fornecedores (Cadastro)'!D47="","",'9 - Fornecedores (Cadastro)'!D47)</f>
        <v/>
      </c>
      <c r="AO47" s="654" t="str">
        <f>IF('9 - Fornecedores (Cadastro)'!F47="","",'9 - Fornecedores (Cadastro)'!F47)</f>
        <v/>
      </c>
      <c r="AP47" s="655" t="str">
        <f>IF('9 - Fornecedores (Cadastro)'!G47="","",'9 - Fornecedores (Cadastro)'!G47)</f>
        <v/>
      </c>
      <c r="AQ47" s="656" t="str">
        <f>IF('9 - Fornecedores (Cadastro)'!E47="","",'9 - Fornecedores (Cadastro)'!E47)</f>
        <v/>
      </c>
      <c r="AS47" s="22"/>
      <c r="AT47" s="156"/>
      <c r="AV47" s="662"/>
      <c r="AW47" s="662"/>
      <c r="AX47" s="662"/>
      <c r="AY47" s="662"/>
      <c r="AZ47" s="662"/>
      <c r="BA47" s="662"/>
      <c r="BB47" s="662"/>
      <c r="BC47" s="662"/>
      <c r="BD47" s="662"/>
      <c r="BE47" s="662"/>
      <c r="BF47" s="662"/>
      <c r="BG47" s="662"/>
      <c r="BH47" s="232" t="str">
        <f t="shared" si="3"/>
        <v/>
      </c>
      <c r="BI47" s="164"/>
      <c r="BJ47" s="663" t="str">
        <f t="shared" si="12"/>
        <v/>
      </c>
      <c r="BK47" s="663" t="str">
        <f>IF(BI47="","",BI47*(VLOOKUP((_xlfn.CONCAT(BH47,AY47)),'2 - Cadastro de Itens'!$J$16:$M$37,4,0)))</f>
        <v/>
      </c>
      <c r="BL47" s="197">
        <f t="shared" si="4"/>
        <v>0</v>
      </c>
      <c r="BM47" s="232" t="str">
        <f t="shared" si="5"/>
        <v/>
      </c>
      <c r="BN47" s="664"/>
      <c r="BO47" s="197" t="str">
        <f t="shared" si="6"/>
        <v/>
      </c>
      <c r="BP47" s="268" t="str">
        <f>IF(BN47="","",BN47*(VLOOKUP((_xlfn.CONCAT(BM47,AY47)),'2 - Cadastro de Itens'!$J$16:$M$37,4,0)))</f>
        <v/>
      </c>
      <c r="BQ47" s="197">
        <f t="shared" si="7"/>
        <v>0</v>
      </c>
      <c r="BR47" s="232" t="str">
        <f t="shared" si="8"/>
        <v/>
      </c>
      <c r="BS47" s="165"/>
      <c r="BT47" s="197" t="str">
        <f t="shared" si="9"/>
        <v/>
      </c>
      <c r="BU47" s="268" t="str">
        <f>IF(BS47="","",BS47*(VLOOKUP((_xlfn.CONCAT(BR47,AY47)),'2 - Cadastro de Itens'!$J$16:$M$37,4,0)))</f>
        <v/>
      </c>
      <c r="BV47" s="197">
        <f t="shared" si="10"/>
        <v>0</v>
      </c>
      <c r="BW47" s="197">
        <f t="shared" si="11"/>
        <v>0</v>
      </c>
      <c r="BY47" s="245"/>
      <c r="BZ47" s="256"/>
      <c r="CA47" s="256"/>
      <c r="CB47" s="256"/>
      <c r="CC47" s="257"/>
      <c r="CD47" s="257"/>
      <c r="CE47" s="257"/>
      <c r="CF47" s="257"/>
      <c r="CG47" s="164"/>
      <c r="CH47" s="22"/>
      <c r="CI47" s="166"/>
      <c r="CJ47" s="171"/>
      <c r="CK47" s="1171"/>
      <c r="CL47" s="288"/>
      <c r="CM47" s="166"/>
      <c r="CN47" s="166"/>
      <c r="CO47" s="241"/>
      <c r="CP47" s="241"/>
      <c r="CR47" s="1651"/>
      <c r="CS47" s="1652"/>
      <c r="CT47" s="1652"/>
      <c r="CU47" s="1652"/>
      <c r="CV47" s="1652"/>
      <c r="CW47" s="1652"/>
      <c r="CX47" s="1652"/>
      <c r="CY47" s="1652"/>
      <c r="CZ47" s="1652"/>
      <c r="DA47" s="1652"/>
      <c r="DB47" s="1652"/>
      <c r="DC47" s="1652"/>
      <c r="DD47" s="1653"/>
      <c r="DE47" s="10"/>
    </row>
    <row r="48" spans="2:109" ht="19.95" customHeight="1" x14ac:dyDescent="0.25">
      <c r="B48" s="126"/>
      <c r="C48" s="232" t="str">
        <f>IF('10 - Endividamento'!C55="","",'10 - Endividamento'!C55)</f>
        <v/>
      </c>
      <c r="D48" s="232" t="str">
        <f>IF('10 - Endividamento'!D55="","",'10 - Endividamento'!D55)</f>
        <v/>
      </c>
      <c r="E48" s="232" t="str">
        <f>IF('10 - Endividamento'!AG55="","",'10 - Endividamento'!AG55)</f>
        <v/>
      </c>
      <c r="F48" s="164"/>
      <c r="G48" s="233" t="str">
        <f>IF('10 - Endividamento'!S55="","",'10 - Endividamento'!S55)</f>
        <v/>
      </c>
      <c r="H48" s="233" t="str">
        <f>IF('10 - Endividamento'!U55="","",'10 - Endividamento'!U55="")</f>
        <v/>
      </c>
      <c r="I48" s="514" t="str">
        <f>IF('10 - Endividamento'!R55="","",'10 - Endividamento'!R55)</f>
        <v/>
      </c>
      <c r="J48" s="236" t="str">
        <f>IF('10 - Endividamento'!X55="","",'10 - Endividamento'!X55)</f>
        <v/>
      </c>
      <c r="K48" s="197" t="str">
        <f>IF('10 - Endividamento'!AJ55="","",'10 - Endividamento'!AJ55)</f>
        <v/>
      </c>
      <c r="L48" s="186"/>
      <c r="M48" s="186"/>
      <c r="N48" s="186"/>
      <c r="O48" s="186"/>
      <c r="P48" s="186"/>
      <c r="Q48" s="186"/>
      <c r="R48" s="186"/>
      <c r="S48" s="186"/>
      <c r="T48" s="186"/>
      <c r="U48" s="186"/>
      <c r="V48" s="186"/>
      <c r="W48" s="186"/>
      <c r="X48" s="186"/>
      <c r="Z48" s="164"/>
      <c r="AA48" s="164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242"/>
      <c r="AM48" s="653" t="str">
        <f>IF('9 - Fornecedores (Cadastro)'!C48="","",'9 - Fornecedores (Cadastro)'!C48)</f>
        <v/>
      </c>
      <c r="AN48" s="653" t="str">
        <f>IF('9 - Fornecedores (Cadastro)'!D48="","",'9 - Fornecedores (Cadastro)'!D48)</f>
        <v/>
      </c>
      <c r="AO48" s="654" t="str">
        <f>IF('9 - Fornecedores (Cadastro)'!F48="","",'9 - Fornecedores (Cadastro)'!F48)</f>
        <v/>
      </c>
      <c r="AP48" s="655" t="str">
        <f>IF('9 - Fornecedores (Cadastro)'!G48="","",'9 - Fornecedores (Cadastro)'!G48)</f>
        <v/>
      </c>
      <c r="AQ48" s="656" t="str">
        <f>IF('9 - Fornecedores (Cadastro)'!E48="","",'9 - Fornecedores (Cadastro)'!E48)</f>
        <v/>
      </c>
      <c r="AR48" s="242"/>
      <c r="AS48" s="22"/>
      <c r="AT48" s="156"/>
      <c r="AU48" s="242"/>
      <c r="AV48" s="662"/>
      <c r="AW48" s="662"/>
      <c r="AX48" s="662"/>
      <c r="AY48" s="662"/>
      <c r="AZ48" s="662"/>
      <c r="BA48" s="662"/>
      <c r="BB48" s="662"/>
      <c r="BC48" s="662"/>
      <c r="BD48" s="662"/>
      <c r="BE48" s="662"/>
      <c r="BF48" s="662"/>
      <c r="BG48" s="662"/>
      <c r="BH48" s="232" t="str">
        <f t="shared" si="3"/>
        <v/>
      </c>
      <c r="BI48" s="164"/>
      <c r="BJ48" s="663" t="str">
        <f t="shared" si="12"/>
        <v/>
      </c>
      <c r="BK48" s="663" t="str">
        <f>IF(BI48="","",BI48*(VLOOKUP((_xlfn.CONCAT(BH48,AY48)),'2 - Cadastro de Itens'!$J$16:$M$37,4,0)))</f>
        <v/>
      </c>
      <c r="BL48" s="197">
        <f t="shared" si="4"/>
        <v>0</v>
      </c>
      <c r="BM48" s="232" t="str">
        <f t="shared" si="5"/>
        <v/>
      </c>
      <c r="BN48" s="664"/>
      <c r="BO48" s="197" t="str">
        <f t="shared" si="6"/>
        <v/>
      </c>
      <c r="BP48" s="268" t="str">
        <f>IF(BN48="","",BN48*(VLOOKUP((_xlfn.CONCAT(BM48,AY48)),'2 - Cadastro de Itens'!$J$16:$M$37,4,0)))</f>
        <v/>
      </c>
      <c r="BQ48" s="197">
        <f t="shared" si="7"/>
        <v>0</v>
      </c>
      <c r="BR48" s="232" t="str">
        <f t="shared" si="8"/>
        <v/>
      </c>
      <c r="BS48" s="165"/>
      <c r="BT48" s="197" t="str">
        <f t="shared" si="9"/>
        <v/>
      </c>
      <c r="BU48" s="268" t="str">
        <f>IF(BS48="","",BS48*(VLOOKUP((_xlfn.CONCAT(BR48,AY48)),'2 - Cadastro de Itens'!$J$16:$M$37,4,0)))</f>
        <v/>
      </c>
      <c r="BV48" s="197">
        <f t="shared" si="10"/>
        <v>0</v>
      </c>
      <c r="BW48" s="197">
        <f t="shared" si="11"/>
        <v>0</v>
      </c>
      <c r="BY48" s="245"/>
      <c r="BZ48" s="256"/>
      <c r="CA48" s="256"/>
      <c r="CB48" s="256"/>
      <c r="CC48" s="257"/>
      <c r="CD48" s="257"/>
      <c r="CE48" s="257"/>
      <c r="CF48" s="257"/>
      <c r="CG48" s="164"/>
      <c r="CH48" s="22"/>
      <c r="CI48" s="166"/>
      <c r="CJ48" s="171"/>
      <c r="CK48" s="1171"/>
      <c r="CL48" s="288"/>
      <c r="CM48" s="166"/>
      <c r="CN48" s="166"/>
      <c r="CO48" s="241"/>
      <c r="CP48" s="241"/>
      <c r="CR48" s="1651"/>
      <c r="CS48" s="1652"/>
      <c r="CT48" s="1652"/>
      <c r="CU48" s="1652"/>
      <c r="CV48" s="1652"/>
      <c r="CW48" s="1652"/>
      <c r="CX48" s="1652"/>
      <c r="CY48" s="1652"/>
      <c r="CZ48" s="1652"/>
      <c r="DA48" s="1652"/>
      <c r="DB48" s="1652"/>
      <c r="DC48" s="1652"/>
      <c r="DD48" s="1653"/>
      <c r="DE48" s="10"/>
    </row>
    <row r="49" spans="2:109" ht="19.95" customHeight="1" x14ac:dyDescent="0.25">
      <c r="B49" s="126"/>
      <c r="C49" s="232" t="str">
        <f>IF('10 - Endividamento'!C56="","",'10 - Endividamento'!C56)</f>
        <v/>
      </c>
      <c r="D49" s="232" t="str">
        <f>IF('10 - Endividamento'!D56="","",'10 - Endividamento'!D56)</f>
        <v/>
      </c>
      <c r="E49" s="232" t="str">
        <f>IF('10 - Endividamento'!AG56="","",'10 - Endividamento'!AG56)</f>
        <v/>
      </c>
      <c r="F49" s="164"/>
      <c r="G49" s="233" t="str">
        <f>IF('10 - Endividamento'!S56="","",'10 - Endividamento'!S56)</f>
        <v/>
      </c>
      <c r="H49" s="233" t="str">
        <f>IF('10 - Endividamento'!U56="","",'10 - Endividamento'!U56="")</f>
        <v/>
      </c>
      <c r="I49" s="514" t="str">
        <f>IF('10 - Endividamento'!R56="","",'10 - Endividamento'!R56)</f>
        <v/>
      </c>
      <c r="J49" s="236" t="str">
        <f>IF('10 - Endividamento'!X56="","",'10 - Endividamento'!X56)</f>
        <v/>
      </c>
      <c r="K49" s="197" t="str">
        <f>IF('10 - Endividamento'!AJ56="","",'10 - Endividamento'!AJ56)</f>
        <v/>
      </c>
      <c r="L49" s="186"/>
      <c r="M49" s="186"/>
      <c r="N49" s="186"/>
      <c r="O49" s="186"/>
      <c r="P49" s="186"/>
      <c r="Q49" s="186"/>
      <c r="R49" s="186"/>
      <c r="S49" s="186"/>
      <c r="T49" s="186"/>
      <c r="U49" s="186"/>
      <c r="V49" s="186"/>
      <c r="W49" s="186"/>
      <c r="X49" s="186"/>
      <c r="Z49" s="164"/>
      <c r="AA49" s="164"/>
      <c r="AB49" s="169"/>
      <c r="AC49" s="169"/>
      <c r="AD49" s="169"/>
      <c r="AE49" s="169"/>
      <c r="AF49" s="169"/>
      <c r="AG49" s="169"/>
      <c r="AH49" s="169"/>
      <c r="AI49" s="169"/>
      <c r="AJ49" s="169"/>
      <c r="AK49" s="169"/>
      <c r="AL49" s="242"/>
      <c r="AM49" s="653" t="str">
        <f>IF('9 - Fornecedores (Cadastro)'!C49="","",'9 - Fornecedores (Cadastro)'!C49)</f>
        <v/>
      </c>
      <c r="AN49" s="653" t="str">
        <f>IF('9 - Fornecedores (Cadastro)'!D49="","",'9 - Fornecedores (Cadastro)'!D49)</f>
        <v/>
      </c>
      <c r="AO49" s="654" t="str">
        <f>IF('9 - Fornecedores (Cadastro)'!F49="","",'9 - Fornecedores (Cadastro)'!F49)</f>
        <v/>
      </c>
      <c r="AP49" s="655" t="str">
        <f>IF('9 - Fornecedores (Cadastro)'!G49="","",'9 - Fornecedores (Cadastro)'!G49)</f>
        <v/>
      </c>
      <c r="AQ49" s="656" t="str">
        <f>IF('9 - Fornecedores (Cadastro)'!E49="","",'9 - Fornecedores (Cadastro)'!E49)</f>
        <v/>
      </c>
      <c r="AR49" s="242"/>
      <c r="AS49" s="22"/>
      <c r="AT49" s="156"/>
      <c r="AU49" s="242"/>
      <c r="AV49" s="662"/>
      <c r="AW49" s="662"/>
      <c r="AX49" s="662"/>
      <c r="AY49" s="662"/>
      <c r="AZ49" s="662"/>
      <c r="BA49" s="662"/>
      <c r="BB49" s="662"/>
      <c r="BC49" s="662"/>
      <c r="BD49" s="662"/>
      <c r="BE49" s="662"/>
      <c r="BF49" s="662"/>
      <c r="BG49" s="662"/>
      <c r="BH49" s="232" t="str">
        <f t="shared" si="3"/>
        <v/>
      </c>
      <c r="BI49" s="164"/>
      <c r="BJ49" s="663" t="str">
        <f t="shared" si="12"/>
        <v/>
      </c>
      <c r="BK49" s="663" t="str">
        <f>IF(BI49="","",BI49*(VLOOKUP((_xlfn.CONCAT(BH49,AY49)),'2 - Cadastro de Itens'!$J$16:$M$37,4,0)))</f>
        <v/>
      </c>
      <c r="BL49" s="197">
        <f t="shared" si="4"/>
        <v>0</v>
      </c>
      <c r="BM49" s="232" t="str">
        <f t="shared" si="5"/>
        <v/>
      </c>
      <c r="BN49" s="664"/>
      <c r="BO49" s="197" t="str">
        <f t="shared" si="6"/>
        <v/>
      </c>
      <c r="BP49" s="268" t="str">
        <f>IF(BN49="","",BN49*(VLOOKUP((_xlfn.CONCAT(BM49,AY49)),'2 - Cadastro de Itens'!$J$16:$M$37,4,0)))</f>
        <v/>
      </c>
      <c r="BQ49" s="197">
        <f t="shared" si="7"/>
        <v>0</v>
      </c>
      <c r="BR49" s="232" t="str">
        <f t="shared" si="8"/>
        <v/>
      </c>
      <c r="BS49" s="165"/>
      <c r="BT49" s="197" t="str">
        <f t="shared" si="9"/>
        <v/>
      </c>
      <c r="BU49" s="268" t="str">
        <f>IF(BS49="","",BS49*(VLOOKUP((_xlfn.CONCAT(BR49,AY49)),'2 - Cadastro de Itens'!$J$16:$M$37,4,0)))</f>
        <v/>
      </c>
      <c r="BV49" s="197">
        <f t="shared" si="10"/>
        <v>0</v>
      </c>
      <c r="BW49" s="197">
        <f t="shared" si="11"/>
        <v>0</v>
      </c>
      <c r="BY49" s="245"/>
      <c r="BZ49" s="256"/>
      <c r="CA49" s="256"/>
      <c r="CB49" s="256"/>
      <c r="CC49" s="257"/>
      <c r="CD49" s="257"/>
      <c r="CE49" s="257"/>
      <c r="CF49" s="257"/>
      <c r="CG49" s="164"/>
      <c r="CH49" s="22"/>
      <c r="CI49" s="166"/>
      <c r="CJ49" s="171"/>
      <c r="CK49" s="1171"/>
      <c r="CL49" s="288"/>
      <c r="CM49" s="166"/>
      <c r="CN49" s="166"/>
      <c r="CO49" s="241"/>
      <c r="CP49" s="241"/>
      <c r="CR49" s="1651"/>
      <c r="CS49" s="1652"/>
      <c r="CT49" s="1652"/>
      <c r="CU49" s="1652"/>
      <c r="CV49" s="1652"/>
      <c r="CW49" s="1652"/>
      <c r="CX49" s="1652"/>
      <c r="CY49" s="1652"/>
      <c r="CZ49" s="1652"/>
      <c r="DA49" s="1652"/>
      <c r="DB49" s="1652"/>
      <c r="DC49" s="1652"/>
      <c r="DD49" s="1653"/>
      <c r="DE49" s="10"/>
    </row>
    <row r="50" spans="2:109" ht="19.95" customHeight="1" x14ac:dyDescent="0.25">
      <c r="B50" s="126"/>
      <c r="C50" s="232" t="str">
        <f>IF('10 - Endividamento'!C57="","",'10 - Endividamento'!C57)</f>
        <v/>
      </c>
      <c r="D50" s="232" t="str">
        <f>IF('10 - Endividamento'!D57="","",'10 - Endividamento'!D57)</f>
        <v/>
      </c>
      <c r="E50" s="232" t="str">
        <f>IF('10 - Endividamento'!AG57="","",'10 - Endividamento'!AG57)</f>
        <v/>
      </c>
      <c r="F50" s="164"/>
      <c r="G50" s="233" t="str">
        <f>IF('10 - Endividamento'!S57="","",'10 - Endividamento'!S57)</f>
        <v/>
      </c>
      <c r="H50" s="233" t="str">
        <f>IF('10 - Endividamento'!U57="","",'10 - Endividamento'!U57="")</f>
        <v/>
      </c>
      <c r="I50" s="514" t="str">
        <f>IF('10 - Endividamento'!R57="","",'10 - Endividamento'!R57)</f>
        <v/>
      </c>
      <c r="J50" s="236" t="str">
        <f>IF('10 - Endividamento'!X57="","",'10 - Endividamento'!X57)</f>
        <v/>
      </c>
      <c r="K50" s="197" t="str">
        <f>IF('10 - Endividamento'!AJ57="","",'10 - Endividamento'!AJ57)</f>
        <v/>
      </c>
      <c r="L50" s="186"/>
      <c r="M50" s="186"/>
      <c r="N50" s="186"/>
      <c r="O50" s="186"/>
      <c r="P50" s="186"/>
      <c r="Q50" s="186"/>
      <c r="R50" s="186"/>
      <c r="S50" s="186"/>
      <c r="T50" s="186"/>
      <c r="U50" s="186"/>
      <c r="V50" s="186"/>
      <c r="W50" s="186"/>
      <c r="X50" s="186"/>
      <c r="Z50" s="164"/>
      <c r="AA50" s="164"/>
      <c r="AB50" s="169"/>
      <c r="AC50" s="169"/>
      <c r="AD50" s="169"/>
      <c r="AE50" s="169"/>
      <c r="AF50" s="169"/>
      <c r="AG50" s="169"/>
      <c r="AH50" s="169"/>
      <c r="AI50" s="169"/>
      <c r="AJ50" s="169"/>
      <c r="AK50" s="169"/>
      <c r="AL50" s="242"/>
      <c r="AM50" s="653" t="str">
        <f>IF('9 - Fornecedores (Cadastro)'!C50="","",'9 - Fornecedores (Cadastro)'!C50)</f>
        <v/>
      </c>
      <c r="AN50" s="653" t="str">
        <f>IF('9 - Fornecedores (Cadastro)'!D50="","",'9 - Fornecedores (Cadastro)'!D50)</f>
        <v/>
      </c>
      <c r="AO50" s="654" t="str">
        <f>IF('9 - Fornecedores (Cadastro)'!F50="","",'9 - Fornecedores (Cadastro)'!F50)</f>
        <v/>
      </c>
      <c r="AP50" s="655" t="str">
        <f>IF('9 - Fornecedores (Cadastro)'!G50="","",'9 - Fornecedores (Cadastro)'!G50)</f>
        <v/>
      </c>
      <c r="AQ50" s="656" t="str">
        <f>IF('9 - Fornecedores (Cadastro)'!E50="","",'9 - Fornecedores (Cadastro)'!E50)</f>
        <v/>
      </c>
      <c r="AR50" s="242"/>
      <c r="AS50" s="22"/>
      <c r="AT50" s="156"/>
      <c r="AU50" s="242"/>
      <c r="AV50" s="662"/>
      <c r="AW50" s="662"/>
      <c r="AX50" s="662"/>
      <c r="AY50" s="662"/>
      <c r="AZ50" s="662"/>
      <c r="BA50" s="662"/>
      <c r="BB50" s="662"/>
      <c r="BC50" s="662"/>
      <c r="BD50" s="662"/>
      <c r="BE50" s="662"/>
      <c r="BF50" s="662"/>
      <c r="BG50" s="662"/>
      <c r="BH50" s="232" t="str">
        <f t="shared" si="3"/>
        <v/>
      </c>
      <c r="BI50" s="164"/>
      <c r="BJ50" s="663" t="str">
        <f t="shared" si="12"/>
        <v/>
      </c>
      <c r="BK50" s="663" t="str">
        <f>IF(BI50="","",BI50*(VLOOKUP((_xlfn.CONCAT(BH50,AY50)),'2 - Cadastro de Itens'!$J$16:$M$37,4,0)))</f>
        <v/>
      </c>
      <c r="BL50" s="197">
        <f t="shared" si="4"/>
        <v>0</v>
      </c>
      <c r="BM50" s="232" t="str">
        <f t="shared" si="5"/>
        <v/>
      </c>
      <c r="BN50" s="664"/>
      <c r="BO50" s="197" t="str">
        <f t="shared" si="6"/>
        <v/>
      </c>
      <c r="BP50" s="268" t="str">
        <f>IF(BN50="","",BN50*(VLOOKUP((_xlfn.CONCAT(BM50,AY50)),'2 - Cadastro de Itens'!$J$16:$M$37,4,0)))</f>
        <v/>
      </c>
      <c r="BQ50" s="197">
        <f t="shared" si="7"/>
        <v>0</v>
      </c>
      <c r="BR50" s="232" t="str">
        <f t="shared" si="8"/>
        <v/>
      </c>
      <c r="BS50" s="165"/>
      <c r="BT50" s="197" t="str">
        <f t="shared" si="9"/>
        <v/>
      </c>
      <c r="BU50" s="268" t="str">
        <f>IF(BS50="","",BS50*(VLOOKUP((_xlfn.CONCAT(BR50,AY50)),'2 - Cadastro de Itens'!$J$16:$M$37,4,0)))</f>
        <v/>
      </c>
      <c r="BV50" s="197">
        <f t="shared" si="10"/>
        <v>0</v>
      </c>
      <c r="BW50" s="197">
        <f t="shared" si="11"/>
        <v>0</v>
      </c>
      <c r="BY50" s="245"/>
      <c r="BZ50" s="256"/>
      <c r="CA50" s="256"/>
      <c r="CB50" s="256"/>
      <c r="CC50" s="257"/>
      <c r="CD50" s="257"/>
      <c r="CE50" s="257"/>
      <c r="CF50" s="257"/>
      <c r="CG50" s="164"/>
      <c r="CH50" s="22"/>
      <c r="CI50" s="166"/>
      <c r="CJ50" s="171"/>
      <c r="CK50" s="1171"/>
      <c r="CL50" s="288"/>
      <c r="CM50" s="166"/>
      <c r="CN50" s="166"/>
      <c r="CO50" s="241"/>
      <c r="CP50" s="241"/>
      <c r="CR50" s="1651"/>
      <c r="CS50" s="1652"/>
      <c r="CT50" s="1652"/>
      <c r="CU50" s="1652"/>
      <c r="CV50" s="1652"/>
      <c r="CW50" s="1652"/>
      <c r="CX50" s="1652"/>
      <c r="CY50" s="1652"/>
      <c r="CZ50" s="1652"/>
      <c r="DA50" s="1652"/>
      <c r="DB50" s="1652"/>
      <c r="DC50" s="1652"/>
      <c r="DD50" s="1653"/>
      <c r="DE50" s="10"/>
    </row>
    <row r="51" spans="2:109" ht="19.95" customHeight="1" x14ac:dyDescent="0.25">
      <c r="B51" s="126"/>
      <c r="C51" s="232" t="str">
        <f>IF('10 - Endividamento'!C58="","",'10 - Endividamento'!C58)</f>
        <v/>
      </c>
      <c r="D51" s="232" t="str">
        <f>IF('10 - Endividamento'!D58="","",'10 - Endividamento'!D58)</f>
        <v/>
      </c>
      <c r="E51" s="232" t="str">
        <f>IF('10 - Endividamento'!AG58="","",'10 - Endividamento'!AG58)</f>
        <v/>
      </c>
      <c r="F51" s="164"/>
      <c r="G51" s="233" t="str">
        <f>IF('10 - Endividamento'!S58="","",'10 - Endividamento'!S58)</f>
        <v/>
      </c>
      <c r="H51" s="233" t="str">
        <f>IF('10 - Endividamento'!U58="","",'10 - Endividamento'!U58="")</f>
        <v/>
      </c>
      <c r="I51" s="514" t="str">
        <f>IF('10 - Endividamento'!R58="","",'10 - Endividamento'!R58)</f>
        <v/>
      </c>
      <c r="J51" s="236" t="str">
        <f>IF('10 - Endividamento'!X58="","",'10 - Endividamento'!X58)</f>
        <v/>
      </c>
      <c r="K51" s="197" t="str">
        <f>IF('10 - Endividamento'!AJ58="","",'10 - Endividamento'!AJ58)</f>
        <v/>
      </c>
      <c r="L51" s="186"/>
      <c r="M51" s="186"/>
      <c r="N51" s="186"/>
      <c r="O51" s="186"/>
      <c r="P51" s="186"/>
      <c r="Q51" s="186"/>
      <c r="R51" s="186"/>
      <c r="S51" s="186"/>
      <c r="T51" s="186"/>
      <c r="U51" s="186"/>
      <c r="V51" s="186"/>
      <c r="W51" s="186"/>
      <c r="X51" s="186"/>
      <c r="Z51" s="164"/>
      <c r="AA51" s="164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242"/>
      <c r="AM51" s="653" t="str">
        <f>IF('9 - Fornecedores (Cadastro)'!C51="","",'9 - Fornecedores (Cadastro)'!C51)</f>
        <v/>
      </c>
      <c r="AN51" s="653" t="str">
        <f>IF('9 - Fornecedores (Cadastro)'!D51="","",'9 - Fornecedores (Cadastro)'!D51)</f>
        <v/>
      </c>
      <c r="AO51" s="654" t="str">
        <f>IF('9 - Fornecedores (Cadastro)'!F51="","",'9 - Fornecedores (Cadastro)'!F51)</f>
        <v/>
      </c>
      <c r="AP51" s="655" t="str">
        <f>IF('9 - Fornecedores (Cadastro)'!G51="","",'9 - Fornecedores (Cadastro)'!G51)</f>
        <v/>
      </c>
      <c r="AQ51" s="656" t="str">
        <f>IF('9 - Fornecedores (Cadastro)'!E51="","",'9 - Fornecedores (Cadastro)'!E51)</f>
        <v/>
      </c>
      <c r="AR51" s="242"/>
      <c r="AS51" s="22"/>
      <c r="AT51" s="156"/>
      <c r="AU51" s="242"/>
      <c r="AV51" s="662"/>
      <c r="AW51" s="662"/>
      <c r="AX51" s="662"/>
      <c r="AY51" s="662"/>
      <c r="AZ51" s="662"/>
      <c r="BA51" s="662"/>
      <c r="BB51" s="662"/>
      <c r="BC51" s="662"/>
      <c r="BD51" s="662"/>
      <c r="BE51" s="662"/>
      <c r="BF51" s="662"/>
      <c r="BG51" s="662"/>
      <c r="BH51" s="232" t="str">
        <f t="shared" si="3"/>
        <v/>
      </c>
      <c r="BI51" s="164"/>
      <c r="BJ51" s="663" t="str">
        <f t="shared" si="12"/>
        <v/>
      </c>
      <c r="BK51" s="663" t="str">
        <f>IF(BI51="","",BI51*(VLOOKUP((_xlfn.CONCAT(BH51,AY51)),'2 - Cadastro de Itens'!$J$16:$M$37,4,0)))</f>
        <v/>
      </c>
      <c r="BL51" s="197">
        <f t="shared" si="4"/>
        <v>0</v>
      </c>
      <c r="BM51" s="232" t="str">
        <f t="shared" si="5"/>
        <v/>
      </c>
      <c r="BN51" s="664"/>
      <c r="BO51" s="197" t="str">
        <f t="shared" si="6"/>
        <v/>
      </c>
      <c r="BP51" s="268" t="str">
        <f>IF(BN51="","",BN51*(VLOOKUP((_xlfn.CONCAT(BM51,AY51)),'2 - Cadastro de Itens'!$J$16:$M$37,4,0)))</f>
        <v/>
      </c>
      <c r="BQ51" s="197">
        <f t="shared" si="7"/>
        <v>0</v>
      </c>
      <c r="BR51" s="232" t="str">
        <f t="shared" si="8"/>
        <v/>
      </c>
      <c r="BS51" s="165"/>
      <c r="BT51" s="197" t="str">
        <f t="shared" si="9"/>
        <v/>
      </c>
      <c r="BU51" s="268" t="str">
        <f>IF(BS51="","",BS51*(VLOOKUP((_xlfn.CONCAT(BR51,AY51)),'2 - Cadastro de Itens'!$J$16:$M$37,4,0)))</f>
        <v/>
      </c>
      <c r="BV51" s="197">
        <f t="shared" si="10"/>
        <v>0</v>
      </c>
      <c r="BW51" s="197">
        <f t="shared" si="11"/>
        <v>0</v>
      </c>
      <c r="BY51" s="245"/>
      <c r="BZ51" s="256"/>
      <c r="CA51" s="256"/>
      <c r="CB51" s="256"/>
      <c r="CC51" s="257"/>
      <c r="CD51" s="257"/>
      <c r="CE51" s="257"/>
      <c r="CF51" s="257"/>
      <c r="CG51" s="164"/>
      <c r="CH51" s="22"/>
      <c r="CI51" s="166"/>
      <c r="CJ51" s="171"/>
      <c r="CK51" s="1171"/>
      <c r="CL51" s="288"/>
      <c r="CM51" s="166"/>
      <c r="CN51" s="166"/>
      <c r="CO51" s="241"/>
      <c r="CP51" s="241"/>
      <c r="CR51" s="1651"/>
      <c r="CS51" s="1652"/>
      <c r="CT51" s="1652"/>
      <c r="CU51" s="1652"/>
      <c r="CV51" s="1652"/>
      <c r="CW51" s="1652"/>
      <c r="CX51" s="1652"/>
      <c r="CY51" s="1652"/>
      <c r="CZ51" s="1652"/>
      <c r="DA51" s="1652"/>
      <c r="DB51" s="1652"/>
      <c r="DC51" s="1652"/>
      <c r="DD51" s="1653"/>
      <c r="DE51" s="10"/>
    </row>
    <row r="52" spans="2:109" ht="19.95" customHeight="1" x14ac:dyDescent="0.25">
      <c r="B52" s="126"/>
      <c r="C52" s="232" t="str">
        <f>IF('10 - Endividamento'!C59="","",'10 - Endividamento'!C59)</f>
        <v/>
      </c>
      <c r="D52" s="232" t="str">
        <f>IF('10 - Endividamento'!D59="","",'10 - Endividamento'!D59)</f>
        <v/>
      </c>
      <c r="E52" s="232" t="str">
        <f>IF('10 - Endividamento'!AG59="","",'10 - Endividamento'!AG59)</f>
        <v/>
      </c>
      <c r="F52" s="164"/>
      <c r="G52" s="233" t="str">
        <f>IF('10 - Endividamento'!S59="","",'10 - Endividamento'!S59)</f>
        <v/>
      </c>
      <c r="H52" s="233" t="str">
        <f>IF('10 - Endividamento'!U59="","",'10 - Endividamento'!U59="")</f>
        <v/>
      </c>
      <c r="I52" s="514" t="str">
        <f>IF('10 - Endividamento'!R59="","",'10 - Endividamento'!R59)</f>
        <v/>
      </c>
      <c r="J52" s="236" t="str">
        <f>IF('10 - Endividamento'!X59="","",'10 - Endividamento'!X59)</f>
        <v/>
      </c>
      <c r="K52" s="197" t="str">
        <f>IF('10 - Endividamento'!AJ59="","",'10 - Endividamento'!AJ59)</f>
        <v/>
      </c>
      <c r="L52" s="186"/>
      <c r="M52" s="186"/>
      <c r="N52" s="186"/>
      <c r="O52" s="186"/>
      <c r="P52" s="186"/>
      <c r="Q52" s="186"/>
      <c r="R52" s="186"/>
      <c r="S52" s="186"/>
      <c r="T52" s="186"/>
      <c r="U52" s="186"/>
      <c r="V52" s="186"/>
      <c r="W52" s="186"/>
      <c r="X52" s="186"/>
      <c r="Z52" s="164"/>
      <c r="AA52" s="164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242"/>
      <c r="AM52" s="653" t="str">
        <f>IF('9 - Fornecedores (Cadastro)'!C52="","",'9 - Fornecedores (Cadastro)'!C52)</f>
        <v/>
      </c>
      <c r="AN52" s="653" t="str">
        <f>IF('9 - Fornecedores (Cadastro)'!D52="","",'9 - Fornecedores (Cadastro)'!D52)</f>
        <v/>
      </c>
      <c r="AO52" s="654" t="str">
        <f>IF('9 - Fornecedores (Cadastro)'!F52="","",'9 - Fornecedores (Cadastro)'!F52)</f>
        <v/>
      </c>
      <c r="AP52" s="655" t="str">
        <f>IF('9 - Fornecedores (Cadastro)'!G52="","",'9 - Fornecedores (Cadastro)'!G52)</f>
        <v/>
      </c>
      <c r="AQ52" s="656" t="str">
        <f>IF('9 - Fornecedores (Cadastro)'!E52="","",'9 - Fornecedores (Cadastro)'!E52)</f>
        <v/>
      </c>
      <c r="AR52" s="242"/>
      <c r="AS52" s="22"/>
      <c r="AT52" s="156"/>
      <c r="AU52" s="242"/>
      <c r="AV52" s="662"/>
      <c r="AW52" s="662"/>
      <c r="AX52" s="662"/>
      <c r="AY52" s="662"/>
      <c r="AZ52" s="662"/>
      <c r="BA52" s="662"/>
      <c r="BB52" s="662"/>
      <c r="BC52" s="662"/>
      <c r="BD52" s="662"/>
      <c r="BE52" s="662"/>
      <c r="BF52" s="662"/>
      <c r="BG52" s="662"/>
      <c r="BH52" s="232" t="str">
        <f t="shared" si="3"/>
        <v/>
      </c>
      <c r="BI52" s="164"/>
      <c r="BJ52" s="663" t="str">
        <f t="shared" si="12"/>
        <v/>
      </c>
      <c r="BK52" s="663" t="str">
        <f>IF(BI52="","",BI52*(VLOOKUP((_xlfn.CONCAT(BH52,AY52)),'2 - Cadastro de Itens'!$J$16:$M$37,4,0)))</f>
        <v/>
      </c>
      <c r="BL52" s="197">
        <f t="shared" si="4"/>
        <v>0</v>
      </c>
      <c r="BM52" s="232" t="str">
        <f t="shared" si="5"/>
        <v/>
      </c>
      <c r="BN52" s="664"/>
      <c r="BO52" s="197" t="str">
        <f t="shared" si="6"/>
        <v/>
      </c>
      <c r="BP52" s="268" t="str">
        <f>IF(BN52="","",BN52*(VLOOKUP((_xlfn.CONCAT(BM52,AY52)),'2 - Cadastro de Itens'!$J$16:$M$37,4,0)))</f>
        <v/>
      </c>
      <c r="BQ52" s="197">
        <f t="shared" si="7"/>
        <v>0</v>
      </c>
      <c r="BR52" s="232" t="str">
        <f t="shared" si="8"/>
        <v/>
      </c>
      <c r="BS52" s="165"/>
      <c r="BT52" s="197" t="str">
        <f t="shared" si="9"/>
        <v/>
      </c>
      <c r="BU52" s="268" t="str">
        <f>IF(BS52="","",BS52*(VLOOKUP((_xlfn.CONCAT(BR52,AY52)),'2 - Cadastro de Itens'!$J$16:$M$37,4,0)))</f>
        <v/>
      </c>
      <c r="BV52" s="197">
        <f t="shared" si="10"/>
        <v>0</v>
      </c>
      <c r="BW52" s="197">
        <f t="shared" si="11"/>
        <v>0</v>
      </c>
      <c r="BY52" s="245"/>
      <c r="BZ52" s="256"/>
      <c r="CA52" s="256"/>
      <c r="CB52" s="256"/>
      <c r="CC52" s="257"/>
      <c r="CD52" s="257"/>
      <c r="CE52" s="257"/>
      <c r="CF52" s="257"/>
      <c r="CG52" s="164"/>
      <c r="CH52" s="22"/>
      <c r="CI52" s="166"/>
      <c r="CJ52" s="171"/>
      <c r="CK52" s="1171"/>
      <c r="CL52" s="288"/>
      <c r="CM52" s="166"/>
      <c r="CN52" s="166"/>
      <c r="CO52" s="241"/>
      <c r="CP52" s="241"/>
      <c r="CR52" s="1651"/>
      <c r="CS52" s="1652"/>
      <c r="CT52" s="1652"/>
      <c r="CU52" s="1652"/>
      <c r="CV52" s="1652"/>
      <c r="CW52" s="1652"/>
      <c r="CX52" s="1652"/>
      <c r="CY52" s="1652"/>
      <c r="CZ52" s="1652"/>
      <c r="DA52" s="1652"/>
      <c r="DB52" s="1652"/>
      <c r="DC52" s="1652"/>
      <c r="DD52" s="1653"/>
      <c r="DE52" s="10"/>
    </row>
    <row r="53" spans="2:109" ht="19.95" customHeight="1" x14ac:dyDescent="0.25">
      <c r="B53" s="126"/>
      <c r="C53" s="232" t="str">
        <f>IF('10 - Endividamento'!C60="","",'10 - Endividamento'!C60)</f>
        <v/>
      </c>
      <c r="D53" s="232" t="str">
        <f>IF('10 - Endividamento'!D60="","",'10 - Endividamento'!D60)</f>
        <v/>
      </c>
      <c r="E53" s="232" t="str">
        <f>IF('10 - Endividamento'!AG60="","",'10 - Endividamento'!AG60)</f>
        <v/>
      </c>
      <c r="F53" s="164"/>
      <c r="G53" s="233" t="str">
        <f>IF('10 - Endividamento'!S60="","",'10 - Endividamento'!S60)</f>
        <v/>
      </c>
      <c r="H53" s="233" t="str">
        <f>IF('10 - Endividamento'!U60="","",'10 - Endividamento'!U60="")</f>
        <v/>
      </c>
      <c r="I53" s="514" t="str">
        <f>IF('10 - Endividamento'!R60="","",'10 - Endividamento'!R60)</f>
        <v/>
      </c>
      <c r="J53" s="236" t="str">
        <f>IF('10 - Endividamento'!X60="","",'10 - Endividamento'!X60)</f>
        <v/>
      </c>
      <c r="K53" s="197" t="str">
        <f>IF('10 - Endividamento'!AJ60="","",'10 - Endividamento'!AJ60)</f>
        <v/>
      </c>
      <c r="L53" s="186"/>
      <c r="M53" s="186"/>
      <c r="N53" s="186"/>
      <c r="O53" s="186"/>
      <c r="P53" s="186"/>
      <c r="Q53" s="186"/>
      <c r="R53" s="186"/>
      <c r="S53" s="186"/>
      <c r="T53" s="186"/>
      <c r="U53" s="186"/>
      <c r="V53" s="186"/>
      <c r="W53" s="186"/>
      <c r="X53" s="186"/>
      <c r="Z53" s="164"/>
      <c r="AA53" s="164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242"/>
      <c r="AM53" s="653" t="str">
        <f>IF('9 - Fornecedores (Cadastro)'!C53="","",'9 - Fornecedores (Cadastro)'!C53)</f>
        <v/>
      </c>
      <c r="AN53" s="653" t="str">
        <f>IF('9 - Fornecedores (Cadastro)'!D53="","",'9 - Fornecedores (Cadastro)'!D53)</f>
        <v/>
      </c>
      <c r="AO53" s="654" t="str">
        <f>IF('9 - Fornecedores (Cadastro)'!F53="","",'9 - Fornecedores (Cadastro)'!F53)</f>
        <v/>
      </c>
      <c r="AP53" s="655" t="str">
        <f>IF('9 - Fornecedores (Cadastro)'!G53="","",'9 - Fornecedores (Cadastro)'!G53)</f>
        <v/>
      </c>
      <c r="AQ53" s="656" t="str">
        <f>IF('9 - Fornecedores (Cadastro)'!E53="","",'9 - Fornecedores (Cadastro)'!E53)</f>
        <v/>
      </c>
      <c r="AR53" s="242"/>
      <c r="AS53" s="22"/>
      <c r="AT53" s="156"/>
      <c r="AU53" s="242"/>
      <c r="AV53" s="662"/>
      <c r="AW53" s="662"/>
      <c r="AX53" s="662"/>
      <c r="AY53" s="662"/>
      <c r="AZ53" s="662"/>
      <c r="BA53" s="662"/>
      <c r="BB53" s="662"/>
      <c r="BC53" s="662"/>
      <c r="BD53" s="662"/>
      <c r="BE53" s="662"/>
      <c r="BF53" s="662"/>
      <c r="BG53" s="662"/>
      <c r="BH53" s="232" t="str">
        <f t="shared" si="3"/>
        <v/>
      </c>
      <c r="BI53" s="164"/>
      <c r="BJ53" s="663" t="str">
        <f t="shared" si="12"/>
        <v/>
      </c>
      <c r="BK53" s="663" t="str">
        <f>IF(BI53="","",BI53*(VLOOKUP((_xlfn.CONCAT(BH53,AY53)),'2 - Cadastro de Itens'!$J$16:$M$37,4,0)))</f>
        <v/>
      </c>
      <c r="BL53" s="197">
        <f t="shared" si="4"/>
        <v>0</v>
      </c>
      <c r="BM53" s="232" t="str">
        <f t="shared" si="5"/>
        <v/>
      </c>
      <c r="BN53" s="664"/>
      <c r="BO53" s="197" t="str">
        <f t="shared" si="6"/>
        <v/>
      </c>
      <c r="BP53" s="268" t="str">
        <f>IF(BN53="","",BN53*(VLOOKUP((_xlfn.CONCAT(BM53,AY53)),'2 - Cadastro de Itens'!$J$16:$M$37,4,0)))</f>
        <v/>
      </c>
      <c r="BQ53" s="197">
        <f t="shared" si="7"/>
        <v>0</v>
      </c>
      <c r="BR53" s="232" t="str">
        <f t="shared" si="8"/>
        <v/>
      </c>
      <c r="BS53" s="165"/>
      <c r="BT53" s="197" t="str">
        <f t="shared" si="9"/>
        <v/>
      </c>
      <c r="BU53" s="268" t="str">
        <f>IF(BS53="","",BS53*(VLOOKUP((_xlfn.CONCAT(BR53,AY53)),'2 - Cadastro de Itens'!$J$16:$M$37,4,0)))</f>
        <v/>
      </c>
      <c r="BV53" s="197">
        <f t="shared" si="10"/>
        <v>0</v>
      </c>
      <c r="BW53" s="197">
        <f t="shared" si="11"/>
        <v>0</v>
      </c>
      <c r="BY53" s="245"/>
      <c r="BZ53" s="256"/>
      <c r="CA53" s="256"/>
      <c r="CB53" s="256"/>
      <c r="CC53" s="257"/>
      <c r="CD53" s="257"/>
      <c r="CE53" s="257"/>
      <c r="CF53" s="257"/>
      <c r="CG53" s="164"/>
      <c r="CH53" s="22"/>
      <c r="CI53" s="166"/>
      <c r="CJ53" s="171"/>
      <c r="CK53" s="1171"/>
      <c r="CL53" s="288"/>
      <c r="CM53" s="166"/>
      <c r="CN53" s="166"/>
      <c r="CO53" s="241"/>
      <c r="CP53" s="241"/>
      <c r="CR53" s="1651"/>
      <c r="CS53" s="1652"/>
      <c r="CT53" s="1652"/>
      <c r="CU53" s="1652"/>
      <c r="CV53" s="1652"/>
      <c r="CW53" s="1652"/>
      <c r="CX53" s="1652"/>
      <c r="CY53" s="1652"/>
      <c r="CZ53" s="1652"/>
      <c r="DA53" s="1652"/>
      <c r="DB53" s="1652"/>
      <c r="DC53" s="1652"/>
      <c r="DD53" s="1653"/>
      <c r="DE53" s="10"/>
    </row>
    <row r="54" spans="2:109" ht="19.95" customHeight="1" x14ac:dyDescent="0.25">
      <c r="B54" s="126"/>
      <c r="C54" s="232" t="str">
        <f>IF('10 - Endividamento'!C61="","",'10 - Endividamento'!C61)</f>
        <v/>
      </c>
      <c r="D54" s="232" t="str">
        <f>IF('10 - Endividamento'!D61="","",'10 - Endividamento'!D61)</f>
        <v/>
      </c>
      <c r="E54" s="232" t="str">
        <f>IF('10 - Endividamento'!AG61="","",'10 - Endividamento'!AG61)</f>
        <v/>
      </c>
      <c r="F54" s="164"/>
      <c r="G54" s="233" t="str">
        <f>IF('10 - Endividamento'!S61="","",'10 - Endividamento'!S61)</f>
        <v/>
      </c>
      <c r="H54" s="233" t="str">
        <f>IF('10 - Endividamento'!U61="","",'10 - Endividamento'!U61="")</f>
        <v/>
      </c>
      <c r="I54" s="514" t="str">
        <f>IF('10 - Endividamento'!R61="","",'10 - Endividamento'!R61)</f>
        <v/>
      </c>
      <c r="J54" s="236" t="str">
        <f>IF('10 - Endividamento'!X61="","",'10 - Endividamento'!X61)</f>
        <v/>
      </c>
      <c r="K54" s="197" t="str">
        <f>IF('10 - Endividamento'!AJ61="","",'10 - Endividamento'!AJ61)</f>
        <v/>
      </c>
      <c r="L54" s="186"/>
      <c r="M54" s="186"/>
      <c r="N54" s="186"/>
      <c r="O54" s="186"/>
      <c r="P54" s="186"/>
      <c r="Q54" s="186"/>
      <c r="R54" s="186"/>
      <c r="S54" s="186"/>
      <c r="T54" s="186"/>
      <c r="U54" s="186"/>
      <c r="V54" s="186"/>
      <c r="W54" s="186"/>
      <c r="X54" s="186"/>
      <c r="Z54" s="164"/>
      <c r="AA54" s="164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242"/>
      <c r="AM54" s="653" t="str">
        <f>IF('9 - Fornecedores (Cadastro)'!C54="","",'9 - Fornecedores (Cadastro)'!C54)</f>
        <v/>
      </c>
      <c r="AN54" s="653" t="str">
        <f>IF('9 - Fornecedores (Cadastro)'!D54="","",'9 - Fornecedores (Cadastro)'!D54)</f>
        <v/>
      </c>
      <c r="AO54" s="654" t="str">
        <f>IF('9 - Fornecedores (Cadastro)'!F54="","",'9 - Fornecedores (Cadastro)'!F54)</f>
        <v/>
      </c>
      <c r="AP54" s="655" t="str">
        <f>IF('9 - Fornecedores (Cadastro)'!G54="","",'9 - Fornecedores (Cadastro)'!G54)</f>
        <v/>
      </c>
      <c r="AQ54" s="656" t="str">
        <f>IF('9 - Fornecedores (Cadastro)'!E54="","",'9 - Fornecedores (Cadastro)'!E54)</f>
        <v/>
      </c>
      <c r="AR54" s="242"/>
      <c r="AS54" s="22"/>
      <c r="AT54" s="156"/>
      <c r="AU54" s="242"/>
      <c r="AV54" s="662"/>
      <c r="AW54" s="662"/>
      <c r="AX54" s="662"/>
      <c r="AY54" s="662"/>
      <c r="AZ54" s="662"/>
      <c r="BA54" s="662"/>
      <c r="BB54" s="662"/>
      <c r="BC54" s="662"/>
      <c r="BD54" s="662"/>
      <c r="BE54" s="662"/>
      <c r="BF54" s="662"/>
      <c r="BG54" s="662"/>
      <c r="BH54" s="232" t="str">
        <f t="shared" si="3"/>
        <v/>
      </c>
      <c r="BI54" s="164"/>
      <c r="BJ54" s="663" t="str">
        <f t="shared" si="12"/>
        <v/>
      </c>
      <c r="BK54" s="663" t="str">
        <f>IF(BI54="","",BI54*(VLOOKUP((_xlfn.CONCAT(BH54,AY54)),'2 - Cadastro de Itens'!$J$16:$M$37,4,0)))</f>
        <v/>
      </c>
      <c r="BL54" s="197">
        <f t="shared" si="4"/>
        <v>0</v>
      </c>
      <c r="BM54" s="232" t="str">
        <f t="shared" si="5"/>
        <v/>
      </c>
      <c r="BN54" s="664"/>
      <c r="BO54" s="197" t="str">
        <f t="shared" si="6"/>
        <v/>
      </c>
      <c r="BP54" s="268" t="str">
        <f>IF(BN54="","",BN54*(VLOOKUP((_xlfn.CONCAT(BM54,AY54)),'2 - Cadastro de Itens'!$J$16:$M$37,4,0)))</f>
        <v/>
      </c>
      <c r="BQ54" s="197">
        <f t="shared" si="7"/>
        <v>0</v>
      </c>
      <c r="BR54" s="232" t="str">
        <f t="shared" si="8"/>
        <v/>
      </c>
      <c r="BS54" s="165"/>
      <c r="BT54" s="197" t="str">
        <f t="shared" si="9"/>
        <v/>
      </c>
      <c r="BU54" s="268" t="str">
        <f>IF(BS54="","",BS54*(VLOOKUP((_xlfn.CONCAT(BR54,AY54)),'2 - Cadastro de Itens'!$J$16:$M$37,4,0)))</f>
        <v/>
      </c>
      <c r="BV54" s="197">
        <f t="shared" si="10"/>
        <v>0</v>
      </c>
      <c r="BW54" s="197">
        <f t="shared" si="11"/>
        <v>0</v>
      </c>
      <c r="BY54" s="245"/>
      <c r="BZ54" s="256"/>
      <c r="CA54" s="256"/>
      <c r="CB54" s="256"/>
      <c r="CC54" s="257"/>
      <c r="CD54" s="257"/>
      <c r="CE54" s="257"/>
      <c r="CF54" s="257"/>
      <c r="CG54" s="164"/>
      <c r="CH54" s="22"/>
      <c r="CI54" s="166"/>
      <c r="CJ54" s="171"/>
      <c r="CK54" s="1171"/>
      <c r="CL54" s="288"/>
      <c r="CM54" s="166"/>
      <c r="CN54" s="166"/>
      <c r="CO54" s="241"/>
      <c r="CP54" s="241"/>
      <c r="CR54" s="1651"/>
      <c r="CS54" s="1652"/>
      <c r="CT54" s="1652"/>
      <c r="CU54" s="1652"/>
      <c r="CV54" s="1652"/>
      <c r="CW54" s="1652"/>
      <c r="CX54" s="1652"/>
      <c r="CY54" s="1652"/>
      <c r="CZ54" s="1652"/>
      <c r="DA54" s="1652"/>
      <c r="DB54" s="1652"/>
      <c r="DC54" s="1652"/>
      <c r="DD54" s="1653"/>
      <c r="DE54" s="10"/>
    </row>
    <row r="55" spans="2:109" ht="19.95" customHeight="1" x14ac:dyDescent="0.25">
      <c r="B55" s="126"/>
      <c r="C55" s="232" t="str">
        <f>IF('10 - Endividamento'!C62="","",'10 - Endividamento'!C62)</f>
        <v/>
      </c>
      <c r="D55" s="232" t="str">
        <f>IF('10 - Endividamento'!D62="","",'10 - Endividamento'!D62)</f>
        <v/>
      </c>
      <c r="E55" s="232" t="str">
        <f>IF('10 - Endividamento'!AG62="","",'10 - Endividamento'!AG62)</f>
        <v/>
      </c>
      <c r="F55" s="164"/>
      <c r="G55" s="233" t="str">
        <f>IF('10 - Endividamento'!S62="","",'10 - Endividamento'!S62)</f>
        <v/>
      </c>
      <c r="H55" s="233" t="str">
        <f>IF('10 - Endividamento'!U62="","",'10 - Endividamento'!U62="")</f>
        <v/>
      </c>
      <c r="I55" s="514" t="str">
        <f>IF('10 - Endividamento'!R62="","",'10 - Endividamento'!R62)</f>
        <v/>
      </c>
      <c r="J55" s="236" t="str">
        <f>IF('10 - Endividamento'!X62="","",'10 - Endividamento'!X62)</f>
        <v/>
      </c>
      <c r="K55" s="197" t="str">
        <f>IF('10 - Endividamento'!AJ62="","",'10 - Endividamento'!AJ62)</f>
        <v/>
      </c>
      <c r="L55" s="186"/>
      <c r="M55" s="186"/>
      <c r="N55" s="186"/>
      <c r="O55" s="186"/>
      <c r="P55" s="186"/>
      <c r="Q55" s="186"/>
      <c r="R55" s="186"/>
      <c r="S55" s="186"/>
      <c r="T55" s="186"/>
      <c r="U55" s="186"/>
      <c r="V55" s="186"/>
      <c r="W55" s="186"/>
      <c r="X55" s="186"/>
      <c r="Z55" s="164"/>
      <c r="AA55" s="164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242"/>
      <c r="AM55" s="653" t="str">
        <f>IF('9 - Fornecedores (Cadastro)'!C55="","",'9 - Fornecedores (Cadastro)'!C55)</f>
        <v/>
      </c>
      <c r="AN55" s="653" t="str">
        <f>IF('9 - Fornecedores (Cadastro)'!D55="","",'9 - Fornecedores (Cadastro)'!D55)</f>
        <v/>
      </c>
      <c r="AO55" s="654" t="str">
        <f>IF('9 - Fornecedores (Cadastro)'!F55="","",'9 - Fornecedores (Cadastro)'!F55)</f>
        <v/>
      </c>
      <c r="AP55" s="655" t="str">
        <f>IF('9 - Fornecedores (Cadastro)'!G55="","",'9 - Fornecedores (Cadastro)'!G55)</f>
        <v/>
      </c>
      <c r="AQ55" s="656" t="str">
        <f>IF('9 - Fornecedores (Cadastro)'!E55="","",'9 - Fornecedores (Cadastro)'!E55)</f>
        <v/>
      </c>
      <c r="AR55" s="242"/>
      <c r="AS55" s="22"/>
      <c r="AT55" s="156"/>
      <c r="AU55" s="242"/>
      <c r="AV55" s="662"/>
      <c r="AW55" s="662"/>
      <c r="AX55" s="662"/>
      <c r="AY55" s="662"/>
      <c r="AZ55" s="662"/>
      <c r="BA55" s="662"/>
      <c r="BB55" s="662"/>
      <c r="BC55" s="662"/>
      <c r="BD55" s="662"/>
      <c r="BE55" s="662"/>
      <c r="BF55" s="662"/>
      <c r="BG55" s="662"/>
      <c r="BH55" s="232" t="str">
        <f t="shared" si="3"/>
        <v/>
      </c>
      <c r="BI55" s="164"/>
      <c r="BJ55" s="663" t="str">
        <f t="shared" si="12"/>
        <v/>
      </c>
      <c r="BK55" s="663" t="str">
        <f>IF(BI55="","",BI55*(VLOOKUP((_xlfn.CONCAT(BH55,AY55)),'2 - Cadastro de Itens'!$J$16:$M$37,4,0)))</f>
        <v/>
      </c>
      <c r="BL55" s="197">
        <f t="shared" si="4"/>
        <v>0</v>
      </c>
      <c r="BM55" s="232" t="str">
        <f t="shared" si="5"/>
        <v/>
      </c>
      <c r="BN55" s="664"/>
      <c r="BO55" s="197" t="str">
        <f t="shared" si="6"/>
        <v/>
      </c>
      <c r="BP55" s="268" t="str">
        <f>IF(BN55="","",BN55*(VLOOKUP((_xlfn.CONCAT(BM55,AY55)),'2 - Cadastro de Itens'!$J$16:$M$37,4,0)))</f>
        <v/>
      </c>
      <c r="BQ55" s="197">
        <f t="shared" si="7"/>
        <v>0</v>
      </c>
      <c r="BR55" s="232" t="str">
        <f t="shared" si="8"/>
        <v/>
      </c>
      <c r="BS55" s="165"/>
      <c r="BT55" s="197" t="str">
        <f t="shared" si="9"/>
        <v/>
      </c>
      <c r="BU55" s="268" t="str">
        <f>IF(BS55="","",BS55*(VLOOKUP((_xlfn.CONCAT(BR55,AY55)),'2 - Cadastro de Itens'!$J$16:$M$37,4,0)))</f>
        <v/>
      </c>
      <c r="BV55" s="197">
        <f t="shared" si="10"/>
        <v>0</v>
      </c>
      <c r="BW55" s="197">
        <f t="shared" si="11"/>
        <v>0</v>
      </c>
      <c r="BY55" s="245"/>
      <c r="BZ55" s="256"/>
      <c r="CA55" s="256"/>
      <c r="CB55" s="256"/>
      <c r="CC55" s="257"/>
      <c r="CD55" s="257"/>
      <c r="CE55" s="257"/>
      <c r="CF55" s="257"/>
      <c r="CG55" s="164"/>
      <c r="CH55" s="22"/>
      <c r="CI55" s="166"/>
      <c r="CJ55" s="171"/>
      <c r="CK55" s="1171"/>
      <c r="CL55" s="288"/>
      <c r="CM55" s="166"/>
      <c r="CN55" s="166"/>
      <c r="CO55" s="241"/>
      <c r="CP55" s="241"/>
      <c r="CR55" s="1651"/>
      <c r="CS55" s="1652"/>
      <c r="CT55" s="1652"/>
      <c r="CU55" s="1652"/>
      <c r="CV55" s="1652"/>
      <c r="CW55" s="1652"/>
      <c r="CX55" s="1652"/>
      <c r="CY55" s="1652"/>
      <c r="CZ55" s="1652"/>
      <c r="DA55" s="1652"/>
      <c r="DB55" s="1652"/>
      <c r="DC55" s="1652"/>
      <c r="DD55" s="1653"/>
      <c r="DE55" s="10"/>
    </row>
    <row r="56" spans="2:109" ht="19.95" customHeight="1" x14ac:dyDescent="0.25">
      <c r="B56" s="126"/>
      <c r="C56" s="232" t="str">
        <f>IF('10 - Endividamento'!C63="","",'10 - Endividamento'!C63)</f>
        <v/>
      </c>
      <c r="D56" s="232" t="str">
        <f>IF('10 - Endividamento'!D63="","",'10 - Endividamento'!D63)</f>
        <v/>
      </c>
      <c r="E56" s="232" t="str">
        <f>IF('10 - Endividamento'!AG63="","",'10 - Endividamento'!AG63)</f>
        <v/>
      </c>
      <c r="F56" s="164"/>
      <c r="G56" s="233" t="str">
        <f>IF('10 - Endividamento'!S63="","",'10 - Endividamento'!S63)</f>
        <v/>
      </c>
      <c r="H56" s="233" t="str">
        <f>IF('10 - Endividamento'!U63="","",'10 - Endividamento'!U63="")</f>
        <v/>
      </c>
      <c r="I56" s="514" t="str">
        <f>IF('10 - Endividamento'!R63="","",'10 - Endividamento'!R63)</f>
        <v/>
      </c>
      <c r="J56" s="236" t="str">
        <f>IF('10 - Endividamento'!X63="","",'10 - Endividamento'!X63)</f>
        <v/>
      </c>
      <c r="K56" s="197" t="str">
        <f>IF('10 - Endividamento'!AJ63="","",'10 - Endividamento'!AJ63)</f>
        <v/>
      </c>
      <c r="L56" s="186"/>
      <c r="M56" s="186"/>
      <c r="N56" s="186"/>
      <c r="O56" s="186"/>
      <c r="P56" s="186"/>
      <c r="Q56" s="186"/>
      <c r="R56" s="186"/>
      <c r="S56" s="186"/>
      <c r="T56" s="186"/>
      <c r="U56" s="186"/>
      <c r="V56" s="186"/>
      <c r="W56" s="186"/>
      <c r="X56" s="186"/>
      <c r="Z56" s="164"/>
      <c r="AA56" s="164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242"/>
      <c r="AM56" s="653" t="str">
        <f>IF('9 - Fornecedores (Cadastro)'!C56="","",'9 - Fornecedores (Cadastro)'!C56)</f>
        <v/>
      </c>
      <c r="AN56" s="653" t="str">
        <f>IF('9 - Fornecedores (Cadastro)'!D56="","",'9 - Fornecedores (Cadastro)'!D56)</f>
        <v/>
      </c>
      <c r="AO56" s="654" t="str">
        <f>IF('9 - Fornecedores (Cadastro)'!F56="","",'9 - Fornecedores (Cadastro)'!F56)</f>
        <v/>
      </c>
      <c r="AP56" s="655" t="str">
        <f>IF('9 - Fornecedores (Cadastro)'!G56="","",'9 - Fornecedores (Cadastro)'!G56)</f>
        <v/>
      </c>
      <c r="AQ56" s="656" t="str">
        <f>IF('9 - Fornecedores (Cadastro)'!E56="","",'9 - Fornecedores (Cadastro)'!E56)</f>
        <v/>
      </c>
      <c r="AR56" s="242"/>
      <c r="AS56" s="22"/>
      <c r="AT56" s="156"/>
      <c r="AU56" s="242"/>
      <c r="AV56" s="662"/>
      <c r="AW56" s="662"/>
      <c r="AX56" s="662"/>
      <c r="AY56" s="662"/>
      <c r="AZ56" s="662"/>
      <c r="BA56" s="662"/>
      <c r="BB56" s="662"/>
      <c r="BC56" s="662"/>
      <c r="BD56" s="662"/>
      <c r="BE56" s="662"/>
      <c r="BF56" s="662"/>
      <c r="BG56" s="662"/>
      <c r="BH56" s="232" t="str">
        <f t="shared" si="3"/>
        <v/>
      </c>
      <c r="BI56" s="164"/>
      <c r="BJ56" s="663" t="str">
        <f t="shared" si="12"/>
        <v/>
      </c>
      <c r="BK56" s="663" t="str">
        <f>IF(BI56="","",BI56*(VLOOKUP((_xlfn.CONCAT(BH56,AY56)),'2 - Cadastro de Itens'!$J$16:$M$37,4,0)))</f>
        <v/>
      </c>
      <c r="BL56" s="197">
        <f t="shared" si="4"/>
        <v>0</v>
      </c>
      <c r="BM56" s="232" t="str">
        <f t="shared" si="5"/>
        <v/>
      </c>
      <c r="BN56" s="664"/>
      <c r="BO56" s="197" t="str">
        <f t="shared" si="6"/>
        <v/>
      </c>
      <c r="BP56" s="268" t="str">
        <f>IF(BN56="","",BN56*(VLOOKUP((_xlfn.CONCAT(BM56,AY56)),'2 - Cadastro de Itens'!$J$16:$M$37,4,0)))</f>
        <v/>
      </c>
      <c r="BQ56" s="197">
        <f t="shared" si="7"/>
        <v>0</v>
      </c>
      <c r="BR56" s="232" t="str">
        <f t="shared" si="8"/>
        <v/>
      </c>
      <c r="BS56" s="165"/>
      <c r="BT56" s="197" t="str">
        <f t="shared" si="9"/>
        <v/>
      </c>
      <c r="BU56" s="268" t="str">
        <f>IF(BS56="","",BS56*(VLOOKUP((_xlfn.CONCAT(BR56,AY56)),'2 - Cadastro de Itens'!$J$16:$M$37,4,0)))</f>
        <v/>
      </c>
      <c r="BV56" s="197">
        <f t="shared" si="10"/>
        <v>0</v>
      </c>
      <c r="BW56" s="197">
        <f t="shared" si="11"/>
        <v>0</v>
      </c>
      <c r="BY56" s="245"/>
      <c r="BZ56" s="256"/>
      <c r="CA56" s="256"/>
      <c r="CB56" s="256"/>
      <c r="CC56" s="257"/>
      <c r="CD56" s="257"/>
      <c r="CE56" s="257"/>
      <c r="CF56" s="257"/>
      <c r="CG56" s="164"/>
      <c r="CH56" s="22"/>
      <c r="CI56" s="166"/>
      <c r="CJ56" s="171"/>
      <c r="CK56" s="1171"/>
      <c r="CL56" s="288"/>
      <c r="CM56" s="166"/>
      <c r="CN56" s="166"/>
      <c r="CO56" s="241"/>
      <c r="CP56" s="241"/>
      <c r="CR56" s="1651"/>
      <c r="CS56" s="1652"/>
      <c r="CT56" s="1652"/>
      <c r="CU56" s="1652"/>
      <c r="CV56" s="1652"/>
      <c r="CW56" s="1652"/>
      <c r="CX56" s="1652"/>
      <c r="CY56" s="1652"/>
      <c r="CZ56" s="1652"/>
      <c r="DA56" s="1652"/>
      <c r="DB56" s="1652"/>
      <c r="DC56" s="1652"/>
      <c r="DD56" s="1653"/>
      <c r="DE56" s="10"/>
    </row>
    <row r="57" spans="2:109" ht="19.95" customHeight="1" x14ac:dyDescent="0.25">
      <c r="B57" s="126"/>
      <c r="C57" s="232" t="str">
        <f>IF('10 - Endividamento'!C64="","",'10 - Endividamento'!C64)</f>
        <v/>
      </c>
      <c r="D57" s="232" t="str">
        <f>IF('10 - Endividamento'!D64="","",'10 - Endividamento'!D64)</f>
        <v/>
      </c>
      <c r="E57" s="232" t="str">
        <f>IF('10 - Endividamento'!AG64="","",'10 - Endividamento'!AG64)</f>
        <v/>
      </c>
      <c r="F57" s="164"/>
      <c r="G57" s="233" t="str">
        <f>IF('10 - Endividamento'!S64="","",'10 - Endividamento'!S64)</f>
        <v/>
      </c>
      <c r="H57" s="233" t="str">
        <f>IF('10 - Endividamento'!U64="","",'10 - Endividamento'!U64="")</f>
        <v/>
      </c>
      <c r="I57" s="514" t="str">
        <f>IF('10 - Endividamento'!R64="","",'10 - Endividamento'!R64)</f>
        <v/>
      </c>
      <c r="J57" s="236" t="str">
        <f>IF('10 - Endividamento'!X64="","",'10 - Endividamento'!X64)</f>
        <v/>
      </c>
      <c r="K57" s="197" t="str">
        <f>IF('10 - Endividamento'!AJ64="","",'10 - Endividamento'!AJ64)</f>
        <v/>
      </c>
      <c r="L57" s="186"/>
      <c r="M57" s="186"/>
      <c r="N57" s="186"/>
      <c r="O57" s="186"/>
      <c r="P57" s="186"/>
      <c r="Q57" s="186"/>
      <c r="R57" s="186"/>
      <c r="S57" s="186"/>
      <c r="T57" s="186"/>
      <c r="U57" s="186"/>
      <c r="V57" s="186"/>
      <c r="W57" s="186"/>
      <c r="X57" s="186"/>
      <c r="Z57" s="164"/>
      <c r="AA57" s="164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242"/>
      <c r="AM57" s="653" t="str">
        <f>IF('9 - Fornecedores (Cadastro)'!C57="","",'9 - Fornecedores (Cadastro)'!C57)</f>
        <v/>
      </c>
      <c r="AN57" s="653" t="str">
        <f>IF('9 - Fornecedores (Cadastro)'!D57="","",'9 - Fornecedores (Cadastro)'!D57)</f>
        <v/>
      </c>
      <c r="AO57" s="654" t="str">
        <f>IF('9 - Fornecedores (Cadastro)'!F57="","",'9 - Fornecedores (Cadastro)'!F57)</f>
        <v/>
      </c>
      <c r="AP57" s="655" t="str">
        <f>IF('9 - Fornecedores (Cadastro)'!G57="","",'9 - Fornecedores (Cadastro)'!G57)</f>
        <v/>
      </c>
      <c r="AQ57" s="656" t="str">
        <f>IF('9 - Fornecedores (Cadastro)'!E57="","",'9 - Fornecedores (Cadastro)'!E57)</f>
        <v/>
      </c>
      <c r="AR57" s="242"/>
      <c r="AS57" s="22"/>
      <c r="AT57" s="156"/>
      <c r="AU57" s="242"/>
      <c r="AV57" s="662"/>
      <c r="AW57" s="662"/>
      <c r="AX57" s="662"/>
      <c r="AY57" s="662"/>
      <c r="AZ57" s="662"/>
      <c r="BA57" s="662"/>
      <c r="BB57" s="662"/>
      <c r="BC57" s="662"/>
      <c r="BD57" s="662"/>
      <c r="BE57" s="662"/>
      <c r="BF57" s="662"/>
      <c r="BG57" s="662"/>
      <c r="BH57" s="232" t="str">
        <f t="shared" si="3"/>
        <v/>
      </c>
      <c r="BI57" s="164"/>
      <c r="BJ57" s="663" t="str">
        <f t="shared" si="12"/>
        <v/>
      </c>
      <c r="BK57" s="663" t="str">
        <f>IF(BI57="","",BI57*(VLOOKUP((_xlfn.CONCAT(BH57,AY57)),'2 - Cadastro de Itens'!$J$16:$M$37,4,0)))</f>
        <v/>
      </c>
      <c r="BL57" s="197">
        <f t="shared" si="4"/>
        <v>0</v>
      </c>
      <c r="BM57" s="232" t="str">
        <f t="shared" si="5"/>
        <v/>
      </c>
      <c r="BN57" s="664"/>
      <c r="BO57" s="197" t="str">
        <f t="shared" si="6"/>
        <v/>
      </c>
      <c r="BP57" s="268" t="str">
        <f>IF(BN57="","",BN57*(VLOOKUP((_xlfn.CONCAT(BM57,AY57)),'2 - Cadastro de Itens'!$J$16:$M$37,4,0)))</f>
        <v/>
      </c>
      <c r="BQ57" s="197">
        <f t="shared" si="7"/>
        <v>0</v>
      </c>
      <c r="BR57" s="232" t="str">
        <f t="shared" si="8"/>
        <v/>
      </c>
      <c r="BS57" s="165"/>
      <c r="BT57" s="197" t="str">
        <f t="shared" si="9"/>
        <v/>
      </c>
      <c r="BU57" s="268" t="str">
        <f>IF(BS57="","",BS57*(VLOOKUP((_xlfn.CONCAT(BR57,AY57)),'2 - Cadastro de Itens'!$J$16:$M$37,4,0)))</f>
        <v/>
      </c>
      <c r="BV57" s="197">
        <f t="shared" si="10"/>
        <v>0</v>
      </c>
      <c r="BW57" s="197">
        <f t="shared" si="11"/>
        <v>0</v>
      </c>
      <c r="BY57" s="245"/>
      <c r="BZ57" s="256"/>
      <c r="CA57" s="256"/>
      <c r="CB57" s="256"/>
      <c r="CC57" s="257"/>
      <c r="CD57" s="257"/>
      <c r="CE57" s="257"/>
      <c r="CF57" s="257"/>
      <c r="CG57" s="164"/>
      <c r="CH57" s="22"/>
      <c r="CI57" s="166"/>
      <c r="CJ57" s="171"/>
      <c r="CK57" s="1171"/>
      <c r="CL57" s="288"/>
      <c r="CM57" s="166"/>
      <c r="CN57" s="166"/>
      <c r="CO57" s="241"/>
      <c r="CP57" s="241"/>
      <c r="CR57" s="1651"/>
      <c r="CS57" s="1652"/>
      <c r="CT57" s="1652"/>
      <c r="CU57" s="1652"/>
      <c r="CV57" s="1652"/>
      <c r="CW57" s="1652"/>
      <c r="CX57" s="1652"/>
      <c r="CY57" s="1652"/>
      <c r="CZ57" s="1652"/>
      <c r="DA57" s="1652"/>
      <c r="DB57" s="1652"/>
      <c r="DC57" s="1652"/>
      <c r="DD57" s="1653"/>
      <c r="DE57" s="10"/>
    </row>
    <row r="58" spans="2:109" ht="19.95" customHeight="1" x14ac:dyDescent="0.25">
      <c r="B58" s="126"/>
      <c r="C58" s="232" t="str">
        <f>IF('10 - Endividamento'!C65="","",'10 - Endividamento'!C65)</f>
        <v/>
      </c>
      <c r="D58" s="232" t="str">
        <f>IF('10 - Endividamento'!D65="","",'10 - Endividamento'!D65)</f>
        <v/>
      </c>
      <c r="E58" s="232" t="str">
        <f>IF('10 - Endividamento'!AG65="","",'10 - Endividamento'!AG65)</f>
        <v/>
      </c>
      <c r="F58" s="164"/>
      <c r="G58" s="233" t="str">
        <f>IF('10 - Endividamento'!S65="","",'10 - Endividamento'!S65)</f>
        <v/>
      </c>
      <c r="H58" s="233" t="str">
        <f>IF('10 - Endividamento'!U65="","",'10 - Endividamento'!U65="")</f>
        <v/>
      </c>
      <c r="I58" s="514" t="str">
        <f>IF('10 - Endividamento'!R65="","",'10 - Endividamento'!R65)</f>
        <v/>
      </c>
      <c r="J58" s="236" t="str">
        <f>IF('10 - Endividamento'!X65="","",'10 - Endividamento'!X65)</f>
        <v/>
      </c>
      <c r="K58" s="197" t="str">
        <f>IF('10 - Endividamento'!AJ65="","",'10 - Endividamento'!AJ65)</f>
        <v/>
      </c>
      <c r="L58" s="186"/>
      <c r="M58" s="186"/>
      <c r="N58" s="186"/>
      <c r="O58" s="186"/>
      <c r="P58" s="186"/>
      <c r="Q58" s="186"/>
      <c r="R58" s="186"/>
      <c r="S58" s="186"/>
      <c r="T58" s="186"/>
      <c r="U58" s="186"/>
      <c r="V58" s="186"/>
      <c r="W58" s="186"/>
      <c r="X58" s="186"/>
      <c r="Z58" s="164"/>
      <c r="AA58" s="164"/>
      <c r="AB58" s="169"/>
      <c r="AC58" s="169"/>
      <c r="AD58" s="169"/>
      <c r="AE58" s="169"/>
      <c r="AF58" s="169"/>
      <c r="AG58" s="169"/>
      <c r="AH58" s="169"/>
      <c r="AI58" s="169"/>
      <c r="AJ58" s="169"/>
      <c r="AK58" s="169"/>
      <c r="AL58" s="242"/>
      <c r="AM58" s="653" t="str">
        <f>IF('9 - Fornecedores (Cadastro)'!C58="","",'9 - Fornecedores (Cadastro)'!C58)</f>
        <v/>
      </c>
      <c r="AN58" s="653" t="str">
        <f>IF('9 - Fornecedores (Cadastro)'!D58="","",'9 - Fornecedores (Cadastro)'!D58)</f>
        <v/>
      </c>
      <c r="AO58" s="654" t="str">
        <f>IF('9 - Fornecedores (Cadastro)'!F58="","",'9 - Fornecedores (Cadastro)'!F58)</f>
        <v/>
      </c>
      <c r="AP58" s="655" t="str">
        <f>IF('9 - Fornecedores (Cadastro)'!G58="","",'9 - Fornecedores (Cadastro)'!G58)</f>
        <v/>
      </c>
      <c r="AQ58" s="656" t="str">
        <f>IF('9 - Fornecedores (Cadastro)'!E58="","",'9 - Fornecedores (Cadastro)'!E58)</f>
        <v/>
      </c>
      <c r="AR58" s="242"/>
      <c r="AS58" s="22"/>
      <c r="AT58" s="156"/>
      <c r="AU58" s="242"/>
      <c r="AV58" s="662"/>
      <c r="AW58" s="662"/>
      <c r="AX58" s="662"/>
      <c r="AY58" s="662"/>
      <c r="AZ58" s="662"/>
      <c r="BA58" s="662"/>
      <c r="BB58" s="662"/>
      <c r="BC58" s="662"/>
      <c r="BD58" s="662"/>
      <c r="BE58" s="662"/>
      <c r="BF58" s="662"/>
      <c r="BG58" s="662"/>
      <c r="BH58" s="232" t="str">
        <f t="shared" si="3"/>
        <v/>
      </c>
      <c r="BI58" s="164"/>
      <c r="BJ58" s="663" t="str">
        <f t="shared" si="12"/>
        <v/>
      </c>
      <c r="BK58" s="663" t="str">
        <f>IF(BI58="","",BI58*(VLOOKUP((_xlfn.CONCAT(BH58,AY58)),'2 - Cadastro de Itens'!$J$16:$M$37,4,0)))</f>
        <v/>
      </c>
      <c r="BL58" s="197">
        <f t="shared" si="4"/>
        <v>0</v>
      </c>
      <c r="BM58" s="232" t="str">
        <f t="shared" si="5"/>
        <v/>
      </c>
      <c r="BN58" s="664"/>
      <c r="BO58" s="197" t="str">
        <f t="shared" si="6"/>
        <v/>
      </c>
      <c r="BP58" s="268" t="str">
        <f>IF(BN58="","",BN58*(VLOOKUP((_xlfn.CONCAT(BM58,AY58)),'2 - Cadastro de Itens'!$J$16:$M$37,4,0)))</f>
        <v/>
      </c>
      <c r="BQ58" s="197">
        <f t="shared" si="7"/>
        <v>0</v>
      </c>
      <c r="BR58" s="232" t="str">
        <f t="shared" si="8"/>
        <v/>
      </c>
      <c r="BS58" s="165"/>
      <c r="BT58" s="197" t="str">
        <f t="shared" si="9"/>
        <v/>
      </c>
      <c r="BU58" s="268" t="str">
        <f>IF(BS58="","",BS58*(VLOOKUP((_xlfn.CONCAT(BR58,AY58)),'2 - Cadastro de Itens'!$J$16:$M$37,4,0)))</f>
        <v/>
      </c>
      <c r="BV58" s="197">
        <f t="shared" si="10"/>
        <v>0</v>
      </c>
      <c r="BW58" s="197">
        <f t="shared" si="11"/>
        <v>0</v>
      </c>
      <c r="BY58" s="245"/>
      <c r="BZ58" s="256"/>
      <c r="CA58" s="256"/>
      <c r="CB58" s="256"/>
      <c r="CC58" s="257"/>
      <c r="CD58" s="257"/>
      <c r="CE58" s="257"/>
      <c r="CF58" s="257"/>
      <c r="CG58" s="164"/>
      <c r="CH58" s="22"/>
      <c r="CI58" s="166"/>
      <c r="CJ58" s="171"/>
      <c r="CK58" s="1171"/>
      <c r="CL58" s="288"/>
      <c r="CM58" s="166"/>
      <c r="CN58" s="166"/>
      <c r="CO58" s="241"/>
      <c r="CP58" s="241"/>
      <c r="CR58" s="1651"/>
      <c r="CS58" s="1652"/>
      <c r="CT58" s="1652"/>
      <c r="CU58" s="1652"/>
      <c r="CV58" s="1652"/>
      <c r="CW58" s="1652"/>
      <c r="CX58" s="1652"/>
      <c r="CY58" s="1652"/>
      <c r="CZ58" s="1652"/>
      <c r="DA58" s="1652"/>
      <c r="DB58" s="1652"/>
      <c r="DC58" s="1652"/>
      <c r="DD58" s="1653"/>
      <c r="DE58" s="10"/>
    </row>
    <row r="59" spans="2:109" ht="19.95" customHeight="1" x14ac:dyDescent="0.25">
      <c r="B59" s="126"/>
      <c r="C59" s="232" t="str">
        <f>IF('10 - Endividamento'!C66="","",'10 - Endividamento'!C66)</f>
        <v/>
      </c>
      <c r="D59" s="232" t="str">
        <f>IF('10 - Endividamento'!D66="","",'10 - Endividamento'!D66)</f>
        <v/>
      </c>
      <c r="E59" s="232" t="str">
        <f>IF('10 - Endividamento'!AG66="","",'10 - Endividamento'!AG66)</f>
        <v/>
      </c>
      <c r="F59" s="164"/>
      <c r="G59" s="233" t="str">
        <f>IF('10 - Endividamento'!S66="","",'10 - Endividamento'!S66)</f>
        <v/>
      </c>
      <c r="H59" s="233" t="str">
        <f>IF('10 - Endividamento'!U66="","",'10 - Endividamento'!U66="")</f>
        <v/>
      </c>
      <c r="I59" s="514" t="str">
        <f>IF('10 - Endividamento'!R66="","",'10 - Endividamento'!R66)</f>
        <v/>
      </c>
      <c r="J59" s="236" t="str">
        <f>IF('10 - Endividamento'!X66="","",'10 - Endividamento'!X66)</f>
        <v/>
      </c>
      <c r="K59" s="197" t="str">
        <f>IF('10 - Endividamento'!AJ66="","",'10 - Endividamento'!AJ66)</f>
        <v/>
      </c>
      <c r="L59" s="186"/>
      <c r="M59" s="186"/>
      <c r="N59" s="186"/>
      <c r="O59" s="186"/>
      <c r="P59" s="186"/>
      <c r="Q59" s="186"/>
      <c r="R59" s="186"/>
      <c r="S59" s="186"/>
      <c r="T59" s="186"/>
      <c r="U59" s="186"/>
      <c r="V59" s="186"/>
      <c r="W59" s="186"/>
      <c r="X59" s="186"/>
      <c r="Z59" s="164"/>
      <c r="AA59" s="164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242"/>
      <c r="AM59" s="653" t="str">
        <f>IF('9 - Fornecedores (Cadastro)'!C59="","",'9 - Fornecedores (Cadastro)'!C59)</f>
        <v/>
      </c>
      <c r="AN59" s="653" t="str">
        <f>IF('9 - Fornecedores (Cadastro)'!D59="","",'9 - Fornecedores (Cadastro)'!D59)</f>
        <v/>
      </c>
      <c r="AO59" s="654" t="str">
        <f>IF('9 - Fornecedores (Cadastro)'!F59="","",'9 - Fornecedores (Cadastro)'!F59)</f>
        <v/>
      </c>
      <c r="AP59" s="655" t="str">
        <f>IF('9 - Fornecedores (Cadastro)'!G59="","",'9 - Fornecedores (Cadastro)'!G59)</f>
        <v/>
      </c>
      <c r="AQ59" s="656" t="str">
        <f>IF('9 - Fornecedores (Cadastro)'!E59="","",'9 - Fornecedores (Cadastro)'!E59)</f>
        <v/>
      </c>
      <c r="AR59" s="242"/>
      <c r="AS59" s="22"/>
      <c r="AT59" s="156"/>
      <c r="AU59" s="242"/>
      <c r="AV59" s="662"/>
      <c r="AW59" s="662"/>
      <c r="AX59" s="662"/>
      <c r="AY59" s="662"/>
      <c r="AZ59" s="662"/>
      <c r="BA59" s="662"/>
      <c r="BB59" s="662"/>
      <c r="BC59" s="662"/>
      <c r="BD59" s="662"/>
      <c r="BE59" s="662"/>
      <c r="BF59" s="662"/>
      <c r="BG59" s="662"/>
      <c r="BH59" s="232" t="str">
        <f t="shared" si="3"/>
        <v/>
      </c>
      <c r="BI59" s="164"/>
      <c r="BJ59" s="663" t="str">
        <f t="shared" si="12"/>
        <v/>
      </c>
      <c r="BK59" s="663" t="str">
        <f>IF(BI59="","",BI59*(VLOOKUP((_xlfn.CONCAT(BH59,AY59)),'2 - Cadastro de Itens'!$J$16:$M$37,4,0)))</f>
        <v/>
      </c>
      <c r="BL59" s="197">
        <f t="shared" si="4"/>
        <v>0</v>
      </c>
      <c r="BM59" s="232" t="str">
        <f t="shared" si="5"/>
        <v/>
      </c>
      <c r="BN59" s="664"/>
      <c r="BO59" s="197" t="str">
        <f t="shared" si="6"/>
        <v/>
      </c>
      <c r="BP59" s="268" t="str">
        <f>IF(BN59="","",BN59*(VLOOKUP((_xlfn.CONCAT(BM59,AY59)),'2 - Cadastro de Itens'!$J$16:$M$37,4,0)))</f>
        <v/>
      </c>
      <c r="BQ59" s="197">
        <f t="shared" si="7"/>
        <v>0</v>
      </c>
      <c r="BR59" s="232" t="str">
        <f t="shared" si="8"/>
        <v/>
      </c>
      <c r="BS59" s="165"/>
      <c r="BT59" s="197" t="str">
        <f t="shared" si="9"/>
        <v/>
      </c>
      <c r="BU59" s="268" t="str">
        <f>IF(BS59="","",BS59*(VLOOKUP((_xlfn.CONCAT(BR59,AY59)),'2 - Cadastro de Itens'!$J$16:$M$37,4,0)))</f>
        <v/>
      </c>
      <c r="BV59" s="197">
        <f t="shared" si="10"/>
        <v>0</v>
      </c>
      <c r="BW59" s="197">
        <f t="shared" si="11"/>
        <v>0</v>
      </c>
      <c r="BY59" s="245"/>
      <c r="BZ59" s="256"/>
      <c r="CA59" s="256"/>
      <c r="CB59" s="256"/>
      <c r="CC59" s="257"/>
      <c r="CD59" s="257"/>
      <c r="CE59" s="257"/>
      <c r="CF59" s="257"/>
      <c r="CG59" s="164"/>
      <c r="CH59" s="22"/>
      <c r="CI59" s="166"/>
      <c r="CJ59" s="171"/>
      <c r="CK59" s="1171"/>
      <c r="CL59" s="288"/>
      <c r="CM59" s="166"/>
      <c r="CN59" s="166"/>
      <c r="CO59" s="241"/>
      <c r="CP59" s="241"/>
      <c r="CR59" s="1651"/>
      <c r="CS59" s="1652"/>
      <c r="CT59" s="1652"/>
      <c r="CU59" s="1652"/>
      <c r="CV59" s="1652"/>
      <c r="CW59" s="1652"/>
      <c r="CX59" s="1652"/>
      <c r="CY59" s="1652"/>
      <c r="CZ59" s="1652"/>
      <c r="DA59" s="1652"/>
      <c r="DB59" s="1652"/>
      <c r="DC59" s="1652"/>
      <c r="DD59" s="1653"/>
      <c r="DE59" s="10"/>
    </row>
    <row r="60" spans="2:109" ht="19.95" customHeight="1" x14ac:dyDescent="0.25">
      <c r="B60" s="126"/>
      <c r="C60" s="232" t="str">
        <f>IF('10 - Endividamento'!C67="","",'10 - Endividamento'!C67)</f>
        <v/>
      </c>
      <c r="D60" s="232" t="str">
        <f>IF('10 - Endividamento'!D67="","",'10 - Endividamento'!D67)</f>
        <v/>
      </c>
      <c r="E60" s="232" t="str">
        <f>IF('10 - Endividamento'!AG67="","",'10 - Endividamento'!AG67)</f>
        <v/>
      </c>
      <c r="F60" s="164"/>
      <c r="G60" s="233" t="str">
        <f>IF('10 - Endividamento'!S67="","",'10 - Endividamento'!S67)</f>
        <v/>
      </c>
      <c r="H60" s="233" t="str">
        <f>IF('10 - Endividamento'!U67="","",'10 - Endividamento'!U67="")</f>
        <v/>
      </c>
      <c r="I60" s="514" t="str">
        <f>IF('10 - Endividamento'!R67="","",'10 - Endividamento'!R67)</f>
        <v/>
      </c>
      <c r="J60" s="236" t="str">
        <f>IF('10 - Endividamento'!X67="","",'10 - Endividamento'!X67)</f>
        <v/>
      </c>
      <c r="K60" s="197" t="str">
        <f>IF('10 - Endividamento'!AJ67="","",'10 - Endividamento'!AJ67)</f>
        <v/>
      </c>
      <c r="L60" s="186"/>
      <c r="M60" s="186"/>
      <c r="N60" s="186"/>
      <c r="O60" s="186"/>
      <c r="P60" s="186"/>
      <c r="Q60" s="186"/>
      <c r="R60" s="186"/>
      <c r="S60" s="186"/>
      <c r="T60" s="186"/>
      <c r="U60" s="186"/>
      <c r="V60" s="186"/>
      <c r="W60" s="186"/>
      <c r="X60" s="186"/>
      <c r="Z60" s="164"/>
      <c r="AA60" s="164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242"/>
      <c r="AM60" s="653" t="str">
        <f>IF('9 - Fornecedores (Cadastro)'!C60="","",'9 - Fornecedores (Cadastro)'!C60)</f>
        <v/>
      </c>
      <c r="AN60" s="653" t="str">
        <f>IF('9 - Fornecedores (Cadastro)'!D60="","",'9 - Fornecedores (Cadastro)'!D60)</f>
        <v/>
      </c>
      <c r="AO60" s="654" t="str">
        <f>IF('9 - Fornecedores (Cadastro)'!F60="","",'9 - Fornecedores (Cadastro)'!F60)</f>
        <v/>
      </c>
      <c r="AP60" s="655" t="str">
        <f>IF('9 - Fornecedores (Cadastro)'!G60="","",'9 - Fornecedores (Cadastro)'!G60)</f>
        <v/>
      </c>
      <c r="AQ60" s="656" t="str">
        <f>IF('9 - Fornecedores (Cadastro)'!E60="","",'9 - Fornecedores (Cadastro)'!E60)</f>
        <v/>
      </c>
      <c r="AR60" s="242"/>
      <c r="AS60" s="22"/>
      <c r="AT60" s="156"/>
      <c r="AU60" s="242"/>
      <c r="AV60" s="662"/>
      <c r="AW60" s="662"/>
      <c r="AX60" s="662"/>
      <c r="AY60" s="662"/>
      <c r="AZ60" s="662"/>
      <c r="BA60" s="662"/>
      <c r="BB60" s="662"/>
      <c r="BC60" s="662"/>
      <c r="BD60" s="662"/>
      <c r="BE60" s="662"/>
      <c r="BF60" s="662"/>
      <c r="BG60" s="662"/>
      <c r="BH60" s="232" t="str">
        <f t="shared" si="3"/>
        <v/>
      </c>
      <c r="BI60" s="164"/>
      <c r="BJ60" s="663" t="str">
        <f t="shared" si="12"/>
        <v/>
      </c>
      <c r="BK60" s="663" t="str">
        <f>IF(BI60="","",BI60*(VLOOKUP((_xlfn.CONCAT(BH60,AY60)),'2 - Cadastro de Itens'!$J$16:$M$37,4,0)))</f>
        <v/>
      </c>
      <c r="BL60" s="197">
        <f t="shared" si="4"/>
        <v>0</v>
      </c>
      <c r="BM60" s="232" t="str">
        <f t="shared" si="5"/>
        <v/>
      </c>
      <c r="BN60" s="664"/>
      <c r="BO60" s="197" t="str">
        <f t="shared" si="6"/>
        <v/>
      </c>
      <c r="BP60" s="268" t="str">
        <f>IF(BN60="","",BN60*(VLOOKUP((_xlfn.CONCAT(BM60,AY60)),'2 - Cadastro de Itens'!$J$16:$M$37,4,0)))</f>
        <v/>
      </c>
      <c r="BQ60" s="197">
        <f t="shared" si="7"/>
        <v>0</v>
      </c>
      <c r="BR60" s="232" t="str">
        <f t="shared" si="8"/>
        <v/>
      </c>
      <c r="BS60" s="165"/>
      <c r="BT60" s="197" t="str">
        <f t="shared" si="9"/>
        <v/>
      </c>
      <c r="BU60" s="268" t="str">
        <f>IF(BS60="","",BS60*(VLOOKUP((_xlfn.CONCAT(BR60,AY60)),'2 - Cadastro de Itens'!$J$16:$M$37,4,0)))</f>
        <v/>
      </c>
      <c r="BV60" s="197">
        <f t="shared" si="10"/>
        <v>0</v>
      </c>
      <c r="BW60" s="197">
        <f t="shared" si="11"/>
        <v>0</v>
      </c>
      <c r="BY60" s="245"/>
      <c r="BZ60" s="256"/>
      <c r="CA60" s="256"/>
      <c r="CB60" s="256"/>
      <c r="CC60" s="257"/>
      <c r="CD60" s="257"/>
      <c r="CE60" s="257"/>
      <c r="CF60" s="257"/>
      <c r="CG60" s="164"/>
      <c r="CH60" s="22"/>
      <c r="CI60" s="164"/>
      <c r="CJ60" s="172"/>
      <c r="CK60" s="1172"/>
      <c r="CL60" s="289"/>
      <c r="CM60" s="164"/>
      <c r="CN60" s="164"/>
      <c r="CO60" s="241"/>
      <c r="CP60" s="241"/>
      <c r="CR60" s="1651"/>
      <c r="CS60" s="1652"/>
      <c r="CT60" s="1652"/>
      <c r="CU60" s="1652"/>
      <c r="CV60" s="1652"/>
      <c r="CW60" s="1652"/>
      <c r="CX60" s="1652"/>
      <c r="CY60" s="1652"/>
      <c r="CZ60" s="1652"/>
      <c r="DA60" s="1652"/>
      <c r="DB60" s="1652"/>
      <c r="DC60" s="1652"/>
      <c r="DD60" s="1653"/>
      <c r="DE60" s="10"/>
    </row>
    <row r="61" spans="2:109" ht="19.95" customHeight="1" x14ac:dyDescent="0.25">
      <c r="B61" s="126"/>
      <c r="C61" s="232" t="str">
        <f>IF('10 - Endividamento'!C68="","",'10 - Endividamento'!C68)</f>
        <v/>
      </c>
      <c r="D61" s="232" t="str">
        <f>IF('10 - Endividamento'!D68="","",'10 - Endividamento'!D68)</f>
        <v/>
      </c>
      <c r="E61" s="232" t="str">
        <f>IF('10 - Endividamento'!AG68="","",'10 - Endividamento'!AG68)</f>
        <v/>
      </c>
      <c r="F61" s="164"/>
      <c r="G61" s="233" t="str">
        <f>IF('10 - Endividamento'!S68="","",'10 - Endividamento'!S68)</f>
        <v/>
      </c>
      <c r="H61" s="233" t="str">
        <f>IF('10 - Endividamento'!U68="","",'10 - Endividamento'!U68="")</f>
        <v/>
      </c>
      <c r="I61" s="514" t="str">
        <f>IF('10 - Endividamento'!R68="","",'10 - Endividamento'!R68)</f>
        <v/>
      </c>
      <c r="J61" s="236" t="str">
        <f>IF('10 - Endividamento'!X68="","",'10 - Endividamento'!X68)</f>
        <v/>
      </c>
      <c r="K61" s="197" t="str">
        <f>IF('10 - Endividamento'!AJ68="","",'10 - Endividamento'!AJ68)</f>
        <v/>
      </c>
      <c r="L61" s="186"/>
      <c r="M61" s="186"/>
      <c r="N61" s="186"/>
      <c r="O61" s="186"/>
      <c r="P61" s="186"/>
      <c r="Q61" s="186"/>
      <c r="R61" s="186"/>
      <c r="S61" s="186"/>
      <c r="T61" s="186"/>
      <c r="U61" s="186"/>
      <c r="V61" s="186"/>
      <c r="W61" s="186"/>
      <c r="X61" s="186"/>
      <c r="Z61" s="164"/>
      <c r="AA61" s="164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242"/>
      <c r="AM61" s="653" t="str">
        <f>IF('9 - Fornecedores (Cadastro)'!C61="","",'9 - Fornecedores (Cadastro)'!C61)</f>
        <v/>
      </c>
      <c r="AN61" s="653" t="str">
        <f>IF('9 - Fornecedores (Cadastro)'!D61="","",'9 - Fornecedores (Cadastro)'!D61)</f>
        <v/>
      </c>
      <c r="AO61" s="654" t="str">
        <f>IF('9 - Fornecedores (Cadastro)'!F61="","",'9 - Fornecedores (Cadastro)'!F61)</f>
        <v/>
      </c>
      <c r="AP61" s="655" t="str">
        <f>IF('9 - Fornecedores (Cadastro)'!G61="","",'9 - Fornecedores (Cadastro)'!G61)</f>
        <v/>
      </c>
      <c r="AQ61" s="656" t="str">
        <f>IF('9 - Fornecedores (Cadastro)'!E61="","",'9 - Fornecedores (Cadastro)'!E61)</f>
        <v/>
      </c>
      <c r="AR61" s="242"/>
      <c r="AS61" s="22"/>
      <c r="AT61" s="156"/>
      <c r="AU61" s="242"/>
      <c r="AV61" s="662"/>
      <c r="AW61" s="662"/>
      <c r="AX61" s="662"/>
      <c r="AY61" s="662"/>
      <c r="AZ61" s="662"/>
      <c r="BA61" s="662"/>
      <c r="BB61" s="662"/>
      <c r="BC61" s="662"/>
      <c r="BD61" s="662"/>
      <c r="BE61" s="662"/>
      <c r="BF61" s="662"/>
      <c r="BG61" s="662"/>
      <c r="BH61" s="232" t="str">
        <f t="shared" si="3"/>
        <v/>
      </c>
      <c r="BI61" s="164"/>
      <c r="BJ61" s="663" t="str">
        <f t="shared" si="12"/>
        <v/>
      </c>
      <c r="BK61" s="663" t="str">
        <f>IF(BI61="","",BI61*(VLOOKUP((_xlfn.CONCAT(BH61,AY61)),'2 - Cadastro de Itens'!$J$16:$M$37,4,0)))</f>
        <v/>
      </c>
      <c r="BL61" s="197">
        <f t="shared" si="4"/>
        <v>0</v>
      </c>
      <c r="BM61" s="232" t="str">
        <f t="shared" si="5"/>
        <v/>
      </c>
      <c r="BN61" s="664"/>
      <c r="BO61" s="197" t="str">
        <f t="shared" si="6"/>
        <v/>
      </c>
      <c r="BP61" s="268" t="str">
        <f>IF(BN61="","",BN61*(VLOOKUP((_xlfn.CONCAT(BM61,AY61)),'2 - Cadastro de Itens'!$J$16:$M$37,4,0)))</f>
        <v/>
      </c>
      <c r="BQ61" s="197">
        <f t="shared" si="7"/>
        <v>0</v>
      </c>
      <c r="BR61" s="232" t="str">
        <f t="shared" si="8"/>
        <v/>
      </c>
      <c r="BS61" s="165"/>
      <c r="BT61" s="197" t="str">
        <f t="shared" si="9"/>
        <v/>
      </c>
      <c r="BU61" s="268" t="str">
        <f>IF(BS61="","",BS61*(VLOOKUP((_xlfn.CONCAT(BR61,AY61)),'2 - Cadastro de Itens'!$J$16:$M$37,4,0)))</f>
        <v/>
      </c>
      <c r="BV61" s="197">
        <f t="shared" si="10"/>
        <v>0</v>
      </c>
      <c r="BW61" s="197">
        <f t="shared" si="11"/>
        <v>0</v>
      </c>
      <c r="BY61" s="245"/>
      <c r="BZ61" s="256"/>
      <c r="CA61" s="256"/>
      <c r="CB61" s="256"/>
      <c r="CC61" s="257"/>
      <c r="CD61" s="257"/>
      <c r="CE61" s="257"/>
      <c r="CF61" s="257"/>
      <c r="CG61" s="164"/>
      <c r="CH61" s="22"/>
      <c r="CI61" s="164"/>
      <c r="CJ61" s="172"/>
      <c r="CK61" s="1172"/>
      <c r="CL61" s="289"/>
      <c r="CM61" s="164"/>
      <c r="CN61" s="164"/>
      <c r="CO61" s="241"/>
      <c r="CP61" s="241"/>
      <c r="CR61" s="1651"/>
      <c r="CS61" s="1652"/>
      <c r="CT61" s="1652"/>
      <c r="CU61" s="1652"/>
      <c r="CV61" s="1652"/>
      <c r="CW61" s="1652"/>
      <c r="CX61" s="1652"/>
      <c r="CY61" s="1652"/>
      <c r="CZ61" s="1652"/>
      <c r="DA61" s="1652"/>
      <c r="DB61" s="1652"/>
      <c r="DC61" s="1652"/>
      <c r="DD61" s="1653"/>
      <c r="DE61" s="10"/>
    </row>
    <row r="62" spans="2:109" ht="19.95" customHeight="1" x14ac:dyDescent="0.25">
      <c r="B62" s="126"/>
      <c r="C62" s="232" t="str">
        <f>IF('10 - Endividamento'!C69="","",'10 - Endividamento'!C69)</f>
        <v/>
      </c>
      <c r="D62" s="232" t="str">
        <f>IF('10 - Endividamento'!D69="","",'10 - Endividamento'!D69)</f>
        <v/>
      </c>
      <c r="E62" s="232" t="str">
        <f>IF('10 - Endividamento'!AG69="","",'10 - Endividamento'!AG69)</f>
        <v/>
      </c>
      <c r="F62" s="164"/>
      <c r="G62" s="233" t="str">
        <f>IF('10 - Endividamento'!S69="","",'10 - Endividamento'!S69)</f>
        <v/>
      </c>
      <c r="H62" s="233" t="str">
        <f>IF('10 - Endividamento'!U69="","",'10 - Endividamento'!U69="")</f>
        <v/>
      </c>
      <c r="I62" s="514" t="str">
        <f>IF('10 - Endividamento'!R69="","",'10 - Endividamento'!R69)</f>
        <v/>
      </c>
      <c r="J62" s="236" t="str">
        <f>IF('10 - Endividamento'!X69="","",'10 - Endividamento'!X69)</f>
        <v/>
      </c>
      <c r="K62" s="197" t="str">
        <f>IF('10 - Endividamento'!AJ69="","",'10 - Endividamento'!AJ69)</f>
        <v/>
      </c>
      <c r="L62" s="186"/>
      <c r="M62" s="186"/>
      <c r="N62" s="186"/>
      <c r="O62" s="186"/>
      <c r="P62" s="186"/>
      <c r="Q62" s="186"/>
      <c r="R62" s="186"/>
      <c r="S62" s="186"/>
      <c r="T62" s="186"/>
      <c r="U62" s="186"/>
      <c r="V62" s="186"/>
      <c r="W62" s="186"/>
      <c r="X62" s="186"/>
      <c r="Z62" s="164"/>
      <c r="AA62" s="164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242"/>
      <c r="AM62" s="653" t="str">
        <f>IF('9 - Fornecedores (Cadastro)'!C62="","",'9 - Fornecedores (Cadastro)'!C62)</f>
        <v/>
      </c>
      <c r="AN62" s="653" t="str">
        <f>IF('9 - Fornecedores (Cadastro)'!D62="","",'9 - Fornecedores (Cadastro)'!D62)</f>
        <v/>
      </c>
      <c r="AO62" s="654" t="str">
        <f>IF('9 - Fornecedores (Cadastro)'!F62="","",'9 - Fornecedores (Cadastro)'!F62)</f>
        <v/>
      </c>
      <c r="AP62" s="655" t="str">
        <f>IF('9 - Fornecedores (Cadastro)'!G62="","",'9 - Fornecedores (Cadastro)'!G62)</f>
        <v/>
      </c>
      <c r="AQ62" s="656" t="str">
        <f>IF('9 - Fornecedores (Cadastro)'!E62="","",'9 - Fornecedores (Cadastro)'!E62)</f>
        <v/>
      </c>
      <c r="AR62" s="242"/>
      <c r="AS62" s="22"/>
      <c r="AT62" s="156"/>
      <c r="AU62" s="242"/>
      <c r="AV62" s="662"/>
      <c r="AW62" s="662"/>
      <c r="AX62" s="662"/>
      <c r="AY62" s="662"/>
      <c r="AZ62" s="662"/>
      <c r="BA62" s="662"/>
      <c r="BB62" s="662"/>
      <c r="BC62" s="662"/>
      <c r="BD62" s="662"/>
      <c r="BE62" s="662"/>
      <c r="BF62" s="662"/>
      <c r="BG62" s="662"/>
      <c r="BH62" s="232" t="str">
        <f t="shared" si="3"/>
        <v/>
      </c>
      <c r="BI62" s="164"/>
      <c r="BJ62" s="663" t="str">
        <f t="shared" si="12"/>
        <v/>
      </c>
      <c r="BK62" s="663" t="str">
        <f>IF(BI62="","",BI62*(VLOOKUP((_xlfn.CONCAT(BH62,AY62)),'2 - Cadastro de Itens'!$J$16:$M$37,4,0)))</f>
        <v/>
      </c>
      <c r="BL62" s="197">
        <f t="shared" si="4"/>
        <v>0</v>
      </c>
      <c r="BM62" s="232" t="str">
        <f t="shared" si="5"/>
        <v/>
      </c>
      <c r="BN62" s="664"/>
      <c r="BO62" s="197" t="str">
        <f t="shared" si="6"/>
        <v/>
      </c>
      <c r="BP62" s="268" t="str">
        <f>IF(BN62="","",BN62*(VLOOKUP((_xlfn.CONCAT(BM62,AY62)),'2 - Cadastro de Itens'!$J$16:$M$37,4,0)))</f>
        <v/>
      </c>
      <c r="BQ62" s="197">
        <f t="shared" si="7"/>
        <v>0</v>
      </c>
      <c r="BR62" s="232" t="str">
        <f t="shared" si="8"/>
        <v/>
      </c>
      <c r="BS62" s="165"/>
      <c r="BT62" s="197" t="str">
        <f t="shared" si="9"/>
        <v/>
      </c>
      <c r="BU62" s="268" t="str">
        <f>IF(BS62="","",BS62*(VLOOKUP((_xlfn.CONCAT(BR62,AY62)),'2 - Cadastro de Itens'!$J$16:$M$37,4,0)))</f>
        <v/>
      </c>
      <c r="BV62" s="197">
        <f t="shared" si="10"/>
        <v>0</v>
      </c>
      <c r="BW62" s="197">
        <f t="shared" si="11"/>
        <v>0</v>
      </c>
      <c r="BY62" s="245"/>
      <c r="BZ62" s="256"/>
      <c r="CA62" s="256"/>
      <c r="CB62" s="256"/>
      <c r="CC62" s="257"/>
      <c r="CD62" s="257"/>
      <c r="CE62" s="257"/>
      <c r="CF62" s="257"/>
      <c r="CG62" s="164"/>
      <c r="CH62" s="22"/>
      <c r="CI62" s="164"/>
      <c r="CJ62" s="172"/>
      <c r="CK62" s="1172"/>
      <c r="CL62" s="289"/>
      <c r="CM62" s="164"/>
      <c r="CN62" s="164"/>
      <c r="CO62" s="241"/>
      <c r="CP62" s="241"/>
      <c r="CR62" s="1651"/>
      <c r="CS62" s="1652"/>
      <c r="CT62" s="1652"/>
      <c r="CU62" s="1652"/>
      <c r="CV62" s="1652"/>
      <c r="CW62" s="1652"/>
      <c r="CX62" s="1652"/>
      <c r="CY62" s="1652"/>
      <c r="CZ62" s="1652"/>
      <c r="DA62" s="1652"/>
      <c r="DB62" s="1652"/>
      <c r="DC62" s="1652"/>
      <c r="DD62" s="1653"/>
      <c r="DE62" s="10"/>
    </row>
    <row r="63" spans="2:109" ht="19.95" customHeight="1" x14ac:dyDescent="0.25">
      <c r="B63" s="126"/>
      <c r="C63" s="232" t="str">
        <f>IF('10 - Endividamento'!C70="","",'10 - Endividamento'!C70)</f>
        <v/>
      </c>
      <c r="D63" s="232" t="str">
        <f>IF('10 - Endividamento'!D70="","",'10 - Endividamento'!D70)</f>
        <v/>
      </c>
      <c r="E63" s="232" t="str">
        <f>IF('10 - Endividamento'!AG70="","",'10 - Endividamento'!AG70)</f>
        <v/>
      </c>
      <c r="F63" s="164"/>
      <c r="G63" s="233" t="str">
        <f>IF('10 - Endividamento'!S70="","",'10 - Endividamento'!S70)</f>
        <v/>
      </c>
      <c r="H63" s="233" t="str">
        <f>IF('10 - Endividamento'!U70="","",'10 - Endividamento'!U70="")</f>
        <v/>
      </c>
      <c r="I63" s="514" t="str">
        <f>IF('10 - Endividamento'!R70="","",'10 - Endividamento'!R70)</f>
        <v/>
      </c>
      <c r="J63" s="236" t="str">
        <f>IF('10 - Endividamento'!X70="","",'10 - Endividamento'!X70)</f>
        <v/>
      </c>
      <c r="K63" s="197" t="str">
        <f>IF('10 - Endividamento'!AJ70="","",'10 - Endividamento'!AJ70)</f>
        <v/>
      </c>
      <c r="L63" s="186"/>
      <c r="M63" s="186"/>
      <c r="N63" s="186"/>
      <c r="O63" s="186"/>
      <c r="P63" s="186"/>
      <c r="Q63" s="186"/>
      <c r="R63" s="186"/>
      <c r="S63" s="186"/>
      <c r="T63" s="186"/>
      <c r="U63" s="186"/>
      <c r="V63" s="186"/>
      <c r="W63" s="186"/>
      <c r="X63" s="186"/>
      <c r="Z63" s="164"/>
      <c r="AA63" s="164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242"/>
      <c r="AM63" s="653" t="str">
        <f>IF('9 - Fornecedores (Cadastro)'!C63="","",'9 - Fornecedores (Cadastro)'!C63)</f>
        <v/>
      </c>
      <c r="AN63" s="653" t="str">
        <f>IF('9 - Fornecedores (Cadastro)'!D63="","",'9 - Fornecedores (Cadastro)'!D63)</f>
        <v/>
      </c>
      <c r="AO63" s="654" t="str">
        <f>IF('9 - Fornecedores (Cadastro)'!F63="","",'9 - Fornecedores (Cadastro)'!F63)</f>
        <v/>
      </c>
      <c r="AP63" s="655" t="str">
        <f>IF('9 - Fornecedores (Cadastro)'!G63="","",'9 - Fornecedores (Cadastro)'!G63)</f>
        <v/>
      </c>
      <c r="AQ63" s="656" t="str">
        <f>IF('9 - Fornecedores (Cadastro)'!E63="","",'9 - Fornecedores (Cadastro)'!E63)</f>
        <v/>
      </c>
      <c r="AR63" s="242"/>
      <c r="AS63" s="22"/>
      <c r="AT63" s="156"/>
      <c r="AU63" s="242"/>
      <c r="AV63" s="662"/>
      <c r="AW63" s="662"/>
      <c r="AX63" s="662"/>
      <c r="AY63" s="662"/>
      <c r="AZ63" s="662"/>
      <c r="BA63" s="662"/>
      <c r="BB63" s="662"/>
      <c r="BC63" s="662"/>
      <c r="BD63" s="662"/>
      <c r="BE63" s="662"/>
      <c r="BF63" s="662"/>
      <c r="BG63" s="662"/>
      <c r="BH63" s="232" t="str">
        <f t="shared" si="3"/>
        <v/>
      </c>
      <c r="BI63" s="164"/>
      <c r="BJ63" s="663" t="str">
        <f t="shared" si="12"/>
        <v/>
      </c>
      <c r="BK63" s="663" t="str">
        <f>IF(BI63="","",BI63*(VLOOKUP((_xlfn.CONCAT(BH63,AY63)),'2 - Cadastro de Itens'!$J$16:$M$37,4,0)))</f>
        <v/>
      </c>
      <c r="BL63" s="197">
        <f t="shared" si="4"/>
        <v>0</v>
      </c>
      <c r="BM63" s="232" t="str">
        <f t="shared" si="5"/>
        <v/>
      </c>
      <c r="BN63" s="664"/>
      <c r="BO63" s="197" t="str">
        <f t="shared" si="6"/>
        <v/>
      </c>
      <c r="BP63" s="268" t="str">
        <f>IF(BN63="","",BN63*(VLOOKUP((_xlfn.CONCAT(BM63,AY63)),'2 - Cadastro de Itens'!$J$16:$M$37,4,0)))</f>
        <v/>
      </c>
      <c r="BQ63" s="197">
        <f t="shared" si="7"/>
        <v>0</v>
      </c>
      <c r="BR63" s="232" t="str">
        <f t="shared" si="8"/>
        <v/>
      </c>
      <c r="BS63" s="165"/>
      <c r="BT63" s="197" t="str">
        <f t="shared" si="9"/>
        <v/>
      </c>
      <c r="BU63" s="268" t="str">
        <f>IF(BS63="","",BS63*(VLOOKUP((_xlfn.CONCAT(BR63,AY63)),'2 - Cadastro de Itens'!$J$16:$M$37,4,0)))</f>
        <v/>
      </c>
      <c r="BV63" s="197">
        <f t="shared" si="10"/>
        <v>0</v>
      </c>
      <c r="BW63" s="197">
        <f t="shared" si="11"/>
        <v>0</v>
      </c>
      <c r="BY63" s="245"/>
      <c r="BZ63" s="256"/>
      <c r="CA63" s="256"/>
      <c r="CB63" s="256"/>
      <c r="CC63" s="257"/>
      <c r="CD63" s="257"/>
      <c r="CE63" s="257"/>
      <c r="CF63" s="257"/>
      <c r="CG63" s="164"/>
      <c r="CH63" s="22"/>
      <c r="CI63" s="164"/>
      <c r="CJ63" s="172"/>
      <c r="CK63" s="1172"/>
      <c r="CL63" s="289"/>
      <c r="CM63" s="164"/>
      <c r="CN63" s="164"/>
      <c r="CO63" s="241"/>
      <c r="CP63" s="241"/>
      <c r="CR63" s="1651"/>
      <c r="CS63" s="1652"/>
      <c r="CT63" s="1652"/>
      <c r="CU63" s="1652"/>
      <c r="CV63" s="1652"/>
      <c r="CW63" s="1652"/>
      <c r="CX63" s="1652"/>
      <c r="CY63" s="1652"/>
      <c r="CZ63" s="1652"/>
      <c r="DA63" s="1652"/>
      <c r="DB63" s="1652"/>
      <c r="DC63" s="1652"/>
      <c r="DD63" s="1653"/>
      <c r="DE63" s="10"/>
    </row>
    <row r="64" spans="2:109" ht="19.95" customHeight="1" x14ac:dyDescent="0.25">
      <c r="B64" s="126"/>
      <c r="C64" s="232" t="str">
        <f>IF('10 - Endividamento'!C71="","",'10 - Endividamento'!C71)</f>
        <v/>
      </c>
      <c r="D64" s="232" t="str">
        <f>IF('10 - Endividamento'!D71="","",'10 - Endividamento'!D71)</f>
        <v/>
      </c>
      <c r="E64" s="232" t="str">
        <f>IF('10 - Endividamento'!AG71="","",'10 - Endividamento'!AG71)</f>
        <v/>
      </c>
      <c r="F64" s="164"/>
      <c r="G64" s="233" t="str">
        <f>IF('10 - Endividamento'!S71="","",'10 - Endividamento'!S71)</f>
        <v/>
      </c>
      <c r="H64" s="233" t="str">
        <f>IF('10 - Endividamento'!U71="","",'10 - Endividamento'!U71="")</f>
        <v/>
      </c>
      <c r="I64" s="514" t="str">
        <f>IF('10 - Endividamento'!R71="","",'10 - Endividamento'!R71)</f>
        <v/>
      </c>
      <c r="J64" s="236" t="str">
        <f>IF('10 - Endividamento'!X71="","",'10 - Endividamento'!X71)</f>
        <v/>
      </c>
      <c r="K64" s="197" t="str">
        <f>IF('10 - Endividamento'!AJ71="","",'10 - Endividamento'!AJ71)</f>
        <v/>
      </c>
      <c r="L64" s="186"/>
      <c r="M64" s="186"/>
      <c r="N64" s="186"/>
      <c r="O64" s="186"/>
      <c r="P64" s="186"/>
      <c r="Q64" s="186"/>
      <c r="R64" s="186"/>
      <c r="S64" s="186"/>
      <c r="T64" s="186"/>
      <c r="U64" s="186"/>
      <c r="V64" s="186"/>
      <c r="W64" s="186"/>
      <c r="X64" s="186"/>
      <c r="Z64" s="164"/>
      <c r="AA64" s="164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242"/>
      <c r="AM64" s="653" t="str">
        <f>IF('9 - Fornecedores (Cadastro)'!C64="","",'9 - Fornecedores (Cadastro)'!C64)</f>
        <v/>
      </c>
      <c r="AN64" s="653" t="str">
        <f>IF('9 - Fornecedores (Cadastro)'!D64="","",'9 - Fornecedores (Cadastro)'!D64)</f>
        <v/>
      </c>
      <c r="AO64" s="654" t="str">
        <f>IF('9 - Fornecedores (Cadastro)'!F64="","",'9 - Fornecedores (Cadastro)'!F64)</f>
        <v/>
      </c>
      <c r="AP64" s="655" t="str">
        <f>IF('9 - Fornecedores (Cadastro)'!G64="","",'9 - Fornecedores (Cadastro)'!G64)</f>
        <v/>
      </c>
      <c r="AQ64" s="656" t="str">
        <f>IF('9 - Fornecedores (Cadastro)'!E64="","",'9 - Fornecedores (Cadastro)'!E64)</f>
        <v/>
      </c>
      <c r="AR64" s="242"/>
      <c r="AS64" s="22"/>
      <c r="AT64" s="156"/>
      <c r="AU64" s="242"/>
      <c r="AV64" s="662"/>
      <c r="AW64" s="662"/>
      <c r="AX64" s="662"/>
      <c r="AY64" s="662"/>
      <c r="AZ64" s="662"/>
      <c r="BA64" s="662"/>
      <c r="BB64" s="662"/>
      <c r="BC64" s="662"/>
      <c r="BD64" s="662"/>
      <c r="BE64" s="662"/>
      <c r="BF64" s="662"/>
      <c r="BG64" s="662"/>
      <c r="BH64" s="232" t="str">
        <f t="shared" si="3"/>
        <v/>
      </c>
      <c r="BI64" s="164"/>
      <c r="BJ64" s="663" t="str">
        <f t="shared" si="12"/>
        <v/>
      </c>
      <c r="BK64" s="663" t="str">
        <f>IF(BI64="","",BI64*(VLOOKUP((_xlfn.CONCAT(BH64,AY64)),'2 - Cadastro de Itens'!$J$16:$M$37,4,0)))</f>
        <v/>
      </c>
      <c r="BL64" s="197">
        <f t="shared" si="4"/>
        <v>0</v>
      </c>
      <c r="BM64" s="232" t="str">
        <f t="shared" si="5"/>
        <v/>
      </c>
      <c r="BN64" s="664"/>
      <c r="BO64" s="197" t="str">
        <f t="shared" si="6"/>
        <v/>
      </c>
      <c r="BP64" s="268" t="str">
        <f>IF(BN64="","",BN64*(VLOOKUP((_xlfn.CONCAT(BM64,AY64)),'2 - Cadastro de Itens'!$J$16:$M$37,4,0)))</f>
        <v/>
      </c>
      <c r="BQ64" s="197">
        <f t="shared" si="7"/>
        <v>0</v>
      </c>
      <c r="BR64" s="232" t="str">
        <f t="shared" si="8"/>
        <v/>
      </c>
      <c r="BS64" s="165"/>
      <c r="BT64" s="197" t="str">
        <f t="shared" si="9"/>
        <v/>
      </c>
      <c r="BU64" s="268" t="str">
        <f>IF(BS64="","",BS64*(VLOOKUP((_xlfn.CONCAT(BR64,AY64)),'2 - Cadastro de Itens'!$J$16:$M$37,4,0)))</f>
        <v/>
      </c>
      <c r="BV64" s="197">
        <f t="shared" si="10"/>
        <v>0</v>
      </c>
      <c r="BW64" s="197">
        <f t="shared" si="11"/>
        <v>0</v>
      </c>
      <c r="BY64" s="245"/>
      <c r="BZ64" s="256"/>
      <c r="CA64" s="256"/>
      <c r="CB64" s="256"/>
      <c r="CC64" s="257"/>
      <c r="CD64" s="257"/>
      <c r="CE64" s="257"/>
      <c r="CF64" s="257"/>
      <c r="CG64" s="164"/>
      <c r="CH64" s="22"/>
      <c r="CI64" s="164"/>
      <c r="CJ64" s="172"/>
      <c r="CK64" s="1172"/>
      <c r="CL64" s="289"/>
      <c r="CM64" s="164"/>
      <c r="CN64" s="164"/>
      <c r="CO64" s="241"/>
      <c r="CP64" s="241"/>
      <c r="CR64" s="1651"/>
      <c r="CS64" s="1652"/>
      <c r="CT64" s="1652"/>
      <c r="CU64" s="1652"/>
      <c r="CV64" s="1652"/>
      <c r="CW64" s="1652"/>
      <c r="CX64" s="1652"/>
      <c r="CY64" s="1652"/>
      <c r="CZ64" s="1652"/>
      <c r="DA64" s="1652"/>
      <c r="DB64" s="1652"/>
      <c r="DC64" s="1652"/>
      <c r="DD64" s="1653"/>
      <c r="DE64" s="10"/>
    </row>
    <row r="65" spans="2:109" ht="19.95" customHeight="1" x14ac:dyDescent="0.25">
      <c r="B65" s="126"/>
      <c r="C65" s="232" t="str">
        <f>IF('10 - Endividamento'!C72="","",'10 - Endividamento'!C72)</f>
        <v/>
      </c>
      <c r="D65" s="232" t="str">
        <f>IF('10 - Endividamento'!D72="","",'10 - Endividamento'!D72)</f>
        <v/>
      </c>
      <c r="E65" s="232" t="str">
        <f>IF('10 - Endividamento'!AG72="","",'10 - Endividamento'!AG72)</f>
        <v/>
      </c>
      <c r="F65" s="164"/>
      <c r="G65" s="233" t="str">
        <f>IF('10 - Endividamento'!S72="","",'10 - Endividamento'!S72)</f>
        <v/>
      </c>
      <c r="H65" s="233" t="str">
        <f>IF('10 - Endividamento'!U72="","",'10 - Endividamento'!U72="")</f>
        <v/>
      </c>
      <c r="I65" s="514" t="str">
        <f>IF('10 - Endividamento'!R72="","",'10 - Endividamento'!R72)</f>
        <v/>
      </c>
      <c r="J65" s="236" t="str">
        <f>IF('10 - Endividamento'!X72="","",'10 - Endividamento'!X72)</f>
        <v/>
      </c>
      <c r="K65" s="197" t="str">
        <f>IF('10 - Endividamento'!AJ72="","",'10 - Endividamento'!AJ72)</f>
        <v/>
      </c>
      <c r="L65" s="186"/>
      <c r="M65" s="186"/>
      <c r="N65" s="186"/>
      <c r="O65" s="186"/>
      <c r="P65" s="186"/>
      <c r="Q65" s="186"/>
      <c r="R65" s="186"/>
      <c r="S65" s="186"/>
      <c r="T65" s="186"/>
      <c r="U65" s="186"/>
      <c r="V65" s="186"/>
      <c r="W65" s="186"/>
      <c r="X65" s="186"/>
      <c r="Z65" s="164"/>
      <c r="AA65" s="164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242"/>
      <c r="AM65" s="653" t="str">
        <f>IF('9 - Fornecedores (Cadastro)'!C65="","",'9 - Fornecedores (Cadastro)'!C65)</f>
        <v/>
      </c>
      <c r="AN65" s="653" t="str">
        <f>IF('9 - Fornecedores (Cadastro)'!D65="","",'9 - Fornecedores (Cadastro)'!D65)</f>
        <v/>
      </c>
      <c r="AO65" s="654" t="str">
        <f>IF('9 - Fornecedores (Cadastro)'!F65="","",'9 - Fornecedores (Cadastro)'!F65)</f>
        <v/>
      </c>
      <c r="AP65" s="655" t="str">
        <f>IF('9 - Fornecedores (Cadastro)'!G65="","",'9 - Fornecedores (Cadastro)'!G65)</f>
        <v/>
      </c>
      <c r="AQ65" s="656" t="str">
        <f>IF('9 - Fornecedores (Cadastro)'!E65="","",'9 - Fornecedores (Cadastro)'!E65)</f>
        <v/>
      </c>
      <c r="AR65" s="242"/>
      <c r="AS65" s="22"/>
      <c r="AT65" s="156"/>
      <c r="AU65" s="242"/>
      <c r="AV65" s="662"/>
      <c r="AW65" s="662"/>
      <c r="AX65" s="662"/>
      <c r="AY65" s="662"/>
      <c r="AZ65" s="662"/>
      <c r="BA65" s="662"/>
      <c r="BB65" s="662"/>
      <c r="BC65" s="662"/>
      <c r="BD65" s="662"/>
      <c r="BE65" s="662"/>
      <c r="BF65" s="662"/>
      <c r="BG65" s="662"/>
      <c r="BH65" s="232" t="str">
        <f t="shared" si="3"/>
        <v/>
      </c>
      <c r="BI65" s="164"/>
      <c r="BJ65" s="663" t="str">
        <f t="shared" si="12"/>
        <v/>
      </c>
      <c r="BK65" s="663" t="str">
        <f>IF(BI65="","",BI65*(VLOOKUP((_xlfn.CONCAT(BH65,AY65)),'2 - Cadastro de Itens'!$J$16:$M$37,4,0)))</f>
        <v/>
      </c>
      <c r="BL65" s="197">
        <f t="shared" si="4"/>
        <v>0</v>
      </c>
      <c r="BM65" s="232" t="str">
        <f t="shared" si="5"/>
        <v/>
      </c>
      <c r="BN65" s="664"/>
      <c r="BO65" s="197" t="str">
        <f t="shared" si="6"/>
        <v/>
      </c>
      <c r="BP65" s="268" t="str">
        <f>IF(BN65="","",BN65*(VLOOKUP((_xlfn.CONCAT(BM65,AY65)),'2 - Cadastro de Itens'!$J$16:$M$37,4,0)))</f>
        <v/>
      </c>
      <c r="BQ65" s="197">
        <f t="shared" si="7"/>
        <v>0</v>
      </c>
      <c r="BR65" s="232" t="str">
        <f t="shared" si="8"/>
        <v/>
      </c>
      <c r="BS65" s="165"/>
      <c r="BT65" s="197" t="str">
        <f t="shared" si="9"/>
        <v/>
      </c>
      <c r="BU65" s="268" t="str">
        <f>IF(BS65="","",BS65*(VLOOKUP((_xlfn.CONCAT(BR65,AY65)),'2 - Cadastro de Itens'!$J$16:$M$37,4,0)))</f>
        <v/>
      </c>
      <c r="BV65" s="197">
        <f t="shared" si="10"/>
        <v>0</v>
      </c>
      <c r="BW65" s="197">
        <f t="shared" si="11"/>
        <v>0</v>
      </c>
      <c r="BY65" s="245"/>
      <c r="BZ65" s="256"/>
      <c r="CA65" s="256"/>
      <c r="CB65" s="256"/>
      <c r="CC65" s="257"/>
      <c r="CD65" s="257"/>
      <c r="CE65" s="257"/>
      <c r="CF65" s="257"/>
      <c r="CG65" s="164"/>
      <c r="CH65" s="22"/>
      <c r="CI65" s="164"/>
      <c r="CJ65" s="172"/>
      <c r="CK65" s="1172"/>
      <c r="CL65" s="289"/>
      <c r="CM65" s="164"/>
      <c r="CN65" s="164"/>
      <c r="CO65" s="241"/>
      <c r="CP65" s="241"/>
      <c r="CR65" s="1651"/>
      <c r="CS65" s="1652"/>
      <c r="CT65" s="1652"/>
      <c r="CU65" s="1652"/>
      <c r="CV65" s="1652"/>
      <c r="CW65" s="1652"/>
      <c r="CX65" s="1652"/>
      <c r="CY65" s="1652"/>
      <c r="CZ65" s="1652"/>
      <c r="DA65" s="1652"/>
      <c r="DB65" s="1652"/>
      <c r="DC65" s="1652"/>
      <c r="DD65" s="1653"/>
      <c r="DE65" s="10"/>
    </row>
    <row r="66" spans="2:109" ht="19.95" customHeight="1" x14ac:dyDescent="0.25">
      <c r="B66" s="126"/>
      <c r="C66" s="232" t="str">
        <f>IF('10 - Endividamento'!C73="","",'10 - Endividamento'!C73)</f>
        <v/>
      </c>
      <c r="D66" s="232" t="str">
        <f>IF('10 - Endividamento'!D73="","",'10 - Endividamento'!D73)</f>
        <v/>
      </c>
      <c r="E66" s="232" t="str">
        <f>IF('10 - Endividamento'!AG73="","",'10 - Endividamento'!AG73)</f>
        <v/>
      </c>
      <c r="F66" s="164"/>
      <c r="G66" s="233" t="str">
        <f>IF('10 - Endividamento'!S73="","",'10 - Endividamento'!S73)</f>
        <v/>
      </c>
      <c r="H66" s="233" t="str">
        <f>IF('10 - Endividamento'!U73="","",'10 - Endividamento'!U73="")</f>
        <v/>
      </c>
      <c r="I66" s="514" t="str">
        <f>IF('10 - Endividamento'!R73="","",'10 - Endividamento'!R73)</f>
        <v/>
      </c>
      <c r="J66" s="236" t="str">
        <f>IF('10 - Endividamento'!X73="","",'10 - Endividamento'!X73)</f>
        <v/>
      </c>
      <c r="K66" s="197" t="str">
        <f>IF('10 - Endividamento'!AJ73="","",'10 - Endividamento'!AJ73)</f>
        <v/>
      </c>
      <c r="L66" s="186"/>
      <c r="M66" s="186"/>
      <c r="N66" s="186"/>
      <c r="O66" s="186"/>
      <c r="P66" s="186"/>
      <c r="Q66" s="186"/>
      <c r="R66" s="186"/>
      <c r="S66" s="186"/>
      <c r="T66" s="186"/>
      <c r="U66" s="186"/>
      <c r="V66" s="186"/>
      <c r="W66" s="186"/>
      <c r="X66" s="186"/>
      <c r="Z66" s="164"/>
      <c r="AA66" s="164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242"/>
      <c r="AM66" s="653" t="str">
        <f>IF('9 - Fornecedores (Cadastro)'!C66="","",'9 - Fornecedores (Cadastro)'!C66)</f>
        <v/>
      </c>
      <c r="AN66" s="653" t="str">
        <f>IF('9 - Fornecedores (Cadastro)'!D66="","",'9 - Fornecedores (Cadastro)'!D66)</f>
        <v/>
      </c>
      <c r="AO66" s="654" t="str">
        <f>IF('9 - Fornecedores (Cadastro)'!F66="","",'9 - Fornecedores (Cadastro)'!F66)</f>
        <v/>
      </c>
      <c r="AP66" s="655" t="str">
        <f>IF('9 - Fornecedores (Cadastro)'!G66="","",'9 - Fornecedores (Cadastro)'!G66)</f>
        <v/>
      </c>
      <c r="AQ66" s="656" t="str">
        <f>IF('9 - Fornecedores (Cadastro)'!E66="","",'9 - Fornecedores (Cadastro)'!E66)</f>
        <v/>
      </c>
      <c r="AR66" s="242"/>
      <c r="AS66" s="22"/>
      <c r="AT66" s="156"/>
      <c r="AU66" s="242"/>
      <c r="AV66" s="662"/>
      <c r="AW66" s="662"/>
      <c r="AX66" s="662"/>
      <c r="AY66" s="662"/>
      <c r="AZ66" s="662"/>
      <c r="BA66" s="662"/>
      <c r="BB66" s="662"/>
      <c r="BC66" s="662"/>
      <c r="BD66" s="662"/>
      <c r="BE66" s="662"/>
      <c r="BF66" s="662"/>
      <c r="BG66" s="662"/>
      <c r="BH66" s="232" t="str">
        <f t="shared" si="3"/>
        <v/>
      </c>
      <c r="BI66" s="164"/>
      <c r="BJ66" s="663" t="str">
        <f t="shared" si="12"/>
        <v/>
      </c>
      <c r="BK66" s="663" t="str">
        <f>IF(BI66="","",BI66*(VLOOKUP((_xlfn.CONCAT(BH66,AY66)),'2 - Cadastro de Itens'!$J$16:$M$37,4,0)))</f>
        <v/>
      </c>
      <c r="BL66" s="197">
        <f t="shared" si="4"/>
        <v>0</v>
      </c>
      <c r="BM66" s="232" t="str">
        <f t="shared" si="5"/>
        <v/>
      </c>
      <c r="BN66" s="664"/>
      <c r="BO66" s="197" t="str">
        <f t="shared" si="6"/>
        <v/>
      </c>
      <c r="BP66" s="268" t="str">
        <f>IF(BN66="","",BN66*(VLOOKUP((_xlfn.CONCAT(BM66,AY66)),'2 - Cadastro de Itens'!$J$16:$M$37,4,0)))</f>
        <v/>
      </c>
      <c r="BQ66" s="197">
        <f t="shared" si="7"/>
        <v>0</v>
      </c>
      <c r="BR66" s="232" t="str">
        <f t="shared" si="8"/>
        <v/>
      </c>
      <c r="BS66" s="165"/>
      <c r="BT66" s="197" t="str">
        <f t="shared" si="9"/>
        <v/>
      </c>
      <c r="BU66" s="268" t="str">
        <f>IF(BS66="","",BS66*(VLOOKUP((_xlfn.CONCAT(BR66,AY66)),'2 - Cadastro de Itens'!$J$16:$M$37,4,0)))</f>
        <v/>
      </c>
      <c r="BV66" s="197">
        <f t="shared" si="10"/>
        <v>0</v>
      </c>
      <c r="BW66" s="197">
        <f t="shared" si="11"/>
        <v>0</v>
      </c>
      <c r="BY66" s="245"/>
      <c r="BZ66" s="256"/>
      <c r="CA66" s="256"/>
      <c r="CB66" s="256"/>
      <c r="CC66" s="257"/>
      <c r="CD66" s="257"/>
      <c r="CE66" s="257"/>
      <c r="CF66" s="257"/>
      <c r="CG66" s="164"/>
      <c r="CH66" s="22"/>
      <c r="CI66" s="164"/>
      <c r="CJ66" s="172"/>
      <c r="CK66" s="1172"/>
      <c r="CL66" s="289"/>
      <c r="CM66" s="164"/>
      <c r="CN66" s="164"/>
      <c r="CO66" s="241"/>
      <c r="CP66" s="241"/>
      <c r="CR66" s="1651"/>
      <c r="CS66" s="1652"/>
      <c r="CT66" s="1652"/>
      <c r="CU66" s="1652"/>
      <c r="CV66" s="1652"/>
      <c r="CW66" s="1652"/>
      <c r="CX66" s="1652"/>
      <c r="CY66" s="1652"/>
      <c r="CZ66" s="1652"/>
      <c r="DA66" s="1652"/>
      <c r="DB66" s="1652"/>
      <c r="DC66" s="1652"/>
      <c r="DD66" s="1653"/>
      <c r="DE66" s="10"/>
    </row>
    <row r="67" spans="2:109" ht="19.95" customHeight="1" x14ac:dyDescent="0.25">
      <c r="B67" s="126"/>
      <c r="C67" s="232" t="str">
        <f>IF('10 - Endividamento'!C74="","",'10 - Endividamento'!C74)</f>
        <v/>
      </c>
      <c r="D67" s="232" t="str">
        <f>IF('10 - Endividamento'!D74="","",'10 - Endividamento'!D74)</f>
        <v/>
      </c>
      <c r="E67" s="232" t="str">
        <f>IF('10 - Endividamento'!AG74="","",'10 - Endividamento'!AG74)</f>
        <v/>
      </c>
      <c r="F67" s="164"/>
      <c r="G67" s="233" t="str">
        <f>IF('10 - Endividamento'!S74="","",'10 - Endividamento'!S74)</f>
        <v/>
      </c>
      <c r="H67" s="233" t="str">
        <f>IF('10 - Endividamento'!U74="","",'10 - Endividamento'!U74="")</f>
        <v/>
      </c>
      <c r="I67" s="514" t="str">
        <f>IF('10 - Endividamento'!R74="","",'10 - Endividamento'!R74)</f>
        <v/>
      </c>
      <c r="J67" s="236" t="str">
        <f>IF('10 - Endividamento'!X74="","",'10 - Endividamento'!X74)</f>
        <v/>
      </c>
      <c r="K67" s="197" t="str">
        <f>IF('10 - Endividamento'!AJ74="","",'10 - Endividamento'!AJ74)</f>
        <v/>
      </c>
      <c r="L67" s="186"/>
      <c r="M67" s="186"/>
      <c r="N67" s="186"/>
      <c r="O67" s="186"/>
      <c r="P67" s="186"/>
      <c r="Q67" s="186"/>
      <c r="R67" s="186"/>
      <c r="S67" s="186"/>
      <c r="T67" s="186"/>
      <c r="U67" s="186"/>
      <c r="V67" s="186"/>
      <c r="W67" s="186"/>
      <c r="X67" s="186"/>
      <c r="Z67" s="164"/>
      <c r="AA67" s="164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M67" s="653" t="str">
        <f>IF('9 - Fornecedores (Cadastro)'!C67="","",'9 - Fornecedores (Cadastro)'!C67)</f>
        <v/>
      </c>
      <c r="AN67" s="653" t="str">
        <f>IF('9 - Fornecedores (Cadastro)'!D67="","",'9 - Fornecedores (Cadastro)'!D67)</f>
        <v/>
      </c>
      <c r="AO67" s="654" t="str">
        <f>IF('9 - Fornecedores (Cadastro)'!F67="","",'9 - Fornecedores (Cadastro)'!F67)</f>
        <v/>
      </c>
      <c r="AP67" s="655" t="str">
        <f>IF('9 - Fornecedores (Cadastro)'!G67="","",'9 - Fornecedores (Cadastro)'!G67)</f>
        <v/>
      </c>
      <c r="AQ67" s="656" t="str">
        <f>IF('9 - Fornecedores (Cadastro)'!E67="","",'9 - Fornecedores (Cadastro)'!E67)</f>
        <v/>
      </c>
      <c r="AS67" s="22"/>
      <c r="AT67" s="156"/>
      <c r="AV67" s="662"/>
      <c r="AW67" s="662"/>
      <c r="AX67" s="662"/>
      <c r="AY67" s="662"/>
      <c r="AZ67" s="662"/>
      <c r="BA67" s="662"/>
      <c r="BB67" s="662"/>
      <c r="BC67" s="662"/>
      <c r="BD67" s="662"/>
      <c r="BE67" s="662"/>
      <c r="BF67" s="662"/>
      <c r="BG67" s="662"/>
      <c r="BH67" s="232" t="str">
        <f t="shared" si="3"/>
        <v/>
      </c>
      <c r="BI67" s="164"/>
      <c r="BJ67" s="663" t="str">
        <f t="shared" si="12"/>
        <v/>
      </c>
      <c r="BK67" s="663" t="str">
        <f>IF(BI67="","",BI67*(VLOOKUP((_xlfn.CONCAT(BH67,AY67)),'2 - Cadastro de Itens'!$J$16:$M$37,4,0)))</f>
        <v/>
      </c>
      <c r="BL67" s="197">
        <f t="shared" si="4"/>
        <v>0</v>
      </c>
      <c r="BM67" s="232" t="str">
        <f t="shared" si="5"/>
        <v/>
      </c>
      <c r="BN67" s="664"/>
      <c r="BO67" s="197" t="str">
        <f t="shared" si="6"/>
        <v/>
      </c>
      <c r="BP67" s="268" t="str">
        <f>IF(BN67="","",BN67*(VLOOKUP((_xlfn.CONCAT(BM67,AY67)),'2 - Cadastro de Itens'!$J$16:$M$37,4,0)))</f>
        <v/>
      </c>
      <c r="BQ67" s="197">
        <f t="shared" si="7"/>
        <v>0</v>
      </c>
      <c r="BR67" s="232" t="str">
        <f t="shared" si="8"/>
        <v/>
      </c>
      <c r="BS67" s="165"/>
      <c r="BT67" s="197" t="str">
        <f t="shared" si="9"/>
        <v/>
      </c>
      <c r="BU67" s="268" t="str">
        <f>IF(BS67="","",BS67*(VLOOKUP((_xlfn.CONCAT(BR67,AY67)),'2 - Cadastro de Itens'!$J$16:$M$37,4,0)))</f>
        <v/>
      </c>
      <c r="BV67" s="197">
        <f t="shared" si="10"/>
        <v>0</v>
      </c>
      <c r="BW67" s="197">
        <f t="shared" si="11"/>
        <v>0</v>
      </c>
      <c r="BY67" s="245"/>
      <c r="BZ67" s="256"/>
      <c r="CA67" s="256"/>
      <c r="CB67" s="256"/>
      <c r="CC67" s="257"/>
      <c r="CD67" s="257"/>
      <c r="CE67" s="257"/>
      <c r="CF67" s="257"/>
      <c r="CG67" s="164"/>
      <c r="CH67" s="22"/>
      <c r="CI67" s="164"/>
      <c r="CJ67" s="172"/>
      <c r="CK67" s="1172"/>
      <c r="CL67" s="289"/>
      <c r="CM67" s="164"/>
      <c r="CN67" s="164"/>
      <c r="CO67" s="241"/>
      <c r="CP67" s="241"/>
      <c r="CR67" s="1651"/>
      <c r="CS67" s="1652"/>
      <c r="CT67" s="1652"/>
      <c r="CU67" s="1652"/>
      <c r="CV67" s="1652"/>
      <c r="CW67" s="1652"/>
      <c r="CX67" s="1652"/>
      <c r="CY67" s="1652"/>
      <c r="CZ67" s="1652"/>
      <c r="DA67" s="1652"/>
      <c r="DB67" s="1652"/>
      <c r="DC67" s="1652"/>
      <c r="DD67" s="1653"/>
      <c r="DE67" s="10"/>
    </row>
    <row r="68" spans="2:109" ht="19.95" customHeight="1" x14ac:dyDescent="0.25">
      <c r="B68" s="126"/>
      <c r="C68" s="232" t="str">
        <f>IF('10 - Endividamento'!C75="","",'10 - Endividamento'!C75)</f>
        <v/>
      </c>
      <c r="D68" s="232" t="str">
        <f>IF('10 - Endividamento'!D75="","",'10 - Endividamento'!D75)</f>
        <v/>
      </c>
      <c r="E68" s="232" t="str">
        <f>IF('10 - Endividamento'!AG75="","",'10 - Endividamento'!AG75)</f>
        <v/>
      </c>
      <c r="F68" s="164"/>
      <c r="G68" s="233" t="str">
        <f>IF('10 - Endividamento'!S75="","",'10 - Endividamento'!S75)</f>
        <v/>
      </c>
      <c r="H68" s="233" t="str">
        <f>IF('10 - Endividamento'!U75="","",'10 - Endividamento'!U75="")</f>
        <v/>
      </c>
      <c r="I68" s="514" t="str">
        <f>IF('10 - Endividamento'!R75="","",'10 - Endividamento'!R75)</f>
        <v/>
      </c>
      <c r="J68" s="236" t="str">
        <f>IF('10 - Endividamento'!X75="","",'10 - Endividamento'!X75)</f>
        <v/>
      </c>
      <c r="K68" s="197" t="str">
        <f>IF('10 - Endividamento'!AJ75="","",'10 - Endividamento'!AJ75)</f>
        <v/>
      </c>
      <c r="L68" s="186"/>
      <c r="M68" s="186"/>
      <c r="N68" s="186"/>
      <c r="O68" s="186"/>
      <c r="P68" s="186"/>
      <c r="Q68" s="186"/>
      <c r="R68" s="186"/>
      <c r="S68" s="186"/>
      <c r="T68" s="186"/>
      <c r="U68" s="186"/>
      <c r="V68" s="186"/>
      <c r="W68" s="186"/>
      <c r="X68" s="186"/>
      <c r="Z68" s="164"/>
      <c r="AA68" s="164"/>
      <c r="AB68" s="169"/>
      <c r="AC68" s="169"/>
      <c r="AD68" s="169"/>
      <c r="AE68" s="169"/>
      <c r="AF68" s="169"/>
      <c r="AG68" s="169"/>
      <c r="AH68" s="169"/>
      <c r="AI68" s="169"/>
      <c r="AJ68" s="169"/>
      <c r="AK68" s="169"/>
      <c r="AM68" s="653" t="str">
        <f>IF('9 - Fornecedores (Cadastro)'!C68="","",'9 - Fornecedores (Cadastro)'!C68)</f>
        <v/>
      </c>
      <c r="AN68" s="653" t="str">
        <f>IF('9 - Fornecedores (Cadastro)'!D68="","",'9 - Fornecedores (Cadastro)'!D68)</f>
        <v/>
      </c>
      <c r="AO68" s="654" t="str">
        <f>IF('9 - Fornecedores (Cadastro)'!F68="","",'9 - Fornecedores (Cadastro)'!F68)</f>
        <v/>
      </c>
      <c r="AP68" s="655" t="str">
        <f>IF('9 - Fornecedores (Cadastro)'!G68="","",'9 - Fornecedores (Cadastro)'!G68)</f>
        <v/>
      </c>
      <c r="AQ68" s="656" t="str">
        <f>IF('9 - Fornecedores (Cadastro)'!E68="","",'9 - Fornecedores (Cadastro)'!E68)</f>
        <v/>
      </c>
      <c r="AS68" s="22"/>
      <c r="AT68" s="156"/>
      <c r="AV68" s="662"/>
      <c r="AW68" s="662"/>
      <c r="AX68" s="662"/>
      <c r="AY68" s="662"/>
      <c r="AZ68" s="662"/>
      <c r="BA68" s="662"/>
      <c r="BB68" s="662"/>
      <c r="BC68" s="662"/>
      <c r="BD68" s="662"/>
      <c r="BE68" s="662"/>
      <c r="BF68" s="662"/>
      <c r="BG68" s="662"/>
      <c r="BH68" s="232" t="str">
        <f t="shared" si="3"/>
        <v/>
      </c>
      <c r="BI68" s="164"/>
      <c r="BJ68" s="663" t="str">
        <f t="shared" si="12"/>
        <v/>
      </c>
      <c r="BK68" s="663" t="str">
        <f>IF(BI68="","",BI68*(VLOOKUP((_xlfn.CONCAT(BH68,AY68)),'2 - Cadastro de Itens'!$J$16:$M$37,4,0)))</f>
        <v/>
      </c>
      <c r="BL68" s="197">
        <f t="shared" si="4"/>
        <v>0</v>
      </c>
      <c r="BM68" s="232" t="str">
        <f t="shared" si="5"/>
        <v/>
      </c>
      <c r="BN68" s="664"/>
      <c r="BO68" s="197" t="str">
        <f t="shared" si="6"/>
        <v/>
      </c>
      <c r="BP68" s="268" t="str">
        <f>IF(BN68="","",BN68*(VLOOKUP((_xlfn.CONCAT(BM68,AY68)),'2 - Cadastro de Itens'!$J$16:$M$37,4,0)))</f>
        <v/>
      </c>
      <c r="BQ68" s="197">
        <f t="shared" si="7"/>
        <v>0</v>
      </c>
      <c r="BR68" s="232" t="str">
        <f t="shared" si="8"/>
        <v/>
      </c>
      <c r="BS68" s="165"/>
      <c r="BT68" s="197" t="str">
        <f t="shared" si="9"/>
        <v/>
      </c>
      <c r="BU68" s="268" t="str">
        <f>IF(BS68="","",BS68*(VLOOKUP((_xlfn.CONCAT(BR68,AY68)),'2 - Cadastro de Itens'!$J$16:$M$37,4,0)))</f>
        <v/>
      </c>
      <c r="BV68" s="197">
        <f t="shared" si="10"/>
        <v>0</v>
      </c>
      <c r="BW68" s="197">
        <f t="shared" si="11"/>
        <v>0</v>
      </c>
      <c r="BY68" s="245"/>
      <c r="BZ68" s="256"/>
      <c r="CA68" s="256"/>
      <c r="CB68" s="256"/>
      <c r="CC68" s="257"/>
      <c r="CD68" s="257"/>
      <c r="CE68" s="257"/>
      <c r="CF68" s="257"/>
      <c r="CG68" s="164"/>
      <c r="CH68" s="22"/>
      <c r="CI68" s="164"/>
      <c r="CJ68" s="172"/>
      <c r="CK68" s="1172"/>
      <c r="CL68" s="289"/>
      <c r="CM68" s="164"/>
      <c r="CN68" s="164"/>
      <c r="CO68" s="241"/>
      <c r="CP68" s="241"/>
      <c r="CR68" s="1651"/>
      <c r="CS68" s="1652"/>
      <c r="CT68" s="1652"/>
      <c r="CU68" s="1652"/>
      <c r="CV68" s="1652"/>
      <c r="CW68" s="1652"/>
      <c r="CX68" s="1652"/>
      <c r="CY68" s="1652"/>
      <c r="CZ68" s="1652"/>
      <c r="DA68" s="1652"/>
      <c r="DB68" s="1652"/>
      <c r="DC68" s="1652"/>
      <c r="DD68" s="1653"/>
      <c r="DE68" s="10"/>
    </row>
    <row r="69" spans="2:109" ht="19.95" customHeight="1" x14ac:dyDescent="0.25">
      <c r="B69" s="126"/>
      <c r="C69" s="232" t="str">
        <f>IF('10 - Endividamento'!C76="","",'10 - Endividamento'!C76)</f>
        <v/>
      </c>
      <c r="D69" s="232" t="str">
        <f>IF('10 - Endividamento'!D76="","",'10 - Endividamento'!D76)</f>
        <v/>
      </c>
      <c r="E69" s="232" t="str">
        <f>IF('10 - Endividamento'!AG76="","",'10 - Endividamento'!AG76)</f>
        <v/>
      </c>
      <c r="F69" s="164"/>
      <c r="G69" s="233" t="str">
        <f>IF('10 - Endividamento'!S76="","",'10 - Endividamento'!S76)</f>
        <v/>
      </c>
      <c r="H69" s="233" t="str">
        <f>IF('10 - Endividamento'!U76="","",'10 - Endividamento'!U76="")</f>
        <v/>
      </c>
      <c r="I69" s="514" t="str">
        <f>IF('10 - Endividamento'!R76="","",'10 - Endividamento'!R76)</f>
        <v/>
      </c>
      <c r="J69" s="236" t="str">
        <f>IF('10 - Endividamento'!X76="","",'10 - Endividamento'!X76)</f>
        <v/>
      </c>
      <c r="K69" s="197" t="str">
        <f>IF('10 - Endividamento'!AJ76="","",'10 - Endividamento'!AJ76)</f>
        <v/>
      </c>
      <c r="L69" s="186"/>
      <c r="M69" s="186"/>
      <c r="N69" s="186"/>
      <c r="O69" s="186"/>
      <c r="P69" s="186"/>
      <c r="Q69" s="186"/>
      <c r="R69" s="186"/>
      <c r="S69" s="186"/>
      <c r="T69" s="186"/>
      <c r="U69" s="186"/>
      <c r="V69" s="186"/>
      <c r="W69" s="186"/>
      <c r="X69" s="186"/>
      <c r="Z69" s="164"/>
      <c r="AA69" s="164"/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M69" s="653" t="str">
        <f>IF('9 - Fornecedores (Cadastro)'!C69="","",'9 - Fornecedores (Cadastro)'!C69)</f>
        <v/>
      </c>
      <c r="AN69" s="653" t="str">
        <f>IF('9 - Fornecedores (Cadastro)'!D69="","",'9 - Fornecedores (Cadastro)'!D69)</f>
        <v/>
      </c>
      <c r="AO69" s="654" t="str">
        <f>IF('9 - Fornecedores (Cadastro)'!F69="","",'9 - Fornecedores (Cadastro)'!F69)</f>
        <v/>
      </c>
      <c r="AP69" s="655" t="str">
        <f>IF('9 - Fornecedores (Cadastro)'!G69="","",'9 - Fornecedores (Cadastro)'!G69)</f>
        <v/>
      </c>
      <c r="AQ69" s="656" t="str">
        <f>IF('9 - Fornecedores (Cadastro)'!E69="","",'9 - Fornecedores (Cadastro)'!E69)</f>
        <v/>
      </c>
      <c r="AS69" s="22"/>
      <c r="AT69" s="156"/>
      <c r="AV69" s="662"/>
      <c r="AW69" s="662"/>
      <c r="AX69" s="662"/>
      <c r="AY69" s="662"/>
      <c r="AZ69" s="662"/>
      <c r="BA69" s="662"/>
      <c r="BB69" s="662"/>
      <c r="BC69" s="662"/>
      <c r="BD69" s="662"/>
      <c r="BE69" s="662"/>
      <c r="BF69" s="662"/>
      <c r="BG69" s="662"/>
      <c r="BH69" s="232" t="str">
        <f t="shared" si="3"/>
        <v/>
      </c>
      <c r="BI69" s="164"/>
      <c r="BJ69" s="663" t="str">
        <f t="shared" si="12"/>
        <v/>
      </c>
      <c r="BK69" s="663" t="str">
        <f>IF(BI69="","",BI69*(VLOOKUP((_xlfn.CONCAT(BH69,AY69)),'2 - Cadastro de Itens'!$J$16:$M$37,4,0)))</f>
        <v/>
      </c>
      <c r="BL69" s="197">
        <f t="shared" si="4"/>
        <v>0</v>
      </c>
      <c r="BM69" s="232" t="str">
        <f t="shared" si="5"/>
        <v/>
      </c>
      <c r="BN69" s="664"/>
      <c r="BO69" s="197" t="str">
        <f t="shared" si="6"/>
        <v/>
      </c>
      <c r="BP69" s="268" t="str">
        <f>IF(BN69="","",BN69*(VLOOKUP((_xlfn.CONCAT(BM69,AY69)),'2 - Cadastro de Itens'!$J$16:$M$37,4,0)))</f>
        <v/>
      </c>
      <c r="BQ69" s="197">
        <f t="shared" si="7"/>
        <v>0</v>
      </c>
      <c r="BR69" s="232" t="str">
        <f t="shared" si="8"/>
        <v/>
      </c>
      <c r="BS69" s="165"/>
      <c r="BT69" s="197" t="str">
        <f t="shared" si="9"/>
        <v/>
      </c>
      <c r="BU69" s="268" t="str">
        <f>IF(BS69="","",BS69*(VLOOKUP((_xlfn.CONCAT(BR69,AY69)),'2 - Cadastro de Itens'!$J$16:$M$37,4,0)))</f>
        <v/>
      </c>
      <c r="BV69" s="197">
        <f t="shared" si="10"/>
        <v>0</v>
      </c>
      <c r="BW69" s="197">
        <f t="shared" si="11"/>
        <v>0</v>
      </c>
      <c r="BY69" s="245"/>
      <c r="BZ69" s="256"/>
      <c r="CA69" s="256"/>
      <c r="CB69" s="256"/>
      <c r="CC69" s="257"/>
      <c r="CD69" s="257"/>
      <c r="CE69" s="257"/>
      <c r="CF69" s="257"/>
      <c r="CG69" s="164"/>
      <c r="CH69" s="22"/>
      <c r="CI69" s="164"/>
      <c r="CJ69" s="172"/>
      <c r="CK69" s="1172"/>
      <c r="CL69" s="289"/>
      <c r="CM69" s="164"/>
      <c r="CN69" s="164"/>
      <c r="CO69" s="241"/>
      <c r="CP69" s="241"/>
      <c r="CR69" s="1651"/>
      <c r="CS69" s="1652"/>
      <c r="CT69" s="1652"/>
      <c r="CU69" s="1652"/>
      <c r="CV69" s="1652"/>
      <c r="CW69" s="1652"/>
      <c r="CX69" s="1652"/>
      <c r="CY69" s="1652"/>
      <c r="CZ69" s="1652"/>
      <c r="DA69" s="1652"/>
      <c r="DB69" s="1652"/>
      <c r="DC69" s="1652"/>
      <c r="DD69" s="1653"/>
      <c r="DE69" s="10"/>
    </row>
    <row r="70" spans="2:109" ht="19.95" customHeight="1" x14ac:dyDescent="0.25">
      <c r="B70" s="126"/>
      <c r="C70" s="232" t="str">
        <f>IF('10 - Endividamento'!C77="","",'10 - Endividamento'!C77)</f>
        <v/>
      </c>
      <c r="D70" s="232" t="str">
        <f>IF('10 - Endividamento'!D77="","",'10 - Endividamento'!D77)</f>
        <v/>
      </c>
      <c r="E70" s="232" t="str">
        <f>IF('10 - Endividamento'!AG77="","",'10 - Endividamento'!AG77)</f>
        <v/>
      </c>
      <c r="F70" s="164"/>
      <c r="G70" s="233" t="str">
        <f>IF('10 - Endividamento'!S77="","",'10 - Endividamento'!S77)</f>
        <v/>
      </c>
      <c r="H70" s="233" t="str">
        <f>IF('10 - Endividamento'!U77="","",'10 - Endividamento'!U77="")</f>
        <v/>
      </c>
      <c r="I70" s="514" t="str">
        <f>IF('10 - Endividamento'!R77="","",'10 - Endividamento'!R77)</f>
        <v/>
      </c>
      <c r="J70" s="236" t="str">
        <f>IF('10 - Endividamento'!X77="","",'10 - Endividamento'!X77)</f>
        <v/>
      </c>
      <c r="K70" s="197" t="str">
        <f>IF('10 - Endividamento'!AJ77="","",'10 - Endividamento'!AJ77)</f>
        <v/>
      </c>
      <c r="L70" s="186"/>
      <c r="M70" s="186"/>
      <c r="N70" s="186"/>
      <c r="O70" s="186"/>
      <c r="P70" s="186"/>
      <c r="Q70" s="186"/>
      <c r="R70" s="186"/>
      <c r="S70" s="186"/>
      <c r="T70" s="186"/>
      <c r="U70" s="186"/>
      <c r="V70" s="186"/>
      <c r="W70" s="186"/>
      <c r="X70" s="186"/>
      <c r="Z70" s="164"/>
      <c r="AA70" s="164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M70" s="653" t="str">
        <f>IF('9 - Fornecedores (Cadastro)'!C70="","",'9 - Fornecedores (Cadastro)'!C70)</f>
        <v/>
      </c>
      <c r="AN70" s="653" t="str">
        <f>IF('9 - Fornecedores (Cadastro)'!D70="","",'9 - Fornecedores (Cadastro)'!D70)</f>
        <v/>
      </c>
      <c r="AO70" s="654" t="str">
        <f>IF('9 - Fornecedores (Cadastro)'!F70="","",'9 - Fornecedores (Cadastro)'!F70)</f>
        <v/>
      </c>
      <c r="AP70" s="655" t="str">
        <f>IF('9 - Fornecedores (Cadastro)'!G70="","",'9 - Fornecedores (Cadastro)'!G70)</f>
        <v/>
      </c>
      <c r="AQ70" s="656" t="str">
        <f>IF('9 - Fornecedores (Cadastro)'!E70="","",'9 - Fornecedores (Cadastro)'!E70)</f>
        <v/>
      </c>
      <c r="AS70" s="22"/>
      <c r="AT70" s="156"/>
      <c r="AV70" s="662"/>
      <c r="AW70" s="662"/>
      <c r="AX70" s="662"/>
      <c r="AY70" s="662"/>
      <c r="AZ70" s="662"/>
      <c r="BA70" s="662"/>
      <c r="BB70" s="662"/>
      <c r="BC70" s="662"/>
      <c r="BD70" s="662"/>
      <c r="BE70" s="662"/>
      <c r="BF70" s="662"/>
      <c r="BG70" s="662"/>
      <c r="BH70" s="232" t="str">
        <f t="shared" si="3"/>
        <v/>
      </c>
      <c r="BI70" s="164"/>
      <c r="BJ70" s="663" t="str">
        <f t="shared" si="12"/>
        <v/>
      </c>
      <c r="BK70" s="663" t="str">
        <f>IF(BI70="","",BI70*(VLOOKUP((_xlfn.CONCAT(BH70,AY70)),'2 - Cadastro de Itens'!$J$16:$M$37,4,0)))</f>
        <v/>
      </c>
      <c r="BL70" s="197">
        <f t="shared" si="4"/>
        <v>0</v>
      </c>
      <c r="BM70" s="232" t="str">
        <f t="shared" si="5"/>
        <v/>
      </c>
      <c r="BN70" s="664"/>
      <c r="BO70" s="197" t="str">
        <f t="shared" si="6"/>
        <v/>
      </c>
      <c r="BP70" s="268" t="str">
        <f>IF(BN70="","",BN70*(VLOOKUP((_xlfn.CONCAT(BM70,AY70)),'2 - Cadastro de Itens'!$J$16:$M$37,4,0)))</f>
        <v/>
      </c>
      <c r="BQ70" s="197">
        <f t="shared" si="7"/>
        <v>0</v>
      </c>
      <c r="BR70" s="232" t="str">
        <f t="shared" si="8"/>
        <v/>
      </c>
      <c r="BS70" s="165"/>
      <c r="BT70" s="197" t="str">
        <f t="shared" si="9"/>
        <v/>
      </c>
      <c r="BU70" s="268" t="str">
        <f>IF(BS70="","",BS70*(VLOOKUP((_xlfn.CONCAT(BR70,AY70)),'2 - Cadastro de Itens'!$J$16:$M$37,4,0)))</f>
        <v/>
      </c>
      <c r="BV70" s="197">
        <f t="shared" si="10"/>
        <v>0</v>
      </c>
      <c r="BW70" s="197">
        <f t="shared" si="11"/>
        <v>0</v>
      </c>
      <c r="BY70" s="245"/>
      <c r="BZ70" s="256"/>
      <c r="CA70" s="256"/>
      <c r="CB70" s="256"/>
      <c r="CC70" s="166"/>
      <c r="CD70" s="166"/>
      <c r="CE70" s="166"/>
      <c r="CF70" s="166"/>
      <c r="CG70" s="164"/>
      <c r="CH70" s="22"/>
      <c r="CI70" s="164"/>
      <c r="CJ70" s="172"/>
      <c r="CK70" s="1172"/>
      <c r="CL70" s="289"/>
      <c r="CM70" s="164"/>
      <c r="CN70" s="164"/>
      <c r="CO70" s="241"/>
      <c r="CP70" s="241"/>
      <c r="CR70" s="1651"/>
      <c r="CS70" s="1652"/>
      <c r="CT70" s="1652"/>
      <c r="CU70" s="1652"/>
      <c r="CV70" s="1652"/>
      <c r="CW70" s="1652"/>
      <c r="CX70" s="1652"/>
      <c r="CY70" s="1652"/>
      <c r="CZ70" s="1652"/>
      <c r="DA70" s="1652"/>
      <c r="DB70" s="1652"/>
      <c r="DC70" s="1652"/>
      <c r="DD70" s="1653"/>
      <c r="DE70" s="10"/>
    </row>
    <row r="71" spans="2:109" ht="19.95" customHeight="1" x14ac:dyDescent="0.25">
      <c r="B71" s="126"/>
      <c r="C71" s="232" t="str">
        <f>IF('10 - Endividamento'!C78="","",'10 - Endividamento'!C78)</f>
        <v/>
      </c>
      <c r="D71" s="232" t="str">
        <f>IF('10 - Endividamento'!D78="","",'10 - Endividamento'!D78)</f>
        <v/>
      </c>
      <c r="E71" s="232" t="str">
        <f>IF('10 - Endividamento'!AG78="","",'10 - Endividamento'!AG78)</f>
        <v/>
      </c>
      <c r="F71" s="164"/>
      <c r="G71" s="233" t="str">
        <f>IF('10 - Endividamento'!S78="","",'10 - Endividamento'!S78)</f>
        <v/>
      </c>
      <c r="H71" s="233" t="str">
        <f>IF('10 - Endividamento'!U78="","",'10 - Endividamento'!U78="")</f>
        <v/>
      </c>
      <c r="I71" s="514" t="str">
        <f>IF('10 - Endividamento'!R78="","",'10 - Endividamento'!R78)</f>
        <v/>
      </c>
      <c r="J71" s="236" t="str">
        <f>IF('10 - Endividamento'!X78="","",'10 - Endividamento'!X78)</f>
        <v/>
      </c>
      <c r="K71" s="197" t="str">
        <f>IF('10 - Endividamento'!AJ78="","",'10 - Endividamento'!AJ78)</f>
        <v/>
      </c>
      <c r="L71" s="186"/>
      <c r="M71" s="186"/>
      <c r="N71" s="186"/>
      <c r="O71" s="186"/>
      <c r="P71" s="186"/>
      <c r="Q71" s="186"/>
      <c r="R71" s="186"/>
      <c r="S71" s="186"/>
      <c r="T71" s="186"/>
      <c r="U71" s="186"/>
      <c r="V71" s="186"/>
      <c r="W71" s="186"/>
      <c r="X71" s="186"/>
      <c r="Z71" s="164"/>
      <c r="AA71" s="164"/>
      <c r="AB71" s="169"/>
      <c r="AC71" s="169"/>
      <c r="AD71" s="169"/>
      <c r="AE71" s="169"/>
      <c r="AF71" s="169"/>
      <c r="AG71" s="169"/>
      <c r="AH71" s="169"/>
      <c r="AI71" s="169"/>
      <c r="AJ71" s="169"/>
      <c r="AK71" s="169"/>
      <c r="AM71" s="653" t="str">
        <f>IF('9 - Fornecedores (Cadastro)'!C71="","",'9 - Fornecedores (Cadastro)'!C71)</f>
        <v/>
      </c>
      <c r="AN71" s="653" t="str">
        <f>IF('9 - Fornecedores (Cadastro)'!D71="","",'9 - Fornecedores (Cadastro)'!D71)</f>
        <v/>
      </c>
      <c r="AO71" s="654" t="str">
        <f>IF('9 - Fornecedores (Cadastro)'!F71="","",'9 - Fornecedores (Cadastro)'!F71)</f>
        <v/>
      </c>
      <c r="AP71" s="655" t="str">
        <f>IF('9 - Fornecedores (Cadastro)'!G71="","",'9 - Fornecedores (Cadastro)'!G71)</f>
        <v/>
      </c>
      <c r="AQ71" s="656" t="str">
        <f>IF('9 - Fornecedores (Cadastro)'!E71="","",'9 - Fornecedores (Cadastro)'!E71)</f>
        <v/>
      </c>
      <c r="AS71" s="22"/>
      <c r="AT71" s="156"/>
      <c r="AV71" s="662"/>
      <c r="AW71" s="662"/>
      <c r="AX71" s="662"/>
      <c r="AY71" s="662"/>
      <c r="AZ71" s="662"/>
      <c r="BA71" s="662"/>
      <c r="BB71" s="662"/>
      <c r="BC71" s="662"/>
      <c r="BD71" s="662"/>
      <c r="BE71" s="662"/>
      <c r="BF71" s="662"/>
      <c r="BG71" s="662"/>
      <c r="BH71" s="232" t="str">
        <f t="shared" si="3"/>
        <v/>
      </c>
      <c r="BI71" s="164"/>
      <c r="BJ71" s="663" t="str">
        <f t="shared" si="12"/>
        <v/>
      </c>
      <c r="BK71" s="663" t="str">
        <f>IF(BI71="","",BI71*(VLOOKUP((_xlfn.CONCAT(BH71,AY71)),'2 - Cadastro de Itens'!$J$16:$M$37,4,0)))</f>
        <v/>
      </c>
      <c r="BL71" s="197">
        <f t="shared" si="4"/>
        <v>0</v>
      </c>
      <c r="BM71" s="232" t="str">
        <f t="shared" si="5"/>
        <v/>
      </c>
      <c r="BN71" s="664"/>
      <c r="BO71" s="197" t="str">
        <f t="shared" si="6"/>
        <v/>
      </c>
      <c r="BP71" s="268" t="str">
        <f>IF(BN71="","",BN71*(VLOOKUP((_xlfn.CONCAT(BM71,AY71)),'2 - Cadastro de Itens'!$J$16:$M$37,4,0)))</f>
        <v/>
      </c>
      <c r="BQ71" s="197">
        <f t="shared" si="7"/>
        <v>0</v>
      </c>
      <c r="BR71" s="232" t="str">
        <f t="shared" si="8"/>
        <v/>
      </c>
      <c r="BS71" s="165"/>
      <c r="BT71" s="197" t="str">
        <f t="shared" si="9"/>
        <v/>
      </c>
      <c r="BU71" s="268" t="str">
        <f>IF(BS71="","",BS71*(VLOOKUP((_xlfn.CONCAT(BR71,AY71)),'2 - Cadastro de Itens'!$J$16:$M$37,4,0)))</f>
        <v/>
      </c>
      <c r="BV71" s="197">
        <f t="shared" si="10"/>
        <v>0</v>
      </c>
      <c r="BW71" s="197">
        <f t="shared" si="11"/>
        <v>0</v>
      </c>
      <c r="BY71" s="245"/>
      <c r="BZ71" s="256"/>
      <c r="CA71" s="256"/>
      <c r="CB71" s="256"/>
      <c r="CC71" s="166"/>
      <c r="CD71" s="166"/>
      <c r="CE71" s="166"/>
      <c r="CF71" s="166"/>
      <c r="CG71" s="164"/>
      <c r="CH71" s="22"/>
      <c r="CI71" s="164"/>
      <c r="CJ71" s="172"/>
      <c r="CK71" s="1172"/>
      <c r="CL71" s="289"/>
      <c r="CM71" s="164"/>
      <c r="CN71" s="164"/>
      <c r="CO71" s="241"/>
      <c r="CP71" s="241"/>
      <c r="CR71" s="1651"/>
      <c r="CS71" s="1652"/>
      <c r="CT71" s="1652"/>
      <c r="CU71" s="1652"/>
      <c r="CV71" s="1652"/>
      <c r="CW71" s="1652"/>
      <c r="CX71" s="1652"/>
      <c r="CY71" s="1652"/>
      <c r="CZ71" s="1652"/>
      <c r="DA71" s="1652"/>
      <c r="DB71" s="1652"/>
      <c r="DC71" s="1652"/>
      <c r="DD71" s="1653"/>
      <c r="DE71" s="10"/>
    </row>
    <row r="72" spans="2:109" ht="19.95" customHeight="1" x14ac:dyDescent="0.25">
      <c r="B72" s="126"/>
      <c r="C72" s="232" t="str">
        <f>IF('10 - Endividamento'!C79="","",'10 - Endividamento'!C79)</f>
        <v/>
      </c>
      <c r="D72" s="232" t="str">
        <f>IF('10 - Endividamento'!D79="","",'10 - Endividamento'!D79)</f>
        <v/>
      </c>
      <c r="E72" s="232" t="str">
        <f>IF('10 - Endividamento'!AG79="","",'10 - Endividamento'!AG79)</f>
        <v/>
      </c>
      <c r="F72" s="164"/>
      <c r="G72" s="233" t="str">
        <f>IF('10 - Endividamento'!S79="","",'10 - Endividamento'!S79)</f>
        <v/>
      </c>
      <c r="H72" s="233" t="str">
        <f>IF('10 - Endividamento'!U79="","",'10 - Endividamento'!U79="")</f>
        <v/>
      </c>
      <c r="I72" s="514" t="str">
        <f>IF('10 - Endividamento'!R79="","",'10 - Endividamento'!R79)</f>
        <v/>
      </c>
      <c r="J72" s="236" t="str">
        <f>IF('10 - Endividamento'!X79="","",'10 - Endividamento'!X79)</f>
        <v/>
      </c>
      <c r="K72" s="197" t="str">
        <f>IF('10 - Endividamento'!AJ79="","",'10 - Endividamento'!AJ79)</f>
        <v/>
      </c>
      <c r="L72" s="186"/>
      <c r="M72" s="186"/>
      <c r="N72" s="186"/>
      <c r="O72" s="186"/>
      <c r="P72" s="186"/>
      <c r="Q72" s="186"/>
      <c r="R72" s="186"/>
      <c r="S72" s="186"/>
      <c r="T72" s="186"/>
      <c r="U72" s="186"/>
      <c r="V72" s="186"/>
      <c r="W72" s="186"/>
      <c r="X72" s="186"/>
      <c r="Z72" s="164"/>
      <c r="AA72" s="164"/>
      <c r="AB72" s="169"/>
      <c r="AC72" s="169"/>
      <c r="AD72" s="169"/>
      <c r="AE72" s="169"/>
      <c r="AF72" s="169"/>
      <c r="AG72" s="169"/>
      <c r="AH72" s="169"/>
      <c r="AI72" s="169"/>
      <c r="AJ72" s="169"/>
      <c r="AK72" s="169"/>
      <c r="AM72" s="653" t="str">
        <f>IF('9 - Fornecedores (Cadastro)'!C72="","",'9 - Fornecedores (Cadastro)'!C72)</f>
        <v/>
      </c>
      <c r="AN72" s="653" t="str">
        <f>IF('9 - Fornecedores (Cadastro)'!D72="","",'9 - Fornecedores (Cadastro)'!D72)</f>
        <v/>
      </c>
      <c r="AO72" s="654" t="str">
        <f>IF('9 - Fornecedores (Cadastro)'!F72="","",'9 - Fornecedores (Cadastro)'!F72)</f>
        <v/>
      </c>
      <c r="AP72" s="655" t="str">
        <f>IF('9 - Fornecedores (Cadastro)'!G72="","",'9 - Fornecedores (Cadastro)'!G72)</f>
        <v/>
      </c>
      <c r="AQ72" s="656" t="str">
        <f>IF('9 - Fornecedores (Cadastro)'!E72="","",'9 - Fornecedores (Cadastro)'!E72)</f>
        <v/>
      </c>
      <c r="AS72" s="22"/>
      <c r="AT72" s="156"/>
      <c r="AV72" s="662"/>
      <c r="AW72" s="662"/>
      <c r="AX72" s="662"/>
      <c r="AY72" s="662"/>
      <c r="AZ72" s="662"/>
      <c r="BA72" s="662"/>
      <c r="BB72" s="662"/>
      <c r="BC72" s="662"/>
      <c r="BD72" s="662"/>
      <c r="BE72" s="662"/>
      <c r="BF72" s="662"/>
      <c r="BG72" s="662"/>
      <c r="BH72" s="232" t="str">
        <f t="shared" si="3"/>
        <v/>
      </c>
      <c r="BI72" s="164"/>
      <c r="BJ72" s="663" t="str">
        <f t="shared" si="12"/>
        <v/>
      </c>
      <c r="BK72" s="663" t="str">
        <f>IF(BI72="","",BI72*(VLOOKUP((_xlfn.CONCAT(BH72,AY72)),'2 - Cadastro de Itens'!$J$16:$M$37,4,0)))</f>
        <v/>
      </c>
      <c r="BL72" s="197">
        <f t="shared" si="4"/>
        <v>0</v>
      </c>
      <c r="BM72" s="232" t="str">
        <f t="shared" si="5"/>
        <v/>
      </c>
      <c r="BN72" s="664"/>
      <c r="BO72" s="197" t="str">
        <f t="shared" si="6"/>
        <v/>
      </c>
      <c r="BP72" s="268" t="str">
        <f>IF(BN72="","",BN72*(VLOOKUP((_xlfn.CONCAT(BM72,AY72)),'2 - Cadastro de Itens'!$J$16:$M$37,4,0)))</f>
        <v/>
      </c>
      <c r="BQ72" s="197">
        <f t="shared" si="7"/>
        <v>0</v>
      </c>
      <c r="BR72" s="232" t="str">
        <f t="shared" si="8"/>
        <v/>
      </c>
      <c r="BS72" s="165"/>
      <c r="BT72" s="197" t="str">
        <f t="shared" si="9"/>
        <v/>
      </c>
      <c r="BU72" s="268" t="str">
        <f>IF(BS72="","",BS72*(VLOOKUP((_xlfn.CONCAT(BR72,AY72)),'2 - Cadastro de Itens'!$J$16:$M$37,4,0)))</f>
        <v/>
      </c>
      <c r="BV72" s="197">
        <f t="shared" si="10"/>
        <v>0</v>
      </c>
      <c r="BW72" s="197">
        <f t="shared" si="11"/>
        <v>0</v>
      </c>
      <c r="BY72" s="245"/>
      <c r="BZ72" s="256"/>
      <c r="CA72" s="256"/>
      <c r="CB72" s="256"/>
      <c r="CC72" s="166"/>
      <c r="CD72" s="166"/>
      <c r="CE72" s="166"/>
      <c r="CF72" s="166"/>
      <c r="CG72" s="164"/>
      <c r="CH72" s="22"/>
      <c r="CI72" s="164"/>
      <c r="CJ72" s="172"/>
      <c r="CK72" s="1172"/>
      <c r="CL72" s="289"/>
      <c r="CM72" s="164"/>
      <c r="CN72" s="164"/>
      <c r="CO72" s="241"/>
      <c r="CP72" s="241"/>
      <c r="CR72" s="1651"/>
      <c r="CS72" s="1652"/>
      <c r="CT72" s="1652"/>
      <c r="CU72" s="1652"/>
      <c r="CV72" s="1652"/>
      <c r="CW72" s="1652"/>
      <c r="CX72" s="1652"/>
      <c r="CY72" s="1652"/>
      <c r="CZ72" s="1652"/>
      <c r="DA72" s="1652"/>
      <c r="DB72" s="1652"/>
      <c r="DC72" s="1652"/>
      <c r="DD72" s="1653"/>
      <c r="DE72" s="10"/>
    </row>
    <row r="73" spans="2:109" ht="19.95" customHeight="1" x14ac:dyDescent="0.25">
      <c r="B73" s="126"/>
      <c r="C73" s="232" t="str">
        <f>IF('10 - Endividamento'!C80="","",'10 - Endividamento'!C80)</f>
        <v/>
      </c>
      <c r="D73" s="232" t="str">
        <f>IF('10 - Endividamento'!D80="","",'10 - Endividamento'!D80)</f>
        <v/>
      </c>
      <c r="E73" s="232" t="str">
        <f>IF('10 - Endividamento'!AG80="","",'10 - Endividamento'!AG80)</f>
        <v/>
      </c>
      <c r="F73" s="164"/>
      <c r="G73" s="233" t="str">
        <f>IF('10 - Endividamento'!S80="","",'10 - Endividamento'!S80)</f>
        <v/>
      </c>
      <c r="H73" s="233" t="str">
        <f>IF('10 - Endividamento'!U80="","",'10 - Endividamento'!U80="")</f>
        <v/>
      </c>
      <c r="I73" s="514" t="str">
        <f>IF('10 - Endividamento'!R80="","",'10 - Endividamento'!R80)</f>
        <v/>
      </c>
      <c r="J73" s="236" t="str">
        <f>IF('10 - Endividamento'!X80="","",'10 - Endividamento'!X80)</f>
        <v/>
      </c>
      <c r="K73" s="197" t="str">
        <f>IF('10 - Endividamento'!AJ80="","",'10 - Endividamento'!AJ80)</f>
        <v/>
      </c>
      <c r="L73" s="186"/>
      <c r="M73" s="186"/>
      <c r="N73" s="186"/>
      <c r="O73" s="186"/>
      <c r="P73" s="186"/>
      <c r="Q73" s="186"/>
      <c r="R73" s="186"/>
      <c r="S73" s="186"/>
      <c r="T73" s="186"/>
      <c r="U73" s="186"/>
      <c r="V73" s="186"/>
      <c r="W73" s="186"/>
      <c r="X73" s="186"/>
      <c r="Z73" s="164"/>
      <c r="AA73" s="164"/>
      <c r="AB73" s="169"/>
      <c r="AC73" s="169"/>
      <c r="AD73" s="169"/>
      <c r="AE73" s="169"/>
      <c r="AF73" s="169"/>
      <c r="AG73" s="169"/>
      <c r="AH73" s="169"/>
      <c r="AI73" s="169"/>
      <c r="AJ73" s="169"/>
      <c r="AK73" s="169"/>
      <c r="AM73" s="653" t="str">
        <f>IF('9 - Fornecedores (Cadastro)'!C73="","",'9 - Fornecedores (Cadastro)'!C73)</f>
        <v/>
      </c>
      <c r="AN73" s="653" t="str">
        <f>IF('9 - Fornecedores (Cadastro)'!D73="","",'9 - Fornecedores (Cadastro)'!D73)</f>
        <v/>
      </c>
      <c r="AO73" s="654" t="str">
        <f>IF('9 - Fornecedores (Cadastro)'!F73="","",'9 - Fornecedores (Cadastro)'!F73)</f>
        <v/>
      </c>
      <c r="AP73" s="655" t="str">
        <f>IF('9 - Fornecedores (Cadastro)'!G73="","",'9 - Fornecedores (Cadastro)'!G73)</f>
        <v/>
      </c>
      <c r="AQ73" s="656" t="str">
        <f>IF('9 - Fornecedores (Cadastro)'!E73="","",'9 - Fornecedores (Cadastro)'!E73)</f>
        <v/>
      </c>
      <c r="AS73" s="22"/>
      <c r="AT73" s="156"/>
      <c r="AV73" s="662"/>
      <c r="AW73" s="662"/>
      <c r="AX73" s="662"/>
      <c r="AY73" s="662"/>
      <c r="AZ73" s="662"/>
      <c r="BA73" s="662"/>
      <c r="BB73" s="662"/>
      <c r="BC73" s="662"/>
      <c r="BD73" s="662"/>
      <c r="BE73" s="662"/>
      <c r="BF73" s="662"/>
      <c r="BG73" s="662"/>
      <c r="BH73" s="232" t="str">
        <f t="shared" si="3"/>
        <v/>
      </c>
      <c r="BI73" s="164"/>
      <c r="BJ73" s="663" t="str">
        <f t="shared" si="12"/>
        <v/>
      </c>
      <c r="BK73" s="663" t="str">
        <f>IF(BI73="","",BI73*(VLOOKUP((_xlfn.CONCAT(BH73,AY73)),'2 - Cadastro de Itens'!$J$16:$M$37,4,0)))</f>
        <v/>
      </c>
      <c r="BL73" s="197">
        <f t="shared" si="4"/>
        <v>0</v>
      </c>
      <c r="BM73" s="232" t="str">
        <f t="shared" si="5"/>
        <v/>
      </c>
      <c r="BN73" s="664"/>
      <c r="BO73" s="197" t="str">
        <f t="shared" si="6"/>
        <v/>
      </c>
      <c r="BP73" s="268" t="str">
        <f>IF(BN73="","",BN73*(VLOOKUP((_xlfn.CONCAT(BM73,AY73)),'2 - Cadastro de Itens'!$J$16:$M$37,4,0)))</f>
        <v/>
      </c>
      <c r="BQ73" s="197">
        <f t="shared" si="7"/>
        <v>0</v>
      </c>
      <c r="BR73" s="232" t="str">
        <f t="shared" si="8"/>
        <v/>
      </c>
      <c r="BS73" s="165"/>
      <c r="BT73" s="197" t="str">
        <f t="shared" si="9"/>
        <v/>
      </c>
      <c r="BU73" s="268" t="str">
        <f>IF(BS73="","",BS73*(VLOOKUP((_xlfn.CONCAT(BR73,AY73)),'2 - Cadastro de Itens'!$J$16:$M$37,4,0)))</f>
        <v/>
      </c>
      <c r="BV73" s="197">
        <f t="shared" si="10"/>
        <v>0</v>
      </c>
      <c r="BW73" s="197">
        <f t="shared" si="11"/>
        <v>0</v>
      </c>
      <c r="BY73" s="168"/>
      <c r="BZ73" s="256"/>
      <c r="CA73" s="256"/>
      <c r="CB73" s="256"/>
      <c r="CC73" s="166"/>
      <c r="CD73" s="166"/>
      <c r="CE73" s="166"/>
      <c r="CF73" s="166"/>
      <c r="CG73" s="164"/>
      <c r="CH73" s="22"/>
      <c r="CI73" s="164"/>
      <c r="CJ73" s="172"/>
      <c r="CK73" s="1172"/>
      <c r="CL73" s="289"/>
      <c r="CM73" s="164"/>
      <c r="CN73" s="164"/>
      <c r="CO73" s="241"/>
      <c r="CP73" s="241"/>
      <c r="CR73" s="1651"/>
      <c r="CS73" s="1652"/>
      <c r="CT73" s="1652"/>
      <c r="CU73" s="1652"/>
      <c r="CV73" s="1652"/>
      <c r="CW73" s="1652"/>
      <c r="CX73" s="1652"/>
      <c r="CY73" s="1652"/>
      <c r="CZ73" s="1652"/>
      <c r="DA73" s="1652"/>
      <c r="DB73" s="1652"/>
      <c r="DC73" s="1652"/>
      <c r="DD73" s="1653"/>
      <c r="DE73" s="10"/>
    </row>
    <row r="74" spans="2:109" ht="19.95" customHeight="1" x14ac:dyDescent="0.25">
      <c r="B74" s="126"/>
      <c r="C74" s="232" t="str">
        <f>IF('10 - Endividamento'!C81="","",'10 - Endividamento'!C81)</f>
        <v/>
      </c>
      <c r="D74" s="232" t="str">
        <f>IF('10 - Endividamento'!D81="","",'10 - Endividamento'!D81)</f>
        <v/>
      </c>
      <c r="E74" s="232" t="str">
        <f>IF('10 - Endividamento'!AG81="","",'10 - Endividamento'!AG81)</f>
        <v/>
      </c>
      <c r="F74" s="164"/>
      <c r="G74" s="233" t="str">
        <f>IF('10 - Endividamento'!S81="","",'10 - Endividamento'!S81)</f>
        <v/>
      </c>
      <c r="H74" s="233" t="str">
        <f>IF('10 - Endividamento'!U81="","",'10 - Endividamento'!U81="")</f>
        <v/>
      </c>
      <c r="I74" s="514" t="str">
        <f>IF('10 - Endividamento'!R81="","",'10 - Endividamento'!R81)</f>
        <v/>
      </c>
      <c r="J74" s="236" t="str">
        <f>IF('10 - Endividamento'!X81="","",'10 - Endividamento'!X81)</f>
        <v/>
      </c>
      <c r="K74" s="197" t="str">
        <f>IF('10 - Endividamento'!AJ81="","",'10 - Endividamento'!AJ81)</f>
        <v/>
      </c>
      <c r="L74" s="186"/>
      <c r="M74" s="186"/>
      <c r="N74" s="186"/>
      <c r="O74" s="186"/>
      <c r="P74" s="186"/>
      <c r="Q74" s="186"/>
      <c r="R74" s="186"/>
      <c r="S74" s="186"/>
      <c r="T74" s="186"/>
      <c r="U74" s="186"/>
      <c r="V74" s="186"/>
      <c r="W74" s="186"/>
      <c r="X74" s="186"/>
      <c r="Z74" s="164"/>
      <c r="AA74" s="164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M74" s="653" t="str">
        <f>IF('9 - Fornecedores (Cadastro)'!C74="","",'9 - Fornecedores (Cadastro)'!C74)</f>
        <v/>
      </c>
      <c r="AN74" s="653" t="str">
        <f>IF('9 - Fornecedores (Cadastro)'!D74="","",'9 - Fornecedores (Cadastro)'!D74)</f>
        <v/>
      </c>
      <c r="AO74" s="654" t="str">
        <f>IF('9 - Fornecedores (Cadastro)'!F74="","",'9 - Fornecedores (Cadastro)'!F74)</f>
        <v/>
      </c>
      <c r="AP74" s="655" t="str">
        <f>IF('9 - Fornecedores (Cadastro)'!G74="","",'9 - Fornecedores (Cadastro)'!G74)</f>
        <v/>
      </c>
      <c r="AQ74" s="656" t="str">
        <f>IF('9 - Fornecedores (Cadastro)'!E74="","",'9 - Fornecedores (Cadastro)'!E74)</f>
        <v/>
      </c>
      <c r="AS74" s="22"/>
      <c r="AT74" s="156"/>
      <c r="AV74" s="662"/>
      <c r="AW74" s="662"/>
      <c r="AX74" s="662"/>
      <c r="AY74" s="662"/>
      <c r="AZ74" s="662"/>
      <c r="BA74" s="662"/>
      <c r="BB74" s="662"/>
      <c r="BC74" s="662"/>
      <c r="BD74" s="662"/>
      <c r="BE74" s="662"/>
      <c r="BF74" s="662"/>
      <c r="BG74" s="662"/>
      <c r="BH74" s="232" t="str">
        <f t="shared" si="3"/>
        <v/>
      </c>
      <c r="BI74" s="164"/>
      <c r="BJ74" s="663" t="str">
        <f t="shared" si="12"/>
        <v/>
      </c>
      <c r="BK74" s="663" t="str">
        <f>IF(BI74="","",BI74*(VLOOKUP((_xlfn.CONCAT(BH74,AY74)),'2 - Cadastro de Itens'!$J$16:$M$37,4,0)))</f>
        <v/>
      </c>
      <c r="BL74" s="197">
        <f t="shared" si="4"/>
        <v>0</v>
      </c>
      <c r="BM74" s="232" t="str">
        <f t="shared" si="5"/>
        <v/>
      </c>
      <c r="BN74" s="664"/>
      <c r="BO74" s="197" t="str">
        <f t="shared" si="6"/>
        <v/>
      </c>
      <c r="BP74" s="268" t="str">
        <f>IF(BN74="","",BN74*(VLOOKUP((_xlfn.CONCAT(BM74,AY74)),'2 - Cadastro de Itens'!$J$16:$M$37,4,0)))</f>
        <v/>
      </c>
      <c r="BQ74" s="197">
        <f t="shared" si="7"/>
        <v>0</v>
      </c>
      <c r="BR74" s="232" t="str">
        <f t="shared" si="8"/>
        <v/>
      </c>
      <c r="BS74" s="165"/>
      <c r="BT74" s="197" t="str">
        <f t="shared" si="9"/>
        <v/>
      </c>
      <c r="BU74" s="268" t="str">
        <f>IF(BS74="","",BS74*(VLOOKUP((_xlfn.CONCAT(BR74,AY74)),'2 - Cadastro de Itens'!$J$16:$M$37,4,0)))</f>
        <v/>
      </c>
      <c r="BV74" s="197">
        <f t="shared" si="10"/>
        <v>0</v>
      </c>
      <c r="BW74" s="197">
        <f t="shared" si="11"/>
        <v>0</v>
      </c>
      <c r="BY74" s="245"/>
      <c r="BZ74" s="256"/>
      <c r="CA74" s="256"/>
      <c r="CB74" s="256"/>
      <c r="CC74" s="257"/>
      <c r="CD74" s="257"/>
      <c r="CE74" s="257"/>
      <c r="CF74" s="257"/>
      <c r="CG74" s="164"/>
      <c r="CH74" s="22"/>
      <c r="CI74" s="164"/>
      <c r="CJ74" s="172"/>
      <c r="CK74" s="1172"/>
      <c r="CL74" s="289"/>
      <c r="CM74" s="164"/>
      <c r="CN74" s="164"/>
      <c r="CO74" s="241"/>
      <c r="CP74" s="241"/>
      <c r="CR74" s="1651"/>
      <c r="CS74" s="1652"/>
      <c r="CT74" s="1652"/>
      <c r="CU74" s="1652"/>
      <c r="CV74" s="1652"/>
      <c r="CW74" s="1652"/>
      <c r="CX74" s="1652"/>
      <c r="CY74" s="1652"/>
      <c r="CZ74" s="1652"/>
      <c r="DA74" s="1652"/>
      <c r="DB74" s="1652"/>
      <c r="DC74" s="1652"/>
      <c r="DD74" s="1653"/>
      <c r="DE74" s="10"/>
    </row>
    <row r="75" spans="2:109" ht="19.95" customHeight="1" x14ac:dyDescent="0.25">
      <c r="B75" s="126"/>
      <c r="C75" s="232" t="str">
        <f>IF('10 - Endividamento'!C82="","",'10 - Endividamento'!C82)</f>
        <v/>
      </c>
      <c r="D75" s="232" t="str">
        <f>IF('10 - Endividamento'!D82="","",'10 - Endividamento'!D82)</f>
        <v/>
      </c>
      <c r="E75" s="232" t="str">
        <f>IF('10 - Endividamento'!AG82="","",'10 - Endividamento'!AG82)</f>
        <v/>
      </c>
      <c r="F75" s="164"/>
      <c r="G75" s="233" t="str">
        <f>IF('10 - Endividamento'!S82="","",'10 - Endividamento'!S82)</f>
        <v/>
      </c>
      <c r="H75" s="233" t="str">
        <f>IF('10 - Endividamento'!U82="","",'10 - Endividamento'!U82="")</f>
        <v/>
      </c>
      <c r="I75" s="514" t="str">
        <f>IF('10 - Endividamento'!R82="","",'10 - Endividamento'!R82)</f>
        <v/>
      </c>
      <c r="J75" s="236" t="str">
        <f>IF('10 - Endividamento'!X82="","",'10 - Endividamento'!X82)</f>
        <v/>
      </c>
      <c r="K75" s="197" t="str">
        <f>IF('10 - Endividamento'!AJ82="","",'10 - Endividamento'!AJ82)</f>
        <v/>
      </c>
      <c r="L75" s="186"/>
      <c r="M75" s="186"/>
      <c r="N75" s="186"/>
      <c r="O75" s="186"/>
      <c r="P75" s="186"/>
      <c r="Q75" s="186"/>
      <c r="R75" s="186"/>
      <c r="S75" s="186"/>
      <c r="T75" s="186"/>
      <c r="U75" s="186"/>
      <c r="V75" s="186"/>
      <c r="W75" s="186"/>
      <c r="X75" s="186"/>
      <c r="Z75" s="164"/>
      <c r="AA75" s="164"/>
      <c r="AB75" s="169"/>
      <c r="AC75" s="169"/>
      <c r="AD75" s="169"/>
      <c r="AE75" s="169"/>
      <c r="AF75" s="169"/>
      <c r="AG75" s="169"/>
      <c r="AH75" s="169"/>
      <c r="AI75" s="169"/>
      <c r="AJ75" s="169"/>
      <c r="AK75" s="169"/>
      <c r="AM75" s="653" t="str">
        <f>IF('9 - Fornecedores (Cadastro)'!C75="","",'9 - Fornecedores (Cadastro)'!C75)</f>
        <v/>
      </c>
      <c r="AN75" s="653" t="str">
        <f>IF('9 - Fornecedores (Cadastro)'!D75="","",'9 - Fornecedores (Cadastro)'!D75)</f>
        <v/>
      </c>
      <c r="AO75" s="654" t="str">
        <f>IF('9 - Fornecedores (Cadastro)'!F75="","",'9 - Fornecedores (Cadastro)'!F75)</f>
        <v/>
      </c>
      <c r="AP75" s="655" t="str">
        <f>IF('9 - Fornecedores (Cadastro)'!G75="","",'9 - Fornecedores (Cadastro)'!G75)</f>
        <v/>
      </c>
      <c r="AQ75" s="656" t="str">
        <f>IF('9 - Fornecedores (Cadastro)'!E75="","",'9 - Fornecedores (Cadastro)'!E75)</f>
        <v/>
      </c>
      <c r="AS75" s="22"/>
      <c r="AT75" s="156"/>
      <c r="AV75" s="662"/>
      <c r="AW75" s="662"/>
      <c r="AX75" s="662"/>
      <c r="AY75" s="662"/>
      <c r="AZ75" s="662"/>
      <c r="BA75" s="662"/>
      <c r="BB75" s="662"/>
      <c r="BC75" s="662"/>
      <c r="BD75" s="662"/>
      <c r="BE75" s="662"/>
      <c r="BF75" s="662"/>
      <c r="BG75" s="662"/>
      <c r="BH75" s="232" t="str">
        <f t="shared" si="3"/>
        <v/>
      </c>
      <c r="BI75" s="164"/>
      <c r="BJ75" s="663" t="str">
        <f t="shared" si="12"/>
        <v/>
      </c>
      <c r="BK75" s="663" t="str">
        <f>IF(BI75="","",BI75*(VLOOKUP((_xlfn.CONCAT(BH75,AY75)),'2 - Cadastro de Itens'!$J$16:$M$37,4,0)))</f>
        <v/>
      </c>
      <c r="BL75" s="197">
        <f t="shared" si="4"/>
        <v>0</v>
      </c>
      <c r="BM75" s="232" t="str">
        <f t="shared" si="5"/>
        <v/>
      </c>
      <c r="BN75" s="664"/>
      <c r="BO75" s="197" t="str">
        <f t="shared" si="6"/>
        <v/>
      </c>
      <c r="BP75" s="268" t="str">
        <f>IF(BN75="","",BN75*(VLOOKUP((_xlfn.CONCAT(BM75,AY75)),'2 - Cadastro de Itens'!$J$16:$M$37,4,0)))</f>
        <v/>
      </c>
      <c r="BQ75" s="197">
        <f t="shared" si="7"/>
        <v>0</v>
      </c>
      <c r="BR75" s="232" t="str">
        <f t="shared" si="8"/>
        <v/>
      </c>
      <c r="BS75" s="165"/>
      <c r="BT75" s="197" t="str">
        <f t="shared" si="9"/>
        <v/>
      </c>
      <c r="BU75" s="268" t="str">
        <f>IF(BS75="","",BS75*(VLOOKUP((_xlfn.CONCAT(BR75,AY75)),'2 - Cadastro de Itens'!$J$16:$M$37,4,0)))</f>
        <v/>
      </c>
      <c r="BV75" s="197">
        <f t="shared" si="10"/>
        <v>0</v>
      </c>
      <c r="BW75" s="197">
        <f t="shared" si="11"/>
        <v>0</v>
      </c>
      <c r="BY75" s="245"/>
      <c r="BZ75" s="256"/>
      <c r="CA75" s="256"/>
      <c r="CB75" s="256"/>
      <c r="CC75" s="245"/>
      <c r="CD75" s="245"/>
      <c r="CE75" s="245"/>
      <c r="CF75" s="245"/>
      <c r="CG75" s="164"/>
      <c r="CH75" s="22"/>
      <c r="CI75" s="164"/>
      <c r="CJ75" s="172"/>
      <c r="CK75" s="1172"/>
      <c r="CL75" s="289"/>
      <c r="CM75" s="164"/>
      <c r="CN75" s="164"/>
      <c r="CO75" s="241"/>
      <c r="CP75" s="241"/>
      <c r="CR75" s="1651"/>
      <c r="CS75" s="1652"/>
      <c r="CT75" s="1652"/>
      <c r="CU75" s="1652"/>
      <c r="CV75" s="1652"/>
      <c r="CW75" s="1652"/>
      <c r="CX75" s="1652"/>
      <c r="CY75" s="1652"/>
      <c r="CZ75" s="1652"/>
      <c r="DA75" s="1652"/>
      <c r="DB75" s="1652"/>
      <c r="DC75" s="1652"/>
      <c r="DD75" s="1653"/>
      <c r="DE75" s="10"/>
    </row>
    <row r="76" spans="2:109" ht="19.95" customHeight="1" x14ac:dyDescent="0.25">
      <c r="B76" s="126"/>
      <c r="C76" s="232" t="str">
        <f>IF('10 - Endividamento'!C83="","",'10 - Endividamento'!C83)</f>
        <v/>
      </c>
      <c r="D76" s="232" t="str">
        <f>IF('10 - Endividamento'!D83="","",'10 - Endividamento'!D83)</f>
        <v/>
      </c>
      <c r="E76" s="232" t="str">
        <f>IF('10 - Endividamento'!AG83="","",'10 - Endividamento'!AG83)</f>
        <v/>
      </c>
      <c r="F76" s="164"/>
      <c r="G76" s="233" t="str">
        <f>IF('10 - Endividamento'!S83="","",'10 - Endividamento'!S83)</f>
        <v/>
      </c>
      <c r="H76" s="233" t="str">
        <f>IF('10 - Endividamento'!U83="","",'10 - Endividamento'!U83="")</f>
        <v/>
      </c>
      <c r="I76" s="514" t="str">
        <f>IF('10 - Endividamento'!R83="","",'10 - Endividamento'!R83)</f>
        <v/>
      </c>
      <c r="J76" s="236" t="str">
        <f>IF('10 - Endividamento'!X83="","",'10 - Endividamento'!X83)</f>
        <v/>
      </c>
      <c r="K76" s="197" t="str">
        <f>IF('10 - Endividamento'!AJ83="","",'10 - Endividamento'!AJ83)</f>
        <v/>
      </c>
      <c r="L76" s="186"/>
      <c r="M76" s="186"/>
      <c r="N76" s="186"/>
      <c r="O76" s="186"/>
      <c r="P76" s="186"/>
      <c r="Q76" s="186"/>
      <c r="R76" s="186"/>
      <c r="S76" s="186"/>
      <c r="T76" s="186"/>
      <c r="U76" s="186"/>
      <c r="V76" s="186"/>
      <c r="W76" s="186"/>
      <c r="X76" s="186"/>
      <c r="Z76" s="164"/>
      <c r="AA76" s="164"/>
      <c r="AB76" s="169"/>
      <c r="AC76" s="169"/>
      <c r="AD76" s="169"/>
      <c r="AE76" s="169"/>
      <c r="AF76" s="169"/>
      <c r="AG76" s="169"/>
      <c r="AH76" s="169"/>
      <c r="AI76" s="169"/>
      <c r="AJ76" s="169"/>
      <c r="AK76" s="169"/>
      <c r="AM76" s="653" t="str">
        <f>IF('9 - Fornecedores (Cadastro)'!C76="","",'9 - Fornecedores (Cadastro)'!C76)</f>
        <v/>
      </c>
      <c r="AN76" s="653" t="str">
        <f>IF('9 - Fornecedores (Cadastro)'!D76="","",'9 - Fornecedores (Cadastro)'!D76)</f>
        <v/>
      </c>
      <c r="AO76" s="654" t="str">
        <f>IF('9 - Fornecedores (Cadastro)'!F76="","",'9 - Fornecedores (Cadastro)'!F76)</f>
        <v/>
      </c>
      <c r="AP76" s="655" t="str">
        <f>IF('9 - Fornecedores (Cadastro)'!G76="","",'9 - Fornecedores (Cadastro)'!G76)</f>
        <v/>
      </c>
      <c r="AQ76" s="656" t="str">
        <f>IF('9 - Fornecedores (Cadastro)'!E76="","",'9 - Fornecedores (Cadastro)'!E76)</f>
        <v/>
      </c>
      <c r="AS76" s="22"/>
      <c r="AT76" s="156"/>
      <c r="AV76" s="662"/>
      <c r="AW76" s="662"/>
      <c r="AX76" s="662"/>
      <c r="AY76" s="662"/>
      <c r="AZ76" s="662"/>
      <c r="BA76" s="662"/>
      <c r="BB76" s="662"/>
      <c r="BC76" s="662"/>
      <c r="BD76" s="662"/>
      <c r="BE76" s="662"/>
      <c r="BF76" s="662"/>
      <c r="BG76" s="662"/>
      <c r="BH76" s="232" t="str">
        <f t="shared" si="3"/>
        <v/>
      </c>
      <c r="BI76" s="164"/>
      <c r="BJ76" s="663" t="str">
        <f t="shared" si="12"/>
        <v/>
      </c>
      <c r="BK76" s="663" t="str">
        <f>IF(BI76="","",BI76*(VLOOKUP((_xlfn.CONCAT(BH76,AY76)),'2 - Cadastro de Itens'!$J$16:$M$37,4,0)))</f>
        <v/>
      </c>
      <c r="BL76" s="197">
        <f t="shared" si="4"/>
        <v>0</v>
      </c>
      <c r="BM76" s="232" t="str">
        <f t="shared" si="5"/>
        <v/>
      </c>
      <c r="BN76" s="664"/>
      <c r="BO76" s="197" t="str">
        <f t="shared" si="6"/>
        <v/>
      </c>
      <c r="BP76" s="268" t="str">
        <f>IF(BN76="","",BN76*(VLOOKUP((_xlfn.CONCAT(BM76,AY76)),'2 - Cadastro de Itens'!$J$16:$M$37,4,0)))</f>
        <v/>
      </c>
      <c r="BQ76" s="197">
        <f t="shared" si="7"/>
        <v>0</v>
      </c>
      <c r="BR76" s="232" t="str">
        <f t="shared" si="8"/>
        <v/>
      </c>
      <c r="BS76" s="165"/>
      <c r="BT76" s="197" t="str">
        <f t="shared" si="9"/>
        <v/>
      </c>
      <c r="BU76" s="268" t="str">
        <f>IF(BS76="","",BS76*(VLOOKUP((_xlfn.CONCAT(BR76,AY76)),'2 - Cadastro de Itens'!$J$16:$M$37,4,0)))</f>
        <v/>
      </c>
      <c r="BV76" s="197">
        <f t="shared" si="10"/>
        <v>0</v>
      </c>
      <c r="BW76" s="197">
        <f t="shared" si="11"/>
        <v>0</v>
      </c>
      <c r="BY76" s="245"/>
      <c r="BZ76" s="256"/>
      <c r="CA76" s="256"/>
      <c r="CB76" s="256"/>
      <c r="CC76" s="257"/>
      <c r="CD76" s="257"/>
      <c r="CE76" s="257"/>
      <c r="CF76" s="257"/>
      <c r="CG76" s="164"/>
      <c r="CH76" s="22"/>
      <c r="CI76" s="164"/>
      <c r="CJ76" s="172"/>
      <c r="CK76" s="1172"/>
      <c r="CL76" s="289"/>
      <c r="CM76" s="164"/>
      <c r="CN76" s="164"/>
      <c r="CO76" s="241"/>
      <c r="CP76" s="241"/>
      <c r="CR76" s="1651"/>
      <c r="CS76" s="1652"/>
      <c r="CT76" s="1652"/>
      <c r="CU76" s="1652"/>
      <c r="CV76" s="1652"/>
      <c r="CW76" s="1652"/>
      <c r="CX76" s="1652"/>
      <c r="CY76" s="1652"/>
      <c r="CZ76" s="1652"/>
      <c r="DA76" s="1652"/>
      <c r="DB76" s="1652"/>
      <c r="DC76" s="1652"/>
      <c r="DD76" s="1653"/>
      <c r="DE76" s="10"/>
    </row>
    <row r="77" spans="2:109" ht="19.95" customHeight="1" x14ac:dyDescent="0.25">
      <c r="B77" s="126"/>
      <c r="C77" s="232" t="str">
        <f>IF('10 - Endividamento'!C84="","",'10 - Endividamento'!C84)</f>
        <v/>
      </c>
      <c r="D77" s="232" t="str">
        <f>IF('10 - Endividamento'!D84="","",'10 - Endividamento'!D84)</f>
        <v/>
      </c>
      <c r="E77" s="232" t="str">
        <f>IF('10 - Endividamento'!AG84="","",'10 - Endividamento'!AG84)</f>
        <v/>
      </c>
      <c r="F77" s="164"/>
      <c r="G77" s="233" t="str">
        <f>IF('10 - Endividamento'!S84="","",'10 - Endividamento'!S84)</f>
        <v/>
      </c>
      <c r="H77" s="233" t="str">
        <f>IF('10 - Endividamento'!U84="","",'10 - Endividamento'!U84="")</f>
        <v/>
      </c>
      <c r="I77" s="514" t="str">
        <f>IF('10 - Endividamento'!R84="","",'10 - Endividamento'!R84)</f>
        <v/>
      </c>
      <c r="J77" s="236" t="str">
        <f>IF('10 - Endividamento'!X84="","",'10 - Endividamento'!X84)</f>
        <v/>
      </c>
      <c r="K77" s="197" t="str">
        <f>IF('10 - Endividamento'!AJ84="","",'10 - Endividamento'!AJ84)</f>
        <v/>
      </c>
      <c r="L77" s="186"/>
      <c r="M77" s="186"/>
      <c r="N77" s="186"/>
      <c r="O77" s="186"/>
      <c r="P77" s="186"/>
      <c r="Q77" s="186"/>
      <c r="R77" s="186"/>
      <c r="S77" s="186"/>
      <c r="T77" s="186"/>
      <c r="U77" s="186"/>
      <c r="V77" s="186"/>
      <c r="W77" s="186"/>
      <c r="X77" s="186"/>
      <c r="Z77" s="164"/>
      <c r="AA77" s="164"/>
      <c r="AB77" s="169"/>
      <c r="AC77" s="169"/>
      <c r="AD77" s="169"/>
      <c r="AE77" s="169"/>
      <c r="AF77" s="169"/>
      <c r="AG77" s="169"/>
      <c r="AH77" s="169"/>
      <c r="AI77" s="169"/>
      <c r="AJ77" s="169"/>
      <c r="AK77" s="169"/>
      <c r="AM77" s="653" t="str">
        <f>IF('9 - Fornecedores (Cadastro)'!C77="","",'9 - Fornecedores (Cadastro)'!C77)</f>
        <v/>
      </c>
      <c r="AN77" s="653" t="str">
        <f>IF('9 - Fornecedores (Cadastro)'!D77="","",'9 - Fornecedores (Cadastro)'!D77)</f>
        <v/>
      </c>
      <c r="AO77" s="654" t="str">
        <f>IF('9 - Fornecedores (Cadastro)'!F77="","",'9 - Fornecedores (Cadastro)'!F77)</f>
        <v/>
      </c>
      <c r="AP77" s="655" t="str">
        <f>IF('9 - Fornecedores (Cadastro)'!G77="","",'9 - Fornecedores (Cadastro)'!G77)</f>
        <v/>
      </c>
      <c r="AQ77" s="656" t="str">
        <f>IF('9 - Fornecedores (Cadastro)'!E77="","",'9 - Fornecedores (Cadastro)'!E77)</f>
        <v/>
      </c>
      <c r="AS77" s="22"/>
      <c r="AT77" s="156"/>
      <c r="AV77" s="662"/>
      <c r="AW77" s="662"/>
      <c r="AX77" s="662"/>
      <c r="AY77" s="662"/>
      <c r="AZ77" s="662"/>
      <c r="BA77" s="662"/>
      <c r="BB77" s="662"/>
      <c r="BC77" s="662"/>
      <c r="BD77" s="662"/>
      <c r="BE77" s="662"/>
      <c r="BF77" s="662"/>
      <c r="BG77" s="662"/>
      <c r="BH77" s="232" t="str">
        <f t="shared" si="3"/>
        <v/>
      </c>
      <c r="BI77" s="164"/>
      <c r="BJ77" s="663" t="str">
        <f t="shared" si="12"/>
        <v/>
      </c>
      <c r="BK77" s="663" t="str">
        <f>IF(BI77="","",BI77*(VLOOKUP((_xlfn.CONCAT(BH77,AY77)),'2 - Cadastro de Itens'!$J$16:$M$37,4,0)))</f>
        <v/>
      </c>
      <c r="BL77" s="197">
        <f t="shared" si="4"/>
        <v>0</v>
      </c>
      <c r="BM77" s="232" t="str">
        <f t="shared" si="5"/>
        <v/>
      </c>
      <c r="BN77" s="664"/>
      <c r="BO77" s="197" t="str">
        <f t="shared" si="6"/>
        <v/>
      </c>
      <c r="BP77" s="268" t="str">
        <f>IF(BN77="","",BN77*(VLOOKUP((_xlfn.CONCAT(BM77,AY77)),'2 - Cadastro de Itens'!$J$16:$M$37,4,0)))</f>
        <v/>
      </c>
      <c r="BQ77" s="197">
        <f t="shared" si="7"/>
        <v>0</v>
      </c>
      <c r="BR77" s="232" t="str">
        <f t="shared" si="8"/>
        <v/>
      </c>
      <c r="BS77" s="165"/>
      <c r="BT77" s="197" t="str">
        <f t="shared" si="9"/>
        <v/>
      </c>
      <c r="BU77" s="268" t="str">
        <f>IF(BS77="","",BS77*(VLOOKUP((_xlfn.CONCAT(BR77,AY77)),'2 - Cadastro de Itens'!$J$16:$M$37,4,0)))</f>
        <v/>
      </c>
      <c r="BV77" s="197">
        <f t="shared" si="10"/>
        <v>0</v>
      </c>
      <c r="BW77" s="197">
        <f t="shared" si="11"/>
        <v>0</v>
      </c>
      <c r="BY77" s="245"/>
      <c r="BZ77" s="256"/>
      <c r="CA77" s="256"/>
      <c r="CB77" s="256"/>
      <c r="CC77" s="245"/>
      <c r="CD77" s="245"/>
      <c r="CE77" s="245"/>
      <c r="CF77" s="245"/>
      <c r="CG77" s="164"/>
      <c r="CH77" s="22"/>
      <c r="CI77" s="164"/>
      <c r="CJ77" s="172"/>
      <c r="CK77" s="1172"/>
      <c r="CL77" s="289"/>
      <c r="CM77" s="164"/>
      <c r="CN77" s="164"/>
      <c r="CO77" s="241"/>
      <c r="CP77" s="241"/>
      <c r="CR77" s="1651"/>
      <c r="CS77" s="1652"/>
      <c r="CT77" s="1652"/>
      <c r="CU77" s="1652"/>
      <c r="CV77" s="1652"/>
      <c r="CW77" s="1652"/>
      <c r="CX77" s="1652"/>
      <c r="CY77" s="1652"/>
      <c r="CZ77" s="1652"/>
      <c r="DA77" s="1652"/>
      <c r="DB77" s="1652"/>
      <c r="DC77" s="1652"/>
      <c r="DD77" s="1653"/>
      <c r="DE77" s="10"/>
    </row>
    <row r="78" spans="2:109" ht="19.95" customHeight="1" x14ac:dyDescent="0.25">
      <c r="B78" s="126"/>
      <c r="C78" s="232" t="str">
        <f>IF('10 - Endividamento'!C85="","",'10 - Endividamento'!C85)</f>
        <v/>
      </c>
      <c r="D78" s="232" t="str">
        <f>IF('10 - Endividamento'!D85="","",'10 - Endividamento'!D85)</f>
        <v/>
      </c>
      <c r="E78" s="232" t="str">
        <f>IF('10 - Endividamento'!AG85="","",'10 - Endividamento'!AG85)</f>
        <v/>
      </c>
      <c r="F78" s="164"/>
      <c r="G78" s="233" t="str">
        <f>IF('10 - Endividamento'!S85="","",'10 - Endividamento'!S85)</f>
        <v/>
      </c>
      <c r="H78" s="233" t="str">
        <f>IF('10 - Endividamento'!U85="","",'10 - Endividamento'!U85="")</f>
        <v/>
      </c>
      <c r="I78" s="514" t="str">
        <f>IF('10 - Endividamento'!R85="","",'10 - Endividamento'!R85)</f>
        <v/>
      </c>
      <c r="J78" s="236" t="str">
        <f>IF('10 - Endividamento'!X85="","",'10 - Endividamento'!X85)</f>
        <v/>
      </c>
      <c r="K78" s="197" t="str">
        <f>IF('10 - Endividamento'!AJ85="","",'10 - Endividamento'!AJ85)</f>
        <v/>
      </c>
      <c r="L78" s="186"/>
      <c r="M78" s="186"/>
      <c r="N78" s="186"/>
      <c r="O78" s="186"/>
      <c r="P78" s="186"/>
      <c r="Q78" s="186"/>
      <c r="R78" s="186"/>
      <c r="S78" s="186"/>
      <c r="T78" s="186"/>
      <c r="U78" s="186"/>
      <c r="V78" s="186"/>
      <c r="W78" s="186"/>
      <c r="X78" s="186"/>
      <c r="Z78" s="164"/>
      <c r="AA78" s="164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M78" s="653" t="str">
        <f>IF('9 - Fornecedores (Cadastro)'!C78="","",'9 - Fornecedores (Cadastro)'!C78)</f>
        <v/>
      </c>
      <c r="AN78" s="653" t="str">
        <f>IF('9 - Fornecedores (Cadastro)'!D78="","",'9 - Fornecedores (Cadastro)'!D78)</f>
        <v/>
      </c>
      <c r="AO78" s="654" t="str">
        <f>IF('9 - Fornecedores (Cadastro)'!F78="","",'9 - Fornecedores (Cadastro)'!F78)</f>
        <v/>
      </c>
      <c r="AP78" s="655" t="str">
        <f>IF('9 - Fornecedores (Cadastro)'!G78="","",'9 - Fornecedores (Cadastro)'!G78)</f>
        <v/>
      </c>
      <c r="AQ78" s="656" t="str">
        <f>IF('9 - Fornecedores (Cadastro)'!E78="","",'9 - Fornecedores (Cadastro)'!E78)</f>
        <v/>
      </c>
      <c r="AS78" s="22"/>
      <c r="AT78" s="156"/>
      <c r="AV78" s="662"/>
      <c r="AW78" s="662"/>
      <c r="AX78" s="662"/>
      <c r="AY78" s="662"/>
      <c r="AZ78" s="662"/>
      <c r="BA78" s="662"/>
      <c r="BB78" s="662"/>
      <c r="BC78" s="662"/>
      <c r="BD78" s="662"/>
      <c r="BE78" s="662"/>
      <c r="BF78" s="662"/>
      <c r="BG78" s="662"/>
      <c r="BH78" s="232" t="str">
        <f t="shared" si="3"/>
        <v/>
      </c>
      <c r="BI78" s="164"/>
      <c r="BJ78" s="663" t="str">
        <f t="shared" si="12"/>
        <v/>
      </c>
      <c r="BK78" s="663" t="str">
        <f>IF(BI78="","",BI78*(VLOOKUP((_xlfn.CONCAT(BH78,AY78)),'2 - Cadastro de Itens'!$J$16:$M$37,4,0)))</f>
        <v/>
      </c>
      <c r="BL78" s="197">
        <f t="shared" si="4"/>
        <v>0</v>
      </c>
      <c r="BM78" s="232" t="str">
        <f t="shared" si="5"/>
        <v/>
      </c>
      <c r="BN78" s="664"/>
      <c r="BO78" s="197" t="str">
        <f t="shared" si="6"/>
        <v/>
      </c>
      <c r="BP78" s="268" t="str">
        <f>IF(BN78="","",BN78*(VLOOKUP((_xlfn.CONCAT(BM78,AY78)),'2 - Cadastro de Itens'!$J$16:$M$37,4,0)))</f>
        <v/>
      </c>
      <c r="BQ78" s="197">
        <f t="shared" si="7"/>
        <v>0</v>
      </c>
      <c r="BR78" s="232" t="str">
        <f t="shared" si="8"/>
        <v/>
      </c>
      <c r="BS78" s="165"/>
      <c r="BT78" s="197" t="str">
        <f t="shared" si="9"/>
        <v/>
      </c>
      <c r="BU78" s="268" t="str">
        <f>IF(BS78="","",BS78*(VLOOKUP((_xlfn.CONCAT(BR78,AY78)),'2 - Cadastro de Itens'!$J$16:$M$37,4,0)))</f>
        <v/>
      </c>
      <c r="BV78" s="197">
        <f t="shared" si="10"/>
        <v>0</v>
      </c>
      <c r="BW78" s="197">
        <f t="shared" si="11"/>
        <v>0</v>
      </c>
      <c r="BY78" s="245"/>
      <c r="BZ78" s="256"/>
      <c r="CA78" s="256"/>
      <c r="CB78" s="256"/>
      <c r="CC78" s="257"/>
      <c r="CD78" s="257"/>
      <c r="CE78" s="257"/>
      <c r="CF78" s="257"/>
      <c r="CG78" s="164"/>
      <c r="CH78" s="22"/>
      <c r="CI78" s="164"/>
      <c r="CJ78" s="172"/>
      <c r="CK78" s="1172"/>
      <c r="CL78" s="289"/>
      <c r="CM78" s="164"/>
      <c r="CN78" s="164"/>
      <c r="CO78" s="241"/>
      <c r="CP78" s="241"/>
      <c r="CR78" s="1651"/>
      <c r="CS78" s="1652"/>
      <c r="CT78" s="1652"/>
      <c r="CU78" s="1652"/>
      <c r="CV78" s="1652"/>
      <c r="CW78" s="1652"/>
      <c r="CX78" s="1652"/>
      <c r="CY78" s="1652"/>
      <c r="CZ78" s="1652"/>
      <c r="DA78" s="1652"/>
      <c r="DB78" s="1652"/>
      <c r="DC78" s="1652"/>
      <c r="DD78" s="1653"/>
      <c r="DE78" s="10"/>
    </row>
    <row r="79" spans="2:109" ht="19.95" customHeight="1" x14ac:dyDescent="0.25">
      <c r="B79" s="126"/>
      <c r="C79" s="232" t="str">
        <f>IF('10 - Endividamento'!C86="","",'10 - Endividamento'!C86)</f>
        <v/>
      </c>
      <c r="D79" s="232" t="str">
        <f>IF('10 - Endividamento'!D86="","",'10 - Endividamento'!D86)</f>
        <v/>
      </c>
      <c r="E79" s="232" t="str">
        <f>IF('10 - Endividamento'!AG86="","",'10 - Endividamento'!AG86)</f>
        <v/>
      </c>
      <c r="F79" s="164"/>
      <c r="G79" s="233" t="str">
        <f>IF('10 - Endividamento'!S86="","",'10 - Endividamento'!S86)</f>
        <v/>
      </c>
      <c r="H79" s="233" t="str">
        <f>IF('10 - Endividamento'!U86="","",'10 - Endividamento'!U86="")</f>
        <v/>
      </c>
      <c r="I79" s="514" t="str">
        <f>IF('10 - Endividamento'!R86="","",'10 - Endividamento'!R86)</f>
        <v/>
      </c>
      <c r="J79" s="236" t="str">
        <f>IF('10 - Endividamento'!X86="","",'10 - Endividamento'!X86)</f>
        <v/>
      </c>
      <c r="K79" s="197" t="str">
        <f>IF('10 - Endividamento'!AJ86="","",'10 - Endividamento'!AJ86)</f>
        <v/>
      </c>
      <c r="L79" s="186"/>
      <c r="M79" s="186"/>
      <c r="N79" s="186"/>
      <c r="O79" s="186"/>
      <c r="P79" s="186"/>
      <c r="Q79" s="186"/>
      <c r="R79" s="186"/>
      <c r="S79" s="186"/>
      <c r="T79" s="186"/>
      <c r="U79" s="186"/>
      <c r="V79" s="186"/>
      <c r="W79" s="186"/>
      <c r="X79" s="186"/>
      <c r="Z79" s="164"/>
      <c r="AA79" s="164"/>
      <c r="AB79" s="169"/>
      <c r="AC79" s="169"/>
      <c r="AD79" s="169"/>
      <c r="AE79" s="169"/>
      <c r="AF79" s="169"/>
      <c r="AG79" s="169"/>
      <c r="AH79" s="169"/>
      <c r="AI79" s="169"/>
      <c r="AJ79" s="169"/>
      <c r="AK79" s="169"/>
      <c r="AM79" s="653" t="str">
        <f>IF('9 - Fornecedores (Cadastro)'!C79="","",'9 - Fornecedores (Cadastro)'!C79)</f>
        <v/>
      </c>
      <c r="AN79" s="653" t="str">
        <f>IF('9 - Fornecedores (Cadastro)'!D79="","",'9 - Fornecedores (Cadastro)'!D79)</f>
        <v/>
      </c>
      <c r="AO79" s="654" t="str">
        <f>IF('9 - Fornecedores (Cadastro)'!F79="","",'9 - Fornecedores (Cadastro)'!F79)</f>
        <v/>
      </c>
      <c r="AP79" s="655" t="str">
        <f>IF('9 - Fornecedores (Cadastro)'!G79="","",'9 - Fornecedores (Cadastro)'!G79)</f>
        <v/>
      </c>
      <c r="AQ79" s="656" t="str">
        <f>IF('9 - Fornecedores (Cadastro)'!E79="","",'9 - Fornecedores (Cadastro)'!E79)</f>
        <v/>
      </c>
      <c r="AS79" s="22"/>
      <c r="AT79" s="156"/>
      <c r="AV79" s="662"/>
      <c r="AW79" s="662"/>
      <c r="AX79" s="662"/>
      <c r="AY79" s="662"/>
      <c r="AZ79" s="662"/>
      <c r="BA79" s="662"/>
      <c r="BB79" s="662"/>
      <c r="BC79" s="662"/>
      <c r="BD79" s="662"/>
      <c r="BE79" s="662"/>
      <c r="BF79" s="662"/>
      <c r="BG79" s="662"/>
      <c r="BH79" s="232" t="str">
        <f t="shared" si="3"/>
        <v/>
      </c>
      <c r="BI79" s="164"/>
      <c r="BJ79" s="663" t="str">
        <f t="shared" si="12"/>
        <v/>
      </c>
      <c r="BK79" s="663" t="str">
        <f>IF(BI79="","",BI79*(VLOOKUP((_xlfn.CONCAT(BH79,AY79)),'2 - Cadastro de Itens'!$J$16:$M$37,4,0)))</f>
        <v/>
      </c>
      <c r="BL79" s="197">
        <f t="shared" si="4"/>
        <v>0</v>
      </c>
      <c r="BM79" s="232" t="str">
        <f t="shared" si="5"/>
        <v/>
      </c>
      <c r="BN79" s="664"/>
      <c r="BO79" s="197" t="str">
        <f t="shared" si="6"/>
        <v/>
      </c>
      <c r="BP79" s="268" t="str">
        <f>IF(BN79="","",BN79*(VLOOKUP((_xlfn.CONCAT(BM79,AY79)),'2 - Cadastro de Itens'!$J$16:$M$37,4,0)))</f>
        <v/>
      </c>
      <c r="BQ79" s="197">
        <f t="shared" si="7"/>
        <v>0</v>
      </c>
      <c r="BR79" s="232" t="str">
        <f t="shared" si="8"/>
        <v/>
      </c>
      <c r="BS79" s="165"/>
      <c r="BT79" s="197" t="str">
        <f t="shared" si="9"/>
        <v/>
      </c>
      <c r="BU79" s="268" t="str">
        <f>IF(BS79="","",BS79*(VLOOKUP((_xlfn.CONCAT(BR79,AY79)),'2 - Cadastro de Itens'!$J$16:$M$37,4,0)))</f>
        <v/>
      </c>
      <c r="BV79" s="197">
        <f t="shared" si="10"/>
        <v>0</v>
      </c>
      <c r="BW79" s="197">
        <f t="shared" si="11"/>
        <v>0</v>
      </c>
      <c r="BY79" s="245"/>
      <c r="BZ79" s="256"/>
      <c r="CA79" s="256"/>
      <c r="CB79" s="256"/>
      <c r="CC79" s="245"/>
      <c r="CD79" s="245"/>
      <c r="CE79" s="245"/>
      <c r="CF79" s="245"/>
      <c r="CG79" s="164"/>
      <c r="CH79" s="22"/>
      <c r="CI79" s="164"/>
      <c r="CJ79" s="172"/>
      <c r="CK79" s="1172"/>
      <c r="CL79" s="289"/>
      <c r="CM79" s="164"/>
      <c r="CN79" s="164"/>
      <c r="CO79" s="241"/>
      <c r="CP79" s="241"/>
      <c r="CR79" s="1651"/>
      <c r="CS79" s="1652"/>
      <c r="CT79" s="1652"/>
      <c r="CU79" s="1652"/>
      <c r="CV79" s="1652"/>
      <c r="CW79" s="1652"/>
      <c r="CX79" s="1652"/>
      <c r="CY79" s="1652"/>
      <c r="CZ79" s="1652"/>
      <c r="DA79" s="1652"/>
      <c r="DB79" s="1652"/>
      <c r="DC79" s="1652"/>
      <c r="DD79" s="1653"/>
      <c r="DE79" s="10"/>
    </row>
    <row r="80" spans="2:109" ht="19.95" customHeight="1" x14ac:dyDescent="0.25">
      <c r="B80" s="126"/>
      <c r="C80" s="232" t="str">
        <f>IF('10 - Endividamento'!C87="","",'10 - Endividamento'!C87)</f>
        <v/>
      </c>
      <c r="D80" s="232" t="str">
        <f>IF('10 - Endividamento'!D87="","",'10 - Endividamento'!D87)</f>
        <v/>
      </c>
      <c r="E80" s="232" t="str">
        <f>IF('10 - Endividamento'!AG87="","",'10 - Endividamento'!AG87)</f>
        <v/>
      </c>
      <c r="F80" s="164"/>
      <c r="G80" s="233" t="str">
        <f>IF('10 - Endividamento'!S87="","",'10 - Endividamento'!S87)</f>
        <v/>
      </c>
      <c r="H80" s="233" t="str">
        <f>IF('10 - Endividamento'!U87="","",'10 - Endividamento'!U87="")</f>
        <v/>
      </c>
      <c r="I80" s="514" t="str">
        <f>IF('10 - Endividamento'!R87="","",'10 - Endividamento'!R87)</f>
        <v/>
      </c>
      <c r="J80" s="236" t="str">
        <f>IF('10 - Endividamento'!X87="","",'10 - Endividamento'!X87)</f>
        <v/>
      </c>
      <c r="K80" s="197" t="str">
        <f>IF('10 - Endividamento'!AJ87="","",'10 - Endividamento'!AJ87)</f>
        <v/>
      </c>
      <c r="L80" s="186"/>
      <c r="M80" s="186"/>
      <c r="N80" s="186"/>
      <c r="O80" s="186"/>
      <c r="P80" s="186"/>
      <c r="Q80" s="186"/>
      <c r="R80" s="186"/>
      <c r="S80" s="186"/>
      <c r="T80" s="186"/>
      <c r="U80" s="186"/>
      <c r="V80" s="186"/>
      <c r="W80" s="186"/>
      <c r="X80" s="186"/>
      <c r="Z80" s="164"/>
      <c r="AA80" s="164"/>
      <c r="AB80" s="169"/>
      <c r="AC80" s="169"/>
      <c r="AD80" s="169"/>
      <c r="AE80" s="169"/>
      <c r="AF80" s="169"/>
      <c r="AG80" s="169"/>
      <c r="AH80" s="169"/>
      <c r="AI80" s="169"/>
      <c r="AJ80" s="169"/>
      <c r="AK80" s="169"/>
      <c r="AM80" s="653" t="str">
        <f>IF('9 - Fornecedores (Cadastro)'!C80="","",'9 - Fornecedores (Cadastro)'!C80)</f>
        <v/>
      </c>
      <c r="AN80" s="653" t="str">
        <f>IF('9 - Fornecedores (Cadastro)'!D80="","",'9 - Fornecedores (Cadastro)'!D80)</f>
        <v/>
      </c>
      <c r="AO80" s="654" t="str">
        <f>IF('9 - Fornecedores (Cadastro)'!F80="","",'9 - Fornecedores (Cadastro)'!F80)</f>
        <v/>
      </c>
      <c r="AP80" s="655" t="str">
        <f>IF('9 - Fornecedores (Cadastro)'!G80="","",'9 - Fornecedores (Cadastro)'!G80)</f>
        <v/>
      </c>
      <c r="AQ80" s="656" t="str">
        <f>IF('9 - Fornecedores (Cadastro)'!E80="","",'9 - Fornecedores (Cadastro)'!E80)</f>
        <v/>
      </c>
      <c r="AS80" s="22"/>
      <c r="AT80" s="156"/>
      <c r="AV80" s="662"/>
      <c r="AW80" s="662"/>
      <c r="AX80" s="662"/>
      <c r="AY80" s="662"/>
      <c r="AZ80" s="662"/>
      <c r="BA80" s="662"/>
      <c r="BB80" s="662"/>
      <c r="BC80" s="662"/>
      <c r="BD80" s="662"/>
      <c r="BE80" s="662"/>
      <c r="BF80" s="662"/>
      <c r="BG80" s="662"/>
      <c r="BH80" s="232" t="str">
        <f t="shared" si="3"/>
        <v/>
      </c>
      <c r="BI80" s="164"/>
      <c r="BJ80" s="663" t="str">
        <f t="shared" si="12"/>
        <v/>
      </c>
      <c r="BK80" s="663" t="str">
        <f>IF(BI80="","",BI80*(VLOOKUP((_xlfn.CONCAT(BH80,AY80)),'2 - Cadastro de Itens'!$J$16:$M$37,4,0)))</f>
        <v/>
      </c>
      <c r="BL80" s="197">
        <f t="shared" si="4"/>
        <v>0</v>
      </c>
      <c r="BM80" s="232" t="str">
        <f t="shared" si="5"/>
        <v/>
      </c>
      <c r="BN80" s="664"/>
      <c r="BO80" s="197" t="str">
        <f t="shared" si="6"/>
        <v/>
      </c>
      <c r="BP80" s="268" t="str">
        <f>IF(BN80="","",BN80*(VLOOKUP((_xlfn.CONCAT(BM80,AY80)),'2 - Cadastro de Itens'!$J$16:$M$37,4,0)))</f>
        <v/>
      </c>
      <c r="BQ80" s="197">
        <f t="shared" si="7"/>
        <v>0</v>
      </c>
      <c r="BR80" s="232" t="str">
        <f t="shared" si="8"/>
        <v/>
      </c>
      <c r="BS80" s="165"/>
      <c r="BT80" s="197" t="str">
        <f t="shared" si="9"/>
        <v/>
      </c>
      <c r="BU80" s="268" t="str">
        <f>IF(BS80="","",BS80*(VLOOKUP((_xlfn.CONCAT(BR80,AY80)),'2 - Cadastro de Itens'!$J$16:$M$37,4,0)))</f>
        <v/>
      </c>
      <c r="BV80" s="197">
        <f t="shared" si="10"/>
        <v>0</v>
      </c>
      <c r="BW80" s="197">
        <f t="shared" si="11"/>
        <v>0</v>
      </c>
      <c r="BY80" s="245"/>
      <c r="BZ80" s="256"/>
      <c r="CA80" s="256"/>
      <c r="CB80" s="256"/>
      <c r="CC80" s="257"/>
      <c r="CD80" s="257"/>
      <c r="CE80" s="257"/>
      <c r="CF80" s="257"/>
      <c r="CG80" s="164"/>
      <c r="CH80" s="22"/>
      <c r="CI80" s="164"/>
      <c r="CJ80" s="172"/>
      <c r="CK80" s="1172"/>
      <c r="CL80" s="289"/>
      <c r="CM80" s="164"/>
      <c r="CN80" s="164"/>
      <c r="CO80" s="241"/>
      <c r="CP80" s="241"/>
      <c r="CR80" s="1651"/>
      <c r="CS80" s="1652"/>
      <c r="CT80" s="1652"/>
      <c r="CU80" s="1652"/>
      <c r="CV80" s="1652"/>
      <c r="CW80" s="1652"/>
      <c r="CX80" s="1652"/>
      <c r="CY80" s="1652"/>
      <c r="CZ80" s="1652"/>
      <c r="DA80" s="1652"/>
      <c r="DB80" s="1652"/>
      <c r="DC80" s="1652"/>
      <c r="DD80" s="1653"/>
      <c r="DE80" s="10"/>
    </row>
    <row r="81" spans="2:109" ht="19.95" customHeight="1" x14ac:dyDescent="0.25">
      <c r="B81" s="126"/>
      <c r="C81" s="232" t="str">
        <f>IF('10 - Endividamento'!C88="","",'10 - Endividamento'!C88)</f>
        <v/>
      </c>
      <c r="D81" s="232" t="str">
        <f>IF('10 - Endividamento'!D88="","",'10 - Endividamento'!D88)</f>
        <v/>
      </c>
      <c r="E81" s="232" t="str">
        <f>IF('10 - Endividamento'!AG88="","",'10 - Endividamento'!AG88)</f>
        <v/>
      </c>
      <c r="F81" s="164"/>
      <c r="G81" s="233" t="str">
        <f>IF('10 - Endividamento'!S88="","",'10 - Endividamento'!S88)</f>
        <v/>
      </c>
      <c r="H81" s="233" t="str">
        <f>IF('10 - Endividamento'!U88="","",'10 - Endividamento'!U88="")</f>
        <v/>
      </c>
      <c r="I81" s="514" t="str">
        <f>IF('10 - Endividamento'!R88="","",'10 - Endividamento'!R88)</f>
        <v/>
      </c>
      <c r="J81" s="236" t="str">
        <f>IF('10 - Endividamento'!X88="","",'10 - Endividamento'!X88)</f>
        <v/>
      </c>
      <c r="K81" s="197" t="str">
        <f>IF('10 - Endividamento'!AJ88="","",'10 - Endividamento'!AJ88)</f>
        <v/>
      </c>
      <c r="L81" s="186"/>
      <c r="M81" s="186"/>
      <c r="N81" s="186"/>
      <c r="O81" s="186"/>
      <c r="P81" s="186"/>
      <c r="Q81" s="186"/>
      <c r="R81" s="186"/>
      <c r="S81" s="186"/>
      <c r="T81" s="186"/>
      <c r="U81" s="186"/>
      <c r="V81" s="186"/>
      <c r="W81" s="186"/>
      <c r="X81" s="186"/>
      <c r="Z81" s="164"/>
      <c r="AA81" s="164"/>
      <c r="AB81" s="169"/>
      <c r="AC81" s="169"/>
      <c r="AD81" s="169"/>
      <c r="AE81" s="169"/>
      <c r="AF81" s="169"/>
      <c r="AG81" s="169"/>
      <c r="AH81" s="169"/>
      <c r="AI81" s="169"/>
      <c r="AJ81" s="169"/>
      <c r="AK81" s="169"/>
      <c r="AM81" s="653" t="str">
        <f>IF('9 - Fornecedores (Cadastro)'!C81="","",'9 - Fornecedores (Cadastro)'!C81)</f>
        <v/>
      </c>
      <c r="AN81" s="653" t="str">
        <f>IF('9 - Fornecedores (Cadastro)'!D81="","",'9 - Fornecedores (Cadastro)'!D81)</f>
        <v/>
      </c>
      <c r="AO81" s="654" t="str">
        <f>IF('9 - Fornecedores (Cadastro)'!F81="","",'9 - Fornecedores (Cadastro)'!F81)</f>
        <v/>
      </c>
      <c r="AP81" s="655" t="str">
        <f>IF('9 - Fornecedores (Cadastro)'!G81="","",'9 - Fornecedores (Cadastro)'!G81)</f>
        <v/>
      </c>
      <c r="AQ81" s="656" t="str">
        <f>IF('9 - Fornecedores (Cadastro)'!E81="","",'9 - Fornecedores (Cadastro)'!E81)</f>
        <v/>
      </c>
      <c r="AS81" s="22"/>
      <c r="AT81" s="156"/>
      <c r="AV81" s="662"/>
      <c r="AW81" s="662"/>
      <c r="AX81" s="662"/>
      <c r="AY81" s="662"/>
      <c r="AZ81" s="662"/>
      <c r="BA81" s="662"/>
      <c r="BB81" s="662"/>
      <c r="BC81" s="662"/>
      <c r="BD81" s="662"/>
      <c r="BE81" s="662"/>
      <c r="BF81" s="662"/>
      <c r="BG81" s="662"/>
      <c r="BH81" s="232" t="str">
        <f t="shared" si="3"/>
        <v/>
      </c>
      <c r="BI81" s="164"/>
      <c r="BJ81" s="663" t="str">
        <f t="shared" si="12"/>
        <v/>
      </c>
      <c r="BK81" s="663" t="str">
        <f>IF(BI81="","",BI81*(VLOOKUP((_xlfn.CONCAT(BH81,AY81)),'2 - Cadastro de Itens'!$J$16:$M$37,4,0)))</f>
        <v/>
      </c>
      <c r="BL81" s="197">
        <f t="shared" si="4"/>
        <v>0</v>
      </c>
      <c r="BM81" s="232" t="str">
        <f t="shared" si="5"/>
        <v/>
      </c>
      <c r="BN81" s="664"/>
      <c r="BO81" s="197" t="str">
        <f t="shared" si="6"/>
        <v/>
      </c>
      <c r="BP81" s="268" t="str">
        <f>IF(BN81="","",BN81*(VLOOKUP((_xlfn.CONCAT(BM81,AY81)),'2 - Cadastro de Itens'!$J$16:$M$37,4,0)))</f>
        <v/>
      </c>
      <c r="BQ81" s="197">
        <f t="shared" si="7"/>
        <v>0</v>
      </c>
      <c r="BR81" s="232" t="str">
        <f t="shared" si="8"/>
        <v/>
      </c>
      <c r="BS81" s="165"/>
      <c r="BT81" s="197" t="str">
        <f t="shared" si="9"/>
        <v/>
      </c>
      <c r="BU81" s="268" t="str">
        <f>IF(BS81="","",BS81*(VLOOKUP((_xlfn.CONCAT(BR81,AY81)),'2 - Cadastro de Itens'!$J$16:$M$37,4,0)))</f>
        <v/>
      </c>
      <c r="BV81" s="197">
        <f t="shared" si="10"/>
        <v>0</v>
      </c>
      <c r="BW81" s="197">
        <f t="shared" si="11"/>
        <v>0</v>
      </c>
      <c r="BY81" s="245"/>
      <c r="BZ81" s="256"/>
      <c r="CA81" s="256"/>
      <c r="CB81" s="256"/>
      <c r="CC81" s="245"/>
      <c r="CD81" s="245"/>
      <c r="CE81" s="245"/>
      <c r="CF81" s="245"/>
      <c r="CG81" s="164"/>
      <c r="CH81" s="22"/>
      <c r="CI81" s="164"/>
      <c r="CJ81" s="172"/>
      <c r="CK81" s="1172"/>
      <c r="CL81" s="289"/>
      <c r="CM81" s="164"/>
      <c r="CN81" s="164"/>
      <c r="CO81" s="241"/>
      <c r="CP81" s="241"/>
      <c r="CR81" s="1651"/>
      <c r="CS81" s="1652"/>
      <c r="CT81" s="1652"/>
      <c r="CU81" s="1652"/>
      <c r="CV81" s="1652"/>
      <c r="CW81" s="1652"/>
      <c r="CX81" s="1652"/>
      <c r="CY81" s="1652"/>
      <c r="CZ81" s="1652"/>
      <c r="DA81" s="1652"/>
      <c r="DB81" s="1652"/>
      <c r="DC81" s="1652"/>
      <c r="DD81" s="1653"/>
      <c r="DE81" s="10"/>
    </row>
    <row r="82" spans="2:109" ht="19.95" customHeight="1" x14ac:dyDescent="0.25">
      <c r="B82" s="126"/>
      <c r="C82" s="232" t="str">
        <f>IF('10 - Endividamento'!C89="","",'10 - Endividamento'!C89)</f>
        <v/>
      </c>
      <c r="D82" s="232" t="str">
        <f>IF('10 - Endividamento'!D89="","",'10 - Endividamento'!D89)</f>
        <v/>
      </c>
      <c r="E82" s="232" t="str">
        <f>IF('10 - Endividamento'!AG89="","",'10 - Endividamento'!AG89)</f>
        <v/>
      </c>
      <c r="F82" s="164"/>
      <c r="G82" s="233" t="str">
        <f>IF('10 - Endividamento'!S89="","",'10 - Endividamento'!S89)</f>
        <v/>
      </c>
      <c r="H82" s="233" t="str">
        <f>IF('10 - Endividamento'!U89="","",'10 - Endividamento'!U89="")</f>
        <v/>
      </c>
      <c r="I82" s="514" t="str">
        <f>IF('10 - Endividamento'!R89="","",'10 - Endividamento'!R89)</f>
        <v/>
      </c>
      <c r="J82" s="236" t="str">
        <f>IF('10 - Endividamento'!X89="","",'10 - Endividamento'!X89)</f>
        <v/>
      </c>
      <c r="K82" s="197" t="str">
        <f>IF('10 - Endividamento'!AJ89="","",'10 - Endividamento'!AJ89)</f>
        <v/>
      </c>
      <c r="L82" s="186"/>
      <c r="M82" s="186"/>
      <c r="N82" s="186"/>
      <c r="O82" s="186"/>
      <c r="P82" s="186"/>
      <c r="Q82" s="186"/>
      <c r="R82" s="186"/>
      <c r="S82" s="186"/>
      <c r="T82" s="186"/>
      <c r="U82" s="186"/>
      <c r="V82" s="186"/>
      <c r="W82" s="186"/>
      <c r="X82" s="186"/>
      <c r="Z82" s="164"/>
      <c r="AA82" s="164"/>
      <c r="AB82" s="169"/>
      <c r="AC82" s="169"/>
      <c r="AD82" s="169"/>
      <c r="AE82" s="169"/>
      <c r="AF82" s="169"/>
      <c r="AG82" s="169"/>
      <c r="AH82" s="169"/>
      <c r="AI82" s="169"/>
      <c r="AJ82" s="169"/>
      <c r="AK82" s="169"/>
      <c r="AM82" s="653" t="str">
        <f>IF('9 - Fornecedores (Cadastro)'!C82="","",'9 - Fornecedores (Cadastro)'!C82)</f>
        <v/>
      </c>
      <c r="AN82" s="653" t="str">
        <f>IF('9 - Fornecedores (Cadastro)'!D82="","",'9 - Fornecedores (Cadastro)'!D82)</f>
        <v/>
      </c>
      <c r="AO82" s="654" t="str">
        <f>IF('9 - Fornecedores (Cadastro)'!F82="","",'9 - Fornecedores (Cadastro)'!F82)</f>
        <v/>
      </c>
      <c r="AP82" s="655" t="str">
        <f>IF('9 - Fornecedores (Cadastro)'!G82="","",'9 - Fornecedores (Cadastro)'!G82)</f>
        <v/>
      </c>
      <c r="AQ82" s="656" t="str">
        <f>IF('9 - Fornecedores (Cadastro)'!E82="","",'9 - Fornecedores (Cadastro)'!E82)</f>
        <v/>
      </c>
      <c r="AS82" s="22"/>
      <c r="AT82" s="156"/>
      <c r="AV82" s="662"/>
      <c r="AW82" s="662"/>
      <c r="AX82" s="662"/>
      <c r="AY82" s="662"/>
      <c r="AZ82" s="662"/>
      <c r="BA82" s="662"/>
      <c r="BB82" s="662"/>
      <c r="BC82" s="662"/>
      <c r="BD82" s="662"/>
      <c r="BE82" s="662"/>
      <c r="BF82" s="662"/>
      <c r="BG82" s="662"/>
      <c r="BH82" s="232" t="str">
        <f t="shared" si="3"/>
        <v/>
      </c>
      <c r="BI82" s="164"/>
      <c r="BJ82" s="663" t="str">
        <f t="shared" si="12"/>
        <v/>
      </c>
      <c r="BK82" s="663" t="str">
        <f>IF(BI82="","",BI82*(VLOOKUP((_xlfn.CONCAT(BH82,AY82)),'2 - Cadastro de Itens'!$J$16:$M$37,4,0)))</f>
        <v/>
      </c>
      <c r="BL82" s="197">
        <f t="shared" si="4"/>
        <v>0</v>
      </c>
      <c r="BM82" s="232" t="str">
        <f t="shared" si="5"/>
        <v/>
      </c>
      <c r="BN82" s="664"/>
      <c r="BO82" s="197" t="str">
        <f t="shared" si="6"/>
        <v/>
      </c>
      <c r="BP82" s="268" t="str">
        <f>IF(BN82="","",BN82*(VLOOKUP((_xlfn.CONCAT(BM82,AY82)),'2 - Cadastro de Itens'!$J$16:$M$37,4,0)))</f>
        <v/>
      </c>
      <c r="BQ82" s="197">
        <f t="shared" si="7"/>
        <v>0</v>
      </c>
      <c r="BR82" s="232" t="str">
        <f t="shared" si="8"/>
        <v/>
      </c>
      <c r="BS82" s="165"/>
      <c r="BT82" s="197" t="str">
        <f t="shared" si="9"/>
        <v/>
      </c>
      <c r="BU82" s="268" t="str">
        <f>IF(BS82="","",BS82*(VLOOKUP((_xlfn.CONCAT(BR82,AY82)),'2 - Cadastro de Itens'!$J$16:$M$37,4,0)))</f>
        <v/>
      </c>
      <c r="BV82" s="197">
        <f t="shared" si="10"/>
        <v>0</v>
      </c>
      <c r="BW82" s="197">
        <f t="shared" si="11"/>
        <v>0</v>
      </c>
      <c r="BY82" s="245"/>
      <c r="BZ82" s="256"/>
      <c r="CA82" s="256"/>
      <c r="CB82" s="256"/>
      <c r="CC82" s="257"/>
      <c r="CD82" s="257"/>
      <c r="CE82" s="257"/>
      <c r="CF82" s="257"/>
      <c r="CG82" s="164"/>
      <c r="CH82" s="22"/>
      <c r="CI82" s="164"/>
      <c r="CJ82" s="172"/>
      <c r="CK82" s="1172"/>
      <c r="CL82" s="289"/>
      <c r="CM82" s="164"/>
      <c r="CN82" s="164"/>
      <c r="CO82" s="241"/>
      <c r="CP82" s="241"/>
      <c r="CR82" s="1651"/>
      <c r="CS82" s="1652"/>
      <c r="CT82" s="1652"/>
      <c r="CU82" s="1652"/>
      <c r="CV82" s="1652"/>
      <c r="CW82" s="1652"/>
      <c r="CX82" s="1652"/>
      <c r="CY82" s="1652"/>
      <c r="CZ82" s="1652"/>
      <c r="DA82" s="1652"/>
      <c r="DB82" s="1652"/>
      <c r="DC82" s="1652"/>
      <c r="DD82" s="1653"/>
      <c r="DE82" s="10"/>
    </row>
    <row r="83" spans="2:109" ht="19.95" customHeight="1" x14ac:dyDescent="0.25">
      <c r="B83" s="126"/>
      <c r="C83" s="232" t="str">
        <f>IF('10 - Endividamento'!C90="","",'10 - Endividamento'!C90)</f>
        <v/>
      </c>
      <c r="D83" s="232" t="str">
        <f>IF('10 - Endividamento'!D90="","",'10 - Endividamento'!D90)</f>
        <v/>
      </c>
      <c r="E83" s="232" t="str">
        <f>IF('10 - Endividamento'!AG90="","",'10 - Endividamento'!AG90)</f>
        <v/>
      </c>
      <c r="F83" s="164"/>
      <c r="G83" s="233" t="str">
        <f>IF('10 - Endividamento'!S90="","",'10 - Endividamento'!S90)</f>
        <v/>
      </c>
      <c r="H83" s="233" t="str">
        <f>IF('10 - Endividamento'!U90="","",'10 - Endividamento'!U90="")</f>
        <v/>
      </c>
      <c r="I83" s="514" t="str">
        <f>IF('10 - Endividamento'!R90="","",'10 - Endividamento'!R90)</f>
        <v/>
      </c>
      <c r="J83" s="236" t="str">
        <f>IF('10 - Endividamento'!X90="","",'10 - Endividamento'!X90)</f>
        <v/>
      </c>
      <c r="K83" s="197" t="str">
        <f>IF('10 - Endividamento'!AJ90="","",'10 - Endividamento'!AJ90)</f>
        <v/>
      </c>
      <c r="L83" s="186"/>
      <c r="M83" s="186"/>
      <c r="N83" s="186"/>
      <c r="O83" s="186"/>
      <c r="P83" s="186"/>
      <c r="Q83" s="186"/>
      <c r="R83" s="186"/>
      <c r="S83" s="186"/>
      <c r="T83" s="186"/>
      <c r="U83" s="186"/>
      <c r="V83" s="186"/>
      <c r="W83" s="186"/>
      <c r="X83" s="186"/>
      <c r="Z83" s="164"/>
      <c r="AA83" s="164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M83" s="653" t="str">
        <f>IF('9 - Fornecedores (Cadastro)'!C83="","",'9 - Fornecedores (Cadastro)'!C83)</f>
        <v/>
      </c>
      <c r="AN83" s="653" t="str">
        <f>IF('9 - Fornecedores (Cadastro)'!D83="","",'9 - Fornecedores (Cadastro)'!D83)</f>
        <v/>
      </c>
      <c r="AO83" s="654" t="str">
        <f>IF('9 - Fornecedores (Cadastro)'!F83="","",'9 - Fornecedores (Cadastro)'!F83)</f>
        <v/>
      </c>
      <c r="AP83" s="655" t="str">
        <f>IF('9 - Fornecedores (Cadastro)'!G83="","",'9 - Fornecedores (Cadastro)'!G83)</f>
        <v/>
      </c>
      <c r="AQ83" s="656" t="str">
        <f>IF('9 - Fornecedores (Cadastro)'!E83="","",'9 - Fornecedores (Cadastro)'!E83)</f>
        <v/>
      </c>
      <c r="AS83" s="22"/>
      <c r="AT83" s="156"/>
      <c r="AV83" s="662"/>
      <c r="AW83" s="662"/>
      <c r="AX83" s="662"/>
      <c r="AY83" s="662"/>
      <c r="AZ83" s="662"/>
      <c r="BA83" s="662"/>
      <c r="BB83" s="662"/>
      <c r="BC83" s="662"/>
      <c r="BD83" s="662"/>
      <c r="BE83" s="662"/>
      <c r="BF83" s="662"/>
      <c r="BG83" s="662"/>
      <c r="BH83" s="232" t="str">
        <f t="shared" si="3"/>
        <v/>
      </c>
      <c r="BI83" s="164"/>
      <c r="BJ83" s="663" t="str">
        <f t="shared" si="12"/>
        <v/>
      </c>
      <c r="BK83" s="663" t="str">
        <f>IF(BI83="","",BI83*(VLOOKUP((_xlfn.CONCAT(BH83,AY83)),'2 - Cadastro de Itens'!$J$16:$M$37,4,0)))</f>
        <v/>
      </c>
      <c r="BL83" s="197">
        <f t="shared" si="4"/>
        <v>0</v>
      </c>
      <c r="BM83" s="232" t="str">
        <f t="shared" si="5"/>
        <v/>
      </c>
      <c r="BN83" s="664"/>
      <c r="BO83" s="197" t="str">
        <f t="shared" si="6"/>
        <v/>
      </c>
      <c r="BP83" s="268" t="str">
        <f>IF(BN83="","",BN83*(VLOOKUP((_xlfn.CONCAT(BM83,AY83)),'2 - Cadastro de Itens'!$J$16:$M$37,4,0)))</f>
        <v/>
      </c>
      <c r="BQ83" s="197">
        <f t="shared" si="7"/>
        <v>0</v>
      </c>
      <c r="BR83" s="232" t="str">
        <f t="shared" si="8"/>
        <v/>
      </c>
      <c r="BS83" s="165"/>
      <c r="BT83" s="197" t="str">
        <f t="shared" si="9"/>
        <v/>
      </c>
      <c r="BU83" s="268" t="str">
        <f>IF(BS83="","",BS83*(VLOOKUP((_xlfn.CONCAT(BR83,AY83)),'2 - Cadastro de Itens'!$J$16:$M$37,4,0)))</f>
        <v/>
      </c>
      <c r="BV83" s="197">
        <f t="shared" si="10"/>
        <v>0</v>
      </c>
      <c r="BW83" s="197">
        <f t="shared" si="11"/>
        <v>0</v>
      </c>
      <c r="BY83" s="245"/>
      <c r="BZ83" s="256"/>
      <c r="CA83" s="256"/>
      <c r="CB83" s="256"/>
      <c r="CC83" s="245"/>
      <c r="CD83" s="245"/>
      <c r="CE83" s="245"/>
      <c r="CF83" s="245"/>
      <c r="CG83" s="164"/>
      <c r="CH83" s="22"/>
      <c r="CI83" s="164"/>
      <c r="CJ83" s="172"/>
      <c r="CK83" s="1172"/>
      <c r="CL83" s="289"/>
      <c r="CM83" s="164"/>
      <c r="CN83" s="164"/>
      <c r="CO83" s="241"/>
      <c r="CP83" s="241"/>
      <c r="CR83" s="1651"/>
      <c r="CS83" s="1652"/>
      <c r="CT83" s="1652"/>
      <c r="CU83" s="1652"/>
      <c r="CV83" s="1652"/>
      <c r="CW83" s="1652"/>
      <c r="CX83" s="1652"/>
      <c r="CY83" s="1652"/>
      <c r="CZ83" s="1652"/>
      <c r="DA83" s="1652"/>
      <c r="DB83" s="1652"/>
      <c r="DC83" s="1652"/>
      <c r="DD83" s="1653"/>
      <c r="DE83" s="10"/>
    </row>
    <row r="84" spans="2:109" ht="19.95" customHeight="1" x14ac:dyDescent="0.25">
      <c r="B84" s="126"/>
      <c r="C84" s="232" t="str">
        <f>IF('10 - Endividamento'!C91="","",'10 - Endividamento'!C91)</f>
        <v/>
      </c>
      <c r="D84" s="232" t="str">
        <f>IF('10 - Endividamento'!D91="","",'10 - Endividamento'!D91)</f>
        <v/>
      </c>
      <c r="E84" s="232" t="str">
        <f>IF('10 - Endividamento'!AG91="","",'10 - Endividamento'!AG91)</f>
        <v/>
      </c>
      <c r="F84" s="164"/>
      <c r="G84" s="233" t="str">
        <f>IF('10 - Endividamento'!S91="","",'10 - Endividamento'!S91)</f>
        <v/>
      </c>
      <c r="H84" s="233" t="str">
        <f>IF('10 - Endividamento'!U91="","",'10 - Endividamento'!U91="")</f>
        <v/>
      </c>
      <c r="I84" s="514" t="str">
        <f>IF('10 - Endividamento'!R91="","",'10 - Endividamento'!R91)</f>
        <v/>
      </c>
      <c r="J84" s="236" t="str">
        <f>IF('10 - Endividamento'!X91="","",'10 - Endividamento'!X91)</f>
        <v/>
      </c>
      <c r="K84" s="197" t="str">
        <f>IF('10 - Endividamento'!AJ91="","",'10 - Endividamento'!AJ91)</f>
        <v/>
      </c>
      <c r="L84" s="186"/>
      <c r="M84" s="186"/>
      <c r="N84" s="186"/>
      <c r="O84" s="186"/>
      <c r="P84" s="186"/>
      <c r="Q84" s="186"/>
      <c r="R84" s="186"/>
      <c r="S84" s="186"/>
      <c r="T84" s="186"/>
      <c r="U84" s="186"/>
      <c r="V84" s="186"/>
      <c r="W84" s="186"/>
      <c r="X84" s="186"/>
      <c r="Z84" s="164"/>
      <c r="AA84" s="164"/>
      <c r="AB84" s="169"/>
      <c r="AC84" s="169"/>
      <c r="AD84" s="169"/>
      <c r="AE84" s="169"/>
      <c r="AF84" s="169"/>
      <c r="AG84" s="169"/>
      <c r="AH84" s="169"/>
      <c r="AI84" s="169"/>
      <c r="AJ84" s="169"/>
      <c r="AK84" s="169"/>
      <c r="AM84" s="653" t="str">
        <f>IF('9 - Fornecedores (Cadastro)'!C84="","",'9 - Fornecedores (Cadastro)'!C84)</f>
        <v/>
      </c>
      <c r="AN84" s="653" t="str">
        <f>IF('9 - Fornecedores (Cadastro)'!D84="","",'9 - Fornecedores (Cadastro)'!D84)</f>
        <v/>
      </c>
      <c r="AO84" s="654" t="str">
        <f>IF('9 - Fornecedores (Cadastro)'!F84="","",'9 - Fornecedores (Cadastro)'!F84)</f>
        <v/>
      </c>
      <c r="AP84" s="655" t="str">
        <f>IF('9 - Fornecedores (Cadastro)'!G84="","",'9 - Fornecedores (Cadastro)'!G84)</f>
        <v/>
      </c>
      <c r="AQ84" s="656" t="str">
        <f>IF('9 - Fornecedores (Cadastro)'!E84="","",'9 - Fornecedores (Cadastro)'!E84)</f>
        <v/>
      </c>
      <c r="AS84" s="22"/>
      <c r="AT84" s="156"/>
      <c r="AV84" s="662"/>
      <c r="AW84" s="662"/>
      <c r="AX84" s="662"/>
      <c r="AY84" s="662"/>
      <c r="AZ84" s="662"/>
      <c r="BA84" s="662"/>
      <c r="BB84" s="662"/>
      <c r="BC84" s="662"/>
      <c r="BD84" s="662"/>
      <c r="BE84" s="662"/>
      <c r="BF84" s="662"/>
      <c r="BG84" s="662"/>
      <c r="BH84" s="232" t="str">
        <f t="shared" si="3"/>
        <v/>
      </c>
      <c r="BI84" s="164"/>
      <c r="BJ84" s="663" t="str">
        <f t="shared" si="12"/>
        <v/>
      </c>
      <c r="BK84" s="663" t="str">
        <f>IF(BI84="","",BI84*(VLOOKUP((_xlfn.CONCAT(BH84,AY84)),'2 - Cadastro de Itens'!$J$16:$M$37,4,0)))</f>
        <v/>
      </c>
      <c r="BL84" s="197">
        <f>IFERROR(BK84*BF84,0)</f>
        <v>0</v>
      </c>
      <c r="BM84" s="232" t="str">
        <f t="shared" si="5"/>
        <v/>
      </c>
      <c r="BN84" s="664"/>
      <c r="BO84" s="197" t="str">
        <f>IF(BN84="","",BF84*BN84)</f>
        <v/>
      </c>
      <c r="BP84" s="268" t="str">
        <f>IF(BN84="","",BN84*(VLOOKUP((_xlfn.CONCAT(BM84,AY84)),'2 - Cadastro de Itens'!$J$16:$M$37,4,0)))</f>
        <v/>
      </c>
      <c r="BQ84" s="197">
        <f>IFERROR(BP84*BF84,0)</f>
        <v>0</v>
      </c>
      <c r="BR84" s="232" t="str">
        <f t="shared" si="8"/>
        <v/>
      </c>
      <c r="BS84" s="165"/>
      <c r="BT84" s="197" t="str">
        <f>IF(BS84="","",BF84*BS84)</f>
        <v/>
      </c>
      <c r="BU84" s="268" t="str">
        <f>IF(BS84="","",BS84*(VLOOKUP((_xlfn.CONCAT(BR84,AY84)),'2 - Cadastro de Itens'!$J$16:$M$37,4,0)))</f>
        <v/>
      </c>
      <c r="BV84" s="197">
        <f>IFERROR(BU84*BF84,0)</f>
        <v>0</v>
      </c>
      <c r="BW84" s="197">
        <f>IFERROR(BV84+BL84+BQ84,"")</f>
        <v>0</v>
      </c>
      <c r="BY84" s="245"/>
      <c r="BZ84" s="256"/>
      <c r="CA84" s="256"/>
      <c r="CB84" s="256"/>
      <c r="CC84" s="257"/>
      <c r="CD84" s="257"/>
      <c r="CE84" s="257"/>
      <c r="CF84" s="257"/>
      <c r="CG84" s="164"/>
      <c r="CH84" s="22"/>
      <c r="CI84" s="164"/>
      <c r="CJ84" s="172"/>
      <c r="CK84" s="1172"/>
      <c r="CL84" s="289"/>
      <c r="CM84" s="164"/>
      <c r="CN84" s="164"/>
      <c r="CO84" s="241"/>
      <c r="CP84" s="241"/>
      <c r="CR84" s="1651"/>
      <c r="CS84" s="1652"/>
      <c r="CT84" s="1652"/>
      <c r="CU84" s="1652"/>
      <c r="CV84" s="1652"/>
      <c r="CW84" s="1652"/>
      <c r="CX84" s="1652"/>
      <c r="CY84" s="1652"/>
      <c r="CZ84" s="1652"/>
      <c r="DA84" s="1652"/>
      <c r="DB84" s="1652"/>
      <c r="DC84" s="1652"/>
      <c r="DD84" s="1653"/>
      <c r="DE84" s="10"/>
    </row>
    <row r="85" spans="2:109" ht="19.95" customHeight="1" x14ac:dyDescent="0.25">
      <c r="B85" s="126"/>
      <c r="C85" s="258" t="str">
        <f>IF('10 - Endividamento'!C92="","",'10 - Endividamento'!C92)</f>
        <v/>
      </c>
      <c r="D85" s="258" t="str">
        <f>IF('10 - Endividamento'!D92="","",'10 - Endividamento'!D92)</f>
        <v/>
      </c>
      <c r="E85" s="258" t="str">
        <f>IF('10 - Endividamento'!AG92="","",'10 - Endividamento'!AG92)</f>
        <v/>
      </c>
      <c r="F85" s="179"/>
      <c r="G85" s="259" t="str">
        <f>IF('10 - Endividamento'!S92="","",'10 - Endividamento'!S92)</f>
        <v/>
      </c>
      <c r="H85" s="259" t="str">
        <f>IF('10 - Endividamento'!U92="","",'10 - Endividamento'!U92="")</f>
        <v/>
      </c>
      <c r="I85" s="658" t="str">
        <f>IF('10 - Endividamento'!R92="","",'10 - Endividamento'!R92)</f>
        <v/>
      </c>
      <c r="J85" s="260" t="str">
        <f>IF('10 - Endividamento'!X92="","",'10 - Endividamento'!X92)</f>
        <v/>
      </c>
      <c r="K85" s="261" t="str">
        <f>IF('10 - Endividamento'!AJ92="","",'10 - Endividamento'!AJ92)</f>
        <v/>
      </c>
      <c r="L85" s="202"/>
      <c r="M85" s="202"/>
      <c r="N85" s="202"/>
      <c r="O85" s="202"/>
      <c r="P85" s="202"/>
      <c r="Q85" s="202"/>
      <c r="R85" s="202"/>
      <c r="S85" s="202"/>
      <c r="T85" s="202"/>
      <c r="U85" s="202"/>
      <c r="V85" s="202"/>
      <c r="W85" s="202"/>
      <c r="X85" s="202"/>
      <c r="Z85" s="179"/>
      <c r="AA85" s="179"/>
      <c r="AB85" s="180"/>
      <c r="AC85" s="180"/>
      <c r="AD85" s="180"/>
      <c r="AE85" s="180"/>
      <c r="AF85" s="180"/>
      <c r="AG85" s="180"/>
      <c r="AH85" s="180"/>
      <c r="AI85" s="180"/>
      <c r="AJ85" s="180"/>
      <c r="AK85" s="180"/>
      <c r="AM85" s="519" t="str">
        <f>IF('9 - Fornecedores (Cadastro)'!C85="","",'9 - Fornecedores (Cadastro)'!C85)</f>
        <v/>
      </c>
      <c r="AN85" s="519" t="str">
        <f>IF('9 - Fornecedores (Cadastro)'!D85="","",'9 - Fornecedores (Cadastro)'!D85)</f>
        <v/>
      </c>
      <c r="AO85" s="520" t="str">
        <f>IF('9 - Fornecedores (Cadastro)'!F85="","",'9 - Fornecedores (Cadastro)'!F85)</f>
        <v/>
      </c>
      <c r="AP85" s="521" t="str">
        <f>IF('9 - Fornecedores (Cadastro)'!G85="","",'9 - Fornecedores (Cadastro)'!G85)</f>
        <v/>
      </c>
      <c r="AQ85" s="522" t="str">
        <f>IF('9 - Fornecedores (Cadastro)'!E85="","",'9 - Fornecedores (Cadastro)'!E85)</f>
        <v/>
      </c>
      <c r="AS85" s="22"/>
      <c r="AT85" s="156"/>
      <c r="AV85" s="665"/>
      <c r="AW85" s="665"/>
      <c r="AX85" s="665"/>
      <c r="AY85" s="665"/>
      <c r="AZ85" s="665"/>
      <c r="BA85" s="665"/>
      <c r="BB85" s="665"/>
      <c r="BC85" s="665"/>
      <c r="BD85" s="665"/>
      <c r="BE85" s="665"/>
      <c r="BF85" s="665"/>
      <c r="BG85" s="665"/>
      <c r="BH85" s="258" t="str">
        <f t="shared" si="3"/>
        <v/>
      </c>
      <c r="BI85" s="179"/>
      <c r="BJ85" s="666" t="str">
        <f>IF(BI85="","",BF85*BI85)</f>
        <v/>
      </c>
      <c r="BK85" s="666" t="str">
        <f>IF(BI85="","",BI85*(VLOOKUP((_xlfn.CONCAT(BH85,AY85)),'2 - Cadastro de Itens'!$J$16:$M$37,4,0)))</f>
        <v/>
      </c>
      <c r="BL85" s="261">
        <f>IFERROR(BK85*BF85,0)</f>
        <v>0</v>
      </c>
      <c r="BM85" s="258" t="str">
        <f t="shared" si="5"/>
        <v/>
      </c>
      <c r="BN85" s="667"/>
      <c r="BO85" s="261" t="str">
        <f>IF(BN85="","",BF85*BN85)</f>
        <v/>
      </c>
      <c r="BP85" s="666" t="str">
        <f>IF(BN85="","",BN85*(VLOOKUP((_xlfn.CONCAT(BM85,AY85)),'2 - Cadastro de Itens'!$J$16:$M$37,4,0)))</f>
        <v/>
      </c>
      <c r="BQ85" s="261">
        <f>IFERROR(BP85*BF85,0)</f>
        <v>0</v>
      </c>
      <c r="BR85" s="666" t="str">
        <f t="shared" si="8"/>
        <v/>
      </c>
      <c r="BS85" s="203"/>
      <c r="BT85" s="261" t="str">
        <f>IF(BS85="","",BF85*BS85)</f>
        <v/>
      </c>
      <c r="BU85" s="274" t="str">
        <f>IF(BS85="","",BS85*(VLOOKUP((_xlfn.CONCAT(BR85,AY85)),'2 - Cadastro de Itens'!$J$16:$M$37,4,0)))</f>
        <v/>
      </c>
      <c r="BV85" s="261">
        <f>IFERROR(BU85*BF85,0)</f>
        <v>0</v>
      </c>
      <c r="BW85" s="261">
        <f>IFERROR(BV85+BL85+BQ85,"")</f>
        <v>0</v>
      </c>
      <c r="BY85" s="262"/>
      <c r="BZ85" s="264"/>
      <c r="CA85" s="264"/>
      <c r="CB85" s="264"/>
      <c r="CC85" s="262"/>
      <c r="CD85" s="262"/>
      <c r="CE85" s="262"/>
      <c r="CF85" s="262"/>
      <c r="CG85" s="179"/>
      <c r="CH85" s="22"/>
      <c r="CI85" s="179"/>
      <c r="CJ85" s="183"/>
      <c r="CK85" s="1173"/>
      <c r="CL85" s="290"/>
      <c r="CM85" s="179"/>
      <c r="CN85" s="179"/>
      <c r="CO85" s="291"/>
      <c r="CP85" s="291"/>
      <c r="CR85" s="1677"/>
      <c r="CS85" s="1677"/>
      <c r="CT85" s="1677"/>
      <c r="CU85" s="1677"/>
      <c r="CV85" s="1677"/>
      <c r="CW85" s="1677"/>
      <c r="CX85" s="1677"/>
      <c r="CY85" s="1677"/>
      <c r="CZ85" s="1677"/>
      <c r="DA85" s="1677"/>
      <c r="DB85" s="1677"/>
      <c r="DC85" s="1677"/>
      <c r="DD85" s="1677"/>
      <c r="DE85" s="10"/>
    </row>
    <row r="86" spans="2:109" ht="19.95" customHeight="1" x14ac:dyDescent="0.25">
      <c r="B86" s="126"/>
      <c r="C86" s="628"/>
      <c r="D86" s="628"/>
      <c r="E86" s="628"/>
      <c r="F86" s="628"/>
      <c r="G86" s="628"/>
      <c r="H86" s="628"/>
      <c r="I86" s="628"/>
      <c r="J86" s="628"/>
      <c r="K86" s="628"/>
      <c r="L86" s="628"/>
      <c r="M86" s="628"/>
      <c r="N86" s="628"/>
      <c r="O86" s="628"/>
      <c r="P86" s="628"/>
      <c r="Q86" s="628"/>
      <c r="R86" s="628"/>
      <c r="S86" s="628"/>
      <c r="T86" s="628"/>
      <c r="U86" s="628"/>
      <c r="V86" s="628"/>
      <c r="W86" s="628"/>
      <c r="X86" s="628"/>
      <c r="Y86" s="628"/>
      <c r="Z86" s="628"/>
      <c r="AA86" s="628"/>
      <c r="AB86" s="628"/>
      <c r="AC86" s="628"/>
      <c r="AD86" s="628"/>
      <c r="AE86" s="628"/>
      <c r="AF86" s="628"/>
      <c r="AG86" s="628"/>
      <c r="AH86" s="628"/>
      <c r="AI86" s="628"/>
      <c r="AJ86" s="628"/>
      <c r="AK86" s="628"/>
      <c r="AL86" s="628"/>
      <c r="AM86" s="628"/>
      <c r="AN86" s="628"/>
      <c r="AO86" s="628"/>
      <c r="AP86" s="628"/>
      <c r="AQ86" s="628"/>
      <c r="AR86" s="628"/>
      <c r="AS86" s="628"/>
      <c r="AT86" s="628"/>
      <c r="AU86" s="628"/>
      <c r="AV86" s="628"/>
      <c r="AW86" s="628"/>
      <c r="AX86" s="628"/>
      <c r="AY86" s="628"/>
      <c r="AZ86" s="628"/>
      <c r="BA86" s="628"/>
      <c r="BB86" s="628"/>
      <c r="BC86" s="628"/>
      <c r="BD86" s="628"/>
      <c r="BE86" s="628"/>
      <c r="BF86" s="628"/>
      <c r="BG86" s="628"/>
      <c r="BH86" s="628"/>
      <c r="BI86" s="628"/>
      <c r="BJ86" s="628"/>
      <c r="BK86" s="628"/>
      <c r="BL86" s="628"/>
      <c r="BM86" s="628"/>
      <c r="BN86" s="628"/>
      <c r="BO86" s="628"/>
      <c r="BP86" s="628"/>
      <c r="BQ86" s="628"/>
      <c r="BR86" s="628"/>
      <c r="BS86" s="628"/>
      <c r="BT86" s="628"/>
      <c r="BU86" s="628"/>
      <c r="BV86" s="628"/>
      <c r="BW86" s="628"/>
      <c r="BX86" s="628"/>
      <c r="BY86" s="628"/>
      <c r="BZ86" s="628"/>
      <c r="CA86" s="628"/>
      <c r="CB86" s="628"/>
      <c r="CC86" s="628"/>
      <c r="CD86" s="628"/>
      <c r="CE86" s="628"/>
      <c r="CF86" s="628"/>
      <c r="CG86" s="628"/>
      <c r="CH86" s="628"/>
      <c r="CI86" s="628"/>
      <c r="CJ86" s="628"/>
      <c r="CK86" s="628"/>
      <c r="CL86" s="628"/>
      <c r="CM86" s="628"/>
      <c r="CN86" s="628"/>
      <c r="CO86" s="628"/>
      <c r="CP86" s="628"/>
      <c r="CQ86" s="628"/>
      <c r="CR86" s="628"/>
      <c r="CS86" s="628"/>
      <c r="CT86" s="628"/>
      <c r="CU86" s="628"/>
      <c r="CV86" s="628"/>
      <c r="CW86" s="628"/>
      <c r="CX86" s="10"/>
    </row>
    <row r="87" spans="2:109" ht="18" customHeight="1" x14ac:dyDescent="0.25">
      <c r="B87" s="126"/>
      <c r="C87" s="628"/>
      <c r="D87" s="628"/>
      <c r="E87" s="628"/>
      <c r="F87" s="628"/>
      <c r="G87" s="628"/>
      <c r="H87" s="628"/>
      <c r="I87" s="628"/>
      <c r="J87" s="628"/>
      <c r="K87" s="628"/>
      <c r="L87" s="628"/>
      <c r="M87" s="628"/>
      <c r="N87" s="628"/>
      <c r="O87" s="628"/>
      <c r="P87" s="628"/>
      <c r="Q87" s="628"/>
      <c r="R87" s="628"/>
      <c r="S87" s="628"/>
      <c r="T87" s="628"/>
      <c r="U87" s="628"/>
      <c r="V87" s="628"/>
      <c r="W87" s="628"/>
      <c r="X87" s="628"/>
      <c r="Y87" s="628"/>
      <c r="Z87" s="628"/>
      <c r="AA87" s="628"/>
      <c r="AB87" s="628"/>
      <c r="AC87" s="628"/>
      <c r="AD87" s="628"/>
      <c r="AE87" s="628"/>
      <c r="AF87" s="628"/>
      <c r="AG87" s="628"/>
      <c r="AH87" s="628"/>
      <c r="AI87" s="628"/>
      <c r="AJ87" s="628"/>
      <c r="AK87" s="628"/>
      <c r="AL87" s="628"/>
      <c r="AM87" s="628"/>
      <c r="AN87" s="628"/>
      <c r="AO87" s="628"/>
      <c r="AP87" s="628"/>
      <c r="AQ87" s="628"/>
      <c r="AR87" s="628"/>
      <c r="AS87" s="628"/>
      <c r="AT87" s="628"/>
      <c r="AU87" s="628"/>
      <c r="AV87" s="628"/>
      <c r="AW87" s="628"/>
      <c r="AX87" s="628"/>
      <c r="AY87" s="628"/>
      <c r="AZ87" s="628"/>
      <c r="BA87" s="628"/>
      <c r="BB87" s="628"/>
      <c r="BC87" s="628"/>
      <c r="BD87" s="628"/>
      <c r="BE87" s="628"/>
      <c r="BF87" s="628"/>
      <c r="BG87" s="628"/>
      <c r="BH87" s="628"/>
      <c r="BI87" s="628"/>
      <c r="BJ87" s="628"/>
      <c r="BK87" s="628"/>
      <c r="BL87" s="628"/>
      <c r="BM87" s="628"/>
      <c r="BN87" s="628"/>
      <c r="BO87" s="628"/>
      <c r="BP87" s="628"/>
      <c r="BQ87" s="628"/>
      <c r="BR87" s="628"/>
      <c r="BS87" s="628"/>
      <c r="BT87" s="628"/>
      <c r="BU87" s="628"/>
      <c r="BV87" s="628"/>
      <c r="BW87" s="628"/>
      <c r="BX87" s="628"/>
      <c r="BY87" s="628"/>
      <c r="BZ87" s="628"/>
      <c r="CA87" s="628"/>
      <c r="CB87" s="628"/>
      <c r="CC87" s="628"/>
      <c r="CD87" s="628"/>
      <c r="CE87" s="628"/>
      <c r="CF87" s="628"/>
      <c r="CG87" s="628"/>
      <c r="CH87" s="628"/>
      <c r="CI87" s="628"/>
      <c r="CJ87" s="628"/>
      <c r="CK87" s="628"/>
      <c r="CL87" s="628"/>
      <c r="CM87" s="628"/>
      <c r="CN87" s="628"/>
      <c r="CO87" s="628"/>
      <c r="CP87" s="628"/>
      <c r="CQ87" s="628"/>
      <c r="CR87" s="628"/>
      <c r="CS87" s="628"/>
      <c r="CT87" s="628"/>
      <c r="CU87" s="628"/>
      <c r="CV87" s="628"/>
      <c r="CW87" s="628"/>
      <c r="CX87" s="10"/>
    </row>
    <row r="88" spans="2:109" ht="18" customHeight="1" x14ac:dyDescent="0.25">
      <c r="B88" s="182"/>
      <c r="C88" s="149"/>
      <c r="D88" s="149"/>
      <c r="E88" s="149"/>
      <c r="F88" s="149"/>
      <c r="G88" s="149"/>
      <c r="H88" s="149"/>
      <c r="I88" s="511"/>
      <c r="J88" s="149"/>
      <c r="K88" s="149"/>
      <c r="L88" s="149"/>
      <c r="M88" s="149"/>
      <c r="N88" s="149"/>
      <c r="O88" s="149"/>
      <c r="P88" s="149"/>
      <c r="Q88" s="149"/>
      <c r="R88" s="149"/>
      <c r="S88" s="149"/>
      <c r="T88" s="149"/>
      <c r="U88" s="149"/>
      <c r="V88" s="149"/>
      <c r="W88" s="149"/>
      <c r="X88" s="149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6"/>
      <c r="BZ88" s="6"/>
      <c r="CA88" s="6"/>
      <c r="CB88" s="6"/>
      <c r="CC88" s="6"/>
      <c r="CD88" s="6"/>
      <c r="CE88" s="6"/>
      <c r="CF88" s="6"/>
      <c r="CG88" s="265"/>
      <c r="CH88" s="265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11"/>
    </row>
    <row r="89" spans="2:109" ht="18" customHeight="1" x14ac:dyDescent="0.25">
      <c r="C89" s="181"/>
      <c r="D89" s="181"/>
      <c r="E89" s="181"/>
      <c r="F89" s="181"/>
      <c r="G89" s="181"/>
      <c r="H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  <c r="W89" s="181"/>
      <c r="X89" s="181"/>
    </row>
    <row r="90" spans="2:109" ht="18" customHeight="1" x14ac:dyDescent="0.25">
      <c r="C90" s="181"/>
      <c r="D90" s="181"/>
      <c r="E90" s="181"/>
      <c r="F90" s="181"/>
      <c r="G90" s="181"/>
      <c r="H90" s="181"/>
      <c r="J90" s="181"/>
      <c r="K90" s="181"/>
      <c r="L90" s="181"/>
      <c r="M90" s="181"/>
      <c r="N90" s="181"/>
      <c r="O90" s="181"/>
      <c r="P90" s="181"/>
      <c r="Q90" s="181"/>
      <c r="R90" s="181"/>
      <c r="S90" s="181"/>
      <c r="T90" s="181"/>
      <c r="U90" s="181"/>
      <c r="V90" s="181"/>
      <c r="W90" s="181"/>
      <c r="X90" s="181"/>
    </row>
    <row r="91" spans="2:109" x14ac:dyDescent="0.25">
      <c r="C91" s="181"/>
      <c r="D91" s="181"/>
      <c r="E91" s="181"/>
      <c r="F91" s="181"/>
      <c r="G91" s="181"/>
      <c r="H91" s="181"/>
      <c r="J91" s="181"/>
      <c r="K91" s="181"/>
      <c r="L91" s="181"/>
      <c r="M91" s="181"/>
      <c r="N91" s="181"/>
      <c r="O91" s="181"/>
      <c r="P91" s="181"/>
      <c r="Q91" s="181"/>
      <c r="R91" s="181"/>
      <c r="S91" s="181"/>
      <c r="T91" s="181"/>
      <c r="U91" s="181"/>
      <c r="V91" s="181"/>
      <c r="W91" s="181"/>
      <c r="X91" s="181"/>
    </row>
    <row r="92" spans="2:109" x14ac:dyDescent="0.25">
      <c r="C92" s="181"/>
      <c r="D92" s="181"/>
      <c r="E92" s="181"/>
      <c r="F92" s="181"/>
      <c r="G92" s="181"/>
      <c r="H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  <c r="W92" s="181"/>
      <c r="X92" s="181"/>
    </row>
    <row r="93" spans="2:109" ht="14.4" customHeight="1" x14ac:dyDescent="0.25">
      <c r="C93" s="181"/>
      <c r="D93" s="181"/>
      <c r="F93" s="16"/>
      <c r="G93" s="16"/>
      <c r="H93" s="16"/>
      <c r="I93" s="512"/>
      <c r="J93" s="16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</row>
    <row r="94" spans="2:109" x14ac:dyDescent="0.25">
      <c r="C94" s="181"/>
      <c r="D94" s="181"/>
      <c r="E94" s="181"/>
      <c r="F94" s="181"/>
      <c r="G94" s="181"/>
      <c r="H94" s="181"/>
      <c r="J94" s="181"/>
      <c r="K94" s="181"/>
      <c r="L94" s="181"/>
      <c r="M94" s="181"/>
      <c r="N94" s="181"/>
      <c r="O94" s="181"/>
      <c r="P94" s="181"/>
      <c r="Q94" s="181"/>
      <c r="R94" s="181"/>
      <c r="S94" s="181"/>
      <c r="T94" s="181"/>
      <c r="U94" s="181"/>
      <c r="V94" s="181"/>
      <c r="W94" s="181"/>
      <c r="X94" s="181"/>
    </row>
    <row r="95" spans="2:109" x14ac:dyDescent="0.25">
      <c r="C95" s="181"/>
      <c r="D95" s="181"/>
      <c r="E95" s="181"/>
      <c r="F95" s="181"/>
      <c r="G95" s="181"/>
      <c r="H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  <c r="W95" s="181"/>
      <c r="X95" s="181"/>
    </row>
    <row r="96" spans="2:109" x14ac:dyDescent="0.25">
      <c r="C96" s="181"/>
      <c r="D96" s="181"/>
      <c r="E96" s="181"/>
      <c r="F96" s="181"/>
      <c r="G96" s="181"/>
      <c r="H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  <c r="W96" s="181"/>
      <c r="X96" s="181"/>
    </row>
    <row r="97" spans="3:24" x14ac:dyDescent="0.25">
      <c r="C97" s="181"/>
      <c r="D97" s="181"/>
      <c r="E97" s="181"/>
      <c r="F97" s="181"/>
      <c r="G97" s="181"/>
      <c r="H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</row>
    <row r="98" spans="3:24" x14ac:dyDescent="0.25">
      <c r="C98" s="181"/>
      <c r="D98" s="181"/>
      <c r="E98" s="181"/>
      <c r="F98" s="181"/>
      <c r="G98" s="181"/>
      <c r="H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</row>
    <row r="99" spans="3:24" x14ac:dyDescent="0.25">
      <c r="C99" s="181"/>
      <c r="D99" s="181"/>
      <c r="E99" s="181"/>
      <c r="F99" s="181"/>
      <c r="G99" s="181"/>
      <c r="H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  <c r="W99" s="181"/>
      <c r="X99" s="181"/>
    </row>
  </sheetData>
  <mergeCells count="95">
    <mergeCell ref="CR45:DD45"/>
    <mergeCell ref="CR46:DD46"/>
    <mergeCell ref="CR85:DD85"/>
    <mergeCell ref="CR77:DD77"/>
    <mergeCell ref="CR78:DD78"/>
    <mergeCell ref="CR79:DD79"/>
    <mergeCell ref="CR80:DD80"/>
    <mergeCell ref="CR81:DD81"/>
    <mergeCell ref="CR82:DD82"/>
    <mergeCell ref="CR74:DD74"/>
    <mergeCell ref="CR75:DD75"/>
    <mergeCell ref="CR76:DD76"/>
    <mergeCell ref="CR83:DD83"/>
    <mergeCell ref="CR84:DD84"/>
    <mergeCell ref="CR72:DD72"/>
    <mergeCell ref="CR73:DD73"/>
    <mergeCell ref="CR65:DD65"/>
    <mergeCell ref="CR66:DD66"/>
    <mergeCell ref="CR57:DD57"/>
    <mergeCell ref="CR58:DD58"/>
    <mergeCell ref="CR59:DD59"/>
    <mergeCell ref="CR60:DD60"/>
    <mergeCell ref="CR67:DD67"/>
    <mergeCell ref="CR68:DD68"/>
    <mergeCell ref="CR69:DD69"/>
    <mergeCell ref="CR70:DD70"/>
    <mergeCell ref="CR71:DD71"/>
    <mergeCell ref="CR32:DD32"/>
    <mergeCell ref="CR33:DD33"/>
    <mergeCell ref="CR34:DD34"/>
    <mergeCell ref="CR35:DD35"/>
    <mergeCell ref="CR36:DD36"/>
    <mergeCell ref="CR55:DD55"/>
    <mergeCell ref="CR56:DD56"/>
    <mergeCell ref="CR62:DD62"/>
    <mergeCell ref="CR63:DD63"/>
    <mergeCell ref="CR64:DD64"/>
    <mergeCell ref="CR61:DD61"/>
    <mergeCell ref="CR37:DD37"/>
    <mergeCell ref="CR38:DD38"/>
    <mergeCell ref="CR39:DD39"/>
    <mergeCell ref="CR40:DD40"/>
    <mergeCell ref="CR54:DD54"/>
    <mergeCell ref="CR41:DD41"/>
    <mergeCell ref="CR47:DD47"/>
    <mergeCell ref="CR48:DD48"/>
    <mergeCell ref="CR49:DD49"/>
    <mergeCell ref="CR52:DD52"/>
    <mergeCell ref="CR53:DD53"/>
    <mergeCell ref="CR50:DD50"/>
    <mergeCell ref="CR51:DD51"/>
    <mergeCell ref="CR42:DD42"/>
    <mergeCell ref="CR43:DD43"/>
    <mergeCell ref="CR44:DD44"/>
    <mergeCell ref="DB8:DD8"/>
    <mergeCell ref="DB9:DD9"/>
    <mergeCell ref="DB10:DD10"/>
    <mergeCell ref="F15:G15"/>
    <mergeCell ref="C3:E10"/>
    <mergeCell ref="DB3:DD3"/>
    <mergeCell ref="DB4:DD4"/>
    <mergeCell ref="DB5:DD5"/>
    <mergeCell ref="DB6:DD6"/>
    <mergeCell ref="DB7:DD7"/>
    <mergeCell ref="F3:DA10"/>
    <mergeCell ref="C12:DD13"/>
    <mergeCell ref="CR29:DD29"/>
    <mergeCell ref="CR30:DD30"/>
    <mergeCell ref="CR31:DD31"/>
    <mergeCell ref="Z18:AK19"/>
    <mergeCell ref="BY18:CG19"/>
    <mergeCell ref="CR27:DD27"/>
    <mergeCell ref="CR28:DD28"/>
    <mergeCell ref="AB20:AJ20"/>
    <mergeCell ref="AM18:AQ19"/>
    <mergeCell ref="CC20:CD20"/>
    <mergeCell ref="CR25:DD25"/>
    <mergeCell ref="CR26:DD26"/>
    <mergeCell ref="CF20:CF21"/>
    <mergeCell ref="CG20:CG21"/>
    <mergeCell ref="CR23:DD23"/>
    <mergeCell ref="CR24:DD24"/>
    <mergeCell ref="CR22:DD22"/>
    <mergeCell ref="C19:J19"/>
    <mergeCell ref="K19:X19"/>
    <mergeCell ref="C21:J21"/>
    <mergeCell ref="Z21:AA21"/>
    <mergeCell ref="AM21:AP21"/>
    <mergeCell ref="AS18:AT19"/>
    <mergeCell ref="CE20:CE21"/>
    <mergeCell ref="CR18:DD21"/>
    <mergeCell ref="AV18:BW19"/>
    <mergeCell ref="AV21:BB21"/>
    <mergeCell ref="C18:X18"/>
    <mergeCell ref="CI18:CP19"/>
  </mergeCells>
  <phoneticPr fontId="48" type="noConversion"/>
  <conditionalFormatting sqref="F3">
    <cfRule type="cellIs" dxfId="191" priority="6" operator="lessThan">
      <formula>0</formula>
    </cfRule>
  </conditionalFormatting>
  <conditionalFormatting sqref="C12">
    <cfRule type="cellIs" dxfId="190" priority="5" operator="lessThan">
      <formula>0</formula>
    </cfRule>
  </conditionalFormatting>
  <conditionalFormatting sqref="C15">
    <cfRule type="cellIs" dxfId="189" priority="8" operator="lessThan">
      <formula>0</formula>
    </cfRule>
  </conditionalFormatting>
  <conditionalFormatting sqref="F15">
    <cfRule type="cellIs" dxfId="188" priority="3" operator="lessThan">
      <formula>0</formula>
    </cfRule>
  </conditionalFormatting>
  <conditionalFormatting sqref="Z18">
    <cfRule type="cellIs" dxfId="187" priority="14" operator="lessThan">
      <formula>0</formula>
    </cfRule>
  </conditionalFormatting>
  <conditionalFormatting sqref="AV18">
    <cfRule type="cellIs" dxfId="186" priority="11" operator="lessThan">
      <formula>0</formula>
    </cfRule>
  </conditionalFormatting>
  <conditionalFormatting sqref="BY18">
    <cfRule type="cellIs" dxfId="185" priority="10" operator="lessThan">
      <formula>0</formula>
    </cfRule>
  </conditionalFormatting>
  <conditionalFormatting sqref="DE3:DE10">
    <cfRule type="cellIs" dxfId="184" priority="7" operator="lessThan">
      <formula>0</formula>
    </cfRule>
  </conditionalFormatting>
  <conditionalFormatting sqref="AM18">
    <cfRule type="cellIs" dxfId="183" priority="1" operator="lessThan">
      <formula>0</formula>
    </cfRule>
  </conditionalFormatting>
  <dataValidations count="1">
    <dataValidation type="list" allowBlank="1" showInputMessage="1" showErrorMessage="1" sqref="F22:F85" xr:uid="{00000000-0002-0000-0700-000001000000}">
      <formula1>"Investimento, Capital de Giro, Custeio"</formula1>
    </dataValidation>
  </dataValidations>
  <pageMargins left="0.511811024" right="0.511811024" top="0.78740157499999996" bottom="0.78740157499999996" header="0.31496062000000002" footer="0.31496062000000002"/>
  <ignoredErrors>
    <ignoredError sqref="L21" formula="1"/>
  </ignoredErrors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700-000000000000}">
          <x14:formula1>
            <xm:f>'2 - Cadastro de Itens'!$D$16:$D$37</xm:f>
          </x14:formula1>
          <xm:sqref>BH21 BM21 BR21</xm:sqref>
        </x14:dataValidation>
        <x14:dataValidation type="list" allowBlank="1" showInputMessage="1" showErrorMessage="1" xr:uid="{00000000-0002-0000-0700-000002000000}">
          <x14:formula1>
            <xm:f>Planilha1!$A$1:$A$29</xm:f>
          </x14:formula1>
          <xm:sqref>AY22:AY85</xm:sqref>
        </x14:dataValidation>
        <x14:dataValidation type="list" allowBlank="1" showInputMessage="1" showErrorMessage="1" xr:uid="{3D629C66-D1E6-423D-A85E-D34BA80710BC}">
          <x14:formula1>
            <xm:f>'2 - Cadastro de Itens'!$AP$16:$AP$79</xm:f>
          </x14:formula1>
          <xm:sqref>AS20:AT20</xm:sqref>
        </x14:dataValidation>
        <x14:dataValidation type="list" allowBlank="1" showInputMessage="1" showErrorMessage="1" xr:uid="{5ED4CCA0-6D01-4826-B6C3-F772C86437D5}">
          <x14:formula1>
            <xm:f>'2 - Cadastro de Itens'!$BM$16:$BM$79</xm:f>
          </x14:formula1>
          <xm:sqref>C22:C85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4AB1C-53F4-49AE-A3CB-85C7889F2540}">
  <dimension ref="A1:AC103"/>
  <sheetViews>
    <sheetView topLeftCell="A10" workbookViewId="0">
      <selection activeCell="C59" sqref="C59"/>
    </sheetView>
  </sheetViews>
  <sheetFormatPr defaultRowHeight="14.4" outlineLevelRow="1" x14ac:dyDescent="0.25"/>
  <cols>
    <col min="1" max="1" width="1.44140625" customWidth="1"/>
    <col min="2" max="2" width="16.33203125" customWidth="1"/>
    <col min="3" max="3" width="44.44140625" customWidth="1"/>
    <col min="4" max="15" width="13" customWidth="1"/>
    <col min="16" max="16" width="11.109375" customWidth="1"/>
    <col min="17" max="17" width="13" customWidth="1"/>
    <col min="18" max="18" width="1.88671875" customWidth="1"/>
  </cols>
  <sheetData>
    <row r="1" spans="1:29" ht="15" x14ac:dyDescent="0.3">
      <c r="A1" s="1208"/>
      <c r="B1" s="1208"/>
      <c r="C1" s="1208"/>
      <c r="D1" s="1208"/>
      <c r="E1" s="1208"/>
      <c r="F1" s="1208"/>
      <c r="G1" s="1208"/>
      <c r="H1" s="1208"/>
      <c r="I1" s="1208"/>
      <c r="J1" s="1208"/>
      <c r="K1" s="1208"/>
      <c r="L1" s="1208"/>
      <c r="M1" s="1208"/>
      <c r="N1" s="1208"/>
      <c r="O1" s="1208"/>
      <c r="P1" s="1208"/>
      <c r="Q1" s="1208"/>
      <c r="R1" s="1208"/>
      <c r="S1" s="1208"/>
      <c r="T1" s="1208"/>
      <c r="U1" s="1208"/>
      <c r="V1" s="1208"/>
      <c r="W1" s="1208"/>
      <c r="X1" s="1208"/>
      <c r="Y1" s="1208"/>
      <c r="Z1" s="1208"/>
      <c r="AA1" s="1208"/>
      <c r="AB1" s="1208"/>
      <c r="AC1" s="1208"/>
    </row>
    <row r="2" spans="1:29" ht="10.199999999999999" customHeight="1" outlineLevel="1" x14ac:dyDescent="0.25">
      <c r="B2" s="1678" t="e" vm="6">
        <v>#VALUE!</v>
      </c>
      <c r="C2" s="1678"/>
      <c r="D2" s="1678"/>
      <c r="E2" s="1459" t="s">
        <v>0</v>
      </c>
      <c r="F2" s="1459"/>
      <c r="G2" s="1459"/>
      <c r="H2" s="1459"/>
      <c r="I2" s="1459"/>
      <c r="J2" s="1459"/>
      <c r="K2" s="1459"/>
      <c r="L2" s="1459"/>
      <c r="M2" s="1459"/>
      <c r="N2" s="1459"/>
      <c r="O2" s="1459"/>
      <c r="P2" s="1681" t="s">
        <v>1</v>
      </c>
      <c r="Q2" s="1682"/>
    </row>
    <row r="3" spans="1:29" ht="16.2" customHeight="1" outlineLevel="1" x14ac:dyDescent="0.25">
      <c r="B3" s="1678"/>
      <c r="C3" s="1678"/>
      <c r="D3" s="1678"/>
      <c r="E3" s="1459"/>
      <c r="F3" s="1459"/>
      <c r="G3" s="1459"/>
      <c r="H3" s="1459"/>
      <c r="I3" s="1459"/>
      <c r="J3" s="1459"/>
      <c r="K3" s="1459"/>
      <c r="L3" s="1459"/>
      <c r="M3" s="1459"/>
      <c r="N3" s="1459"/>
      <c r="O3" s="1459"/>
      <c r="P3" s="1683" t="s">
        <v>2</v>
      </c>
      <c r="Q3" s="1691"/>
    </row>
    <row r="4" spans="1:29" ht="10.199999999999999" customHeight="1" outlineLevel="1" x14ac:dyDescent="0.25">
      <c r="B4" s="1678"/>
      <c r="C4" s="1678"/>
      <c r="D4" s="1678"/>
      <c r="E4" s="1459"/>
      <c r="F4" s="1459"/>
      <c r="G4" s="1459"/>
      <c r="H4" s="1459"/>
      <c r="I4" s="1459"/>
      <c r="J4" s="1459"/>
      <c r="K4" s="1459"/>
      <c r="L4" s="1459"/>
      <c r="M4" s="1459"/>
      <c r="N4" s="1459"/>
      <c r="O4" s="1459"/>
      <c r="P4" s="1681" t="s">
        <v>3</v>
      </c>
      <c r="Q4" s="1682"/>
    </row>
    <row r="5" spans="1:29" ht="15" customHeight="1" outlineLevel="1" x14ac:dyDescent="0.25">
      <c r="B5" s="1678"/>
      <c r="C5" s="1678"/>
      <c r="D5" s="1678"/>
      <c r="E5" s="1459"/>
      <c r="F5" s="1459"/>
      <c r="G5" s="1459"/>
      <c r="H5" s="1459"/>
      <c r="I5" s="1459"/>
      <c r="J5" s="1459"/>
      <c r="K5" s="1459"/>
      <c r="L5" s="1459"/>
      <c r="M5" s="1459"/>
      <c r="N5" s="1459"/>
      <c r="O5" s="1459"/>
      <c r="P5" s="1683">
        <v>1</v>
      </c>
      <c r="Q5" s="1691"/>
    </row>
    <row r="6" spans="1:29" ht="11.4" customHeight="1" outlineLevel="1" x14ac:dyDescent="0.25">
      <c r="B6" s="1678"/>
      <c r="C6" s="1678"/>
      <c r="D6" s="1678"/>
      <c r="E6" s="1459"/>
      <c r="F6" s="1459"/>
      <c r="G6" s="1459"/>
      <c r="H6" s="1459"/>
      <c r="I6" s="1459"/>
      <c r="J6" s="1459"/>
      <c r="K6" s="1459"/>
      <c r="L6" s="1459"/>
      <c r="M6" s="1459"/>
      <c r="N6" s="1459"/>
      <c r="O6" s="1459"/>
      <c r="P6" s="1692" t="s">
        <v>5</v>
      </c>
      <c r="Q6" s="1693"/>
    </row>
    <row r="7" spans="1:29" outlineLevel="1" x14ac:dyDescent="0.25">
      <c r="B7" s="1678"/>
      <c r="C7" s="1678"/>
      <c r="D7" s="1678"/>
      <c r="E7" s="1459"/>
      <c r="F7" s="1459"/>
      <c r="G7" s="1459"/>
      <c r="H7" s="1459"/>
      <c r="I7" s="1459"/>
      <c r="J7" s="1459"/>
      <c r="K7" s="1459"/>
      <c r="L7" s="1459"/>
      <c r="M7" s="1459"/>
      <c r="N7" s="1459"/>
      <c r="O7" s="1459"/>
      <c r="P7" s="1679">
        <f ca="1">TODAY()</f>
        <v>46141</v>
      </c>
      <c r="Q7" s="1680"/>
    </row>
    <row r="8" spans="1:29" ht="12" customHeight="1" outlineLevel="1" x14ac:dyDescent="0.25">
      <c r="B8" s="1678"/>
      <c r="C8" s="1678"/>
      <c r="D8" s="1678"/>
      <c r="E8" s="1459"/>
      <c r="F8" s="1459"/>
      <c r="G8" s="1459"/>
      <c r="H8" s="1459"/>
      <c r="I8" s="1459"/>
      <c r="J8" s="1459"/>
      <c r="K8" s="1459"/>
      <c r="L8" s="1459"/>
      <c r="M8" s="1459"/>
      <c r="N8" s="1459"/>
      <c r="O8" s="1459"/>
      <c r="P8" s="1681" t="s">
        <v>6</v>
      </c>
      <c r="Q8" s="1682"/>
    </row>
    <row r="9" spans="1:29" ht="14.4" customHeight="1" outlineLevel="1" x14ac:dyDescent="0.25">
      <c r="B9" s="1678"/>
      <c r="C9" s="1678"/>
      <c r="D9" s="1678"/>
      <c r="E9" s="1459"/>
      <c r="F9" s="1459"/>
      <c r="G9" s="1459"/>
      <c r="H9" s="1459"/>
      <c r="I9" s="1459"/>
      <c r="J9" s="1459"/>
      <c r="K9" s="1459"/>
      <c r="L9" s="1459"/>
      <c r="M9" s="1459"/>
      <c r="N9" s="1459"/>
      <c r="O9" s="1459"/>
      <c r="P9" s="1683" t="s">
        <v>1066</v>
      </c>
      <c r="Q9" s="1684"/>
    </row>
    <row r="10" spans="1:29" ht="14.4" customHeight="1" outlineLevel="1" x14ac:dyDescent="0.25">
      <c r="C10" s="669"/>
      <c r="D10" s="669"/>
      <c r="E10" s="112"/>
      <c r="F10" s="112"/>
      <c r="G10" s="112"/>
      <c r="H10" s="112"/>
      <c r="I10" s="112"/>
      <c r="J10" s="176"/>
      <c r="K10" s="114"/>
      <c r="P10" s="1263"/>
      <c r="Q10" s="1264"/>
    </row>
    <row r="11" spans="1:29" ht="31.95" customHeight="1" x14ac:dyDescent="0.3">
      <c r="A11" s="1208"/>
      <c r="B11" s="1685" t="s">
        <v>1027</v>
      </c>
      <c r="C11" s="1686"/>
      <c r="D11" s="1686"/>
      <c r="E11" s="1686"/>
      <c r="F11" s="1686"/>
      <c r="G11" s="1686"/>
      <c r="H11" s="1686"/>
      <c r="I11" s="1686"/>
      <c r="J11" s="1686"/>
      <c r="K11" s="1686"/>
      <c r="L11" s="1686"/>
      <c r="M11" s="1686"/>
      <c r="N11" s="1686"/>
      <c r="O11" s="1686"/>
      <c r="P11" s="1686"/>
      <c r="Q11" s="1687"/>
      <c r="R11" s="1208"/>
      <c r="S11" s="1208"/>
      <c r="T11" s="1208"/>
      <c r="U11" s="1208"/>
      <c r="V11" s="1208"/>
      <c r="W11" s="1208"/>
      <c r="X11" s="1208"/>
      <c r="Y11" s="1208"/>
      <c r="Z11" s="1208"/>
      <c r="AA11" s="1208"/>
      <c r="AB11" s="1208"/>
      <c r="AC11" s="1208"/>
    </row>
    <row r="12" spans="1:29" ht="24" customHeight="1" x14ac:dyDescent="0.3">
      <c r="A12" s="1208"/>
      <c r="B12" s="1688" t="s">
        <v>1067</v>
      </c>
      <c r="C12" s="1689"/>
      <c r="D12" s="1689"/>
      <c r="E12" s="1689"/>
      <c r="F12" s="1689"/>
      <c r="G12" s="1689"/>
      <c r="H12" s="1689"/>
      <c r="I12" s="1689"/>
      <c r="J12" s="1689"/>
      <c r="K12" s="1689"/>
      <c r="L12" s="1689"/>
      <c r="M12" s="1689"/>
      <c r="N12" s="1689"/>
      <c r="O12" s="1689"/>
      <c r="P12" s="1689"/>
      <c r="Q12" s="1690"/>
      <c r="R12" s="1208"/>
      <c r="S12" s="1208"/>
      <c r="T12" s="1208"/>
      <c r="U12" s="1208"/>
      <c r="V12" s="1208"/>
      <c r="W12" s="1208"/>
      <c r="X12" s="1208"/>
      <c r="Y12" s="1208"/>
      <c r="Z12" s="1208"/>
      <c r="AA12" s="1208"/>
      <c r="AB12" s="1208"/>
      <c r="AC12" s="1208"/>
    </row>
    <row r="13" spans="1:29" ht="15" x14ac:dyDescent="0.3">
      <c r="A13" s="1208"/>
      <c r="B13" s="1208"/>
      <c r="C13" s="1208"/>
      <c r="D13" s="1208"/>
      <c r="E13" s="1208"/>
      <c r="F13" s="1208"/>
      <c r="G13" s="1208"/>
      <c r="H13" s="1208"/>
      <c r="I13" s="1208"/>
      <c r="J13" s="1208"/>
      <c r="K13" s="1208"/>
      <c r="L13" s="1208"/>
      <c r="M13" s="1208"/>
      <c r="N13" s="1208"/>
      <c r="O13" s="1208"/>
      <c r="R13" s="1208"/>
      <c r="S13" s="1208"/>
      <c r="T13" s="1208"/>
      <c r="U13" s="1208"/>
      <c r="V13" s="1208"/>
      <c r="W13" s="1208"/>
      <c r="X13" s="1208"/>
      <c r="Y13" s="1208"/>
      <c r="Z13" s="1208"/>
      <c r="AA13" s="1208"/>
      <c r="AB13" s="1208"/>
      <c r="AC13" s="1208"/>
    </row>
    <row r="14" spans="1:29" ht="15" x14ac:dyDescent="0.3">
      <c r="A14" s="1208"/>
      <c r="B14" s="1212" t="s">
        <v>1028</v>
      </c>
      <c r="C14" s="1212" t="s">
        <v>127</v>
      </c>
      <c r="D14" s="1213">
        <v>2025</v>
      </c>
      <c r="E14" s="1213">
        <v>2026</v>
      </c>
      <c r="F14" s="1213">
        <v>2027</v>
      </c>
      <c r="G14" s="1213">
        <v>2028</v>
      </c>
      <c r="H14" s="1213">
        <v>2029</v>
      </c>
      <c r="I14" s="1213">
        <v>2030</v>
      </c>
      <c r="J14" s="1213">
        <v>2031</v>
      </c>
      <c r="K14" s="1213">
        <v>2032</v>
      </c>
      <c r="L14" s="1213">
        <v>2033</v>
      </c>
      <c r="M14" s="1213">
        <v>2034</v>
      </c>
      <c r="N14" s="1213">
        <v>2035</v>
      </c>
      <c r="O14" s="1213">
        <v>2036</v>
      </c>
      <c r="P14" s="1213">
        <v>2037</v>
      </c>
      <c r="Q14" s="1213">
        <v>2038</v>
      </c>
      <c r="R14" s="1208"/>
      <c r="S14" s="1208"/>
      <c r="T14" s="1208"/>
      <c r="U14" s="1208"/>
      <c r="V14" s="1208"/>
      <c r="W14" s="1208"/>
      <c r="X14" s="1208"/>
      <c r="Y14" s="1208"/>
      <c r="Z14" s="1208"/>
      <c r="AA14" s="1208"/>
      <c r="AB14" s="1208"/>
      <c r="AC14" s="1208"/>
    </row>
    <row r="15" spans="1:29" ht="15" x14ac:dyDescent="0.3">
      <c r="A15" s="1208"/>
      <c r="B15" s="1214" t="s">
        <v>1029</v>
      </c>
      <c r="C15" s="1214" t="s">
        <v>1030</v>
      </c>
      <c r="D15" s="1214" t="s">
        <v>1031</v>
      </c>
      <c r="E15" s="1214" t="s">
        <v>213</v>
      </c>
      <c r="F15" s="1214" t="s">
        <v>462</v>
      </c>
      <c r="G15" s="1214" t="s">
        <v>463</v>
      </c>
      <c r="H15" s="1214" t="s">
        <v>464</v>
      </c>
      <c r="I15" s="1214" t="s">
        <v>1032</v>
      </c>
      <c r="J15" s="1214" t="s">
        <v>1033</v>
      </c>
      <c r="K15" s="1214" t="s">
        <v>1034</v>
      </c>
      <c r="L15" s="1214" t="s">
        <v>1035</v>
      </c>
      <c r="M15" s="1214" t="s">
        <v>1036</v>
      </c>
      <c r="N15" s="1214" t="s">
        <v>1037</v>
      </c>
      <c r="O15" s="1214" t="s">
        <v>1038</v>
      </c>
      <c r="P15" s="1214" t="s">
        <v>1031</v>
      </c>
      <c r="Q15" s="1214" t="s">
        <v>1031</v>
      </c>
      <c r="R15" s="1208"/>
      <c r="S15" s="1208"/>
      <c r="T15" s="1208"/>
      <c r="U15" s="1208"/>
      <c r="V15" s="1208"/>
      <c r="W15" s="1208"/>
      <c r="X15" s="1208"/>
      <c r="Y15" s="1208"/>
      <c r="Z15" s="1208"/>
      <c r="AA15" s="1208"/>
      <c r="AB15" s="1208"/>
      <c r="AC15" s="1208"/>
    </row>
    <row r="16" spans="1:29" ht="15" x14ac:dyDescent="0.3">
      <c r="A16" s="1208"/>
      <c r="B16" s="1235"/>
      <c r="C16" s="1208"/>
      <c r="D16" s="1208"/>
      <c r="E16" s="1208"/>
      <c r="F16" s="1208"/>
      <c r="G16" s="1208"/>
      <c r="H16" s="1208"/>
      <c r="I16" s="1208"/>
      <c r="J16" s="1208"/>
      <c r="K16" s="1208"/>
      <c r="L16" s="1208"/>
      <c r="M16" s="1208"/>
      <c r="N16" s="1208"/>
      <c r="O16" s="1208"/>
      <c r="R16" s="1208"/>
      <c r="S16" s="1208"/>
      <c r="T16" s="1208"/>
      <c r="U16" s="1208"/>
      <c r="V16" s="1208"/>
      <c r="W16" s="1208"/>
      <c r="X16" s="1208"/>
      <c r="Y16" s="1208"/>
      <c r="Z16" s="1208"/>
      <c r="AA16" s="1208"/>
      <c r="AB16" s="1208"/>
      <c r="AC16" s="1208"/>
    </row>
    <row r="17" spans="1:29" ht="15" x14ac:dyDescent="0.3">
      <c r="A17" s="1208"/>
      <c r="B17" s="1236">
        <v>1</v>
      </c>
      <c r="C17" s="1217" t="s">
        <v>1039</v>
      </c>
      <c r="D17" s="1217"/>
      <c r="E17" s="1217"/>
      <c r="F17" s="1217"/>
      <c r="G17" s="1217"/>
      <c r="H17" s="1217"/>
      <c r="I17" s="1217"/>
      <c r="J17" s="1217"/>
      <c r="K17" s="1217"/>
      <c r="L17" s="1217"/>
      <c r="M17" s="1217"/>
      <c r="N17" s="1217"/>
      <c r="O17" s="1217"/>
      <c r="R17" s="1208"/>
      <c r="S17" s="1208"/>
      <c r="T17" s="1208"/>
      <c r="U17" s="1208"/>
      <c r="V17" s="1208"/>
      <c r="W17" s="1208"/>
      <c r="X17" s="1208"/>
      <c r="Y17" s="1208"/>
      <c r="Z17" s="1208"/>
      <c r="AA17" s="1208"/>
      <c r="AB17" s="1208"/>
      <c r="AC17" s="1208"/>
    </row>
    <row r="18" spans="1:29" ht="15" x14ac:dyDescent="0.3">
      <c r="A18" s="1208"/>
      <c r="B18" s="1253">
        <v>1.1000000000000001</v>
      </c>
      <c r="C18" s="1208" t="s">
        <v>1040</v>
      </c>
      <c r="D18" s="1209">
        <v>0</v>
      </c>
      <c r="E18" s="1226">
        <f>'7.2 - EBITDA'!H27</f>
        <v>33000</v>
      </c>
      <c r="F18" s="1226">
        <f>'7.2 - EBITDA'!I27</f>
        <v>0</v>
      </c>
      <c r="G18" s="1226">
        <f>'7.2 - EBITDA'!J27</f>
        <v>0</v>
      </c>
      <c r="H18" s="1226">
        <f>'7.2 - EBITDA'!K27</f>
        <v>0</v>
      </c>
      <c r="I18" s="1226">
        <f>'7.2 - EBITDA'!L27</f>
        <v>0</v>
      </c>
      <c r="J18" s="1226">
        <f>'7.2 - EBITDA'!M27</f>
        <v>0</v>
      </c>
      <c r="K18" s="1226">
        <f>'7.2 - EBITDA'!N27</f>
        <v>0</v>
      </c>
      <c r="L18" s="1226">
        <f>'7.2 - EBITDA'!O27</f>
        <v>0</v>
      </c>
      <c r="M18" s="1226">
        <f>'7.2 - EBITDA'!P27</f>
        <v>0</v>
      </c>
      <c r="N18" s="1226">
        <f>'7.2 - EBITDA'!Q27</f>
        <v>0</v>
      </c>
      <c r="O18" s="1226">
        <f>'7.2 - EBITDA'!R27</f>
        <v>0</v>
      </c>
      <c r="R18" s="1208"/>
      <c r="S18" s="1208"/>
      <c r="T18" s="1208"/>
      <c r="U18" s="1208"/>
      <c r="V18" s="1208"/>
      <c r="W18" s="1208"/>
      <c r="X18" s="1208"/>
      <c r="Y18" s="1208"/>
      <c r="Z18" s="1208"/>
      <c r="AA18" s="1208"/>
      <c r="AB18" s="1208"/>
      <c r="AC18" s="1208"/>
    </row>
    <row r="19" spans="1:29" ht="15" x14ac:dyDescent="0.3">
      <c r="A19" s="1208"/>
      <c r="B19" s="1254">
        <v>1.2</v>
      </c>
      <c r="C19" s="1220" t="s">
        <v>1041</v>
      </c>
      <c r="D19" s="1221">
        <f t="shared" ref="D19:Q19" si="0">D18</f>
        <v>0</v>
      </c>
      <c r="E19" s="1222">
        <f t="shared" si="0"/>
        <v>33000</v>
      </c>
      <c r="F19" s="1222">
        <f t="shared" si="0"/>
        <v>0</v>
      </c>
      <c r="G19" s="1222">
        <f t="shared" si="0"/>
        <v>0</v>
      </c>
      <c r="H19" s="1222">
        <f t="shared" si="0"/>
        <v>0</v>
      </c>
      <c r="I19" s="1222">
        <f t="shared" si="0"/>
        <v>0</v>
      </c>
      <c r="J19" s="1222">
        <f t="shared" si="0"/>
        <v>0</v>
      </c>
      <c r="K19" s="1222">
        <f t="shared" si="0"/>
        <v>0</v>
      </c>
      <c r="L19" s="1222">
        <f t="shared" si="0"/>
        <v>0</v>
      </c>
      <c r="M19" s="1222">
        <f t="shared" si="0"/>
        <v>0</v>
      </c>
      <c r="N19" s="1222">
        <f t="shared" si="0"/>
        <v>0</v>
      </c>
      <c r="O19" s="1222">
        <f t="shared" si="0"/>
        <v>0</v>
      </c>
      <c r="P19" s="1222">
        <f t="shared" si="0"/>
        <v>0</v>
      </c>
      <c r="Q19" s="1239">
        <f t="shared" si="0"/>
        <v>0</v>
      </c>
      <c r="R19" s="1208"/>
      <c r="S19" s="1208"/>
      <c r="T19" s="1208"/>
      <c r="U19" s="1208"/>
      <c r="V19" s="1208"/>
      <c r="W19" s="1208"/>
      <c r="X19" s="1208"/>
      <c r="Y19" s="1208"/>
      <c r="Z19" s="1208"/>
      <c r="AA19" s="1208"/>
      <c r="AB19" s="1208"/>
      <c r="AC19" s="1208"/>
    </row>
    <row r="20" spans="1:29" ht="15" x14ac:dyDescent="0.3">
      <c r="A20" s="1208"/>
      <c r="B20" s="1235"/>
      <c r="C20" s="1208"/>
      <c r="D20" s="1225"/>
      <c r="E20" s="1208"/>
      <c r="F20" s="1209"/>
      <c r="G20" s="1226"/>
      <c r="H20" s="1226"/>
      <c r="I20" s="1226"/>
      <c r="J20" s="1226"/>
      <c r="K20" s="1226"/>
      <c r="L20" s="1226"/>
      <c r="M20" s="1226"/>
      <c r="N20" s="1226"/>
      <c r="O20" s="1226"/>
      <c r="P20" s="1226"/>
      <c r="Q20" s="1240"/>
      <c r="R20" s="1209">
        <v>0</v>
      </c>
      <c r="S20" s="1208"/>
      <c r="T20" s="1208"/>
      <c r="U20" s="1208"/>
      <c r="V20" s="1208"/>
      <c r="W20" s="1208"/>
      <c r="X20" s="1208"/>
      <c r="Y20" s="1208"/>
      <c r="Z20" s="1208"/>
      <c r="AA20" s="1208"/>
      <c r="AB20" s="1208"/>
      <c r="AC20" s="1208"/>
    </row>
    <row r="21" spans="1:29" ht="15" x14ac:dyDescent="0.3">
      <c r="A21" s="1208"/>
      <c r="B21" s="1236">
        <v>2</v>
      </c>
      <c r="C21" s="1217" t="s">
        <v>1042</v>
      </c>
      <c r="D21" s="1216"/>
      <c r="E21" s="1217"/>
      <c r="F21" s="1219"/>
      <c r="G21" s="1217"/>
      <c r="H21" s="1217"/>
      <c r="I21" s="1217"/>
      <c r="J21" s="1217"/>
      <c r="K21" s="1217"/>
      <c r="L21" s="1217"/>
      <c r="M21" s="1217"/>
      <c r="N21" s="1217"/>
      <c r="O21" s="1217"/>
      <c r="P21" s="1217"/>
      <c r="Q21" s="1241"/>
      <c r="R21" s="1208"/>
      <c r="S21" s="1208"/>
      <c r="T21" s="1208"/>
      <c r="U21" s="1208"/>
      <c r="V21" s="1208"/>
      <c r="W21" s="1208"/>
      <c r="X21" s="1208"/>
      <c r="Y21" s="1208"/>
      <c r="Z21" s="1208"/>
      <c r="AA21" s="1208"/>
      <c r="AB21" s="1208"/>
      <c r="AC21" s="1208"/>
    </row>
    <row r="22" spans="1:29" ht="15" x14ac:dyDescent="0.3">
      <c r="A22" s="1208"/>
      <c r="B22" s="1253">
        <v>2.1</v>
      </c>
      <c r="C22" s="1208" t="s">
        <v>852</v>
      </c>
      <c r="D22" s="1209">
        <v>0</v>
      </c>
      <c r="E22" s="1226">
        <f>'7.2 - EBITDA'!H31</f>
        <v>700</v>
      </c>
      <c r="F22" s="1226">
        <f>'7.2 - EBITDA'!I31</f>
        <v>700</v>
      </c>
      <c r="G22" s="1226">
        <f>'7.2 - EBITDA'!J31</f>
        <v>700</v>
      </c>
      <c r="H22" s="1226">
        <f>'7.2 - EBITDA'!K31</f>
        <v>700</v>
      </c>
      <c r="I22" s="1226">
        <f>'7.2 - EBITDA'!L31</f>
        <v>700</v>
      </c>
      <c r="J22" s="1226">
        <f>'7.2 - EBITDA'!M31</f>
        <v>700</v>
      </c>
      <c r="K22" s="1226">
        <f>'7.2 - EBITDA'!N31</f>
        <v>700</v>
      </c>
      <c r="L22" s="1226">
        <f>'7.2 - EBITDA'!O31</f>
        <v>700</v>
      </c>
      <c r="M22" s="1226">
        <f>'7.2 - EBITDA'!P31</f>
        <v>700</v>
      </c>
      <c r="N22" s="1226">
        <f>'7.2 - EBITDA'!Q31</f>
        <v>700</v>
      </c>
      <c r="O22" s="1226">
        <f>'7.2 - EBITDA'!R31</f>
        <v>700</v>
      </c>
      <c r="P22" s="1209">
        <v>0</v>
      </c>
      <c r="Q22" s="1242">
        <v>0</v>
      </c>
      <c r="R22" s="1208"/>
      <c r="S22" s="1208"/>
      <c r="T22" s="1208"/>
      <c r="U22" s="1208"/>
      <c r="V22" s="1208"/>
      <c r="W22" s="1208"/>
      <c r="X22" s="1208"/>
      <c r="Y22" s="1208"/>
      <c r="Z22" s="1208"/>
      <c r="AA22" s="1208"/>
      <c r="AB22" s="1208"/>
      <c r="AC22" s="1208"/>
    </row>
    <row r="23" spans="1:29" ht="15" x14ac:dyDescent="0.3">
      <c r="A23" s="1208"/>
      <c r="B23" s="1253">
        <v>2.2000000000000002</v>
      </c>
      <c r="C23" s="1208" t="s">
        <v>853</v>
      </c>
      <c r="D23" s="1209">
        <v>0</v>
      </c>
      <c r="E23" s="1226">
        <f>'7.2 - EBITDA'!H32</f>
        <v>22000</v>
      </c>
      <c r="F23" s="1226">
        <f>'7.2 - EBITDA'!I32</f>
        <v>0</v>
      </c>
      <c r="G23" s="1226">
        <f>'7.2 - EBITDA'!J32</f>
        <v>0</v>
      </c>
      <c r="H23" s="1226">
        <f>'7.2 - EBITDA'!K32</f>
        <v>0</v>
      </c>
      <c r="I23" s="1226">
        <f>'7.2 - EBITDA'!L32</f>
        <v>0</v>
      </c>
      <c r="J23" s="1226">
        <f>'7.2 - EBITDA'!M32</f>
        <v>0</v>
      </c>
      <c r="K23" s="1226">
        <f>'7.2 - EBITDA'!N32</f>
        <v>0</v>
      </c>
      <c r="L23" s="1226">
        <f>'7.2 - EBITDA'!O32</f>
        <v>0</v>
      </c>
      <c r="M23" s="1226">
        <f>'7.2 - EBITDA'!P32</f>
        <v>0</v>
      </c>
      <c r="N23" s="1226">
        <f>'7.2 - EBITDA'!Q32</f>
        <v>0</v>
      </c>
      <c r="O23" s="1226">
        <f>'7.2 - EBITDA'!R32</f>
        <v>0</v>
      </c>
      <c r="P23" s="1209">
        <v>0</v>
      </c>
      <c r="Q23" s="1242">
        <v>0</v>
      </c>
      <c r="R23" s="1208"/>
      <c r="S23" s="1208"/>
      <c r="T23" s="1208"/>
      <c r="U23" s="1208"/>
      <c r="V23" s="1208"/>
      <c r="W23" s="1208"/>
      <c r="X23" s="1208"/>
      <c r="Y23" s="1208"/>
      <c r="Z23" s="1208"/>
      <c r="AA23" s="1208"/>
      <c r="AB23" s="1208"/>
      <c r="AC23" s="1208"/>
    </row>
    <row r="24" spans="1:29" ht="15" x14ac:dyDescent="0.3">
      <c r="A24" s="1208"/>
      <c r="B24" s="1253">
        <v>2.2999999999999998</v>
      </c>
      <c r="C24" s="1208" t="s">
        <v>1043</v>
      </c>
      <c r="D24" s="1209">
        <v>0</v>
      </c>
      <c r="E24" s="1226">
        <f>'7.2 - EBITDA'!H33</f>
        <v>600</v>
      </c>
      <c r="F24" s="1226">
        <f>'7.2 - EBITDA'!I33</f>
        <v>0</v>
      </c>
      <c r="G24" s="1226">
        <f>'7.2 - EBITDA'!J33</f>
        <v>0</v>
      </c>
      <c r="H24" s="1226">
        <f>'7.2 - EBITDA'!K33</f>
        <v>0</v>
      </c>
      <c r="I24" s="1226">
        <f>'7.2 - EBITDA'!L33</f>
        <v>0</v>
      </c>
      <c r="J24" s="1226">
        <f>'7.2 - EBITDA'!M33</f>
        <v>0</v>
      </c>
      <c r="K24" s="1226">
        <f>'7.2 - EBITDA'!N33</f>
        <v>0</v>
      </c>
      <c r="L24" s="1226">
        <f>'7.2 - EBITDA'!O33</f>
        <v>0</v>
      </c>
      <c r="M24" s="1226">
        <f>'7.2 - EBITDA'!P33</f>
        <v>0</v>
      </c>
      <c r="N24" s="1226">
        <f>'7.2 - EBITDA'!Q33</f>
        <v>0</v>
      </c>
      <c r="O24" s="1226">
        <f>'7.2 - EBITDA'!R33</f>
        <v>0</v>
      </c>
      <c r="P24" s="1209">
        <v>0</v>
      </c>
      <c r="Q24" s="1242">
        <v>0</v>
      </c>
      <c r="R24" s="1208"/>
      <c r="S24" s="1208"/>
      <c r="T24" s="1208"/>
      <c r="U24" s="1208"/>
      <c r="V24" s="1208"/>
      <c r="W24" s="1208"/>
      <c r="X24" s="1208"/>
      <c r="Y24" s="1208"/>
      <c r="Z24" s="1208"/>
      <c r="AA24" s="1208"/>
      <c r="AB24" s="1208"/>
      <c r="AC24" s="1208"/>
    </row>
    <row r="25" spans="1:29" ht="15" x14ac:dyDescent="0.3">
      <c r="A25" s="1208"/>
      <c r="B25" s="1254">
        <v>2.4</v>
      </c>
      <c r="C25" s="1220" t="s">
        <v>1044</v>
      </c>
      <c r="D25" s="1221">
        <f t="shared" ref="D25:Q25" si="1">SUM(D22:D24)</f>
        <v>0</v>
      </c>
      <c r="E25" s="1222">
        <f t="shared" si="1"/>
        <v>23300</v>
      </c>
      <c r="F25" s="1221">
        <f t="shared" si="1"/>
        <v>700</v>
      </c>
      <c r="G25" s="1222">
        <f t="shared" si="1"/>
        <v>700</v>
      </c>
      <c r="H25" s="1222">
        <f t="shared" si="1"/>
        <v>700</v>
      </c>
      <c r="I25" s="1222">
        <f t="shared" si="1"/>
        <v>700</v>
      </c>
      <c r="J25" s="1222">
        <f t="shared" si="1"/>
        <v>700</v>
      </c>
      <c r="K25" s="1222">
        <f t="shared" si="1"/>
        <v>700</v>
      </c>
      <c r="L25" s="1222">
        <f t="shared" si="1"/>
        <v>700</v>
      </c>
      <c r="M25" s="1222">
        <f t="shared" si="1"/>
        <v>700</v>
      </c>
      <c r="N25" s="1222">
        <f t="shared" si="1"/>
        <v>700</v>
      </c>
      <c r="O25" s="1222">
        <f t="shared" si="1"/>
        <v>700</v>
      </c>
      <c r="P25" s="1222">
        <f t="shared" si="1"/>
        <v>0</v>
      </c>
      <c r="Q25" s="1239">
        <f t="shared" si="1"/>
        <v>0</v>
      </c>
      <c r="R25" s="1208"/>
      <c r="S25" s="1208"/>
      <c r="T25" s="1208"/>
      <c r="U25" s="1208"/>
      <c r="V25" s="1208"/>
      <c r="W25" s="1208"/>
      <c r="X25" s="1208"/>
      <c r="Y25" s="1208"/>
      <c r="Z25" s="1208"/>
      <c r="AA25" s="1208"/>
      <c r="AB25" s="1208"/>
      <c r="AC25" s="1208"/>
    </row>
    <row r="26" spans="1:29" ht="15" x14ac:dyDescent="0.3">
      <c r="A26" s="1208"/>
      <c r="B26" s="1235"/>
      <c r="C26" s="1208"/>
      <c r="D26" s="1225"/>
      <c r="E26" s="1208"/>
      <c r="F26" s="1209"/>
      <c r="G26" s="1226"/>
      <c r="H26" s="1226"/>
      <c r="I26" s="1226"/>
      <c r="J26" s="1226"/>
      <c r="K26" s="1226"/>
      <c r="L26" s="1226"/>
      <c r="M26" s="1226"/>
      <c r="N26" s="1226"/>
      <c r="O26" s="1226"/>
      <c r="P26" s="1226"/>
      <c r="Q26" s="1240"/>
      <c r="R26" s="1209">
        <v>0</v>
      </c>
      <c r="S26" s="1208"/>
      <c r="T26" s="1208"/>
      <c r="U26" s="1208"/>
      <c r="V26" s="1208"/>
      <c r="W26" s="1208"/>
      <c r="X26" s="1208"/>
      <c r="Y26" s="1208"/>
      <c r="Z26" s="1208"/>
      <c r="AA26" s="1208"/>
      <c r="AB26" s="1208"/>
      <c r="AC26" s="1208"/>
    </row>
    <row r="27" spans="1:29" ht="15" x14ac:dyDescent="0.3">
      <c r="A27" s="1208"/>
      <c r="B27" s="1237">
        <v>3</v>
      </c>
      <c r="C27" s="1215" t="s">
        <v>1045</v>
      </c>
      <c r="D27" s="1211"/>
      <c r="E27" s="1215"/>
      <c r="F27" s="1218"/>
      <c r="G27" s="1218"/>
      <c r="H27" s="1218"/>
      <c r="I27" s="1218"/>
      <c r="J27" s="1218"/>
      <c r="K27" s="1218"/>
      <c r="L27" s="1218"/>
      <c r="M27" s="1218"/>
      <c r="N27" s="1218"/>
      <c r="O27" s="1218"/>
      <c r="P27" s="1218"/>
      <c r="Q27" s="1243"/>
      <c r="R27" s="1209">
        <v>0</v>
      </c>
      <c r="S27" s="1208"/>
      <c r="T27" s="1208"/>
      <c r="U27" s="1208"/>
      <c r="V27" s="1208"/>
      <c r="W27" s="1208"/>
      <c r="X27" s="1208"/>
      <c r="Y27" s="1208"/>
      <c r="Z27" s="1208"/>
      <c r="AA27" s="1208"/>
      <c r="AB27" s="1208"/>
      <c r="AC27" s="1208"/>
    </row>
    <row r="28" spans="1:29" ht="15" x14ac:dyDescent="0.3">
      <c r="A28" s="1208"/>
      <c r="B28" s="1254">
        <v>3.1</v>
      </c>
      <c r="C28" s="1220" t="s">
        <v>1046</v>
      </c>
      <c r="D28" s="1221">
        <f>D19-D25</f>
        <v>0</v>
      </c>
      <c r="E28" s="1221">
        <f t="shared" ref="E28:Q28" si="2">E19-E25</f>
        <v>9700</v>
      </c>
      <c r="F28" s="1221">
        <f t="shared" si="2"/>
        <v>-700</v>
      </c>
      <c r="G28" s="1221">
        <f t="shared" si="2"/>
        <v>-700</v>
      </c>
      <c r="H28" s="1221">
        <f t="shared" si="2"/>
        <v>-700</v>
      </c>
      <c r="I28" s="1221">
        <f t="shared" si="2"/>
        <v>-700</v>
      </c>
      <c r="J28" s="1221">
        <f t="shared" si="2"/>
        <v>-700</v>
      </c>
      <c r="K28" s="1221">
        <f t="shared" si="2"/>
        <v>-700</v>
      </c>
      <c r="L28" s="1221">
        <f t="shared" si="2"/>
        <v>-700</v>
      </c>
      <c r="M28" s="1221">
        <f t="shared" si="2"/>
        <v>-700</v>
      </c>
      <c r="N28" s="1221">
        <f t="shared" si="2"/>
        <v>-700</v>
      </c>
      <c r="O28" s="1221">
        <f t="shared" si="2"/>
        <v>-700</v>
      </c>
      <c r="P28" s="1221">
        <f t="shared" si="2"/>
        <v>0</v>
      </c>
      <c r="Q28" s="1244">
        <f t="shared" si="2"/>
        <v>0</v>
      </c>
      <c r="R28" s="1209">
        <v>0</v>
      </c>
      <c r="S28" s="1208"/>
      <c r="T28" s="1208"/>
      <c r="U28" s="1208"/>
      <c r="V28" s="1208"/>
      <c r="W28" s="1208"/>
      <c r="X28" s="1208"/>
      <c r="Y28" s="1208"/>
      <c r="Z28" s="1208"/>
      <c r="AA28" s="1208"/>
      <c r="AB28" s="1208"/>
      <c r="AC28" s="1208"/>
    </row>
    <row r="29" spans="1:29" ht="15" x14ac:dyDescent="0.3">
      <c r="A29" s="1208"/>
      <c r="B29" s="1253">
        <v>3.2</v>
      </c>
      <c r="C29" s="1227" t="s">
        <v>1047</v>
      </c>
      <c r="D29" s="1228">
        <f>IFERROR(D28/D19,0)</f>
        <v>0</v>
      </c>
      <c r="E29" s="1228">
        <f t="shared" ref="E29:Q29" si="3">IFERROR(E28/E19,0)</f>
        <v>0.29393939393939394</v>
      </c>
      <c r="F29" s="1228">
        <f t="shared" si="3"/>
        <v>0</v>
      </c>
      <c r="G29" s="1228">
        <f t="shared" si="3"/>
        <v>0</v>
      </c>
      <c r="H29" s="1228">
        <f t="shared" si="3"/>
        <v>0</v>
      </c>
      <c r="I29" s="1228">
        <f t="shared" si="3"/>
        <v>0</v>
      </c>
      <c r="J29" s="1228">
        <f t="shared" si="3"/>
        <v>0</v>
      </c>
      <c r="K29" s="1228">
        <f t="shared" si="3"/>
        <v>0</v>
      </c>
      <c r="L29" s="1228">
        <f t="shared" si="3"/>
        <v>0</v>
      </c>
      <c r="M29" s="1228">
        <f t="shared" si="3"/>
        <v>0</v>
      </c>
      <c r="N29" s="1228">
        <f t="shared" si="3"/>
        <v>0</v>
      </c>
      <c r="O29" s="1228">
        <f t="shared" si="3"/>
        <v>0</v>
      </c>
      <c r="P29" s="1228">
        <f t="shared" si="3"/>
        <v>0</v>
      </c>
      <c r="Q29" s="1245">
        <f t="shared" si="3"/>
        <v>0</v>
      </c>
      <c r="R29" s="1208"/>
      <c r="S29" s="1208"/>
      <c r="T29" s="1208"/>
      <c r="U29" s="1208"/>
      <c r="V29" s="1208"/>
      <c r="W29" s="1208"/>
      <c r="X29" s="1208"/>
      <c r="Y29" s="1208"/>
      <c r="Z29" s="1208"/>
      <c r="AA29" s="1208"/>
      <c r="AB29" s="1208"/>
      <c r="AC29" s="1208"/>
    </row>
    <row r="30" spans="1:29" ht="15" x14ac:dyDescent="0.3">
      <c r="A30" s="1208"/>
      <c r="B30" s="1235"/>
      <c r="C30" s="1208"/>
      <c r="D30" s="1208"/>
      <c r="E30" s="1208"/>
      <c r="F30" s="1208"/>
      <c r="G30" s="1208"/>
      <c r="H30" s="1208"/>
      <c r="I30" s="1208"/>
      <c r="J30" s="1208"/>
      <c r="K30" s="1208"/>
      <c r="L30" s="1208"/>
      <c r="M30" s="1208"/>
      <c r="N30" s="1208"/>
      <c r="O30" s="1208"/>
      <c r="P30" s="1208"/>
      <c r="Q30" s="1246"/>
      <c r="R30" s="1208"/>
      <c r="S30" s="1208"/>
      <c r="T30" s="1208"/>
      <c r="U30" s="1208"/>
      <c r="V30" s="1208"/>
      <c r="W30" s="1208"/>
      <c r="X30" s="1208"/>
      <c r="Y30" s="1208"/>
      <c r="Z30" s="1208"/>
      <c r="AA30" s="1208"/>
      <c r="AB30" s="1208"/>
      <c r="AC30" s="1208"/>
    </row>
    <row r="31" spans="1:29" ht="15" x14ac:dyDescent="0.3">
      <c r="A31" s="1208"/>
      <c r="B31" s="1236">
        <v>4</v>
      </c>
      <c r="C31" s="1217" t="s">
        <v>1048</v>
      </c>
      <c r="D31" s="1217"/>
      <c r="E31" s="1217"/>
      <c r="F31" s="1217"/>
      <c r="G31" s="1217"/>
      <c r="H31" s="1217"/>
      <c r="I31" s="1217"/>
      <c r="J31" s="1217"/>
      <c r="K31" s="1217"/>
      <c r="L31" s="1217"/>
      <c r="M31" s="1217"/>
      <c r="N31" s="1217"/>
      <c r="O31" s="1217"/>
      <c r="P31" s="1217"/>
      <c r="Q31" s="1241"/>
      <c r="R31" s="1208"/>
      <c r="S31" s="1208"/>
      <c r="T31" s="1208"/>
      <c r="U31" s="1208"/>
      <c r="V31" s="1208"/>
      <c r="W31" s="1208"/>
      <c r="X31" s="1208"/>
      <c r="Y31" s="1208"/>
      <c r="Z31" s="1208"/>
      <c r="AA31" s="1208"/>
      <c r="AB31" s="1208"/>
      <c r="AC31" s="1208"/>
    </row>
    <row r="32" spans="1:29" ht="15" x14ac:dyDescent="0.3">
      <c r="A32" s="1208"/>
      <c r="B32" s="1253">
        <v>4.0999999999999996</v>
      </c>
      <c r="C32" s="1208" t="s">
        <v>1049</v>
      </c>
      <c r="D32" s="1226">
        <f>IFERROR(VLOOKUP(D$14,'10.1 - Premissas Endividamento'!$K$23:$L$36,2,FALSE)*1000,0)</f>
        <v>1632</v>
      </c>
      <c r="E32" s="1226">
        <f>IFERROR(VLOOKUP(E$14,'10.1 - Premissas Endividamento'!$K$23:$L$36,2,FALSE)*1000,0)</f>
        <v>326.40000000000003</v>
      </c>
      <c r="F32" s="1226">
        <f>IFERROR(VLOOKUP(F$14,'10.1 - Premissas Endividamento'!$K$23:$L$36,2,FALSE)*1000,0)</f>
        <v>297.59999999999997</v>
      </c>
      <c r="G32" s="1226">
        <f>IFERROR(VLOOKUP(G$14,'10.1 - Premissas Endividamento'!$K$23:$L$36,2,FALSE)*1000,0)</f>
        <v>268.8</v>
      </c>
      <c r="H32" s="1226">
        <f>IFERROR(VLOOKUP(H$14,'10.1 - Premissas Endividamento'!$K$23:$L$36,2,FALSE)*1000,0)</f>
        <v>0</v>
      </c>
      <c r="I32" s="1226">
        <f>IFERROR(VLOOKUP(I$14,'10.1 - Premissas Endividamento'!$K$23:$L$36,2,FALSE)*1000,0)</f>
        <v>0</v>
      </c>
      <c r="J32" s="1226">
        <f>IFERROR(VLOOKUP(J$14,'10.1 - Premissas Endividamento'!$K$23:$L$36,2,FALSE)*1000,0)</f>
        <v>0</v>
      </c>
      <c r="K32" s="1226">
        <f>IFERROR(VLOOKUP(K$14,'10.1 - Premissas Endividamento'!$K$23:$L$36,2,FALSE)*1000,0)</f>
        <v>0</v>
      </c>
      <c r="L32" s="1226">
        <f>IFERROR(VLOOKUP(L$14,'10.1 - Premissas Endividamento'!$K$23:$L$36,2,FALSE)*1000,0)</f>
        <v>0</v>
      </c>
      <c r="M32" s="1226">
        <f>IFERROR(VLOOKUP(M$14,'10.1 - Premissas Endividamento'!$K$23:$L$36,2,FALSE)*1000,0)</f>
        <v>0</v>
      </c>
      <c r="N32" s="1226">
        <f>IFERROR(VLOOKUP(N$14,'10.1 - Premissas Endividamento'!$K$23:$L$36,2,FALSE)*1000,0)</f>
        <v>0</v>
      </c>
      <c r="O32" s="1226">
        <f>IFERROR(VLOOKUP(O$14,'10.1 - Premissas Endividamento'!$K$23:$L$36,2,FALSE)*1000,0)</f>
        <v>0</v>
      </c>
      <c r="P32" s="1226">
        <f>IFERROR(VLOOKUP(P$14,'10.1 - Premissas Endividamento'!$K$23:$L$36,2,FALSE)*1000,0)</f>
        <v>0</v>
      </c>
      <c r="Q32" s="1240">
        <f>IFERROR(VLOOKUP(Q$14,'10.1 - Premissas Endividamento'!$K$23:$L$36,2,FALSE)*1000,0)</f>
        <v>0</v>
      </c>
      <c r="R32" s="1208"/>
      <c r="S32" s="1208"/>
      <c r="T32" s="1208"/>
      <c r="U32" s="1208"/>
      <c r="V32" s="1208"/>
      <c r="W32" s="1208"/>
      <c r="X32" s="1208"/>
      <c r="Y32" s="1208"/>
      <c r="Z32" s="1208"/>
      <c r="AA32" s="1208"/>
      <c r="AB32" s="1208"/>
      <c r="AC32" s="1208"/>
    </row>
    <row r="33" spans="1:29" ht="15" x14ac:dyDescent="0.3">
      <c r="A33" s="1208"/>
      <c r="B33" s="1253">
        <v>4.2</v>
      </c>
      <c r="C33" s="1227" t="s">
        <v>1050</v>
      </c>
      <c r="D33" s="1229">
        <f>IFERROR(VLOOKUP(D$14,'10.1 - Premissas Endividamento'!$G$23:$H$36,2,FALSE)*1000,0)</f>
        <v>1200</v>
      </c>
      <c r="E33" s="1229">
        <f>IFERROR(VLOOKUP(E$14,'10.1 - Premissas Endividamento'!$G$23:$H$36,2,FALSE)*1000,0)</f>
        <v>480</v>
      </c>
      <c r="F33" s="1229">
        <f>IFERROR(VLOOKUP(F$14,'10.1 - Premissas Endividamento'!$G$23:$H$36,2,FALSE)*1000,0)</f>
        <v>240</v>
      </c>
      <c r="G33" s="1229">
        <f>IFERROR(VLOOKUP(G$14,'10.1 - Premissas Endividamento'!$G$23:$H$36,2,FALSE)*1000,0)</f>
        <v>0</v>
      </c>
      <c r="H33" s="1229">
        <f>IFERROR(VLOOKUP(H$14,'10.1 - Premissas Endividamento'!$G$23:$H$36,2,FALSE)*1000,0)</f>
        <v>0</v>
      </c>
      <c r="I33" s="1229">
        <f>IFERROR(VLOOKUP(I$14,'10.1 - Premissas Endividamento'!$G$23:$H$36,2,FALSE)*1000,0)</f>
        <v>0</v>
      </c>
      <c r="J33" s="1229">
        <f>IFERROR(VLOOKUP(J$14,'10.1 - Premissas Endividamento'!$G$23:$H$36,2,FALSE)*1000,0)</f>
        <v>0</v>
      </c>
      <c r="K33" s="1229">
        <f>IFERROR(VLOOKUP(K$14,'10.1 - Premissas Endividamento'!$G$23:$H$36,2,FALSE)*1000,0)</f>
        <v>0</v>
      </c>
      <c r="L33" s="1229">
        <f>IFERROR(VLOOKUP(L$14,'10.1 - Premissas Endividamento'!$G$23:$H$36,2,FALSE)*1000,0)</f>
        <v>0</v>
      </c>
      <c r="M33" s="1229">
        <f>IFERROR(VLOOKUP(M$14,'10.1 - Premissas Endividamento'!$G$23:$H$36,2,FALSE)*1000,0)</f>
        <v>0</v>
      </c>
      <c r="N33" s="1229">
        <f>IFERROR(VLOOKUP(N$14,'10.1 - Premissas Endividamento'!$G$23:$H$36,2,FALSE)*1000,0)</f>
        <v>0</v>
      </c>
      <c r="O33" s="1229">
        <f>IFERROR(VLOOKUP(O$14,'10.1 - Premissas Endividamento'!$G$23:$H$36,2,FALSE)*1000,0)</f>
        <v>0</v>
      </c>
      <c r="P33" s="1229">
        <f>IFERROR(VLOOKUP(P$14,'10.1 - Premissas Endividamento'!$G$23:$H$36,2,FALSE)*1000,0)</f>
        <v>0</v>
      </c>
      <c r="Q33" s="1247">
        <f>IFERROR(VLOOKUP(Q$14,'10.1 - Premissas Endividamento'!$G$23:$H$36,2,FALSE)*1000,0)</f>
        <v>0</v>
      </c>
      <c r="R33" s="1208"/>
      <c r="S33" s="1208"/>
      <c r="T33" s="1208"/>
      <c r="U33" s="1208"/>
      <c r="V33" s="1208"/>
      <c r="W33" s="1208"/>
      <c r="X33" s="1208"/>
      <c r="Y33" s="1208"/>
      <c r="Z33" s="1208"/>
      <c r="AA33" s="1208"/>
      <c r="AB33" s="1208"/>
      <c r="AC33" s="1208"/>
    </row>
    <row r="34" spans="1:29" ht="15" x14ac:dyDescent="0.3">
      <c r="A34" s="1208"/>
      <c r="B34" s="1235"/>
      <c r="C34" s="1208"/>
      <c r="D34" s="1208"/>
      <c r="E34" s="1208"/>
      <c r="F34" s="1208"/>
      <c r="G34" s="1208"/>
      <c r="H34" s="1208"/>
      <c r="I34" s="1208"/>
      <c r="J34" s="1208"/>
      <c r="K34" s="1208"/>
      <c r="L34" s="1208"/>
      <c r="M34" s="1208"/>
      <c r="N34" s="1208"/>
      <c r="O34" s="1208"/>
      <c r="P34" s="1208"/>
      <c r="Q34" s="1246"/>
      <c r="R34" s="1208"/>
      <c r="S34" s="1208"/>
      <c r="T34" s="1208"/>
      <c r="U34" s="1208"/>
      <c r="V34" s="1208"/>
      <c r="W34" s="1208"/>
      <c r="X34" s="1208"/>
      <c r="Y34" s="1208"/>
      <c r="Z34" s="1208"/>
      <c r="AA34" s="1208"/>
      <c r="AB34" s="1208"/>
      <c r="AC34" s="1208"/>
    </row>
    <row r="35" spans="1:29" ht="15" x14ac:dyDescent="0.3">
      <c r="A35" s="1208"/>
      <c r="B35" s="1237">
        <v>5</v>
      </c>
      <c r="C35" s="1215" t="s">
        <v>1051</v>
      </c>
      <c r="D35" s="1215"/>
      <c r="E35" s="1215"/>
      <c r="F35" s="1215"/>
      <c r="G35" s="1215"/>
      <c r="H35" s="1215"/>
      <c r="I35" s="1215"/>
      <c r="J35" s="1215"/>
      <c r="K35" s="1215"/>
      <c r="L35" s="1215"/>
      <c r="M35" s="1215"/>
      <c r="N35" s="1215"/>
      <c r="O35" s="1215"/>
      <c r="P35" s="1215"/>
      <c r="Q35" s="1248"/>
      <c r="R35" s="1208"/>
      <c r="S35" s="1208"/>
      <c r="T35" s="1208"/>
      <c r="U35" s="1208"/>
      <c r="V35" s="1208"/>
      <c r="W35" s="1208"/>
      <c r="X35" s="1208"/>
      <c r="Y35" s="1208"/>
      <c r="Z35" s="1208"/>
      <c r="AA35" s="1208"/>
      <c r="AB35" s="1208"/>
      <c r="AC35" s="1208"/>
    </row>
    <row r="36" spans="1:29" ht="15" x14ac:dyDescent="0.3">
      <c r="A36" s="1208"/>
      <c r="B36" s="1254">
        <v>5.0999999999999996</v>
      </c>
      <c r="C36" s="1220" t="s">
        <v>1052</v>
      </c>
      <c r="D36" s="1222">
        <f>D28-D32</f>
        <v>-1632</v>
      </c>
      <c r="E36" s="1222">
        <f t="shared" ref="E36:Q36" si="4">E28-E32</f>
        <v>9373.6</v>
      </c>
      <c r="F36" s="1222">
        <f t="shared" si="4"/>
        <v>-997.59999999999991</v>
      </c>
      <c r="G36" s="1222">
        <f t="shared" si="4"/>
        <v>-968.8</v>
      </c>
      <c r="H36" s="1222">
        <f t="shared" si="4"/>
        <v>-700</v>
      </c>
      <c r="I36" s="1222">
        <f t="shared" si="4"/>
        <v>-700</v>
      </c>
      <c r="J36" s="1222">
        <f t="shared" si="4"/>
        <v>-700</v>
      </c>
      <c r="K36" s="1222">
        <f t="shared" si="4"/>
        <v>-700</v>
      </c>
      <c r="L36" s="1222">
        <f t="shared" si="4"/>
        <v>-700</v>
      </c>
      <c r="M36" s="1222">
        <f t="shared" si="4"/>
        <v>-700</v>
      </c>
      <c r="N36" s="1222">
        <f t="shared" si="4"/>
        <v>-700</v>
      </c>
      <c r="O36" s="1222">
        <f t="shared" si="4"/>
        <v>-700</v>
      </c>
      <c r="P36" s="1222">
        <f t="shared" si="4"/>
        <v>0</v>
      </c>
      <c r="Q36" s="1239">
        <f t="shared" si="4"/>
        <v>0</v>
      </c>
      <c r="R36" s="1208"/>
      <c r="S36" s="1208"/>
      <c r="T36" s="1208"/>
      <c r="U36" s="1208"/>
      <c r="V36" s="1208"/>
      <c r="W36" s="1208"/>
      <c r="X36" s="1208"/>
      <c r="Y36" s="1208"/>
      <c r="Z36" s="1208"/>
      <c r="AA36" s="1208"/>
      <c r="AB36" s="1208"/>
      <c r="AC36" s="1208"/>
    </row>
    <row r="37" spans="1:29" ht="15" x14ac:dyDescent="0.3">
      <c r="A37" s="1208"/>
      <c r="B37" s="1235"/>
      <c r="C37" s="1208"/>
      <c r="D37" s="1208"/>
      <c r="E37" s="1208"/>
      <c r="F37" s="1208"/>
      <c r="G37" s="1208"/>
      <c r="H37" s="1208"/>
      <c r="I37" s="1208"/>
      <c r="J37" s="1208"/>
      <c r="K37" s="1208"/>
      <c r="L37" s="1208"/>
      <c r="M37" s="1208"/>
      <c r="N37" s="1208"/>
      <c r="O37" s="1208"/>
      <c r="P37" s="1208"/>
      <c r="Q37" s="1246"/>
      <c r="R37" s="1208"/>
      <c r="S37" s="1208"/>
      <c r="T37" s="1208"/>
      <c r="U37" s="1208"/>
      <c r="V37" s="1208"/>
      <c r="W37" s="1208"/>
      <c r="X37" s="1208"/>
      <c r="Y37" s="1208"/>
      <c r="Z37" s="1208"/>
      <c r="AA37" s="1208"/>
      <c r="AB37" s="1208"/>
      <c r="AC37" s="1208"/>
    </row>
    <row r="38" spans="1:29" ht="15" x14ac:dyDescent="0.3">
      <c r="A38" s="1208"/>
      <c r="B38" s="1236">
        <v>6</v>
      </c>
      <c r="C38" s="1217" t="s">
        <v>1053</v>
      </c>
      <c r="D38" s="1217"/>
      <c r="E38" s="1217"/>
      <c r="F38" s="1217"/>
      <c r="G38" s="1217"/>
      <c r="H38" s="1217"/>
      <c r="I38" s="1217"/>
      <c r="J38" s="1217"/>
      <c r="K38" s="1217"/>
      <c r="L38" s="1217"/>
      <c r="M38" s="1217"/>
      <c r="N38" s="1217"/>
      <c r="O38" s="1217"/>
      <c r="P38" s="1217"/>
      <c r="Q38" s="1241"/>
      <c r="R38" s="1208"/>
      <c r="S38" s="1208"/>
      <c r="T38" s="1208"/>
      <c r="U38" s="1208"/>
      <c r="V38" s="1208"/>
      <c r="W38" s="1208"/>
      <c r="X38" s="1208"/>
      <c r="Y38" s="1208"/>
      <c r="Z38" s="1208"/>
      <c r="AA38" s="1208"/>
      <c r="AB38" s="1208"/>
      <c r="AC38" s="1208"/>
    </row>
    <row r="39" spans="1:29" ht="15" x14ac:dyDescent="0.3">
      <c r="A39" s="1208"/>
      <c r="B39" s="1253">
        <v>6.1</v>
      </c>
      <c r="C39" s="1208" t="s">
        <v>1054</v>
      </c>
      <c r="D39" s="1209">
        <v>0</v>
      </c>
      <c r="E39" s="1230">
        <f t="shared" ref="E39:Q39" si="5">D41</f>
        <v>-1632</v>
      </c>
      <c r="F39" s="1230">
        <f t="shared" si="5"/>
        <v>7741.6</v>
      </c>
      <c r="G39" s="1230">
        <f t="shared" si="5"/>
        <v>6744</v>
      </c>
      <c r="H39" s="1230">
        <f t="shared" si="5"/>
        <v>5775.2</v>
      </c>
      <c r="I39" s="1230">
        <f t="shared" si="5"/>
        <v>5075.2</v>
      </c>
      <c r="J39" s="1230">
        <f t="shared" si="5"/>
        <v>4375.2</v>
      </c>
      <c r="K39" s="1230">
        <f t="shared" si="5"/>
        <v>3675.2</v>
      </c>
      <c r="L39" s="1230">
        <f t="shared" si="5"/>
        <v>2975.2</v>
      </c>
      <c r="M39" s="1230">
        <f t="shared" si="5"/>
        <v>2275.1999999999998</v>
      </c>
      <c r="N39" s="1230">
        <f t="shared" si="5"/>
        <v>1575.1999999999998</v>
      </c>
      <c r="O39" s="1230">
        <f t="shared" si="5"/>
        <v>875.19999999999982</v>
      </c>
      <c r="P39" s="1230">
        <f t="shared" si="5"/>
        <v>175.19999999999982</v>
      </c>
      <c r="Q39" s="1249">
        <f t="shared" si="5"/>
        <v>175.19999999999982</v>
      </c>
      <c r="R39" s="1208"/>
      <c r="S39" s="1208"/>
      <c r="T39" s="1208"/>
      <c r="U39" s="1208"/>
      <c r="V39" s="1208"/>
      <c r="W39" s="1208"/>
      <c r="X39" s="1208"/>
      <c r="Y39" s="1208"/>
      <c r="Z39" s="1208"/>
      <c r="AA39" s="1208"/>
      <c r="AB39" s="1208"/>
      <c r="AC39" s="1208"/>
    </row>
    <row r="40" spans="1:29" ht="15" x14ac:dyDescent="0.3">
      <c r="A40" s="1208"/>
      <c r="B40" s="1253">
        <v>6.2</v>
      </c>
      <c r="C40" s="1208" t="s">
        <v>1055</v>
      </c>
      <c r="D40" s="1230">
        <f>D36</f>
        <v>-1632</v>
      </c>
      <c r="E40" s="1230">
        <f t="shared" ref="E40:Q40" si="6">E36</f>
        <v>9373.6</v>
      </c>
      <c r="F40" s="1230">
        <f t="shared" si="6"/>
        <v>-997.59999999999991</v>
      </c>
      <c r="G40" s="1230">
        <f t="shared" si="6"/>
        <v>-968.8</v>
      </c>
      <c r="H40" s="1230">
        <f t="shared" si="6"/>
        <v>-700</v>
      </c>
      <c r="I40" s="1230">
        <f t="shared" si="6"/>
        <v>-700</v>
      </c>
      <c r="J40" s="1230">
        <f t="shared" si="6"/>
        <v>-700</v>
      </c>
      <c r="K40" s="1230">
        <f t="shared" si="6"/>
        <v>-700</v>
      </c>
      <c r="L40" s="1230">
        <f t="shared" si="6"/>
        <v>-700</v>
      </c>
      <c r="M40" s="1230">
        <f t="shared" si="6"/>
        <v>-700</v>
      </c>
      <c r="N40" s="1230">
        <f t="shared" si="6"/>
        <v>-700</v>
      </c>
      <c r="O40" s="1230">
        <f t="shared" si="6"/>
        <v>-700</v>
      </c>
      <c r="P40" s="1230">
        <f t="shared" si="6"/>
        <v>0</v>
      </c>
      <c r="Q40" s="1249">
        <f t="shared" si="6"/>
        <v>0</v>
      </c>
      <c r="R40" s="1208"/>
      <c r="S40" s="1208"/>
      <c r="T40" s="1208"/>
      <c r="U40" s="1208"/>
      <c r="V40" s="1208"/>
      <c r="W40" s="1208"/>
      <c r="X40" s="1208"/>
      <c r="Y40" s="1208"/>
      <c r="Z40" s="1208"/>
      <c r="AA40" s="1208"/>
      <c r="AB40" s="1208"/>
      <c r="AC40" s="1208"/>
    </row>
    <row r="41" spans="1:29" ht="15" x14ac:dyDescent="0.3">
      <c r="A41" s="1208"/>
      <c r="B41" s="1255">
        <v>6.3</v>
      </c>
      <c r="C41" s="1223" t="s">
        <v>1056</v>
      </c>
      <c r="D41" s="1224">
        <f>D39+D40</f>
        <v>-1632</v>
      </c>
      <c r="E41" s="1224">
        <f t="shared" ref="E41:Q41" si="7">E39+E40</f>
        <v>7741.6</v>
      </c>
      <c r="F41" s="1224">
        <f t="shared" si="7"/>
        <v>6744</v>
      </c>
      <c r="G41" s="1224">
        <f t="shared" si="7"/>
        <v>5775.2</v>
      </c>
      <c r="H41" s="1224">
        <f t="shared" si="7"/>
        <v>5075.2</v>
      </c>
      <c r="I41" s="1224">
        <f t="shared" si="7"/>
        <v>4375.2</v>
      </c>
      <c r="J41" s="1224">
        <f t="shared" si="7"/>
        <v>3675.2</v>
      </c>
      <c r="K41" s="1224">
        <f t="shared" si="7"/>
        <v>2975.2</v>
      </c>
      <c r="L41" s="1224">
        <f t="shared" si="7"/>
        <v>2275.1999999999998</v>
      </c>
      <c r="M41" s="1224">
        <f t="shared" si="7"/>
        <v>1575.1999999999998</v>
      </c>
      <c r="N41" s="1224">
        <f t="shared" si="7"/>
        <v>875.19999999999982</v>
      </c>
      <c r="O41" s="1224">
        <f t="shared" si="7"/>
        <v>175.19999999999982</v>
      </c>
      <c r="P41" s="1224">
        <f t="shared" si="7"/>
        <v>175.19999999999982</v>
      </c>
      <c r="Q41" s="1250">
        <f t="shared" si="7"/>
        <v>175.19999999999982</v>
      </c>
      <c r="R41" s="1208"/>
      <c r="S41" s="1208"/>
      <c r="T41" s="1208"/>
      <c r="U41" s="1208"/>
      <c r="V41" s="1208"/>
      <c r="W41" s="1208"/>
      <c r="X41" s="1208"/>
      <c r="Y41" s="1208"/>
      <c r="Z41" s="1208"/>
      <c r="AA41" s="1208"/>
      <c r="AB41" s="1208"/>
      <c r="AC41" s="1208"/>
    </row>
    <row r="42" spans="1:29" ht="15" x14ac:dyDescent="0.3">
      <c r="A42" s="1208"/>
      <c r="B42" s="1235"/>
      <c r="C42" s="1208"/>
      <c r="D42" s="1208"/>
      <c r="E42" s="1208"/>
      <c r="F42" s="1208"/>
      <c r="G42" s="1208"/>
      <c r="H42" s="1208"/>
      <c r="I42" s="1208"/>
      <c r="J42" s="1208"/>
      <c r="K42" s="1208"/>
      <c r="L42" s="1208"/>
      <c r="M42" s="1208"/>
      <c r="N42" s="1208"/>
      <c r="O42" s="1208"/>
      <c r="P42" s="1208"/>
      <c r="Q42" s="1246"/>
      <c r="R42" s="1208"/>
      <c r="S42" s="1208"/>
      <c r="T42" s="1208"/>
      <c r="U42" s="1208"/>
      <c r="V42" s="1208"/>
      <c r="W42" s="1208"/>
      <c r="X42" s="1208"/>
      <c r="Y42" s="1208"/>
      <c r="Z42" s="1208"/>
      <c r="AA42" s="1208"/>
      <c r="AB42" s="1208"/>
      <c r="AC42" s="1208"/>
    </row>
    <row r="43" spans="1:29" ht="15" x14ac:dyDescent="0.3">
      <c r="A43" s="1208"/>
      <c r="B43" s="1236">
        <v>7</v>
      </c>
      <c r="C43" s="1217" t="s">
        <v>1057</v>
      </c>
      <c r="D43" s="1217"/>
      <c r="E43" s="1217"/>
      <c r="F43" s="1217"/>
      <c r="G43" s="1217"/>
      <c r="H43" s="1217"/>
      <c r="I43" s="1217"/>
      <c r="J43" s="1217"/>
      <c r="K43" s="1217"/>
      <c r="L43" s="1217"/>
      <c r="M43" s="1217"/>
      <c r="N43" s="1217"/>
      <c r="O43" s="1217"/>
      <c r="P43" s="1217"/>
      <c r="Q43" s="1241"/>
      <c r="R43" s="1208"/>
      <c r="S43" s="1208"/>
      <c r="T43" s="1208"/>
      <c r="U43" s="1208"/>
      <c r="V43" s="1208"/>
      <c r="W43" s="1208"/>
      <c r="X43" s="1208"/>
      <c r="Y43" s="1208"/>
      <c r="Z43" s="1208"/>
      <c r="AA43" s="1208"/>
      <c r="AB43" s="1208"/>
      <c r="AC43" s="1208"/>
    </row>
    <row r="44" spans="1:29" ht="15" x14ac:dyDescent="0.3">
      <c r="A44" s="1208"/>
      <c r="B44" s="1253">
        <v>7.1</v>
      </c>
      <c r="C44" s="1208" t="s">
        <v>1058</v>
      </c>
      <c r="D44" s="1231">
        <f>IFERROR(D28/D32,0)</f>
        <v>0</v>
      </c>
      <c r="E44" s="1231">
        <f t="shared" ref="E44:Q44" si="8">IFERROR(E28/E32,0)</f>
        <v>29.718137254901958</v>
      </c>
      <c r="F44" s="1231">
        <f t="shared" si="8"/>
        <v>-2.352150537634409</v>
      </c>
      <c r="G44" s="1231">
        <f t="shared" si="8"/>
        <v>-2.6041666666666665</v>
      </c>
      <c r="H44" s="1231">
        <f t="shared" si="8"/>
        <v>0</v>
      </c>
      <c r="I44" s="1231">
        <f t="shared" si="8"/>
        <v>0</v>
      </c>
      <c r="J44" s="1231">
        <f t="shared" si="8"/>
        <v>0</v>
      </c>
      <c r="K44" s="1231">
        <f t="shared" si="8"/>
        <v>0</v>
      </c>
      <c r="L44" s="1231">
        <f t="shared" si="8"/>
        <v>0</v>
      </c>
      <c r="M44" s="1231">
        <f t="shared" si="8"/>
        <v>0</v>
      </c>
      <c r="N44" s="1231">
        <f t="shared" si="8"/>
        <v>0</v>
      </c>
      <c r="O44" s="1231">
        <f t="shared" si="8"/>
        <v>0</v>
      </c>
      <c r="P44" s="1231">
        <f t="shared" si="8"/>
        <v>0</v>
      </c>
      <c r="Q44" s="1251">
        <f t="shared" si="8"/>
        <v>0</v>
      </c>
      <c r="R44" s="1208"/>
      <c r="S44" s="1208"/>
      <c r="T44" s="1208"/>
      <c r="U44" s="1208"/>
      <c r="V44" s="1208"/>
      <c r="W44" s="1208"/>
      <c r="X44" s="1208"/>
      <c r="Y44" s="1208"/>
      <c r="Z44" s="1208"/>
      <c r="AA44" s="1208"/>
      <c r="AB44" s="1208"/>
      <c r="AC44" s="1208"/>
    </row>
    <row r="45" spans="1:29" ht="15" x14ac:dyDescent="0.3">
      <c r="A45" s="1208"/>
      <c r="B45" s="1253">
        <v>7.2</v>
      </c>
      <c r="C45" s="1208" t="s">
        <v>1059</v>
      </c>
      <c r="D45" s="1231">
        <f>IFERROR(D33/D28,0)</f>
        <v>0</v>
      </c>
      <c r="E45" s="1231">
        <f t="shared" ref="E45:Q45" si="9">IFERROR(E33/E28,0)</f>
        <v>4.9484536082474224E-2</v>
      </c>
      <c r="F45" s="1231">
        <f t="shared" si="9"/>
        <v>-0.34285714285714286</v>
      </c>
      <c r="G45" s="1231">
        <f t="shared" si="9"/>
        <v>0</v>
      </c>
      <c r="H45" s="1231">
        <f t="shared" si="9"/>
        <v>0</v>
      </c>
      <c r="I45" s="1231">
        <f t="shared" si="9"/>
        <v>0</v>
      </c>
      <c r="J45" s="1231">
        <f t="shared" si="9"/>
        <v>0</v>
      </c>
      <c r="K45" s="1231">
        <f t="shared" si="9"/>
        <v>0</v>
      </c>
      <c r="L45" s="1231">
        <f t="shared" si="9"/>
        <v>0</v>
      </c>
      <c r="M45" s="1231">
        <f t="shared" si="9"/>
        <v>0</v>
      </c>
      <c r="N45" s="1231">
        <f t="shared" si="9"/>
        <v>0</v>
      </c>
      <c r="O45" s="1231">
        <f t="shared" si="9"/>
        <v>0</v>
      </c>
      <c r="P45" s="1231">
        <f t="shared" si="9"/>
        <v>0</v>
      </c>
      <c r="Q45" s="1251">
        <f t="shared" si="9"/>
        <v>0</v>
      </c>
      <c r="R45" s="1208"/>
      <c r="S45" s="1208"/>
      <c r="T45" s="1208"/>
      <c r="U45" s="1208"/>
      <c r="V45" s="1208"/>
      <c r="W45" s="1208"/>
      <c r="X45" s="1208"/>
      <c r="Y45" s="1208"/>
      <c r="Z45" s="1208"/>
      <c r="AA45" s="1208"/>
      <c r="AB45" s="1208"/>
      <c r="AC45" s="1208"/>
    </row>
    <row r="46" spans="1:29" ht="15.6" thickBot="1" x14ac:dyDescent="0.35">
      <c r="A46" s="1208"/>
      <c r="B46" s="1256">
        <v>7.3</v>
      </c>
      <c r="C46" s="1233" t="s">
        <v>1060</v>
      </c>
      <c r="D46" s="1234">
        <f>IFERROR(D32/D19,0)</f>
        <v>0</v>
      </c>
      <c r="E46" s="1234">
        <f t="shared" ref="E46:Q46" si="10">IFERROR(E32/E19,0)</f>
        <v>9.8909090909090926E-3</v>
      </c>
      <c r="F46" s="1234">
        <f t="shared" si="10"/>
        <v>0</v>
      </c>
      <c r="G46" s="1234">
        <f t="shared" si="10"/>
        <v>0</v>
      </c>
      <c r="H46" s="1234">
        <f t="shared" si="10"/>
        <v>0</v>
      </c>
      <c r="I46" s="1234">
        <f t="shared" si="10"/>
        <v>0</v>
      </c>
      <c r="J46" s="1234">
        <f t="shared" si="10"/>
        <v>0</v>
      </c>
      <c r="K46" s="1234">
        <f t="shared" si="10"/>
        <v>0</v>
      </c>
      <c r="L46" s="1234">
        <f t="shared" si="10"/>
        <v>0</v>
      </c>
      <c r="M46" s="1234">
        <f t="shared" si="10"/>
        <v>0</v>
      </c>
      <c r="N46" s="1234">
        <f t="shared" si="10"/>
        <v>0</v>
      </c>
      <c r="O46" s="1234">
        <f t="shared" si="10"/>
        <v>0</v>
      </c>
      <c r="P46" s="1234">
        <f t="shared" si="10"/>
        <v>0</v>
      </c>
      <c r="Q46" s="1252">
        <f t="shared" si="10"/>
        <v>0</v>
      </c>
      <c r="R46" s="1208"/>
      <c r="S46" s="1208"/>
      <c r="T46" s="1208"/>
      <c r="U46" s="1208"/>
      <c r="V46" s="1208"/>
      <c r="W46" s="1208"/>
      <c r="X46" s="1208"/>
      <c r="Y46" s="1208"/>
      <c r="Z46" s="1208"/>
      <c r="AA46" s="1208"/>
      <c r="AB46" s="1208"/>
      <c r="AC46" s="1208"/>
    </row>
    <row r="47" spans="1:29" ht="15" x14ac:dyDescent="0.3">
      <c r="A47" s="1208"/>
      <c r="B47" s="1208"/>
      <c r="C47" s="1208"/>
      <c r="D47" s="1208"/>
      <c r="E47" s="1208"/>
      <c r="F47" s="1208"/>
      <c r="G47" s="1208"/>
      <c r="H47" s="1208"/>
      <c r="I47" s="1208"/>
      <c r="J47" s="1208"/>
      <c r="K47" s="1208"/>
      <c r="L47" s="1208"/>
      <c r="M47" s="1208"/>
      <c r="N47" s="1208"/>
      <c r="O47" s="1208"/>
      <c r="P47" s="1208"/>
      <c r="Q47" s="1208"/>
      <c r="R47" s="1208"/>
      <c r="S47" s="1208"/>
      <c r="T47" s="1208"/>
      <c r="U47" s="1208"/>
      <c r="V47" s="1208"/>
      <c r="W47" s="1208"/>
      <c r="X47" s="1208"/>
      <c r="Y47" s="1208"/>
      <c r="Z47" s="1208"/>
      <c r="AA47" s="1208"/>
      <c r="AB47" s="1208"/>
      <c r="AC47" s="1208"/>
    </row>
    <row r="48" spans="1:29" ht="15" x14ac:dyDescent="0.3">
      <c r="A48" s="1208"/>
      <c r="B48" s="1258" t="s">
        <v>1061</v>
      </c>
      <c r="C48" s="1257"/>
      <c r="D48" s="1257"/>
      <c r="E48" s="1257"/>
      <c r="F48" s="1257"/>
      <c r="G48" s="1257"/>
      <c r="H48" s="1257"/>
      <c r="I48" s="1257"/>
      <c r="J48" s="1257"/>
      <c r="K48" s="1257"/>
      <c r="L48" s="1257"/>
      <c r="M48" s="1257"/>
      <c r="N48" s="1257"/>
      <c r="O48" s="1257"/>
      <c r="P48" s="1257"/>
      <c r="Q48" s="1261"/>
      <c r="R48" s="1208"/>
      <c r="S48" s="1208"/>
      <c r="T48" s="1208"/>
      <c r="U48" s="1208"/>
      <c r="V48" s="1208"/>
      <c r="W48" s="1208"/>
      <c r="X48" s="1208"/>
      <c r="Y48" s="1208"/>
      <c r="Z48" s="1208"/>
      <c r="AA48" s="1208"/>
      <c r="AB48" s="1208"/>
      <c r="AC48" s="1208"/>
    </row>
    <row r="49" spans="1:29" ht="15" x14ac:dyDescent="0.3">
      <c r="A49" s="1208"/>
      <c r="B49" s="1259" t="s">
        <v>1062</v>
      </c>
      <c r="C49" s="1208"/>
      <c r="D49" s="1208"/>
      <c r="E49" s="1208"/>
      <c r="F49" s="1208"/>
      <c r="G49" s="1208"/>
      <c r="H49" s="1208"/>
      <c r="I49" s="1208"/>
      <c r="J49" s="1208"/>
      <c r="K49" s="1208"/>
      <c r="L49" s="1208"/>
      <c r="M49" s="1208"/>
      <c r="N49" s="1208"/>
      <c r="O49" s="1208"/>
      <c r="P49" s="1208"/>
      <c r="Q49" s="1238"/>
      <c r="R49" s="1208"/>
      <c r="S49" s="1208"/>
      <c r="T49" s="1208"/>
      <c r="U49" s="1208"/>
      <c r="V49" s="1208"/>
      <c r="W49" s="1208"/>
      <c r="X49" s="1208"/>
      <c r="Y49" s="1208"/>
      <c r="Z49" s="1208"/>
      <c r="AA49" s="1208"/>
      <c r="AB49" s="1208"/>
      <c r="AC49" s="1208"/>
    </row>
    <row r="50" spans="1:29" ht="15" x14ac:dyDescent="0.3">
      <c r="A50" s="1208"/>
      <c r="B50" s="1259" t="s">
        <v>1063</v>
      </c>
      <c r="C50" s="1208"/>
      <c r="D50" s="1208"/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38"/>
      <c r="R50" s="1208"/>
      <c r="S50" s="1208"/>
      <c r="T50" s="1208"/>
      <c r="U50" s="1208"/>
      <c r="V50" s="1208"/>
      <c r="W50" s="1208"/>
      <c r="X50" s="1208"/>
      <c r="Y50" s="1208"/>
      <c r="Z50" s="1208"/>
      <c r="AA50" s="1208"/>
      <c r="AB50" s="1208"/>
      <c r="AC50" s="1208"/>
    </row>
    <row r="51" spans="1:29" ht="15" x14ac:dyDescent="0.3">
      <c r="A51" s="1208"/>
      <c r="B51" s="1259" t="s">
        <v>1064</v>
      </c>
      <c r="C51" s="1208"/>
      <c r="D51" s="1208"/>
      <c r="E51" s="1208"/>
      <c r="F51" s="1208"/>
      <c r="G51" s="1208"/>
      <c r="H51" s="1208"/>
      <c r="I51" s="1208"/>
      <c r="J51" s="1208"/>
      <c r="K51" s="1208"/>
      <c r="L51" s="1208"/>
      <c r="M51" s="1208"/>
      <c r="N51" s="1208"/>
      <c r="O51" s="1208"/>
      <c r="P51" s="1208"/>
      <c r="Q51" s="1238"/>
      <c r="R51" s="1208"/>
      <c r="S51" s="1208"/>
      <c r="T51" s="1208"/>
      <c r="U51" s="1208"/>
      <c r="V51" s="1208"/>
      <c r="W51" s="1208"/>
      <c r="X51" s="1208"/>
      <c r="Y51" s="1208"/>
      <c r="Z51" s="1208"/>
      <c r="AA51" s="1208"/>
      <c r="AB51" s="1208"/>
      <c r="AC51" s="1208"/>
    </row>
    <row r="52" spans="1:29" ht="15" x14ac:dyDescent="0.3">
      <c r="A52" s="1208"/>
      <c r="B52" s="1260" t="s">
        <v>1065</v>
      </c>
      <c r="C52" s="1232"/>
      <c r="D52" s="1232"/>
      <c r="E52" s="1232"/>
      <c r="F52" s="1232"/>
      <c r="G52" s="1232"/>
      <c r="H52" s="1232"/>
      <c r="I52" s="1232"/>
      <c r="J52" s="1232"/>
      <c r="K52" s="1232"/>
      <c r="L52" s="1232"/>
      <c r="M52" s="1232"/>
      <c r="N52" s="1232"/>
      <c r="O52" s="1232"/>
      <c r="P52" s="1232"/>
      <c r="Q52" s="1262"/>
      <c r="R52" s="1208"/>
      <c r="S52" s="1208"/>
      <c r="T52" s="1208"/>
      <c r="U52" s="1208"/>
      <c r="V52" s="1208"/>
      <c r="W52" s="1208"/>
      <c r="X52" s="1208"/>
      <c r="Y52" s="1208"/>
      <c r="Z52" s="1208"/>
      <c r="AA52" s="1208"/>
      <c r="AB52" s="1208"/>
      <c r="AC52" s="1208"/>
    </row>
    <row r="53" spans="1:29" ht="15" x14ac:dyDescent="0.3">
      <c r="A53" s="1208"/>
      <c r="B53" s="1208"/>
      <c r="C53" s="1208"/>
      <c r="D53" s="1208"/>
      <c r="E53" s="1208"/>
      <c r="F53" s="1208"/>
      <c r="G53" s="1208"/>
      <c r="H53" s="1208"/>
      <c r="I53" s="1208"/>
      <c r="J53" s="1208"/>
      <c r="K53" s="1208"/>
      <c r="L53" s="1208"/>
      <c r="M53" s="1208"/>
      <c r="N53" s="1208"/>
      <c r="O53" s="1208"/>
      <c r="P53" s="1208"/>
      <c r="Q53" s="1208"/>
      <c r="R53" s="1208"/>
      <c r="S53" s="1208"/>
      <c r="T53" s="1208"/>
      <c r="U53" s="1208"/>
      <c r="V53" s="1208"/>
      <c r="W53" s="1208"/>
      <c r="X53" s="1208"/>
      <c r="Y53" s="1208"/>
      <c r="Z53" s="1208"/>
      <c r="AA53" s="1208"/>
      <c r="AB53" s="1208"/>
      <c r="AC53" s="1208"/>
    </row>
    <row r="54" spans="1:29" ht="15" x14ac:dyDescent="0.3">
      <c r="A54" s="1207"/>
      <c r="B54" s="1207"/>
      <c r="C54" s="1207"/>
      <c r="D54" s="1207"/>
      <c r="E54" s="1207"/>
      <c r="F54" s="1207"/>
      <c r="G54" s="1207"/>
      <c r="H54" s="1207"/>
      <c r="I54" s="1207"/>
      <c r="J54" s="1207"/>
      <c r="K54" s="1207"/>
      <c r="L54" s="1207"/>
      <c r="M54" s="1207"/>
      <c r="N54" s="1207"/>
      <c r="O54" s="1207"/>
      <c r="P54" s="1207"/>
      <c r="Q54" s="1207"/>
      <c r="R54" s="1207"/>
      <c r="S54" s="1207"/>
      <c r="T54" s="1207"/>
      <c r="U54" s="1207"/>
      <c r="V54" s="1207"/>
      <c r="W54" s="1207"/>
      <c r="X54" s="1207"/>
      <c r="Y54" s="1207"/>
      <c r="Z54" s="1207"/>
      <c r="AA54" s="1207"/>
      <c r="AB54" s="1207"/>
      <c r="AC54" s="1207"/>
    </row>
    <row r="55" spans="1:29" ht="15" x14ac:dyDescent="0.3">
      <c r="A55" s="1207"/>
      <c r="B55" s="1207"/>
      <c r="C55" s="1207"/>
      <c r="D55" s="1207"/>
      <c r="E55" s="1207"/>
      <c r="F55" s="1207"/>
      <c r="G55" s="1207"/>
      <c r="H55" s="1207"/>
      <c r="I55" s="1207"/>
      <c r="J55" s="1207"/>
      <c r="K55" s="1207"/>
      <c r="L55" s="1207"/>
      <c r="M55" s="1207"/>
      <c r="N55" s="1207"/>
      <c r="O55" s="1207"/>
      <c r="P55" s="1207"/>
      <c r="Q55" s="1207"/>
      <c r="R55" s="1207"/>
      <c r="S55" s="1207"/>
      <c r="T55" s="1207"/>
      <c r="U55" s="1207"/>
      <c r="V55" s="1207"/>
      <c r="W55" s="1207"/>
      <c r="X55" s="1207"/>
      <c r="Y55" s="1207"/>
      <c r="Z55" s="1207"/>
      <c r="AA55" s="1207"/>
      <c r="AB55" s="1207"/>
      <c r="AC55" s="1207"/>
    </row>
    <row r="56" spans="1:29" ht="15" x14ac:dyDescent="0.3">
      <c r="A56" s="1207"/>
      <c r="B56" s="1207"/>
      <c r="C56" s="1207"/>
      <c r="D56" s="1207"/>
      <c r="E56" s="1207"/>
      <c r="F56" s="1207"/>
      <c r="G56" s="1207"/>
      <c r="H56" s="1207"/>
      <c r="I56" s="1207"/>
      <c r="J56" s="1207"/>
      <c r="K56" s="1207"/>
      <c r="L56" s="1207"/>
      <c r="M56" s="1207"/>
      <c r="N56" s="1207"/>
      <c r="O56" s="1207"/>
      <c r="P56" s="1207"/>
      <c r="Q56" s="1207"/>
      <c r="R56" s="1207"/>
      <c r="S56" s="1207"/>
      <c r="T56" s="1207"/>
      <c r="U56" s="1207"/>
      <c r="V56" s="1207"/>
      <c r="W56" s="1207"/>
      <c r="X56" s="1207"/>
      <c r="Y56" s="1207"/>
      <c r="Z56" s="1207"/>
      <c r="AA56" s="1207"/>
      <c r="AB56" s="1207"/>
      <c r="AC56" s="1207"/>
    </row>
    <row r="57" spans="1:29" ht="15" x14ac:dyDescent="0.3">
      <c r="A57" s="1207"/>
      <c r="B57" s="1207"/>
      <c r="C57" s="1207"/>
      <c r="D57" s="1207"/>
      <c r="E57" s="1207"/>
      <c r="F57" s="1207"/>
      <c r="G57" s="1207"/>
      <c r="H57" s="1207"/>
      <c r="I57" s="1207"/>
      <c r="J57" s="1207"/>
      <c r="K57" s="1207"/>
      <c r="L57" s="1207"/>
      <c r="M57" s="1207"/>
      <c r="N57" s="1207"/>
      <c r="O57" s="1207"/>
      <c r="P57" s="1207"/>
      <c r="Q57" s="1207"/>
      <c r="R57" s="1207"/>
      <c r="S57" s="1207"/>
      <c r="T57" s="1207"/>
      <c r="U57" s="1207"/>
      <c r="V57" s="1207"/>
      <c r="W57" s="1207"/>
      <c r="X57" s="1207"/>
      <c r="Y57" s="1207"/>
      <c r="Z57" s="1207"/>
      <c r="AA57" s="1207"/>
      <c r="AB57" s="1207"/>
      <c r="AC57" s="1207"/>
    </row>
    <row r="58" spans="1:29" ht="15" x14ac:dyDescent="0.3">
      <c r="A58" s="1207"/>
      <c r="B58" s="1207"/>
      <c r="C58" s="1207"/>
      <c r="D58" s="1207"/>
      <c r="E58" s="1207"/>
      <c r="F58" s="1207"/>
      <c r="G58" s="1207"/>
      <c r="H58" s="1207"/>
      <c r="I58" s="1207"/>
      <c r="J58" s="1207"/>
      <c r="K58" s="1207"/>
      <c r="L58" s="1207"/>
      <c r="M58" s="1207"/>
      <c r="N58" s="1207"/>
      <c r="O58" s="1207"/>
      <c r="P58" s="1207"/>
      <c r="Q58" s="1207"/>
      <c r="R58" s="1207"/>
      <c r="S58" s="1207"/>
      <c r="T58" s="1207"/>
      <c r="U58" s="1207"/>
      <c r="V58" s="1207"/>
      <c r="W58" s="1207"/>
      <c r="X58" s="1207"/>
      <c r="Y58" s="1207"/>
      <c r="Z58" s="1207"/>
      <c r="AA58" s="1207"/>
      <c r="AB58" s="1207"/>
      <c r="AC58" s="1207"/>
    </row>
    <row r="59" spans="1:29" ht="15" x14ac:dyDescent="0.3">
      <c r="A59" s="1207"/>
      <c r="B59" s="1207"/>
      <c r="C59" s="1207"/>
      <c r="D59" s="1207"/>
      <c r="E59" s="1207"/>
      <c r="F59" s="1207"/>
      <c r="G59" s="1207"/>
      <c r="H59" s="1207"/>
      <c r="I59" s="1207"/>
      <c r="J59" s="1207"/>
      <c r="K59" s="1207"/>
      <c r="L59" s="1207"/>
      <c r="M59" s="1207"/>
      <c r="N59" s="1207"/>
      <c r="O59" s="1207"/>
      <c r="P59" s="1207"/>
      <c r="Q59" s="1207"/>
      <c r="R59" s="1207"/>
      <c r="S59" s="1207"/>
      <c r="T59" s="1207"/>
      <c r="U59" s="1207"/>
      <c r="V59" s="1207"/>
      <c r="W59" s="1207"/>
      <c r="X59" s="1207"/>
      <c r="Y59" s="1207"/>
      <c r="Z59" s="1207"/>
      <c r="AA59" s="1207"/>
      <c r="AB59" s="1207"/>
      <c r="AC59" s="1207"/>
    </row>
    <row r="60" spans="1:29" ht="15" x14ac:dyDescent="0.3">
      <c r="A60" s="1207"/>
      <c r="B60" s="1207"/>
      <c r="C60" s="1207"/>
      <c r="D60" s="1207"/>
      <c r="E60" s="1207"/>
      <c r="F60" s="1207"/>
      <c r="G60" s="1207"/>
      <c r="H60" s="1207"/>
      <c r="I60" s="1207"/>
      <c r="J60" s="1207"/>
      <c r="K60" s="1207"/>
      <c r="L60" s="1207"/>
      <c r="M60" s="1207"/>
      <c r="N60" s="1207"/>
      <c r="O60" s="1207"/>
      <c r="P60" s="1207"/>
      <c r="Q60" s="1207"/>
      <c r="R60" s="1207"/>
      <c r="S60" s="1207"/>
      <c r="T60" s="1207"/>
      <c r="U60" s="1207"/>
      <c r="V60" s="1207"/>
      <c r="W60" s="1207"/>
      <c r="X60" s="1207"/>
      <c r="Y60" s="1207"/>
      <c r="Z60" s="1207"/>
      <c r="AA60" s="1207"/>
      <c r="AB60" s="1207"/>
      <c r="AC60" s="1207"/>
    </row>
    <row r="61" spans="1:29" ht="15" x14ac:dyDescent="0.3">
      <c r="A61" s="1207"/>
      <c r="B61" s="1207"/>
      <c r="C61" s="1207"/>
      <c r="D61" s="1207"/>
      <c r="E61" s="1207"/>
      <c r="F61" s="1207"/>
      <c r="G61" s="1207"/>
      <c r="H61" s="1207"/>
      <c r="I61" s="1207"/>
      <c r="J61" s="1207"/>
      <c r="K61" s="1207"/>
      <c r="L61" s="1207"/>
      <c r="M61" s="1207"/>
      <c r="N61" s="1207"/>
      <c r="O61" s="1207"/>
      <c r="P61" s="1207"/>
      <c r="Q61" s="1207"/>
      <c r="R61" s="1207"/>
      <c r="S61" s="1207"/>
      <c r="T61" s="1207"/>
      <c r="U61" s="1207"/>
      <c r="V61" s="1207"/>
      <c r="W61" s="1207"/>
      <c r="X61" s="1207"/>
      <c r="Y61" s="1207"/>
      <c r="Z61" s="1207"/>
      <c r="AA61" s="1207"/>
      <c r="AB61" s="1207"/>
      <c r="AC61" s="1207"/>
    </row>
    <row r="62" spans="1:29" ht="15" x14ac:dyDescent="0.3">
      <c r="A62" s="1207"/>
      <c r="B62" s="1207"/>
      <c r="C62" s="1207"/>
      <c r="D62" s="1207"/>
      <c r="E62" s="1207"/>
      <c r="F62" s="1207"/>
      <c r="G62" s="1207"/>
      <c r="H62" s="1207"/>
      <c r="I62" s="1207"/>
      <c r="J62" s="1207"/>
      <c r="K62" s="1207"/>
      <c r="L62" s="1207"/>
      <c r="M62" s="1207"/>
      <c r="N62" s="1207"/>
      <c r="O62" s="1207"/>
      <c r="P62" s="1207"/>
      <c r="Q62" s="1207"/>
      <c r="R62" s="1207"/>
      <c r="S62" s="1207"/>
      <c r="T62" s="1207"/>
      <c r="U62" s="1207"/>
      <c r="V62" s="1207"/>
      <c r="W62" s="1207"/>
      <c r="X62" s="1207"/>
      <c r="Y62" s="1207"/>
      <c r="Z62" s="1207"/>
      <c r="AA62" s="1207"/>
      <c r="AB62" s="1207"/>
      <c r="AC62" s="1207"/>
    </row>
    <row r="63" spans="1:29" ht="15" x14ac:dyDescent="0.3">
      <c r="A63" s="1207"/>
      <c r="B63" s="1207"/>
      <c r="C63" s="1207"/>
      <c r="D63" s="1207"/>
      <c r="E63" s="1207"/>
      <c r="F63" s="1207"/>
      <c r="G63" s="1207"/>
      <c r="H63" s="1207"/>
      <c r="I63" s="1207"/>
      <c r="J63" s="1207"/>
      <c r="K63" s="1207"/>
      <c r="L63" s="1207"/>
      <c r="M63" s="1207"/>
      <c r="N63" s="1207"/>
      <c r="O63" s="1207"/>
      <c r="P63" s="1207"/>
      <c r="Q63" s="1207"/>
      <c r="R63" s="1207"/>
      <c r="S63" s="1207"/>
      <c r="T63" s="1207"/>
      <c r="U63" s="1207"/>
      <c r="V63" s="1207"/>
      <c r="W63" s="1207"/>
      <c r="X63" s="1207"/>
      <c r="Y63" s="1207"/>
      <c r="Z63" s="1207"/>
      <c r="AA63" s="1207"/>
      <c r="AB63" s="1207"/>
      <c r="AC63" s="1207"/>
    </row>
    <row r="64" spans="1:29" ht="15" x14ac:dyDescent="0.3">
      <c r="A64" s="1207"/>
      <c r="B64" s="1207"/>
      <c r="C64" s="1207"/>
      <c r="D64" s="1207"/>
      <c r="E64" s="1207"/>
      <c r="F64" s="1207"/>
      <c r="G64" s="1207"/>
      <c r="H64" s="1207"/>
      <c r="I64" s="1207"/>
      <c r="J64" s="1207"/>
      <c r="K64" s="1207"/>
      <c r="L64" s="1207"/>
      <c r="M64" s="1207"/>
      <c r="N64" s="1207"/>
      <c r="O64" s="1207"/>
      <c r="P64" s="1207"/>
      <c r="Q64" s="1207"/>
      <c r="R64" s="1207"/>
      <c r="S64" s="1207"/>
      <c r="T64" s="1207"/>
      <c r="U64" s="1207"/>
      <c r="V64" s="1207"/>
      <c r="W64" s="1207"/>
      <c r="X64" s="1207"/>
      <c r="Y64" s="1207"/>
      <c r="Z64" s="1207"/>
      <c r="AA64" s="1207"/>
      <c r="AB64" s="1207"/>
      <c r="AC64" s="1207"/>
    </row>
    <row r="65" spans="1:29" ht="15" x14ac:dyDescent="0.3">
      <c r="A65" s="1207"/>
      <c r="B65" s="1207"/>
      <c r="C65" s="1207"/>
      <c r="D65" s="1207"/>
      <c r="E65" s="1207"/>
      <c r="F65" s="1207"/>
      <c r="G65" s="1207"/>
      <c r="H65" s="1207"/>
      <c r="I65" s="1207"/>
      <c r="J65" s="1207"/>
      <c r="K65" s="1207"/>
      <c r="L65" s="1207"/>
      <c r="M65" s="1207"/>
      <c r="N65" s="1207"/>
      <c r="O65" s="1207"/>
      <c r="P65" s="1207"/>
      <c r="Q65" s="1207"/>
      <c r="R65" s="1207"/>
      <c r="S65" s="1207"/>
      <c r="T65" s="1207"/>
      <c r="U65" s="1207"/>
      <c r="V65" s="1207"/>
      <c r="W65" s="1207"/>
      <c r="X65" s="1207"/>
      <c r="Y65" s="1207"/>
      <c r="Z65" s="1207"/>
      <c r="AA65" s="1207"/>
      <c r="AB65" s="1207"/>
      <c r="AC65" s="1207"/>
    </row>
    <row r="66" spans="1:29" ht="15" x14ac:dyDescent="0.3">
      <c r="A66" s="1207"/>
      <c r="B66" s="1207"/>
      <c r="C66" s="1207"/>
      <c r="D66" s="1207"/>
      <c r="E66" s="1207"/>
      <c r="F66" s="1207"/>
      <c r="G66" s="1207"/>
      <c r="H66" s="1207"/>
      <c r="I66" s="1207"/>
      <c r="J66" s="1207"/>
      <c r="K66" s="1207"/>
      <c r="L66" s="1207"/>
      <c r="M66" s="1207"/>
      <c r="N66" s="1207"/>
      <c r="O66" s="1207"/>
      <c r="P66" s="1207"/>
      <c r="Q66" s="1207"/>
      <c r="R66" s="1207"/>
      <c r="S66" s="1207"/>
      <c r="T66" s="1207"/>
      <c r="U66" s="1207"/>
      <c r="V66" s="1207"/>
      <c r="W66" s="1207"/>
      <c r="X66" s="1207"/>
      <c r="Y66" s="1207"/>
      <c r="Z66" s="1207"/>
      <c r="AA66" s="1207"/>
      <c r="AB66" s="1207"/>
      <c r="AC66" s="1207"/>
    </row>
    <row r="67" spans="1:29" ht="15" x14ac:dyDescent="0.3">
      <c r="A67" s="1207"/>
      <c r="B67" s="1207"/>
      <c r="C67" s="1207"/>
      <c r="D67" s="1207"/>
      <c r="E67" s="1207"/>
      <c r="F67" s="1207"/>
      <c r="G67" s="1207"/>
      <c r="H67" s="1207"/>
      <c r="I67" s="1207"/>
      <c r="J67" s="1207"/>
      <c r="K67" s="1207"/>
      <c r="L67" s="1207"/>
      <c r="M67" s="1207"/>
      <c r="N67" s="1207"/>
      <c r="O67" s="1207"/>
      <c r="P67" s="1207"/>
      <c r="Q67" s="1207"/>
      <c r="R67" s="1207"/>
      <c r="S67" s="1207"/>
      <c r="T67" s="1207"/>
      <c r="U67" s="1207"/>
      <c r="V67" s="1207"/>
      <c r="W67" s="1207"/>
      <c r="X67" s="1207"/>
      <c r="Y67" s="1207"/>
      <c r="Z67" s="1207"/>
      <c r="AA67" s="1207"/>
      <c r="AB67" s="1207"/>
      <c r="AC67" s="1207"/>
    </row>
    <row r="68" spans="1:29" ht="15" x14ac:dyDescent="0.3">
      <c r="A68" s="1207"/>
      <c r="B68" s="1207"/>
      <c r="C68" s="1207"/>
      <c r="D68" s="1207"/>
      <c r="E68" s="1207"/>
      <c r="F68" s="1207"/>
      <c r="G68" s="1207"/>
      <c r="H68" s="1207"/>
      <c r="I68" s="1207"/>
      <c r="J68" s="1207"/>
      <c r="K68" s="1207"/>
      <c r="L68" s="1207"/>
      <c r="M68" s="1207"/>
      <c r="N68" s="1207"/>
      <c r="O68" s="1207"/>
      <c r="P68" s="1207"/>
      <c r="Q68" s="1207"/>
      <c r="R68" s="1207"/>
      <c r="S68" s="1207"/>
      <c r="T68" s="1207"/>
      <c r="U68" s="1207"/>
      <c r="V68" s="1207"/>
      <c r="W68" s="1207"/>
      <c r="X68" s="1207"/>
      <c r="Y68" s="1207"/>
      <c r="Z68" s="1207"/>
      <c r="AA68" s="1207"/>
      <c r="AB68" s="1207"/>
      <c r="AC68" s="1207"/>
    </row>
    <row r="69" spans="1:29" ht="15" x14ac:dyDescent="0.3">
      <c r="A69" s="1207"/>
      <c r="B69" s="1207"/>
      <c r="C69" s="1207"/>
      <c r="D69" s="1207"/>
      <c r="E69" s="1207"/>
      <c r="F69" s="1207"/>
      <c r="G69" s="1207"/>
      <c r="H69" s="1207"/>
      <c r="I69" s="1207"/>
      <c r="J69" s="1207"/>
      <c r="K69" s="1207"/>
      <c r="L69" s="1207"/>
      <c r="M69" s="1207"/>
      <c r="N69" s="1207"/>
      <c r="O69" s="1207"/>
      <c r="P69" s="1207"/>
      <c r="Q69" s="1207"/>
      <c r="R69" s="1207"/>
      <c r="S69" s="1207"/>
      <c r="T69" s="1207"/>
      <c r="U69" s="1207"/>
      <c r="V69" s="1207"/>
      <c r="W69" s="1207"/>
      <c r="X69" s="1207"/>
      <c r="Y69" s="1207"/>
      <c r="Z69" s="1207"/>
      <c r="AA69" s="1207"/>
      <c r="AB69" s="1207"/>
      <c r="AC69" s="1207"/>
    </row>
    <row r="70" spans="1:29" ht="15" x14ac:dyDescent="0.3">
      <c r="A70" s="1207"/>
      <c r="B70" s="1207"/>
      <c r="C70" s="1207"/>
      <c r="D70" s="1207"/>
      <c r="E70" s="1207"/>
      <c r="F70" s="1207"/>
      <c r="G70" s="1207"/>
      <c r="H70" s="1207"/>
      <c r="I70" s="1207"/>
      <c r="J70" s="1207"/>
      <c r="K70" s="1207"/>
      <c r="L70" s="1207"/>
      <c r="M70" s="1207"/>
      <c r="N70" s="1207"/>
      <c r="O70" s="1207"/>
      <c r="P70" s="1207"/>
      <c r="Q70" s="1207"/>
      <c r="R70" s="1207"/>
      <c r="S70" s="1207"/>
      <c r="T70" s="1207"/>
      <c r="U70" s="1207"/>
      <c r="V70" s="1207"/>
      <c r="W70" s="1207"/>
      <c r="X70" s="1207"/>
      <c r="Y70" s="1207"/>
      <c r="Z70" s="1207"/>
      <c r="AA70" s="1207"/>
      <c r="AB70" s="1207"/>
      <c r="AC70" s="1207"/>
    </row>
    <row r="71" spans="1:29" ht="15" x14ac:dyDescent="0.3">
      <c r="A71" s="1207"/>
      <c r="B71" s="1207"/>
      <c r="C71" s="1207"/>
      <c r="D71" s="1207"/>
      <c r="E71" s="1207"/>
      <c r="F71" s="1207"/>
      <c r="G71" s="1207"/>
      <c r="H71" s="1207"/>
      <c r="I71" s="1207"/>
      <c r="J71" s="1207"/>
      <c r="K71" s="1207"/>
      <c r="L71" s="1207"/>
      <c r="M71" s="1207"/>
      <c r="N71" s="1207"/>
      <c r="O71" s="1207"/>
      <c r="P71" s="1207"/>
      <c r="Q71" s="1207"/>
      <c r="R71" s="1207"/>
      <c r="S71" s="1207"/>
      <c r="T71" s="1207"/>
      <c r="U71" s="1207"/>
      <c r="V71" s="1207"/>
      <c r="W71" s="1207"/>
      <c r="X71" s="1207"/>
      <c r="Y71" s="1207"/>
      <c r="Z71" s="1207"/>
      <c r="AA71" s="1207"/>
      <c r="AB71" s="1207"/>
      <c r="AC71" s="1207"/>
    </row>
    <row r="72" spans="1:29" ht="15" x14ac:dyDescent="0.3">
      <c r="A72" s="1207"/>
      <c r="B72" s="1207"/>
      <c r="C72" s="1207"/>
      <c r="D72" s="1207"/>
      <c r="E72" s="1207"/>
      <c r="F72" s="1207"/>
      <c r="G72" s="1207"/>
      <c r="H72" s="1207"/>
      <c r="I72" s="1207"/>
      <c r="J72" s="1207"/>
      <c r="K72" s="1207"/>
      <c r="L72" s="1207"/>
      <c r="M72" s="1207"/>
      <c r="N72" s="1207"/>
      <c r="O72" s="1207"/>
      <c r="P72" s="1207"/>
      <c r="Q72" s="1207"/>
      <c r="R72" s="1207"/>
      <c r="S72" s="1207"/>
      <c r="T72" s="1207"/>
      <c r="U72" s="1207"/>
      <c r="V72" s="1207"/>
      <c r="W72" s="1207"/>
      <c r="X72" s="1207"/>
      <c r="Y72" s="1207"/>
      <c r="Z72" s="1207"/>
      <c r="AA72" s="1207"/>
      <c r="AB72" s="1207"/>
      <c r="AC72" s="1207"/>
    </row>
    <row r="73" spans="1:29" ht="15" x14ac:dyDescent="0.3">
      <c r="A73" s="1207"/>
      <c r="B73" s="1207"/>
      <c r="C73" s="1207"/>
      <c r="D73" s="1207"/>
      <c r="E73" s="1207"/>
      <c r="F73" s="1207"/>
      <c r="G73" s="1207"/>
      <c r="H73" s="1207"/>
      <c r="I73" s="1207"/>
      <c r="J73" s="1207"/>
      <c r="K73" s="1207"/>
      <c r="L73" s="1207"/>
      <c r="M73" s="1207"/>
      <c r="N73" s="1207"/>
      <c r="O73" s="1207"/>
      <c r="P73" s="1207"/>
      <c r="Q73" s="1207"/>
      <c r="R73" s="1207"/>
      <c r="S73" s="1207"/>
      <c r="T73" s="1207"/>
      <c r="U73" s="1207"/>
      <c r="V73" s="1207"/>
      <c r="W73" s="1207"/>
      <c r="X73" s="1207"/>
      <c r="Y73" s="1207"/>
      <c r="Z73" s="1207"/>
      <c r="AA73" s="1207"/>
      <c r="AB73" s="1207"/>
      <c r="AC73" s="1207"/>
    </row>
    <row r="74" spans="1:29" ht="15" x14ac:dyDescent="0.3">
      <c r="A74" s="1207"/>
      <c r="B74" s="1207"/>
      <c r="C74" s="1207"/>
      <c r="D74" s="1207"/>
      <c r="E74" s="1207"/>
      <c r="F74" s="1207"/>
      <c r="G74" s="1207"/>
      <c r="H74" s="1207"/>
      <c r="I74" s="1207"/>
      <c r="J74" s="1207"/>
      <c r="K74" s="1207"/>
      <c r="L74" s="1207"/>
      <c r="M74" s="1207"/>
      <c r="N74" s="1207"/>
      <c r="O74" s="1207"/>
      <c r="P74" s="1207"/>
      <c r="Q74" s="1207"/>
      <c r="R74" s="1207"/>
      <c r="S74" s="1207"/>
      <c r="T74" s="1207"/>
      <c r="U74" s="1207"/>
      <c r="V74" s="1207"/>
      <c r="W74" s="1207"/>
      <c r="X74" s="1207"/>
      <c r="Y74" s="1207"/>
      <c r="Z74" s="1207"/>
      <c r="AA74" s="1207"/>
      <c r="AB74" s="1207"/>
      <c r="AC74" s="1207"/>
    </row>
    <row r="75" spans="1:29" ht="15" x14ac:dyDescent="0.3">
      <c r="A75" s="1207"/>
      <c r="B75" s="1207"/>
      <c r="C75" s="1207"/>
      <c r="D75" s="1207"/>
      <c r="E75" s="1207"/>
      <c r="F75" s="1207"/>
      <c r="G75" s="1207"/>
      <c r="H75" s="1207"/>
      <c r="I75" s="1207"/>
      <c r="J75" s="1207"/>
      <c r="K75" s="1207"/>
      <c r="L75" s="1207"/>
      <c r="M75" s="1207"/>
      <c r="N75" s="1207"/>
      <c r="O75" s="1207"/>
      <c r="P75" s="1207"/>
      <c r="Q75" s="1207"/>
      <c r="R75" s="1207"/>
      <c r="S75" s="1207"/>
      <c r="T75" s="1207"/>
      <c r="U75" s="1207"/>
      <c r="V75" s="1207"/>
      <c r="W75" s="1207"/>
      <c r="X75" s="1207"/>
      <c r="Y75" s="1207"/>
      <c r="Z75" s="1207"/>
      <c r="AA75" s="1207"/>
      <c r="AB75" s="1207"/>
      <c r="AC75" s="1207"/>
    </row>
    <row r="76" spans="1:29" ht="15" x14ac:dyDescent="0.3">
      <c r="A76" s="1207"/>
      <c r="B76" s="1207"/>
      <c r="C76" s="1207"/>
      <c r="D76" s="1207"/>
      <c r="E76" s="1207"/>
      <c r="F76" s="1207"/>
      <c r="G76" s="1207"/>
      <c r="H76" s="1207"/>
      <c r="I76" s="1207"/>
      <c r="J76" s="1207"/>
      <c r="K76" s="1207"/>
      <c r="L76" s="1207"/>
      <c r="M76" s="1207"/>
      <c r="N76" s="1207"/>
      <c r="O76" s="1207"/>
      <c r="P76" s="1207"/>
      <c r="Q76" s="1207"/>
      <c r="R76" s="1207"/>
      <c r="S76" s="1207"/>
      <c r="T76" s="1207"/>
      <c r="U76" s="1207"/>
      <c r="V76" s="1207"/>
      <c r="W76" s="1207"/>
      <c r="X76" s="1207"/>
      <c r="Y76" s="1207"/>
      <c r="Z76" s="1207"/>
      <c r="AA76" s="1207"/>
      <c r="AB76" s="1207"/>
      <c r="AC76" s="1207"/>
    </row>
    <row r="77" spans="1:29" ht="15" x14ac:dyDescent="0.3">
      <c r="A77" s="1207"/>
      <c r="B77" s="1207"/>
      <c r="C77" s="1207"/>
      <c r="D77" s="1207"/>
      <c r="E77" s="1207"/>
      <c r="F77" s="1207"/>
      <c r="G77" s="1207"/>
      <c r="H77" s="1207"/>
      <c r="I77" s="1207"/>
      <c r="J77" s="1207"/>
      <c r="K77" s="1207"/>
      <c r="L77" s="1207"/>
      <c r="M77" s="1207"/>
      <c r="N77" s="1207"/>
      <c r="O77" s="1207"/>
      <c r="P77" s="1207"/>
      <c r="Q77" s="1207"/>
      <c r="R77" s="1207"/>
      <c r="S77" s="1207"/>
      <c r="T77" s="1207"/>
      <c r="U77" s="1207"/>
      <c r="V77" s="1207"/>
      <c r="W77" s="1207"/>
      <c r="X77" s="1207"/>
      <c r="Y77" s="1207"/>
      <c r="Z77" s="1207"/>
      <c r="AA77" s="1207"/>
      <c r="AB77" s="1207"/>
      <c r="AC77" s="1207"/>
    </row>
    <row r="78" spans="1:29" ht="15" x14ac:dyDescent="0.3">
      <c r="A78" s="1207"/>
      <c r="B78" s="1207"/>
      <c r="C78" s="1207"/>
      <c r="D78" s="1207"/>
      <c r="E78" s="1207"/>
      <c r="F78" s="1207"/>
      <c r="G78" s="1207"/>
      <c r="H78" s="1207"/>
      <c r="I78" s="1207"/>
      <c r="J78" s="1207"/>
      <c r="K78" s="1207"/>
      <c r="L78" s="1207"/>
      <c r="M78" s="1207"/>
      <c r="N78" s="1207"/>
      <c r="O78" s="1207"/>
      <c r="P78" s="1207"/>
      <c r="Q78" s="1207"/>
      <c r="R78" s="1207"/>
      <c r="S78" s="1207"/>
      <c r="T78" s="1207"/>
      <c r="U78" s="1207"/>
      <c r="V78" s="1207"/>
      <c r="W78" s="1207"/>
      <c r="X78" s="1207"/>
      <c r="Y78" s="1207"/>
      <c r="Z78" s="1207"/>
      <c r="AA78" s="1207"/>
      <c r="AB78" s="1207"/>
      <c r="AC78" s="1207"/>
    </row>
    <row r="79" spans="1:29" ht="15" x14ac:dyDescent="0.3">
      <c r="A79" s="1207"/>
      <c r="B79" s="1207"/>
      <c r="C79" s="1207"/>
      <c r="D79" s="1207"/>
      <c r="E79" s="1207"/>
      <c r="F79" s="1207"/>
      <c r="G79" s="1207"/>
      <c r="H79" s="1207"/>
      <c r="I79" s="1207"/>
      <c r="J79" s="1207"/>
      <c r="K79" s="1207"/>
      <c r="L79" s="1207"/>
      <c r="M79" s="1207"/>
      <c r="N79" s="1207"/>
      <c r="O79" s="1207"/>
      <c r="P79" s="1207"/>
      <c r="Q79" s="1207"/>
      <c r="R79" s="1207"/>
      <c r="S79" s="1207"/>
      <c r="T79" s="1207"/>
      <c r="U79" s="1207"/>
      <c r="V79" s="1207"/>
      <c r="W79" s="1207"/>
      <c r="X79" s="1207"/>
      <c r="Y79" s="1207"/>
      <c r="Z79" s="1207"/>
      <c r="AA79" s="1207"/>
      <c r="AB79" s="1207"/>
      <c r="AC79" s="1207"/>
    </row>
    <row r="80" spans="1:29" ht="15" x14ac:dyDescent="0.3">
      <c r="A80" s="1207"/>
      <c r="B80" s="1207"/>
      <c r="C80" s="1207"/>
      <c r="D80" s="1207"/>
      <c r="E80" s="1207"/>
      <c r="F80" s="1207"/>
      <c r="G80" s="1207"/>
      <c r="H80" s="1207"/>
      <c r="I80" s="1207"/>
      <c r="J80" s="1207"/>
      <c r="K80" s="1207"/>
      <c r="L80" s="1207"/>
      <c r="M80" s="1207"/>
      <c r="N80" s="1207"/>
      <c r="O80" s="1207"/>
      <c r="P80" s="1207"/>
      <c r="Q80" s="1207"/>
      <c r="R80" s="1207"/>
      <c r="S80" s="1207"/>
      <c r="T80" s="1207"/>
      <c r="U80" s="1207"/>
      <c r="V80" s="1207"/>
      <c r="W80" s="1207"/>
      <c r="X80" s="1207"/>
      <c r="Y80" s="1207"/>
      <c r="Z80" s="1207"/>
      <c r="AA80" s="1207"/>
      <c r="AB80" s="1207"/>
      <c r="AC80" s="1207"/>
    </row>
    <row r="81" spans="1:29" ht="15" x14ac:dyDescent="0.3">
      <c r="A81" s="1207"/>
      <c r="B81" s="1207"/>
      <c r="C81" s="1207"/>
      <c r="D81" s="1207"/>
      <c r="E81" s="1207"/>
      <c r="F81" s="1207"/>
      <c r="G81" s="1207"/>
      <c r="H81" s="1207"/>
      <c r="I81" s="1207"/>
      <c r="J81" s="1207"/>
      <c r="K81" s="1207"/>
      <c r="L81" s="1207"/>
      <c r="M81" s="1207"/>
      <c r="N81" s="1207"/>
      <c r="O81" s="1207"/>
      <c r="P81" s="1207"/>
      <c r="Q81" s="1207"/>
      <c r="R81" s="1207"/>
      <c r="S81" s="1207"/>
      <c r="T81" s="1207"/>
      <c r="U81" s="1207"/>
      <c r="V81" s="1207"/>
      <c r="W81" s="1207"/>
      <c r="X81" s="1207"/>
      <c r="Y81" s="1207"/>
      <c r="Z81" s="1207"/>
      <c r="AA81" s="1207"/>
      <c r="AB81" s="1207"/>
      <c r="AC81" s="1207"/>
    </row>
    <row r="82" spans="1:29" ht="15" x14ac:dyDescent="0.3">
      <c r="A82" s="1207"/>
      <c r="B82" s="1207"/>
      <c r="C82" s="1207"/>
      <c r="D82" s="1207"/>
      <c r="E82" s="1207"/>
      <c r="F82" s="1207"/>
      <c r="G82" s="1207"/>
      <c r="H82" s="1207"/>
      <c r="I82" s="1207"/>
      <c r="J82" s="1207"/>
      <c r="K82" s="1207"/>
      <c r="L82" s="1207"/>
      <c r="M82" s="1207"/>
      <c r="N82" s="1207"/>
      <c r="O82" s="1207"/>
      <c r="P82" s="1207"/>
      <c r="Q82" s="1207"/>
      <c r="R82" s="1207"/>
      <c r="S82" s="1207"/>
      <c r="T82" s="1207"/>
      <c r="U82" s="1207"/>
      <c r="V82" s="1207"/>
      <c r="W82" s="1207"/>
      <c r="X82" s="1207"/>
      <c r="Y82" s="1207"/>
      <c r="Z82" s="1207"/>
      <c r="AA82" s="1207"/>
      <c r="AB82" s="1207"/>
      <c r="AC82" s="1207"/>
    </row>
    <row r="83" spans="1:29" ht="15" x14ac:dyDescent="0.3">
      <c r="A83" s="1207"/>
      <c r="B83" s="1207"/>
      <c r="C83" s="1207"/>
      <c r="D83" s="1207"/>
      <c r="E83" s="1207"/>
      <c r="F83" s="1207"/>
      <c r="G83" s="1207"/>
      <c r="H83" s="1207"/>
      <c r="I83" s="1207"/>
      <c r="J83" s="1207"/>
      <c r="K83" s="1207"/>
      <c r="L83" s="1207"/>
      <c r="M83" s="1207"/>
      <c r="N83" s="1207"/>
      <c r="O83" s="1207"/>
      <c r="P83" s="1207"/>
      <c r="Q83" s="1207"/>
      <c r="R83" s="1207"/>
      <c r="S83" s="1207"/>
      <c r="T83" s="1207"/>
      <c r="U83" s="1207"/>
      <c r="V83" s="1207"/>
      <c r="W83" s="1207"/>
      <c r="X83" s="1207"/>
      <c r="Y83" s="1207"/>
      <c r="Z83" s="1207"/>
      <c r="AA83" s="1207"/>
      <c r="AB83" s="1207"/>
      <c r="AC83" s="1207"/>
    </row>
    <row r="84" spans="1:29" ht="15" x14ac:dyDescent="0.3">
      <c r="A84" s="1207"/>
      <c r="B84" s="1207"/>
      <c r="C84" s="1207"/>
      <c r="D84" s="1207"/>
      <c r="E84" s="1207"/>
      <c r="F84" s="1207"/>
      <c r="G84" s="1207"/>
      <c r="H84" s="1207"/>
      <c r="I84" s="1207"/>
      <c r="J84" s="1207"/>
      <c r="K84" s="1207"/>
      <c r="L84" s="1207"/>
      <c r="M84" s="1207"/>
      <c r="N84" s="1207"/>
      <c r="O84" s="1207"/>
      <c r="P84" s="1207"/>
      <c r="Q84" s="1207"/>
      <c r="R84" s="1207"/>
      <c r="S84" s="1207"/>
      <c r="T84" s="1207"/>
      <c r="U84" s="1207"/>
      <c r="V84" s="1207"/>
      <c r="W84" s="1207"/>
      <c r="X84" s="1207"/>
      <c r="Y84" s="1207"/>
      <c r="Z84" s="1207"/>
      <c r="AA84" s="1207"/>
      <c r="AB84" s="1207"/>
      <c r="AC84" s="1207"/>
    </row>
    <row r="85" spans="1:29" ht="15" x14ac:dyDescent="0.3">
      <c r="A85" s="1207"/>
      <c r="B85" s="1207"/>
      <c r="C85" s="1207"/>
      <c r="D85" s="1207"/>
      <c r="E85" s="1207"/>
      <c r="F85" s="1207"/>
      <c r="G85" s="1207"/>
      <c r="H85" s="1207"/>
      <c r="I85" s="1207"/>
      <c r="J85" s="1207"/>
      <c r="K85" s="1207"/>
      <c r="L85" s="1207"/>
      <c r="M85" s="1207"/>
      <c r="N85" s="1207"/>
      <c r="O85" s="1207"/>
      <c r="P85" s="1207"/>
      <c r="Q85" s="1207"/>
      <c r="R85" s="1207"/>
      <c r="S85" s="1207"/>
      <c r="T85" s="1207"/>
      <c r="U85" s="1207"/>
      <c r="V85" s="1207"/>
      <c r="W85" s="1207"/>
      <c r="X85" s="1207"/>
      <c r="Y85" s="1207"/>
      <c r="Z85" s="1207"/>
      <c r="AA85" s="1207"/>
      <c r="AB85" s="1207"/>
      <c r="AC85" s="1207"/>
    </row>
    <row r="86" spans="1:29" ht="15" x14ac:dyDescent="0.3">
      <c r="A86" s="1207"/>
      <c r="B86" s="1207"/>
      <c r="C86" s="1207"/>
      <c r="D86" s="1207"/>
      <c r="E86" s="1207"/>
      <c r="F86" s="1207"/>
      <c r="G86" s="1207"/>
      <c r="H86" s="1207"/>
      <c r="I86" s="1207"/>
      <c r="J86" s="1207"/>
      <c r="K86" s="1207"/>
      <c r="L86" s="1207"/>
      <c r="M86" s="1207"/>
      <c r="N86" s="1207"/>
      <c r="O86" s="1207"/>
      <c r="P86" s="1207"/>
      <c r="Q86" s="1207"/>
      <c r="R86" s="1207"/>
      <c r="S86" s="1207"/>
      <c r="T86" s="1207"/>
      <c r="U86" s="1207"/>
      <c r="V86" s="1207"/>
      <c r="W86" s="1207"/>
      <c r="X86" s="1207"/>
      <c r="Y86" s="1207"/>
      <c r="Z86" s="1207"/>
      <c r="AA86" s="1207"/>
      <c r="AB86" s="1207"/>
      <c r="AC86" s="1207"/>
    </row>
    <row r="87" spans="1:29" ht="15" x14ac:dyDescent="0.3">
      <c r="A87" s="1207"/>
      <c r="B87" s="1207"/>
      <c r="C87" s="1207"/>
      <c r="D87" s="1207"/>
      <c r="E87" s="1207"/>
      <c r="F87" s="1207"/>
      <c r="G87" s="1207"/>
      <c r="H87" s="1207"/>
      <c r="I87" s="1207"/>
      <c r="J87" s="1207"/>
      <c r="K87" s="1207"/>
      <c r="L87" s="1207"/>
      <c r="M87" s="1207"/>
      <c r="N87" s="1207"/>
      <c r="O87" s="1207"/>
      <c r="P87" s="1207"/>
      <c r="Q87" s="1207"/>
      <c r="R87" s="1207"/>
      <c r="S87" s="1207"/>
      <c r="T87" s="1207"/>
      <c r="U87" s="1207"/>
      <c r="V87" s="1207"/>
      <c r="W87" s="1207"/>
      <c r="X87" s="1207"/>
      <c r="Y87" s="1207"/>
      <c r="Z87" s="1207"/>
      <c r="AA87" s="1207"/>
      <c r="AB87" s="1207"/>
      <c r="AC87" s="1207"/>
    </row>
    <row r="88" spans="1:29" ht="15" x14ac:dyDescent="0.3">
      <c r="A88" s="1207"/>
      <c r="B88" s="1207"/>
      <c r="C88" s="1207"/>
      <c r="D88" s="1207"/>
      <c r="E88" s="1207"/>
      <c r="F88" s="1207"/>
      <c r="G88" s="1207"/>
      <c r="H88" s="1207"/>
      <c r="I88" s="1207"/>
      <c r="J88" s="1207"/>
      <c r="K88" s="1207"/>
      <c r="L88" s="1207"/>
      <c r="M88" s="1207"/>
      <c r="N88" s="1207"/>
      <c r="O88" s="1207"/>
      <c r="P88" s="1207"/>
      <c r="Q88" s="1207"/>
      <c r="R88" s="1207"/>
      <c r="S88" s="1207"/>
      <c r="T88" s="1207"/>
      <c r="U88" s="1207"/>
      <c r="V88" s="1207"/>
      <c r="W88" s="1207"/>
      <c r="X88" s="1207"/>
      <c r="Y88" s="1207"/>
      <c r="Z88" s="1207"/>
      <c r="AA88" s="1207"/>
      <c r="AB88" s="1207"/>
      <c r="AC88" s="1207"/>
    </row>
    <row r="89" spans="1:29" ht="15" x14ac:dyDescent="0.3">
      <c r="A89" s="1207"/>
      <c r="B89" s="1207"/>
      <c r="C89" s="1207"/>
      <c r="D89" s="1207"/>
      <c r="E89" s="1207"/>
      <c r="F89" s="1207"/>
      <c r="G89" s="1207"/>
      <c r="H89" s="1207"/>
      <c r="I89" s="1207"/>
      <c r="J89" s="1207"/>
      <c r="K89" s="1207"/>
      <c r="L89" s="1207"/>
      <c r="M89" s="1207"/>
      <c r="N89" s="1207"/>
      <c r="O89" s="1207"/>
      <c r="P89" s="1207"/>
      <c r="Q89" s="1207"/>
      <c r="R89" s="1207"/>
      <c r="S89" s="1207"/>
      <c r="T89" s="1207"/>
      <c r="U89" s="1207"/>
      <c r="V89" s="1207"/>
      <c r="W89" s="1207"/>
      <c r="X89" s="1207"/>
      <c r="Y89" s="1207"/>
      <c r="Z89" s="1207"/>
      <c r="AA89" s="1207"/>
      <c r="AB89" s="1207"/>
      <c r="AC89" s="1207"/>
    </row>
    <row r="90" spans="1:29" ht="15" x14ac:dyDescent="0.3">
      <c r="A90" s="1207"/>
      <c r="B90" s="1207"/>
      <c r="C90" s="1207"/>
      <c r="D90" s="1207"/>
      <c r="E90" s="1207"/>
      <c r="F90" s="1207"/>
      <c r="G90" s="1207"/>
      <c r="H90" s="1207"/>
      <c r="I90" s="1207"/>
      <c r="J90" s="1207"/>
      <c r="K90" s="1207"/>
      <c r="L90" s="1207"/>
      <c r="M90" s="1207"/>
      <c r="N90" s="1207"/>
      <c r="O90" s="1207"/>
      <c r="P90" s="1207"/>
      <c r="Q90" s="1207"/>
      <c r="R90" s="1207"/>
      <c r="S90" s="1207"/>
      <c r="T90" s="1207"/>
      <c r="U90" s="1207"/>
      <c r="V90" s="1207"/>
      <c r="W90" s="1207"/>
      <c r="X90" s="1207"/>
      <c r="Y90" s="1207"/>
      <c r="Z90" s="1207"/>
      <c r="AA90" s="1207"/>
      <c r="AB90" s="1207"/>
      <c r="AC90" s="1207"/>
    </row>
    <row r="91" spans="1:29" ht="15" x14ac:dyDescent="0.3">
      <c r="A91" s="1207"/>
      <c r="B91" s="1207"/>
      <c r="C91" s="1207"/>
      <c r="D91" s="1207"/>
      <c r="E91" s="1207"/>
      <c r="F91" s="1207"/>
      <c r="G91" s="1207"/>
      <c r="H91" s="1207"/>
      <c r="I91" s="1207"/>
      <c r="J91" s="1207"/>
      <c r="K91" s="1207"/>
      <c r="L91" s="1207"/>
      <c r="M91" s="1207"/>
      <c r="N91" s="1207"/>
      <c r="O91" s="1207"/>
      <c r="P91" s="1207"/>
      <c r="Q91" s="1207"/>
      <c r="R91" s="1207"/>
      <c r="S91" s="1207"/>
      <c r="T91" s="1207"/>
      <c r="U91" s="1207"/>
      <c r="V91" s="1207"/>
      <c r="W91" s="1207"/>
      <c r="X91" s="1207"/>
      <c r="Y91" s="1207"/>
      <c r="Z91" s="1207"/>
      <c r="AA91" s="1207"/>
      <c r="AB91" s="1207"/>
      <c r="AC91" s="1207"/>
    </row>
    <row r="92" spans="1:29" ht="15" x14ac:dyDescent="0.3">
      <c r="A92" s="1207"/>
      <c r="B92" s="1207"/>
      <c r="C92" s="1207"/>
      <c r="D92" s="1207"/>
      <c r="E92" s="1207"/>
      <c r="F92" s="1207"/>
      <c r="G92" s="1207"/>
      <c r="H92" s="1207"/>
      <c r="I92" s="1207"/>
      <c r="J92" s="1207"/>
      <c r="K92" s="1207"/>
      <c r="L92" s="1207"/>
      <c r="M92" s="1207"/>
      <c r="N92" s="1207"/>
      <c r="O92" s="1207"/>
      <c r="P92" s="1207"/>
      <c r="Q92" s="1207"/>
      <c r="R92" s="1207"/>
      <c r="S92" s="1207"/>
      <c r="T92" s="1207"/>
      <c r="U92" s="1207"/>
      <c r="V92" s="1207"/>
      <c r="W92" s="1207"/>
      <c r="X92" s="1207"/>
      <c r="Y92" s="1207"/>
      <c r="Z92" s="1207"/>
      <c r="AA92" s="1207"/>
      <c r="AB92" s="1207"/>
      <c r="AC92" s="1207"/>
    </row>
    <row r="93" spans="1:29" ht="15" x14ac:dyDescent="0.3">
      <c r="A93" s="1207"/>
      <c r="B93" s="1207"/>
      <c r="C93" s="1207"/>
      <c r="D93" s="1207"/>
      <c r="E93" s="1207"/>
      <c r="F93" s="1207"/>
      <c r="G93" s="1207"/>
      <c r="H93" s="1207"/>
      <c r="I93" s="1207"/>
      <c r="J93" s="1207"/>
      <c r="K93" s="1207"/>
      <c r="L93" s="1207"/>
      <c r="M93" s="1207"/>
      <c r="N93" s="1207"/>
      <c r="O93" s="1207"/>
      <c r="P93" s="1207"/>
      <c r="Q93" s="1207"/>
      <c r="R93" s="1207"/>
      <c r="S93" s="1207"/>
      <c r="T93" s="1207"/>
      <c r="U93" s="1207"/>
      <c r="V93" s="1207"/>
      <c r="W93" s="1207"/>
      <c r="X93" s="1207"/>
      <c r="Y93" s="1207"/>
      <c r="Z93" s="1207"/>
      <c r="AA93" s="1207"/>
      <c r="AB93" s="1207"/>
      <c r="AC93" s="1207"/>
    </row>
    <row r="94" spans="1:29" ht="15" x14ac:dyDescent="0.3">
      <c r="A94" s="1207"/>
      <c r="B94" s="1207"/>
      <c r="C94" s="1207"/>
      <c r="D94" s="1207"/>
      <c r="E94" s="1207"/>
      <c r="F94" s="1207"/>
      <c r="G94" s="1207"/>
      <c r="H94" s="1207"/>
      <c r="I94" s="1207"/>
      <c r="J94" s="1207"/>
      <c r="K94" s="1207"/>
      <c r="L94" s="1207"/>
      <c r="M94" s="1207"/>
      <c r="N94" s="1207"/>
      <c r="O94" s="1207"/>
      <c r="P94" s="1207"/>
      <c r="Q94" s="1207"/>
      <c r="R94" s="1207"/>
      <c r="S94" s="1207"/>
      <c r="T94" s="1207"/>
      <c r="U94" s="1207"/>
      <c r="V94" s="1207"/>
      <c r="W94" s="1207"/>
      <c r="X94" s="1207"/>
      <c r="Y94" s="1207"/>
      <c r="Z94" s="1207"/>
      <c r="AA94" s="1207"/>
      <c r="AB94" s="1207"/>
      <c r="AC94" s="1207"/>
    </row>
    <row r="95" spans="1:29" ht="15" x14ac:dyDescent="0.3">
      <c r="A95" s="1207"/>
      <c r="B95" s="1207"/>
      <c r="C95" s="1207"/>
      <c r="D95" s="1207"/>
      <c r="E95" s="1207"/>
      <c r="F95" s="1207"/>
      <c r="G95" s="1207"/>
      <c r="H95" s="1207"/>
      <c r="I95" s="1207"/>
      <c r="J95" s="1207"/>
      <c r="K95" s="1207"/>
      <c r="L95" s="1207"/>
      <c r="M95" s="1207"/>
      <c r="N95" s="1207"/>
      <c r="O95" s="1207"/>
      <c r="P95" s="1207"/>
      <c r="Q95" s="1207"/>
      <c r="R95" s="1207"/>
      <c r="S95" s="1207"/>
      <c r="T95" s="1207"/>
      <c r="U95" s="1207"/>
      <c r="V95" s="1207"/>
      <c r="W95" s="1207"/>
      <c r="X95" s="1207"/>
      <c r="Y95" s="1207"/>
      <c r="Z95" s="1207"/>
      <c r="AA95" s="1207"/>
      <c r="AB95" s="1207"/>
      <c r="AC95" s="1207"/>
    </row>
    <row r="96" spans="1:29" ht="15" x14ac:dyDescent="0.3">
      <c r="A96" s="1207"/>
      <c r="B96" s="1207"/>
      <c r="C96" s="1207"/>
      <c r="D96" s="1207"/>
      <c r="E96" s="1207"/>
      <c r="F96" s="1207"/>
      <c r="G96" s="1207"/>
      <c r="H96" s="1207"/>
      <c r="I96" s="1207"/>
      <c r="J96" s="1207"/>
      <c r="K96" s="1207"/>
      <c r="L96" s="1207"/>
      <c r="M96" s="1207"/>
      <c r="N96" s="1207"/>
      <c r="O96" s="1207"/>
      <c r="P96" s="1207"/>
      <c r="Q96" s="1207"/>
      <c r="R96" s="1207"/>
      <c r="S96" s="1207"/>
      <c r="T96" s="1207"/>
      <c r="U96" s="1207"/>
      <c r="V96" s="1207"/>
      <c r="W96" s="1207"/>
      <c r="X96" s="1207"/>
      <c r="Y96" s="1207"/>
      <c r="Z96" s="1207"/>
      <c r="AA96" s="1207"/>
      <c r="AB96" s="1207"/>
      <c r="AC96" s="1207"/>
    </row>
    <row r="97" spans="1:29" ht="15" x14ac:dyDescent="0.3">
      <c r="A97" s="1207"/>
      <c r="B97" s="1207"/>
      <c r="C97" s="1207"/>
      <c r="D97" s="1207"/>
      <c r="E97" s="1207"/>
      <c r="F97" s="1207"/>
      <c r="G97" s="1207"/>
      <c r="H97" s="1207"/>
      <c r="I97" s="1207"/>
      <c r="J97" s="1207"/>
      <c r="K97" s="1207"/>
      <c r="L97" s="1207"/>
      <c r="M97" s="1207"/>
      <c r="N97" s="1207"/>
      <c r="O97" s="1207"/>
      <c r="P97" s="1207"/>
      <c r="Q97" s="1207"/>
      <c r="R97" s="1207"/>
      <c r="S97" s="1207"/>
      <c r="T97" s="1207"/>
      <c r="U97" s="1207"/>
      <c r="V97" s="1207"/>
      <c r="W97" s="1207"/>
      <c r="X97" s="1207"/>
      <c r="Y97" s="1207"/>
      <c r="Z97" s="1207"/>
      <c r="AA97" s="1207"/>
      <c r="AB97" s="1207"/>
      <c r="AC97" s="1207"/>
    </row>
    <row r="98" spans="1:29" ht="15" x14ac:dyDescent="0.3">
      <c r="A98" s="1207"/>
      <c r="B98" s="1207"/>
      <c r="C98" s="1207"/>
      <c r="D98" s="1207"/>
      <c r="E98" s="1207"/>
      <c r="F98" s="1207"/>
      <c r="G98" s="1207"/>
      <c r="H98" s="1207"/>
      <c r="I98" s="1207"/>
      <c r="J98" s="1207"/>
      <c r="K98" s="1207"/>
      <c r="L98" s="1207"/>
      <c r="M98" s="1207"/>
      <c r="N98" s="1207"/>
      <c r="O98" s="1207"/>
      <c r="P98" s="1207"/>
      <c r="Q98" s="1207"/>
      <c r="R98" s="1207"/>
      <c r="S98" s="1207"/>
      <c r="T98" s="1207"/>
      <c r="U98" s="1207"/>
      <c r="V98" s="1207"/>
      <c r="W98" s="1207"/>
      <c r="X98" s="1207"/>
      <c r="Y98" s="1207"/>
      <c r="Z98" s="1207"/>
      <c r="AA98" s="1207"/>
      <c r="AB98" s="1207"/>
      <c r="AC98" s="1207"/>
    </row>
    <row r="99" spans="1:29" ht="15" x14ac:dyDescent="0.3">
      <c r="A99" s="1207"/>
      <c r="B99" s="1207"/>
      <c r="C99" s="1207"/>
      <c r="D99" s="1207"/>
      <c r="E99" s="1207"/>
      <c r="F99" s="1207"/>
      <c r="G99" s="1207"/>
      <c r="H99" s="1207"/>
      <c r="I99" s="1207"/>
      <c r="J99" s="1207"/>
      <c r="K99" s="1207"/>
      <c r="L99" s="1207"/>
      <c r="M99" s="1207"/>
      <c r="N99" s="1207"/>
      <c r="O99" s="1207"/>
      <c r="P99" s="1207"/>
      <c r="Q99" s="1207"/>
      <c r="R99" s="1207"/>
      <c r="S99" s="1207"/>
      <c r="T99" s="1207"/>
      <c r="U99" s="1207"/>
      <c r="V99" s="1207"/>
      <c r="W99" s="1207"/>
      <c r="X99" s="1207"/>
      <c r="Y99" s="1207"/>
      <c r="Z99" s="1207"/>
      <c r="AA99" s="1207"/>
      <c r="AB99" s="1207"/>
      <c r="AC99" s="1207"/>
    </row>
    <row r="100" spans="1:29" ht="15" x14ac:dyDescent="0.3">
      <c r="A100" s="1207"/>
      <c r="B100" s="1207"/>
      <c r="C100" s="1207"/>
      <c r="D100" s="1207"/>
      <c r="E100" s="1207"/>
      <c r="F100" s="1207"/>
      <c r="G100" s="1207"/>
      <c r="H100" s="1207"/>
      <c r="I100" s="1207"/>
      <c r="J100" s="1207"/>
      <c r="K100" s="1207"/>
      <c r="L100" s="1207"/>
      <c r="M100" s="1207"/>
      <c r="N100" s="1207"/>
      <c r="O100" s="1207"/>
      <c r="P100" s="1207"/>
      <c r="Q100" s="1207"/>
      <c r="R100" s="1207"/>
      <c r="S100" s="1207"/>
      <c r="T100" s="1207"/>
      <c r="U100" s="1207"/>
      <c r="V100" s="1207"/>
      <c r="W100" s="1207"/>
      <c r="X100" s="1207"/>
      <c r="Y100" s="1207"/>
      <c r="Z100" s="1207"/>
      <c r="AA100" s="1207"/>
      <c r="AB100" s="1207"/>
      <c r="AC100" s="1207"/>
    </row>
    <row r="101" spans="1:29" ht="15" x14ac:dyDescent="0.3">
      <c r="A101" s="1207"/>
      <c r="B101" s="1207"/>
      <c r="C101" s="1207"/>
      <c r="D101" s="1207"/>
      <c r="E101" s="1207"/>
      <c r="F101" s="1207"/>
      <c r="G101" s="1207"/>
      <c r="H101" s="1207"/>
      <c r="I101" s="1207"/>
      <c r="J101" s="1207"/>
      <c r="K101" s="1207"/>
      <c r="L101" s="1207"/>
      <c r="M101" s="1207"/>
      <c r="N101" s="1207"/>
      <c r="O101" s="1207"/>
      <c r="P101" s="1207"/>
      <c r="Q101" s="1207"/>
      <c r="R101" s="1207"/>
      <c r="S101" s="1207"/>
      <c r="T101" s="1207"/>
      <c r="U101" s="1207"/>
      <c r="V101" s="1207"/>
      <c r="W101" s="1207"/>
      <c r="X101" s="1207"/>
      <c r="Y101" s="1207"/>
      <c r="Z101" s="1207"/>
      <c r="AA101" s="1207"/>
      <c r="AB101" s="1207"/>
      <c r="AC101" s="1207"/>
    </row>
    <row r="102" spans="1:29" ht="15" x14ac:dyDescent="0.3">
      <c r="A102" s="1207"/>
      <c r="B102" s="1207"/>
      <c r="C102" s="1207"/>
      <c r="D102" s="1207"/>
      <c r="E102" s="1207"/>
      <c r="F102" s="1207"/>
      <c r="G102" s="1207"/>
      <c r="H102" s="1207"/>
      <c r="I102" s="1207"/>
      <c r="J102" s="1207"/>
      <c r="K102" s="1207"/>
      <c r="L102" s="1207"/>
      <c r="M102" s="1207"/>
      <c r="N102" s="1207"/>
      <c r="O102" s="1207"/>
      <c r="P102" s="1207"/>
      <c r="Q102" s="1207"/>
      <c r="R102" s="1207"/>
      <c r="S102" s="1207"/>
      <c r="T102" s="1207"/>
      <c r="U102" s="1207"/>
      <c r="V102" s="1207"/>
      <c r="W102" s="1207"/>
      <c r="X102" s="1207"/>
      <c r="Y102" s="1207"/>
      <c r="Z102" s="1207"/>
      <c r="AA102" s="1207"/>
      <c r="AB102" s="1207"/>
      <c r="AC102" s="1207"/>
    </row>
    <row r="103" spans="1:29" ht="15" x14ac:dyDescent="0.3">
      <c r="A103" s="1207"/>
      <c r="B103" s="1207"/>
      <c r="C103" s="1207"/>
      <c r="D103" s="1207"/>
      <c r="E103" s="1207"/>
      <c r="F103" s="1207"/>
      <c r="G103" s="1207"/>
      <c r="H103" s="1207"/>
      <c r="I103" s="1207"/>
      <c r="J103" s="1207"/>
      <c r="K103" s="1207"/>
      <c r="L103" s="1207"/>
      <c r="M103" s="1207"/>
      <c r="N103" s="1207"/>
      <c r="O103" s="1207"/>
      <c r="P103" s="1207"/>
      <c r="Q103" s="1207"/>
      <c r="R103" s="1207"/>
      <c r="S103" s="1207"/>
      <c r="T103" s="1207"/>
      <c r="U103" s="1207"/>
      <c r="V103" s="1207"/>
      <c r="W103" s="1207"/>
      <c r="X103" s="1207"/>
      <c r="Y103" s="1207"/>
      <c r="Z103" s="1207"/>
      <c r="AA103" s="1207"/>
      <c r="AB103" s="1207"/>
      <c r="AC103" s="1207"/>
    </row>
  </sheetData>
  <mergeCells count="12">
    <mergeCell ref="B11:Q11"/>
    <mergeCell ref="B12:Q12"/>
    <mergeCell ref="P2:Q2"/>
    <mergeCell ref="P3:Q3"/>
    <mergeCell ref="P4:Q4"/>
    <mergeCell ref="P5:Q5"/>
    <mergeCell ref="P6:Q6"/>
    <mergeCell ref="E2:O9"/>
    <mergeCell ref="B2:D9"/>
    <mergeCell ref="P7:Q7"/>
    <mergeCell ref="P8:Q8"/>
    <mergeCell ref="P9:Q9"/>
  </mergeCells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6">
    <tabColor rgb="FFFF0000"/>
  </sheetPr>
  <dimension ref="B2:S98"/>
  <sheetViews>
    <sheetView showGridLines="0" zoomScale="78" zoomScaleNormal="78" workbookViewId="0">
      <selection activeCell="F17" sqref="F17"/>
    </sheetView>
  </sheetViews>
  <sheetFormatPr defaultColWidth="9" defaultRowHeight="14.4" outlineLevelRow="1" x14ac:dyDescent="0.25"/>
  <cols>
    <col min="1" max="1" width="3.21875" customWidth="1"/>
    <col min="2" max="2" width="3.109375" customWidth="1"/>
    <col min="3" max="3" width="45.88671875" customWidth="1"/>
    <col min="4" max="4" width="23.6640625" customWidth="1"/>
    <col min="5" max="5" width="10.88671875" style="5" customWidth="1"/>
    <col min="6" max="6" width="30" style="5" customWidth="1"/>
    <col min="7" max="17" width="28.109375" style="5" customWidth="1"/>
    <col min="18" max="18" width="22.6640625" customWidth="1"/>
    <col min="19" max="19" width="3.6640625" customWidth="1"/>
  </cols>
  <sheetData>
    <row r="2" spans="2:19" x14ac:dyDescent="0.25">
      <c r="B2" s="119"/>
      <c r="C2" s="120"/>
      <c r="D2" s="121"/>
      <c r="E2" s="122"/>
      <c r="F2" s="122"/>
      <c r="G2" s="122"/>
      <c r="H2" s="122"/>
      <c r="I2" s="131"/>
      <c r="J2" s="131"/>
      <c r="K2" s="131"/>
      <c r="L2" s="131"/>
      <c r="M2" s="131"/>
      <c r="N2" s="131"/>
      <c r="O2" s="131"/>
      <c r="P2" s="131"/>
      <c r="Q2" s="122"/>
      <c r="R2" s="2"/>
      <c r="S2" s="139"/>
    </row>
    <row r="3" spans="2:19" ht="10.95" customHeight="1" outlineLevel="1" x14ac:dyDescent="0.25">
      <c r="B3" s="123"/>
      <c r="C3" s="1699" t="e">
        <v>#VALUE!</v>
      </c>
      <c r="D3" s="1304" t="s">
        <v>0</v>
      </c>
      <c r="E3" s="1305"/>
      <c r="F3" s="1305"/>
      <c r="G3" s="1305"/>
      <c r="H3" s="1305"/>
      <c r="I3" s="1305"/>
      <c r="J3" s="1305"/>
      <c r="K3" s="1305"/>
      <c r="L3" s="1305"/>
      <c r="M3" s="1305"/>
      <c r="N3" s="1305"/>
      <c r="O3" s="1305"/>
      <c r="P3" s="1305"/>
      <c r="Q3" s="1305"/>
      <c r="R3" s="140" t="s">
        <v>1</v>
      </c>
      <c r="S3" s="141"/>
    </row>
    <row r="4" spans="2:19" ht="14.4" customHeight="1" outlineLevel="1" x14ac:dyDescent="0.25">
      <c r="B4" s="123"/>
      <c r="C4" s="1700"/>
      <c r="D4" s="1307"/>
      <c r="E4" s="1308"/>
      <c r="F4" s="1308"/>
      <c r="G4" s="1308"/>
      <c r="H4" s="1308"/>
      <c r="I4" s="1308"/>
      <c r="J4" s="1308"/>
      <c r="K4" s="1308"/>
      <c r="L4" s="1308"/>
      <c r="M4" s="1308"/>
      <c r="N4" s="1308"/>
      <c r="O4" s="1308"/>
      <c r="P4" s="1308"/>
      <c r="Q4" s="1308"/>
      <c r="R4" s="142" t="s">
        <v>2</v>
      </c>
      <c r="S4" s="141"/>
    </row>
    <row r="5" spans="2:19" ht="10.95" customHeight="1" outlineLevel="1" x14ac:dyDescent="0.25">
      <c r="B5" s="123"/>
      <c r="C5" s="1700"/>
      <c r="D5" s="1307"/>
      <c r="E5" s="1308"/>
      <c r="F5" s="1308"/>
      <c r="G5" s="1308"/>
      <c r="H5" s="1308"/>
      <c r="I5" s="1308"/>
      <c r="J5" s="1308"/>
      <c r="K5" s="1308"/>
      <c r="L5" s="1308"/>
      <c r="M5" s="1308"/>
      <c r="N5" s="1308"/>
      <c r="O5" s="1308"/>
      <c r="P5" s="1308"/>
      <c r="Q5" s="1308"/>
      <c r="R5" s="140" t="s">
        <v>3</v>
      </c>
      <c r="S5" s="141"/>
    </row>
    <row r="6" spans="2:19" ht="14.4" customHeight="1" outlineLevel="1" x14ac:dyDescent="0.25">
      <c r="B6" s="123"/>
      <c r="C6" s="1700"/>
      <c r="D6" s="1307"/>
      <c r="E6" s="1308"/>
      <c r="F6" s="1308"/>
      <c r="G6" s="1308"/>
      <c r="H6" s="1308"/>
      <c r="I6" s="1308"/>
      <c r="J6" s="1308"/>
      <c r="K6" s="1308"/>
      <c r="L6" s="1308"/>
      <c r="M6" s="1308"/>
      <c r="N6" s="1308"/>
      <c r="O6" s="1308"/>
      <c r="P6" s="1308"/>
      <c r="Q6" s="1308"/>
      <c r="R6" s="142" t="s">
        <v>4</v>
      </c>
      <c r="S6" s="141"/>
    </row>
    <row r="7" spans="2:19" ht="10.95" customHeight="1" outlineLevel="1" x14ac:dyDescent="0.25">
      <c r="B7" s="123"/>
      <c r="C7" s="1700"/>
      <c r="D7" s="1307"/>
      <c r="E7" s="1308"/>
      <c r="F7" s="1308"/>
      <c r="G7" s="1308"/>
      <c r="H7" s="1308"/>
      <c r="I7" s="1308"/>
      <c r="J7" s="1308"/>
      <c r="K7" s="1308"/>
      <c r="L7" s="1308"/>
      <c r="M7" s="1308"/>
      <c r="N7" s="1308"/>
      <c r="O7" s="1308"/>
      <c r="P7" s="1308"/>
      <c r="Q7" s="1308"/>
      <c r="R7" s="140" t="s">
        <v>5</v>
      </c>
      <c r="S7" s="141"/>
    </row>
    <row r="8" spans="2:19" ht="14.4" customHeight="1" outlineLevel="1" x14ac:dyDescent="0.25">
      <c r="B8" s="123"/>
      <c r="C8" s="1700"/>
      <c r="D8" s="1307"/>
      <c r="E8" s="1308"/>
      <c r="F8" s="1308"/>
      <c r="G8" s="1308"/>
      <c r="H8" s="1308"/>
      <c r="I8" s="1308"/>
      <c r="J8" s="1308"/>
      <c r="K8" s="1308"/>
      <c r="L8" s="1308"/>
      <c r="M8" s="1308"/>
      <c r="N8" s="1308"/>
      <c r="O8" s="1308"/>
      <c r="P8" s="1308"/>
      <c r="Q8" s="1308"/>
      <c r="R8" s="117">
        <v>45709</v>
      </c>
      <c r="S8" s="141"/>
    </row>
    <row r="9" spans="2:19" ht="10.95" customHeight="1" outlineLevel="1" x14ac:dyDescent="0.25">
      <c r="B9" s="123"/>
      <c r="C9" s="1700"/>
      <c r="D9" s="1307"/>
      <c r="E9" s="1308"/>
      <c r="F9" s="1308"/>
      <c r="G9" s="1308"/>
      <c r="H9" s="1308"/>
      <c r="I9" s="1308"/>
      <c r="J9" s="1308"/>
      <c r="K9" s="1308"/>
      <c r="L9" s="1308"/>
      <c r="M9" s="1308"/>
      <c r="N9" s="1308"/>
      <c r="O9" s="1308"/>
      <c r="P9" s="1308"/>
      <c r="Q9" s="1308"/>
      <c r="R9" s="140" t="s">
        <v>6</v>
      </c>
      <c r="S9" s="141"/>
    </row>
    <row r="10" spans="2:19" ht="14.4" customHeight="1" outlineLevel="1" x14ac:dyDescent="0.25">
      <c r="B10" s="123"/>
      <c r="C10" s="1701"/>
      <c r="D10" s="1310"/>
      <c r="E10" s="1311"/>
      <c r="F10" s="1311"/>
      <c r="G10" s="1311"/>
      <c r="H10" s="1311"/>
      <c r="I10" s="1311"/>
      <c r="J10" s="1311"/>
      <c r="K10" s="1311"/>
      <c r="L10" s="1311"/>
      <c r="M10" s="1311"/>
      <c r="N10" s="1311"/>
      <c r="O10" s="1311"/>
      <c r="P10" s="1311"/>
      <c r="Q10" s="1311"/>
      <c r="R10" s="142" t="s">
        <v>307</v>
      </c>
      <c r="S10" s="141"/>
    </row>
    <row r="11" spans="2:19" ht="14.4" customHeight="1" outlineLevel="1" x14ac:dyDescent="0.25">
      <c r="B11" s="123"/>
      <c r="C11" s="113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96"/>
      <c r="S11" s="141"/>
    </row>
    <row r="12" spans="2:19" ht="14.4" customHeight="1" outlineLevel="1" x14ac:dyDescent="0.25">
      <c r="B12" s="123"/>
      <c r="C12" s="1313" t="s">
        <v>308</v>
      </c>
      <c r="D12" s="1314"/>
      <c r="E12" s="1314"/>
      <c r="F12" s="1314"/>
      <c r="G12" s="1314"/>
      <c r="H12" s="1314"/>
      <c r="I12" s="1314"/>
      <c r="J12" s="1314"/>
      <c r="K12" s="1314"/>
      <c r="L12" s="1314"/>
      <c r="M12" s="1314"/>
      <c r="N12" s="1314"/>
      <c r="O12" s="1314"/>
      <c r="P12" s="1314"/>
      <c r="Q12" s="1314"/>
      <c r="R12" s="1396"/>
      <c r="S12" s="141"/>
    </row>
    <row r="13" spans="2:19" ht="14.4" customHeight="1" outlineLevel="1" x14ac:dyDescent="0.25">
      <c r="B13" s="123"/>
      <c r="C13" s="1315"/>
      <c r="D13" s="1316"/>
      <c r="E13" s="1316"/>
      <c r="F13" s="1316"/>
      <c r="G13" s="1316"/>
      <c r="H13" s="1316"/>
      <c r="I13" s="1316"/>
      <c r="J13" s="1316"/>
      <c r="K13" s="1316"/>
      <c r="L13" s="1316"/>
      <c r="M13" s="1316"/>
      <c r="N13" s="1316"/>
      <c r="O13" s="1316"/>
      <c r="P13" s="1316"/>
      <c r="Q13" s="1316"/>
      <c r="R13" s="1397"/>
      <c r="S13" s="141"/>
    </row>
    <row r="14" spans="2:19" ht="14.4" customHeight="1" outlineLevel="1" x14ac:dyDescent="0.25"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41"/>
    </row>
    <row r="15" spans="2:19" ht="14.4" customHeight="1" outlineLevel="1" x14ac:dyDescent="0.25">
      <c r="B15" s="123"/>
      <c r="C15" s="1702" t="s">
        <v>93</v>
      </c>
      <c r="D15" s="1703"/>
      <c r="E15" s="124"/>
      <c r="F15" s="1714" t="s">
        <v>577</v>
      </c>
      <c r="G15" s="1714"/>
      <c r="H15" s="171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41"/>
    </row>
    <row r="16" spans="2:19" ht="16.8" customHeight="1" outlineLevel="1" x14ac:dyDescent="0.25">
      <c r="B16" s="123"/>
      <c r="C16" s="1702"/>
      <c r="D16" s="1704"/>
      <c r="E16" s="124"/>
      <c r="F16" s="1714"/>
      <c r="G16" s="1714"/>
      <c r="H16" s="171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41"/>
    </row>
    <row r="17" spans="2:19" ht="14.4" customHeight="1" outlineLevel="1" x14ac:dyDescent="0.25">
      <c r="B17" s="123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41"/>
    </row>
    <row r="18" spans="2:19" ht="33" customHeight="1" x14ac:dyDescent="0.25">
      <c r="B18" s="3"/>
      <c r="C18" s="1407" t="s">
        <v>218</v>
      </c>
      <c r="D18" s="1408"/>
      <c r="E18" s="1408"/>
      <c r="F18" s="1712" t="s">
        <v>309</v>
      </c>
      <c r="G18" s="1712"/>
      <c r="H18" s="1712"/>
      <c r="I18" s="1712"/>
      <c r="J18" s="1712"/>
      <c r="K18" s="1712"/>
      <c r="L18" s="1712"/>
      <c r="M18" s="1712"/>
      <c r="N18" s="1712"/>
      <c r="O18" s="1712"/>
      <c r="P18" s="1712"/>
      <c r="Q18" s="1712"/>
      <c r="R18" s="1712"/>
      <c r="S18" s="10"/>
    </row>
    <row r="19" spans="2:19" s="118" customFormat="1" ht="27" customHeight="1" x14ac:dyDescent="0.25">
      <c r="B19" s="126"/>
      <c r="C19" s="1660" t="s">
        <v>310</v>
      </c>
      <c r="D19" s="1661"/>
      <c r="E19" s="1662"/>
      <c r="F19" s="26" t="s">
        <v>311</v>
      </c>
      <c r="G19" s="26" t="s">
        <v>312</v>
      </c>
      <c r="H19" s="26" t="s">
        <v>313</v>
      </c>
      <c r="I19" s="26" t="s">
        <v>314</v>
      </c>
      <c r="J19" s="26" t="s">
        <v>315</v>
      </c>
      <c r="K19" s="26" t="s">
        <v>316</v>
      </c>
      <c r="L19" s="26" t="s">
        <v>317</v>
      </c>
      <c r="M19" s="26" t="s">
        <v>318</v>
      </c>
      <c r="N19" s="26" t="s">
        <v>319</v>
      </c>
      <c r="O19" s="26" t="s">
        <v>320</v>
      </c>
      <c r="P19" s="26" t="s">
        <v>321</v>
      </c>
      <c r="Q19" s="26" t="s">
        <v>322</v>
      </c>
      <c r="R19" s="143" t="s">
        <v>140</v>
      </c>
      <c r="S19" s="144"/>
    </row>
    <row r="20" spans="2:19" s="118" customFormat="1" ht="27.6" customHeight="1" x14ac:dyDescent="0.25">
      <c r="B20" s="126"/>
      <c r="C20" s="204" t="s">
        <v>323</v>
      </c>
      <c r="D20" s="1657" t="s">
        <v>324</v>
      </c>
      <c r="E20" s="1657"/>
      <c r="F20" s="127">
        <f t="shared" ref="F20:Q20" si="0">SUM(F21:F62)</f>
        <v>0</v>
      </c>
      <c r="G20" s="127">
        <f t="shared" si="0"/>
        <v>0</v>
      </c>
      <c r="H20" s="127">
        <f t="shared" si="0"/>
        <v>0</v>
      </c>
      <c r="I20" s="127">
        <f t="shared" si="0"/>
        <v>0</v>
      </c>
      <c r="J20" s="127">
        <f t="shared" si="0"/>
        <v>0</v>
      </c>
      <c r="K20" s="127">
        <f t="shared" si="0"/>
        <v>0</v>
      </c>
      <c r="L20" s="127">
        <f t="shared" si="0"/>
        <v>0</v>
      </c>
      <c r="M20" s="127">
        <f t="shared" si="0"/>
        <v>0</v>
      </c>
      <c r="N20" s="127">
        <f t="shared" si="0"/>
        <v>0</v>
      </c>
      <c r="O20" s="127">
        <f t="shared" si="0"/>
        <v>0</v>
      </c>
      <c r="P20" s="127">
        <f t="shared" si="0"/>
        <v>0</v>
      </c>
      <c r="Q20" s="127">
        <f t="shared" si="0"/>
        <v>0</v>
      </c>
      <c r="R20" s="145">
        <f t="shared" ref="R20:R45" si="1">SUM(G20:Q20)</f>
        <v>0</v>
      </c>
      <c r="S20" s="144"/>
    </row>
    <row r="21" spans="2:19" s="118" customFormat="1" ht="18" customHeight="1" x14ac:dyDescent="0.25">
      <c r="B21" s="126"/>
      <c r="C21" s="205"/>
      <c r="D21" s="1713"/>
      <c r="E21" s="1713"/>
      <c r="F21" s="56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46">
        <f t="shared" si="1"/>
        <v>0</v>
      </c>
      <c r="S21" s="144"/>
    </row>
    <row r="22" spans="2:19" s="118" customFormat="1" ht="18" customHeight="1" x14ac:dyDescent="0.25">
      <c r="B22" s="126"/>
      <c r="C22" s="206"/>
      <c r="D22" s="1711"/>
      <c r="E22" s="1711"/>
      <c r="F22" s="207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47">
        <f t="shared" si="1"/>
        <v>0</v>
      </c>
      <c r="S22" s="144"/>
    </row>
    <row r="23" spans="2:19" s="118" customFormat="1" ht="18" customHeight="1" x14ac:dyDescent="0.25">
      <c r="B23" s="126"/>
      <c r="C23" s="208"/>
      <c r="D23" s="1710"/>
      <c r="E23" s="1710"/>
      <c r="F23" s="56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46">
        <f t="shared" si="1"/>
        <v>0</v>
      </c>
      <c r="S23" s="144"/>
    </row>
    <row r="24" spans="2:19" s="118" customFormat="1" ht="18" customHeight="1" x14ac:dyDescent="0.25">
      <c r="B24" s="126"/>
      <c r="C24" s="206"/>
      <c r="D24" s="1711"/>
      <c r="E24" s="1711"/>
      <c r="F24" s="207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47">
        <f t="shared" si="1"/>
        <v>0</v>
      </c>
      <c r="S24" s="144"/>
    </row>
    <row r="25" spans="2:19" s="118" customFormat="1" ht="18" customHeight="1" x14ac:dyDescent="0.25">
      <c r="B25" s="126"/>
      <c r="C25" s="208"/>
      <c r="D25" s="1710"/>
      <c r="E25" s="1710"/>
      <c r="F25" s="56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46">
        <f t="shared" si="1"/>
        <v>0</v>
      </c>
      <c r="S25" s="144"/>
    </row>
    <row r="26" spans="2:19" s="118" customFormat="1" ht="18" customHeight="1" x14ac:dyDescent="0.25">
      <c r="B26" s="126"/>
      <c r="C26" s="206"/>
      <c r="D26" s="1711"/>
      <c r="E26" s="1711"/>
      <c r="F26" s="207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47">
        <f t="shared" si="1"/>
        <v>0</v>
      </c>
      <c r="S26" s="144"/>
    </row>
    <row r="27" spans="2:19" s="118" customFormat="1" ht="18" customHeight="1" x14ac:dyDescent="0.25">
      <c r="B27" s="126"/>
      <c r="C27" s="208"/>
      <c r="D27" s="1710"/>
      <c r="E27" s="1710"/>
      <c r="F27" s="56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46">
        <f t="shared" si="1"/>
        <v>0</v>
      </c>
      <c r="S27" s="144"/>
    </row>
    <row r="28" spans="2:19" s="118" customFormat="1" ht="18" customHeight="1" x14ac:dyDescent="0.25">
      <c r="B28" s="126"/>
      <c r="C28" s="206"/>
      <c r="D28" s="1711"/>
      <c r="E28" s="1711"/>
      <c r="F28" s="207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47">
        <f t="shared" si="1"/>
        <v>0</v>
      </c>
      <c r="S28" s="144"/>
    </row>
    <row r="29" spans="2:19" s="118" customFormat="1" ht="18" customHeight="1" x14ac:dyDescent="0.25">
      <c r="B29" s="126"/>
      <c r="C29" s="208"/>
      <c r="D29" s="1710"/>
      <c r="E29" s="1710"/>
      <c r="F29" s="56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46">
        <f t="shared" si="1"/>
        <v>0</v>
      </c>
      <c r="S29" s="144"/>
    </row>
    <row r="30" spans="2:19" s="118" customFormat="1" ht="18" customHeight="1" x14ac:dyDescent="0.25">
      <c r="B30" s="126"/>
      <c r="C30" s="206"/>
      <c r="D30" s="1711"/>
      <c r="E30" s="1711"/>
      <c r="F30" s="207"/>
      <c r="G30" s="134"/>
      <c r="H30" s="134"/>
      <c r="I30" s="134"/>
      <c r="J30" s="134"/>
      <c r="K30" s="134"/>
      <c r="L30" s="134"/>
      <c r="M30" s="134"/>
      <c r="N30" s="134"/>
      <c r="O30" s="134"/>
      <c r="P30" s="134"/>
      <c r="Q30" s="134"/>
      <c r="R30" s="147">
        <f t="shared" si="1"/>
        <v>0</v>
      </c>
      <c r="S30" s="144"/>
    </row>
    <row r="31" spans="2:19" s="118" customFormat="1" ht="18" customHeight="1" x14ac:dyDescent="0.25">
      <c r="B31" s="126"/>
      <c r="C31" s="208"/>
      <c r="D31" s="1710"/>
      <c r="E31" s="1710"/>
      <c r="F31" s="56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46">
        <f t="shared" si="1"/>
        <v>0</v>
      </c>
      <c r="S31" s="144"/>
    </row>
    <row r="32" spans="2:19" s="118" customFormat="1" ht="18" customHeight="1" x14ac:dyDescent="0.25">
      <c r="B32" s="126"/>
      <c r="C32" s="206"/>
      <c r="D32" s="1711"/>
      <c r="E32" s="1711"/>
      <c r="F32" s="207"/>
      <c r="G32" s="134"/>
      <c r="H32" s="134"/>
      <c r="I32" s="134"/>
      <c r="J32" s="134"/>
      <c r="K32" s="134"/>
      <c r="L32" s="134"/>
      <c r="M32" s="134"/>
      <c r="N32" s="134"/>
      <c r="O32" s="134"/>
      <c r="P32" s="134"/>
      <c r="Q32" s="134"/>
      <c r="R32" s="147">
        <f t="shared" si="1"/>
        <v>0</v>
      </c>
      <c r="S32" s="144"/>
    </row>
    <row r="33" spans="2:19" s="118" customFormat="1" ht="18" customHeight="1" x14ac:dyDescent="0.25">
      <c r="B33" s="126"/>
      <c r="C33" s="208"/>
      <c r="D33" s="1710"/>
      <c r="E33" s="1710"/>
      <c r="F33" s="56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46">
        <f t="shared" si="1"/>
        <v>0</v>
      </c>
      <c r="S33" s="144"/>
    </row>
    <row r="34" spans="2:19" s="118" customFormat="1" ht="18" customHeight="1" x14ac:dyDescent="0.25">
      <c r="B34" s="126"/>
      <c r="C34" s="206"/>
      <c r="D34" s="1711"/>
      <c r="E34" s="1711"/>
      <c r="F34" s="207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47">
        <f t="shared" si="1"/>
        <v>0</v>
      </c>
      <c r="S34" s="144"/>
    </row>
    <row r="35" spans="2:19" s="118" customFormat="1" ht="18" customHeight="1" x14ac:dyDescent="0.25">
      <c r="B35" s="126"/>
      <c r="C35" s="208"/>
      <c r="D35" s="1710"/>
      <c r="E35" s="1710"/>
      <c r="F35" s="56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46">
        <f t="shared" si="1"/>
        <v>0</v>
      </c>
      <c r="S35" s="144"/>
    </row>
    <row r="36" spans="2:19" s="118" customFormat="1" ht="18" customHeight="1" x14ac:dyDescent="0.25">
      <c r="B36" s="126"/>
      <c r="C36" s="206"/>
      <c r="D36" s="1711"/>
      <c r="E36" s="1711"/>
      <c r="F36" s="207"/>
      <c r="G36" s="134"/>
      <c r="H36" s="134"/>
      <c r="I36" s="134"/>
      <c r="J36" s="134"/>
      <c r="K36" s="134"/>
      <c r="L36" s="134"/>
      <c r="M36" s="134"/>
      <c r="N36" s="134"/>
      <c r="O36" s="134"/>
      <c r="P36" s="134"/>
      <c r="Q36" s="134"/>
      <c r="R36" s="147">
        <f t="shared" si="1"/>
        <v>0</v>
      </c>
      <c r="S36" s="144"/>
    </row>
    <row r="37" spans="2:19" s="118" customFormat="1" ht="18" customHeight="1" x14ac:dyDescent="0.25">
      <c r="B37" s="126"/>
      <c r="C37" s="208"/>
      <c r="D37" s="1710"/>
      <c r="E37" s="1710"/>
      <c r="F37" s="56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46">
        <f t="shared" si="1"/>
        <v>0</v>
      </c>
      <c r="S37" s="144"/>
    </row>
    <row r="38" spans="2:19" s="118" customFormat="1" ht="18" customHeight="1" x14ac:dyDescent="0.25">
      <c r="B38" s="126"/>
      <c r="C38" s="206"/>
      <c r="D38" s="1711"/>
      <c r="E38" s="1711"/>
      <c r="F38" s="207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47">
        <f t="shared" si="1"/>
        <v>0</v>
      </c>
      <c r="S38" s="144"/>
    </row>
    <row r="39" spans="2:19" s="118" customFormat="1" ht="18" customHeight="1" x14ac:dyDescent="0.25">
      <c r="B39" s="126"/>
      <c r="C39" s="208"/>
      <c r="D39" s="1710"/>
      <c r="E39" s="1710"/>
      <c r="F39" s="56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46">
        <f t="shared" si="1"/>
        <v>0</v>
      </c>
      <c r="S39" s="144"/>
    </row>
    <row r="40" spans="2:19" s="118" customFormat="1" ht="18" customHeight="1" x14ac:dyDescent="0.25">
      <c r="B40" s="126"/>
      <c r="C40" s="206"/>
      <c r="D40" s="1711"/>
      <c r="E40" s="1711"/>
      <c r="F40" s="207"/>
      <c r="G40" s="134"/>
      <c r="H40" s="134"/>
      <c r="I40" s="134"/>
      <c r="J40" s="134"/>
      <c r="K40" s="134"/>
      <c r="L40" s="134"/>
      <c r="M40" s="134"/>
      <c r="N40" s="134"/>
      <c r="O40" s="134"/>
      <c r="P40" s="134"/>
      <c r="Q40" s="134"/>
      <c r="R40" s="147">
        <f t="shared" si="1"/>
        <v>0</v>
      </c>
      <c r="S40" s="144"/>
    </row>
    <row r="41" spans="2:19" s="118" customFormat="1" ht="18" customHeight="1" x14ac:dyDescent="0.25">
      <c r="B41" s="126"/>
      <c r="C41" s="208"/>
      <c r="D41" s="1710"/>
      <c r="E41" s="1710"/>
      <c r="F41" s="56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46">
        <f t="shared" si="1"/>
        <v>0</v>
      </c>
      <c r="S41" s="144"/>
    </row>
    <row r="42" spans="2:19" s="118" customFormat="1" ht="18" customHeight="1" x14ac:dyDescent="0.25">
      <c r="B42" s="126"/>
      <c r="C42" s="206"/>
      <c r="D42" s="1711"/>
      <c r="E42" s="1711"/>
      <c r="F42" s="207"/>
      <c r="G42" s="134"/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47">
        <f t="shared" si="1"/>
        <v>0</v>
      </c>
      <c r="S42" s="144"/>
    </row>
    <row r="43" spans="2:19" s="118" customFormat="1" ht="18" customHeight="1" x14ac:dyDescent="0.25">
      <c r="B43" s="126"/>
      <c r="C43" s="208"/>
      <c r="D43" s="1710"/>
      <c r="E43" s="1710"/>
      <c r="F43" s="56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46">
        <f t="shared" si="1"/>
        <v>0</v>
      </c>
      <c r="S43" s="144"/>
    </row>
    <row r="44" spans="2:19" s="118" customFormat="1" ht="18" customHeight="1" x14ac:dyDescent="0.25">
      <c r="B44" s="126"/>
      <c r="C44" s="206"/>
      <c r="D44" s="1711"/>
      <c r="E44" s="1711"/>
      <c r="F44" s="207"/>
      <c r="G44" s="136"/>
      <c r="H44" s="134"/>
      <c r="I44" s="134"/>
      <c r="J44" s="134"/>
      <c r="K44" s="134"/>
      <c r="L44" s="134"/>
      <c r="M44" s="134"/>
      <c r="N44" s="134"/>
      <c r="O44" s="134"/>
      <c r="P44" s="134"/>
      <c r="Q44" s="134"/>
      <c r="R44" s="147">
        <f t="shared" si="1"/>
        <v>0</v>
      </c>
      <c r="S44" s="144"/>
    </row>
    <row r="45" spans="2:19" s="118" customFormat="1" ht="18" customHeight="1" x14ac:dyDescent="0.25">
      <c r="B45" s="126"/>
      <c r="C45" s="208"/>
      <c r="D45" s="1710"/>
      <c r="E45" s="1710"/>
      <c r="F45" s="56"/>
      <c r="G45" s="135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46">
        <f t="shared" si="1"/>
        <v>0</v>
      </c>
      <c r="S45" s="144"/>
    </row>
    <row r="46" spans="2:19" s="118" customFormat="1" ht="18" customHeight="1" x14ac:dyDescent="0.25">
      <c r="B46" s="126"/>
      <c r="C46" s="206"/>
      <c r="D46" s="1711"/>
      <c r="E46" s="1711"/>
      <c r="F46" s="207"/>
      <c r="G46" s="136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47">
        <v>0</v>
      </c>
      <c r="S46" s="144"/>
    </row>
    <row r="47" spans="2:19" s="118" customFormat="1" ht="18" customHeight="1" x14ac:dyDescent="0.25">
      <c r="B47" s="126"/>
      <c r="C47" s="208"/>
      <c r="D47" s="1710"/>
      <c r="E47" s="1710"/>
      <c r="F47" s="56"/>
      <c r="G47" s="135"/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46">
        <v>0</v>
      </c>
      <c r="S47" s="144"/>
    </row>
    <row r="48" spans="2:19" s="118" customFormat="1" ht="18" customHeight="1" x14ac:dyDescent="0.25">
      <c r="B48" s="126"/>
      <c r="C48" s="206"/>
      <c r="D48" s="1711"/>
      <c r="E48" s="1711"/>
      <c r="F48" s="207"/>
      <c r="G48" s="136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47">
        <v>0</v>
      </c>
      <c r="S48" s="144"/>
    </row>
    <row r="49" spans="2:19" s="118" customFormat="1" ht="18" customHeight="1" x14ac:dyDescent="0.25">
      <c r="B49" s="126"/>
      <c r="C49" s="208"/>
      <c r="D49" s="1710"/>
      <c r="E49" s="1710"/>
      <c r="F49" s="56"/>
      <c r="G49" s="135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46">
        <v>0</v>
      </c>
      <c r="S49" s="144"/>
    </row>
    <row r="50" spans="2:19" s="118" customFormat="1" ht="18" customHeight="1" x14ac:dyDescent="0.25">
      <c r="B50" s="126"/>
      <c r="C50" s="206"/>
      <c r="D50" s="1711"/>
      <c r="E50" s="1711"/>
      <c r="F50" s="207"/>
      <c r="G50" s="136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47">
        <v>0</v>
      </c>
      <c r="S50" s="144"/>
    </row>
    <row r="51" spans="2:19" s="118" customFormat="1" ht="18" customHeight="1" x14ac:dyDescent="0.25">
      <c r="B51" s="126"/>
      <c r="C51" s="208"/>
      <c r="D51" s="1710"/>
      <c r="E51" s="1710"/>
      <c r="F51" s="56"/>
      <c r="G51" s="135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46">
        <v>0</v>
      </c>
      <c r="S51" s="144"/>
    </row>
    <row r="52" spans="2:19" s="118" customFormat="1" ht="18" customHeight="1" x14ac:dyDescent="0.25">
      <c r="B52" s="126"/>
      <c r="C52" s="206"/>
      <c r="D52" s="1711"/>
      <c r="E52" s="1711"/>
      <c r="F52" s="207"/>
      <c r="G52" s="136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47">
        <v>0</v>
      </c>
      <c r="S52" s="144"/>
    </row>
    <row r="53" spans="2:19" s="118" customFormat="1" ht="18" customHeight="1" x14ac:dyDescent="0.25">
      <c r="B53" s="126"/>
      <c r="C53" s="208"/>
      <c r="D53" s="1710"/>
      <c r="E53" s="1710"/>
      <c r="F53" s="56"/>
      <c r="G53" s="135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46">
        <v>0</v>
      </c>
      <c r="S53" s="144"/>
    </row>
    <row r="54" spans="2:19" s="118" customFormat="1" ht="18" customHeight="1" x14ac:dyDescent="0.25">
      <c r="B54" s="126"/>
      <c r="C54" s="206"/>
      <c r="D54" s="1711"/>
      <c r="E54" s="1711"/>
      <c r="F54" s="207"/>
      <c r="G54" s="136"/>
      <c r="H54" s="134"/>
      <c r="I54" s="134"/>
      <c r="J54" s="134"/>
      <c r="K54" s="134"/>
      <c r="L54" s="134"/>
      <c r="M54" s="134"/>
      <c r="N54" s="134"/>
      <c r="O54" s="134"/>
      <c r="P54" s="134"/>
      <c r="Q54" s="134"/>
      <c r="R54" s="147">
        <v>0</v>
      </c>
      <c r="S54" s="144"/>
    </row>
    <row r="55" spans="2:19" s="118" customFormat="1" ht="18" customHeight="1" x14ac:dyDescent="0.25">
      <c r="B55" s="126"/>
      <c r="C55" s="208"/>
      <c r="D55" s="1710"/>
      <c r="E55" s="1710"/>
      <c r="F55" s="56"/>
      <c r="G55" s="135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46">
        <v>0</v>
      </c>
      <c r="S55" s="144"/>
    </row>
    <row r="56" spans="2:19" s="118" customFormat="1" ht="18" customHeight="1" x14ac:dyDescent="0.25">
      <c r="B56" s="126"/>
      <c r="C56" s="206"/>
      <c r="D56" s="1711"/>
      <c r="E56" s="1711"/>
      <c r="F56" s="207"/>
      <c r="G56" s="136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47">
        <v>0</v>
      </c>
      <c r="S56" s="144"/>
    </row>
    <row r="57" spans="2:19" s="118" customFormat="1" ht="18" customHeight="1" x14ac:dyDescent="0.25">
      <c r="B57" s="126"/>
      <c r="C57" s="208"/>
      <c r="D57" s="1710"/>
      <c r="E57" s="1710"/>
      <c r="F57" s="56"/>
      <c r="G57" s="135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46">
        <v>0</v>
      </c>
      <c r="S57" s="144"/>
    </row>
    <row r="58" spans="2:19" s="118" customFormat="1" ht="18" customHeight="1" x14ac:dyDescent="0.25">
      <c r="B58" s="126"/>
      <c r="C58" s="206"/>
      <c r="D58" s="1711"/>
      <c r="E58" s="1711"/>
      <c r="F58" s="207"/>
      <c r="G58" s="136"/>
      <c r="H58" s="134"/>
      <c r="I58" s="134"/>
      <c r="J58" s="134"/>
      <c r="K58" s="134"/>
      <c r="L58" s="134"/>
      <c r="M58" s="134"/>
      <c r="N58" s="134"/>
      <c r="O58" s="134"/>
      <c r="P58" s="134"/>
      <c r="Q58" s="134"/>
      <c r="R58" s="147">
        <v>0</v>
      </c>
      <c r="S58" s="144"/>
    </row>
    <row r="59" spans="2:19" s="118" customFormat="1" ht="18" customHeight="1" x14ac:dyDescent="0.25">
      <c r="B59" s="126"/>
      <c r="C59" s="208"/>
      <c r="D59" s="1710"/>
      <c r="E59" s="1710"/>
      <c r="F59" s="56"/>
      <c r="G59" s="135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46">
        <v>0</v>
      </c>
      <c r="S59" s="144"/>
    </row>
    <row r="60" spans="2:19" s="118" customFormat="1" ht="18" customHeight="1" x14ac:dyDescent="0.25">
      <c r="B60" s="126"/>
      <c r="C60" s="206"/>
      <c r="D60" s="1711"/>
      <c r="E60" s="1711"/>
      <c r="F60" s="207"/>
      <c r="G60" s="136"/>
      <c r="H60" s="134"/>
      <c r="I60" s="134"/>
      <c r="J60" s="134"/>
      <c r="K60" s="134"/>
      <c r="L60" s="134"/>
      <c r="M60" s="134"/>
      <c r="N60" s="134"/>
      <c r="O60" s="134"/>
      <c r="P60" s="134"/>
      <c r="Q60" s="134"/>
      <c r="R60" s="147">
        <f>SUM(G60:Q60)</f>
        <v>0</v>
      </c>
      <c r="S60" s="144"/>
    </row>
    <row r="61" spans="2:19" s="118" customFormat="1" ht="18" customHeight="1" x14ac:dyDescent="0.25">
      <c r="B61" s="126"/>
      <c r="C61" s="208"/>
      <c r="D61" s="1710"/>
      <c r="E61" s="1710"/>
      <c r="F61" s="56"/>
      <c r="G61" s="135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46">
        <f>SUM(G61:Q61)</f>
        <v>0</v>
      </c>
      <c r="S61" s="144"/>
    </row>
    <row r="62" spans="2:19" s="118" customFormat="1" ht="18" customHeight="1" x14ac:dyDescent="0.25">
      <c r="B62" s="126"/>
      <c r="C62" s="206"/>
      <c r="D62" s="1711"/>
      <c r="E62" s="1711"/>
      <c r="F62" s="207"/>
      <c r="G62" s="136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47">
        <f>SUM(G62:Q62)</f>
        <v>0</v>
      </c>
      <c r="S62" s="144"/>
    </row>
    <row r="63" spans="2:19" s="118" customFormat="1" ht="18" customHeight="1" x14ac:dyDescent="0.25">
      <c r="B63" s="126"/>
      <c r="C63" s="210"/>
      <c r="D63" s="211"/>
      <c r="E63" s="211"/>
      <c r="F63" s="210"/>
      <c r="G63" s="212"/>
      <c r="H63" s="213"/>
      <c r="I63" s="213"/>
      <c r="J63" s="213"/>
      <c r="K63" s="213"/>
      <c r="L63" s="213"/>
      <c r="M63" s="213"/>
      <c r="N63" s="213"/>
      <c r="O63" s="213"/>
      <c r="P63" s="213"/>
      <c r="Q63" s="213"/>
      <c r="R63" s="212"/>
      <c r="S63" s="144"/>
    </row>
    <row r="64" spans="2:19" ht="33" customHeight="1" x14ac:dyDescent="0.25">
      <c r="B64" s="3"/>
      <c r="C64" s="1407" t="s">
        <v>218</v>
      </c>
      <c r="D64" s="1408"/>
      <c r="E64" s="1408"/>
      <c r="F64" s="1712" t="s">
        <v>309</v>
      </c>
      <c r="G64" s="1712"/>
      <c r="H64" s="1712"/>
      <c r="I64" s="1712"/>
      <c r="J64" s="1712"/>
      <c r="K64" s="1712"/>
      <c r="L64" s="1712"/>
      <c r="M64" s="1712"/>
      <c r="N64" s="1712"/>
      <c r="O64" s="1712"/>
      <c r="P64" s="1712"/>
      <c r="Q64" s="1712"/>
      <c r="R64" s="1712"/>
      <c r="S64" s="10"/>
    </row>
    <row r="65" spans="2:19" s="118" customFormat="1" ht="27" customHeight="1" x14ac:dyDescent="0.25">
      <c r="B65" s="126"/>
      <c r="C65" s="1660" t="s">
        <v>325</v>
      </c>
      <c r="D65" s="1661"/>
      <c r="E65" s="1662"/>
      <c r="F65" s="26" t="s">
        <v>311</v>
      </c>
      <c r="G65" s="26" t="s">
        <v>312</v>
      </c>
      <c r="H65" s="26" t="s">
        <v>313</v>
      </c>
      <c r="I65" s="26" t="s">
        <v>314</v>
      </c>
      <c r="J65" s="26" t="s">
        <v>315</v>
      </c>
      <c r="K65" s="26" t="s">
        <v>316</v>
      </c>
      <c r="L65" s="26" t="s">
        <v>317</v>
      </c>
      <c r="M65" s="26" t="s">
        <v>318</v>
      </c>
      <c r="N65" s="26" t="s">
        <v>319</v>
      </c>
      <c r="O65" s="26" t="s">
        <v>320</v>
      </c>
      <c r="P65" s="26" t="s">
        <v>321</v>
      </c>
      <c r="Q65" s="26" t="s">
        <v>322</v>
      </c>
      <c r="R65" s="143" t="s">
        <v>140</v>
      </c>
      <c r="S65" s="144"/>
    </row>
    <row r="66" spans="2:19" s="118" customFormat="1" ht="27.6" customHeight="1" x14ac:dyDescent="0.25">
      <c r="B66" s="126"/>
      <c r="C66" s="1565" t="s">
        <v>324</v>
      </c>
      <c r="D66" s="1566"/>
      <c r="E66" s="1572"/>
      <c r="F66" s="127">
        <f>SUM(F67:F88)</f>
        <v>0</v>
      </c>
      <c r="G66" s="127">
        <f>SUM(G67:G88)</f>
        <v>0</v>
      </c>
      <c r="H66" s="127">
        <f>SUM(H67:H88)</f>
        <v>0</v>
      </c>
      <c r="I66" s="127">
        <f>SUM(I67:I88)</f>
        <v>0</v>
      </c>
      <c r="J66" s="127">
        <f>SUM(J67:J88)</f>
        <v>0</v>
      </c>
      <c r="K66" s="127">
        <f t="shared" ref="K66:Q66" si="2">SUM(K67:K88)</f>
        <v>0</v>
      </c>
      <c r="L66" s="127">
        <f t="shared" si="2"/>
        <v>0</v>
      </c>
      <c r="M66" s="127">
        <f t="shared" si="2"/>
        <v>0</v>
      </c>
      <c r="N66" s="127">
        <f t="shared" si="2"/>
        <v>0</v>
      </c>
      <c r="O66" s="127">
        <f t="shared" si="2"/>
        <v>0</v>
      </c>
      <c r="P66" s="127">
        <f t="shared" si="2"/>
        <v>0</v>
      </c>
      <c r="Q66" s="127">
        <f t="shared" si="2"/>
        <v>0</v>
      </c>
      <c r="R66" s="145">
        <f t="shared" ref="R66:R71" si="3">SUM(G66:Q66)</f>
        <v>0</v>
      </c>
      <c r="S66" s="144"/>
    </row>
    <row r="67" spans="2:19" s="118" customFormat="1" ht="18" customHeight="1" x14ac:dyDescent="0.25">
      <c r="B67" s="126"/>
      <c r="C67" s="1708"/>
      <c r="D67" s="1709"/>
      <c r="E67" s="1614"/>
      <c r="F67" s="56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46">
        <f t="shared" si="3"/>
        <v>0</v>
      </c>
      <c r="S67" s="144"/>
    </row>
    <row r="68" spans="2:19" s="118" customFormat="1" ht="18" customHeight="1" x14ac:dyDescent="0.25">
      <c r="B68" s="126"/>
      <c r="C68" s="1705"/>
      <c r="D68" s="1706"/>
      <c r="E68" s="1707"/>
      <c r="F68" s="207"/>
      <c r="G68" s="134"/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47">
        <f t="shared" si="3"/>
        <v>0</v>
      </c>
      <c r="S68" s="144"/>
    </row>
    <row r="69" spans="2:19" s="118" customFormat="1" ht="18" customHeight="1" x14ac:dyDescent="0.25">
      <c r="B69" s="126"/>
      <c r="C69" s="1694"/>
      <c r="D69" s="1317"/>
      <c r="E69" s="1695"/>
      <c r="F69" s="56"/>
      <c r="G69" s="135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46">
        <f t="shared" si="3"/>
        <v>0</v>
      </c>
      <c r="S69" s="144"/>
    </row>
    <row r="70" spans="2:19" s="118" customFormat="1" ht="18" customHeight="1" x14ac:dyDescent="0.25">
      <c r="B70" s="126"/>
      <c r="C70" s="1705"/>
      <c r="D70" s="1706"/>
      <c r="E70" s="1707"/>
      <c r="F70" s="207"/>
      <c r="G70" s="136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47">
        <f t="shared" si="3"/>
        <v>0</v>
      </c>
      <c r="S70" s="144"/>
    </row>
    <row r="71" spans="2:19" s="118" customFormat="1" ht="18" customHeight="1" x14ac:dyDescent="0.25">
      <c r="B71" s="126"/>
      <c r="C71" s="1694"/>
      <c r="D71" s="1317"/>
      <c r="E71" s="1695"/>
      <c r="F71" s="56"/>
      <c r="G71" s="135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46">
        <f t="shared" si="3"/>
        <v>0</v>
      </c>
      <c r="S71" s="144"/>
    </row>
    <row r="72" spans="2:19" s="118" customFormat="1" ht="18" customHeight="1" x14ac:dyDescent="0.25">
      <c r="B72" s="126"/>
      <c r="C72" s="1705"/>
      <c r="D72" s="1706"/>
      <c r="E72" s="1707"/>
      <c r="F72" s="207"/>
      <c r="G72" s="136"/>
      <c r="H72" s="134"/>
      <c r="I72" s="134"/>
      <c r="J72" s="134"/>
      <c r="K72" s="134"/>
      <c r="L72" s="134"/>
      <c r="M72" s="134"/>
      <c r="N72" s="134"/>
      <c r="O72" s="134"/>
      <c r="P72" s="134"/>
      <c r="Q72" s="134"/>
      <c r="R72" s="147">
        <v>0</v>
      </c>
      <c r="S72" s="144"/>
    </row>
    <row r="73" spans="2:19" s="118" customFormat="1" ht="18" customHeight="1" x14ac:dyDescent="0.25">
      <c r="B73" s="126"/>
      <c r="C73" s="1694"/>
      <c r="D73" s="1317"/>
      <c r="E73" s="1695"/>
      <c r="F73" s="56"/>
      <c r="G73" s="135"/>
      <c r="H73" s="133"/>
      <c r="I73" s="133"/>
      <c r="J73" s="133"/>
      <c r="K73" s="133"/>
      <c r="L73" s="133"/>
      <c r="M73" s="133"/>
      <c r="N73" s="133"/>
      <c r="O73" s="133"/>
      <c r="P73" s="133"/>
      <c r="Q73" s="133"/>
      <c r="R73" s="146">
        <v>0</v>
      </c>
      <c r="S73" s="144"/>
    </row>
    <row r="74" spans="2:19" s="118" customFormat="1" ht="18" customHeight="1" x14ac:dyDescent="0.25">
      <c r="B74" s="126"/>
      <c r="C74" s="1705"/>
      <c r="D74" s="1706"/>
      <c r="E74" s="1707"/>
      <c r="F74" s="207"/>
      <c r="G74" s="136"/>
      <c r="H74" s="134"/>
      <c r="I74" s="134"/>
      <c r="J74" s="134"/>
      <c r="K74" s="134"/>
      <c r="L74" s="134"/>
      <c r="M74" s="134"/>
      <c r="N74" s="134"/>
      <c r="O74" s="134"/>
      <c r="P74" s="134"/>
      <c r="Q74" s="134"/>
      <c r="R74" s="147">
        <v>0</v>
      </c>
      <c r="S74" s="144"/>
    </row>
    <row r="75" spans="2:19" s="118" customFormat="1" ht="18" customHeight="1" x14ac:dyDescent="0.25">
      <c r="B75" s="126"/>
      <c r="C75" s="1694"/>
      <c r="D75" s="1317"/>
      <c r="E75" s="1695"/>
      <c r="F75" s="56"/>
      <c r="G75" s="135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46">
        <v>0</v>
      </c>
      <c r="S75" s="144"/>
    </row>
    <row r="76" spans="2:19" s="118" customFormat="1" ht="18" customHeight="1" x14ac:dyDescent="0.25">
      <c r="B76" s="126"/>
      <c r="C76" s="1705"/>
      <c r="D76" s="1706"/>
      <c r="E76" s="1707"/>
      <c r="F76" s="207"/>
      <c r="G76" s="136"/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47">
        <v>0</v>
      </c>
      <c r="S76" s="144"/>
    </row>
    <row r="77" spans="2:19" s="118" customFormat="1" ht="18" customHeight="1" x14ac:dyDescent="0.25">
      <c r="B77" s="126"/>
      <c r="C77" s="1694"/>
      <c r="D77" s="1317"/>
      <c r="E77" s="1695"/>
      <c r="F77" s="56"/>
      <c r="G77" s="135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146">
        <v>0</v>
      </c>
      <c r="S77" s="144"/>
    </row>
    <row r="78" spans="2:19" s="118" customFormat="1" ht="18" customHeight="1" x14ac:dyDescent="0.25">
      <c r="B78" s="126"/>
      <c r="C78" s="1705"/>
      <c r="D78" s="1706"/>
      <c r="E78" s="1707"/>
      <c r="F78" s="207"/>
      <c r="G78" s="136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47">
        <v>0</v>
      </c>
      <c r="S78" s="144"/>
    </row>
    <row r="79" spans="2:19" s="118" customFormat="1" ht="18" customHeight="1" x14ac:dyDescent="0.25">
      <c r="B79" s="126"/>
      <c r="C79" s="1694"/>
      <c r="D79" s="1317"/>
      <c r="E79" s="1695"/>
      <c r="F79" s="56"/>
      <c r="G79" s="135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146">
        <v>0</v>
      </c>
      <c r="S79" s="144"/>
    </row>
    <row r="80" spans="2:19" s="118" customFormat="1" ht="18" customHeight="1" x14ac:dyDescent="0.25">
      <c r="B80" s="126"/>
      <c r="C80" s="1705"/>
      <c r="D80" s="1706"/>
      <c r="E80" s="1707"/>
      <c r="F80" s="207"/>
      <c r="G80" s="136"/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47">
        <v>0</v>
      </c>
      <c r="S80" s="144"/>
    </row>
    <row r="81" spans="2:19" s="118" customFormat="1" ht="18" customHeight="1" x14ac:dyDescent="0.25">
      <c r="B81" s="126"/>
      <c r="C81" s="1694"/>
      <c r="D81" s="1317"/>
      <c r="E81" s="1695"/>
      <c r="F81" s="56"/>
      <c r="G81" s="135"/>
      <c r="H81" s="133"/>
      <c r="I81" s="133"/>
      <c r="J81" s="133"/>
      <c r="K81" s="133"/>
      <c r="L81" s="133"/>
      <c r="M81" s="133"/>
      <c r="N81" s="133"/>
      <c r="O81" s="133"/>
      <c r="P81" s="133"/>
      <c r="Q81" s="133"/>
      <c r="R81" s="146">
        <v>0</v>
      </c>
      <c r="S81" s="144"/>
    </row>
    <row r="82" spans="2:19" s="118" customFormat="1" ht="18" customHeight="1" x14ac:dyDescent="0.25">
      <c r="B82" s="126"/>
      <c r="C82" s="1705"/>
      <c r="D82" s="1706"/>
      <c r="E82" s="1707"/>
      <c r="F82" s="207"/>
      <c r="G82" s="136"/>
      <c r="H82" s="134"/>
      <c r="I82" s="134"/>
      <c r="J82" s="134"/>
      <c r="K82" s="134"/>
      <c r="L82" s="134"/>
      <c r="M82" s="134"/>
      <c r="N82" s="134"/>
      <c r="O82" s="134"/>
      <c r="P82" s="134"/>
      <c r="Q82" s="134"/>
      <c r="R82" s="147">
        <v>0</v>
      </c>
      <c r="S82" s="144"/>
    </row>
    <row r="83" spans="2:19" s="118" customFormat="1" ht="18" customHeight="1" x14ac:dyDescent="0.25">
      <c r="B83" s="126"/>
      <c r="C83" s="1694"/>
      <c r="D83" s="1317"/>
      <c r="E83" s="1695"/>
      <c r="F83" s="56"/>
      <c r="G83" s="135"/>
      <c r="H83" s="133"/>
      <c r="I83" s="133"/>
      <c r="J83" s="133"/>
      <c r="K83" s="133"/>
      <c r="L83" s="133"/>
      <c r="M83" s="133"/>
      <c r="N83" s="133"/>
      <c r="O83" s="133"/>
      <c r="P83" s="133"/>
      <c r="Q83" s="133"/>
      <c r="R83" s="146">
        <v>0</v>
      </c>
      <c r="S83" s="144"/>
    </row>
    <row r="84" spans="2:19" s="118" customFormat="1" ht="18" customHeight="1" x14ac:dyDescent="0.25">
      <c r="B84" s="126"/>
      <c r="C84" s="1705"/>
      <c r="D84" s="1706"/>
      <c r="E84" s="1707"/>
      <c r="F84" s="207"/>
      <c r="G84" s="136"/>
      <c r="H84" s="134"/>
      <c r="I84" s="134"/>
      <c r="J84" s="134"/>
      <c r="K84" s="134"/>
      <c r="L84" s="134"/>
      <c r="M84" s="134"/>
      <c r="N84" s="134"/>
      <c r="O84" s="134"/>
      <c r="P84" s="134"/>
      <c r="Q84" s="134"/>
      <c r="R84" s="147">
        <v>0</v>
      </c>
      <c r="S84" s="144"/>
    </row>
    <row r="85" spans="2:19" s="118" customFormat="1" ht="18" customHeight="1" x14ac:dyDescent="0.25">
      <c r="B85" s="126"/>
      <c r="C85" s="1694"/>
      <c r="D85" s="1317"/>
      <c r="E85" s="1695"/>
      <c r="F85" s="56"/>
      <c r="G85" s="135"/>
      <c r="H85" s="133"/>
      <c r="I85" s="133"/>
      <c r="J85" s="133"/>
      <c r="K85" s="133"/>
      <c r="L85" s="133"/>
      <c r="M85" s="133"/>
      <c r="N85" s="133"/>
      <c r="O85" s="133"/>
      <c r="P85" s="133"/>
      <c r="Q85" s="133"/>
      <c r="R85" s="146">
        <v>0</v>
      </c>
      <c r="S85" s="144"/>
    </row>
    <row r="86" spans="2:19" s="118" customFormat="1" ht="18" customHeight="1" x14ac:dyDescent="0.25">
      <c r="B86" s="126"/>
      <c r="C86" s="1705"/>
      <c r="D86" s="1706"/>
      <c r="E86" s="1707"/>
      <c r="F86" s="207"/>
      <c r="G86" s="136"/>
      <c r="H86" s="134"/>
      <c r="I86" s="134"/>
      <c r="J86" s="134"/>
      <c r="K86" s="134"/>
      <c r="L86" s="134"/>
      <c r="M86" s="134"/>
      <c r="N86" s="134"/>
      <c r="O86" s="134"/>
      <c r="P86" s="134"/>
      <c r="Q86" s="134"/>
      <c r="R86" s="147">
        <f>SUM(G86:Q86)</f>
        <v>0</v>
      </c>
      <c r="S86" s="144"/>
    </row>
    <row r="87" spans="2:19" s="118" customFormat="1" ht="18" customHeight="1" x14ac:dyDescent="0.25">
      <c r="B87" s="126"/>
      <c r="C87" s="1694"/>
      <c r="D87" s="1317"/>
      <c r="E87" s="1695"/>
      <c r="F87" s="56"/>
      <c r="G87" s="135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46">
        <f>SUM(G87:Q87)</f>
        <v>0</v>
      </c>
      <c r="S87" s="144"/>
    </row>
    <row r="88" spans="2:19" s="118" customFormat="1" ht="18" customHeight="1" x14ac:dyDescent="0.25">
      <c r="B88" s="126"/>
      <c r="C88" s="1696"/>
      <c r="D88" s="1697"/>
      <c r="E88" s="1698"/>
      <c r="F88" s="214"/>
      <c r="G88" s="137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47">
        <f>SUM(G88:Q88)</f>
        <v>0</v>
      </c>
      <c r="S88" s="144"/>
    </row>
    <row r="89" spans="2:19" x14ac:dyDescent="0.25">
      <c r="B89" s="3"/>
      <c r="C89" s="2"/>
      <c r="D89" s="2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2"/>
      <c r="S89" s="10"/>
    </row>
    <row r="90" spans="2:19" ht="22.8" customHeight="1" x14ac:dyDescent="0.25">
      <c r="B90" s="3"/>
      <c r="C90" s="1303" t="s">
        <v>35</v>
      </c>
      <c r="D90" s="1303"/>
      <c r="E90" s="1303"/>
      <c r="F90" s="1303"/>
      <c r="G90" s="1303"/>
      <c r="H90" s="1303"/>
      <c r="I90" s="1303"/>
      <c r="J90" s="1303"/>
      <c r="K90" s="1303"/>
      <c r="L90" s="1303"/>
      <c r="M90" s="1303"/>
      <c r="N90" s="1303"/>
      <c r="O90" s="1303"/>
      <c r="P90" s="1303"/>
      <c r="Q90" s="1303"/>
      <c r="R90" s="1303"/>
      <c r="S90" s="10"/>
    </row>
    <row r="91" spans="2:19" ht="14.4" customHeight="1" x14ac:dyDescent="0.25">
      <c r="B91" s="3"/>
      <c r="C91" s="1303"/>
      <c r="D91" s="1303"/>
      <c r="E91" s="1303"/>
      <c r="F91" s="1303"/>
      <c r="G91" s="1303"/>
      <c r="H91" s="1303"/>
      <c r="I91" s="1303"/>
      <c r="J91" s="1303"/>
      <c r="K91" s="1303"/>
      <c r="L91" s="1303"/>
      <c r="M91" s="1303"/>
      <c r="N91" s="1303"/>
      <c r="O91" s="1303"/>
      <c r="P91" s="1303"/>
      <c r="Q91" s="1303"/>
      <c r="R91" s="1303"/>
      <c r="S91" s="10"/>
    </row>
    <row r="92" spans="2:19" x14ac:dyDescent="0.25">
      <c r="B92" s="7"/>
      <c r="C92" s="8"/>
      <c r="D92" s="8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8"/>
      <c r="S92" s="11"/>
    </row>
    <row r="98" spans="2:19" s="5" customFormat="1" ht="14.4" customHeight="1" x14ac:dyDescent="0.25">
      <c r="B98"/>
      <c r="C98"/>
      <c r="D98"/>
      <c r="G98" s="16"/>
      <c r="H98" s="16"/>
      <c r="I98" s="16"/>
      <c r="J98" s="16"/>
      <c r="R98"/>
      <c r="S98"/>
    </row>
  </sheetData>
  <mergeCells count="79">
    <mergeCell ref="F15:H16"/>
    <mergeCell ref="C18:E18"/>
    <mergeCell ref="F18:R18"/>
    <mergeCell ref="C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60:E60"/>
    <mergeCell ref="D61:E61"/>
    <mergeCell ref="D62:E62"/>
    <mergeCell ref="C64:E64"/>
    <mergeCell ref="F64:R64"/>
    <mergeCell ref="C65:E65"/>
    <mergeCell ref="C66:E66"/>
    <mergeCell ref="C67:E67"/>
    <mergeCell ref="C68:E68"/>
    <mergeCell ref="C69:E69"/>
    <mergeCell ref="C70:E70"/>
    <mergeCell ref="C79:E79"/>
    <mergeCell ref="C80:E80"/>
    <mergeCell ref="C81:E81"/>
    <mergeCell ref="C72:E72"/>
    <mergeCell ref="C73:E73"/>
    <mergeCell ref="C74:E74"/>
    <mergeCell ref="C75:E75"/>
    <mergeCell ref="C76:E76"/>
    <mergeCell ref="C90:R91"/>
    <mergeCell ref="D3:Q10"/>
    <mergeCell ref="C12:R13"/>
    <mergeCell ref="C87:E87"/>
    <mergeCell ref="C88:E88"/>
    <mergeCell ref="C3:C10"/>
    <mergeCell ref="C15:C16"/>
    <mergeCell ref="D15:D16"/>
    <mergeCell ref="C82:E82"/>
    <mergeCell ref="C83:E83"/>
    <mergeCell ref="C84:E84"/>
    <mergeCell ref="C85:E85"/>
    <mergeCell ref="C86:E86"/>
    <mergeCell ref="C77:E77"/>
    <mergeCell ref="C71:E71"/>
    <mergeCell ref="C78:E78"/>
  </mergeCells>
  <conditionalFormatting sqref="C12">
    <cfRule type="cellIs" dxfId="182" priority="1" operator="lessThan">
      <formula>0</formula>
    </cfRule>
  </conditionalFormatting>
  <conditionalFormatting sqref="S2:S17">
    <cfRule type="cellIs" dxfId="181" priority="3" operator="equal">
      <formula>"INATIVO"</formula>
    </cfRule>
  </conditionalFormatting>
  <hyperlinks>
    <hyperlink ref="C90" r:id="rId1" xr:uid="{00000000-0004-0000-0A00-000000000000}"/>
  </hyperlink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'2 - Cadastro de Itens'!$AG$16:$AG$79</xm:f>
          </x14:formula1>
          <xm:sqref>C67:E88 D21:E62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2"/>
  <dimension ref="A1:A29"/>
  <sheetViews>
    <sheetView topLeftCell="A4" workbookViewId="0">
      <selection activeCell="C31" sqref="C31"/>
    </sheetView>
  </sheetViews>
  <sheetFormatPr defaultColWidth="9" defaultRowHeight="14.4" x14ac:dyDescent="0.25"/>
  <cols>
    <col min="1" max="1" width="17.6640625" style="5" customWidth="1"/>
  </cols>
  <sheetData>
    <row r="1" spans="1:1" x14ac:dyDescent="0.25">
      <c r="A1" s="5" t="s">
        <v>280</v>
      </c>
    </row>
    <row r="2" spans="1:1" x14ac:dyDescent="0.25">
      <c r="A2" s="5" t="s">
        <v>281</v>
      </c>
    </row>
    <row r="3" spans="1:1" x14ac:dyDescent="0.25">
      <c r="A3" s="5" t="s">
        <v>282</v>
      </c>
    </row>
    <row r="4" spans="1:1" x14ac:dyDescent="0.25">
      <c r="A4" s="5" t="s">
        <v>283</v>
      </c>
    </row>
    <row r="5" spans="1:1" x14ac:dyDescent="0.25">
      <c r="A5" s="5" t="s">
        <v>284</v>
      </c>
    </row>
    <row r="6" spans="1:1" x14ac:dyDescent="0.25">
      <c r="A6" s="5" t="s">
        <v>285</v>
      </c>
    </row>
    <row r="7" spans="1:1" x14ac:dyDescent="0.25">
      <c r="A7" s="5" t="s">
        <v>286</v>
      </c>
    </row>
    <row r="8" spans="1:1" x14ac:dyDescent="0.25">
      <c r="A8" s="5" t="s">
        <v>287</v>
      </c>
    </row>
    <row r="9" spans="1:1" x14ac:dyDescent="0.25">
      <c r="A9" s="5" t="s">
        <v>288</v>
      </c>
    </row>
    <row r="10" spans="1:1" x14ac:dyDescent="0.25">
      <c r="A10" s="5" t="s">
        <v>289</v>
      </c>
    </row>
    <row r="11" spans="1:1" x14ac:dyDescent="0.25">
      <c r="A11" s="5" t="s">
        <v>290</v>
      </c>
    </row>
    <row r="12" spans="1:1" x14ac:dyDescent="0.25">
      <c r="A12" s="5" t="s">
        <v>52</v>
      </c>
    </row>
    <row r="13" spans="1:1" x14ac:dyDescent="0.25">
      <c r="A13" s="5" t="s">
        <v>291</v>
      </c>
    </row>
    <row r="14" spans="1:1" x14ac:dyDescent="0.25">
      <c r="A14" s="5" t="s">
        <v>291</v>
      </c>
    </row>
    <row r="15" spans="1:1" x14ac:dyDescent="0.25">
      <c r="A15" s="5" t="s">
        <v>292</v>
      </c>
    </row>
    <row r="16" spans="1:1" x14ac:dyDescent="0.25">
      <c r="A16" s="5" t="s">
        <v>293</v>
      </c>
    </row>
    <row r="17" spans="1:1" x14ac:dyDescent="0.25">
      <c r="A17" s="5" t="s">
        <v>294</v>
      </c>
    </row>
    <row r="18" spans="1:1" x14ac:dyDescent="0.25">
      <c r="A18" s="5" t="s">
        <v>295</v>
      </c>
    </row>
    <row r="19" spans="1:1" x14ac:dyDescent="0.25">
      <c r="A19" s="5" t="s">
        <v>296</v>
      </c>
    </row>
    <row r="20" spans="1:1" x14ac:dyDescent="0.25">
      <c r="A20" s="5" t="s">
        <v>297</v>
      </c>
    </row>
    <row r="21" spans="1:1" x14ac:dyDescent="0.25">
      <c r="A21" s="5" t="s">
        <v>298</v>
      </c>
    </row>
    <row r="22" spans="1:1" x14ac:dyDescent="0.25">
      <c r="A22" s="5" t="s">
        <v>299</v>
      </c>
    </row>
    <row r="23" spans="1:1" x14ac:dyDescent="0.25">
      <c r="A23" s="5" t="s">
        <v>300</v>
      </c>
    </row>
    <row r="24" spans="1:1" x14ac:dyDescent="0.25">
      <c r="A24" s="5" t="s">
        <v>301</v>
      </c>
    </row>
    <row r="25" spans="1:1" x14ac:dyDescent="0.25">
      <c r="A25" s="5" t="s">
        <v>302</v>
      </c>
    </row>
    <row r="26" spans="1:1" x14ac:dyDescent="0.25">
      <c r="A26" s="5" t="s">
        <v>303</v>
      </c>
    </row>
    <row r="27" spans="1:1" x14ac:dyDescent="0.25">
      <c r="A27" s="5" t="s">
        <v>304</v>
      </c>
    </row>
    <row r="28" spans="1:1" x14ac:dyDescent="0.25">
      <c r="A28" s="5" t="s">
        <v>305</v>
      </c>
    </row>
    <row r="29" spans="1:1" x14ac:dyDescent="0.25">
      <c r="A29" s="5" t="s">
        <v>306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FA456-25C5-439A-810C-A9A854408324}">
  <sheetPr codeName="Planilha28"/>
  <dimension ref="B2:L994"/>
  <sheetViews>
    <sheetView showGridLines="0" zoomScale="85" zoomScaleNormal="85" zoomScaleSheetLayoutView="47" workbookViewId="0">
      <selection activeCell="A3" sqref="A3:XFD10"/>
    </sheetView>
  </sheetViews>
  <sheetFormatPr defaultColWidth="9" defaultRowHeight="14.4" outlineLevelRow="1" x14ac:dyDescent="0.25"/>
  <cols>
    <col min="1" max="1" width="4.109375" customWidth="1"/>
    <col min="2" max="2" width="4.44140625" customWidth="1"/>
    <col min="3" max="3" width="32.21875" bestFit="1" customWidth="1"/>
    <col min="4" max="4" width="28" customWidth="1"/>
    <col min="5" max="8" width="23.21875" customWidth="1"/>
    <col min="9" max="9" width="17.6640625" bestFit="1" customWidth="1"/>
    <col min="10" max="10" width="32.21875" customWidth="1"/>
    <col min="11" max="11" width="4" customWidth="1"/>
  </cols>
  <sheetData>
    <row r="2" spans="2:11" x14ac:dyDescent="0.25">
      <c r="B2" s="1"/>
      <c r="C2" s="12"/>
      <c r="D2" s="2"/>
      <c r="E2" s="2"/>
      <c r="F2" s="2"/>
      <c r="G2" s="4"/>
      <c r="H2" s="4"/>
      <c r="I2" s="4"/>
      <c r="J2" s="2"/>
      <c r="K2" s="9"/>
    </row>
    <row r="3" spans="2:11" ht="10.199999999999999" customHeight="1" outlineLevel="1" x14ac:dyDescent="0.25">
      <c r="B3" s="3"/>
      <c r="C3" s="1467" t="e" vm="6">
        <v>#VALUE!</v>
      </c>
      <c r="D3" s="1468"/>
      <c r="E3" s="1304" t="s">
        <v>0</v>
      </c>
      <c r="F3" s="1305"/>
      <c r="G3" s="1305"/>
      <c r="H3" s="1305"/>
      <c r="I3" s="1306"/>
      <c r="J3" s="779" t="s">
        <v>1</v>
      </c>
      <c r="K3" s="115"/>
    </row>
    <row r="4" spans="2:11" ht="16.2" customHeight="1" outlineLevel="1" x14ac:dyDescent="0.25">
      <c r="B4" s="3"/>
      <c r="C4" s="1469"/>
      <c r="D4" s="1470"/>
      <c r="E4" s="1307"/>
      <c r="F4" s="1308"/>
      <c r="G4" s="1308"/>
      <c r="H4" s="1308"/>
      <c r="I4" s="1309"/>
      <c r="J4" s="780" t="s">
        <v>2</v>
      </c>
      <c r="K4" s="115"/>
    </row>
    <row r="5" spans="2:11" ht="10.199999999999999" customHeight="1" outlineLevel="1" x14ac:dyDescent="0.25">
      <c r="B5" s="3"/>
      <c r="C5" s="1469"/>
      <c r="D5" s="1470"/>
      <c r="E5" s="1307"/>
      <c r="F5" s="1308"/>
      <c r="G5" s="1308"/>
      <c r="H5" s="1308"/>
      <c r="I5" s="1309"/>
      <c r="J5" s="781" t="s">
        <v>3</v>
      </c>
      <c r="K5" s="115"/>
    </row>
    <row r="6" spans="2:11" ht="15" customHeight="1" outlineLevel="1" x14ac:dyDescent="0.25">
      <c r="B6" s="3"/>
      <c r="C6" s="1469"/>
      <c r="D6" s="1470"/>
      <c r="E6" s="1307"/>
      <c r="F6" s="1308"/>
      <c r="G6" s="1308"/>
      <c r="H6" s="1308"/>
      <c r="I6" s="1309"/>
      <c r="J6" s="782" t="s">
        <v>4</v>
      </c>
      <c r="K6" s="115"/>
    </row>
    <row r="7" spans="2:11" ht="11.4" customHeight="1" outlineLevel="1" x14ac:dyDescent="0.25">
      <c r="B7" s="3"/>
      <c r="C7" s="1469"/>
      <c r="D7" s="1470"/>
      <c r="E7" s="1307"/>
      <c r="F7" s="1308"/>
      <c r="G7" s="1308"/>
      <c r="H7" s="1308"/>
      <c r="I7" s="1309"/>
      <c r="J7" s="783" t="s">
        <v>5</v>
      </c>
      <c r="K7" s="115"/>
    </row>
    <row r="8" spans="2:11" ht="14.4" customHeight="1" outlineLevel="1" x14ac:dyDescent="0.25">
      <c r="B8" s="3"/>
      <c r="C8" s="1469"/>
      <c r="D8" s="1470"/>
      <c r="E8" s="1307"/>
      <c r="F8" s="1308"/>
      <c r="G8" s="1308"/>
      <c r="H8" s="1308"/>
      <c r="I8" s="1309"/>
      <c r="J8" s="784">
        <v>45890</v>
      </c>
      <c r="K8" s="115"/>
    </row>
    <row r="9" spans="2:11" ht="12" customHeight="1" outlineLevel="1" x14ac:dyDescent="0.25">
      <c r="B9" s="3"/>
      <c r="C9" s="1469"/>
      <c r="D9" s="1470"/>
      <c r="E9" s="1307"/>
      <c r="F9" s="1308"/>
      <c r="G9" s="1308"/>
      <c r="H9" s="1308"/>
      <c r="I9" s="1309"/>
      <c r="J9" s="783" t="s">
        <v>6</v>
      </c>
      <c r="K9" s="115"/>
    </row>
    <row r="10" spans="2:11" ht="14.4" customHeight="1" outlineLevel="1" x14ac:dyDescent="0.25">
      <c r="B10" s="3"/>
      <c r="C10" s="1471"/>
      <c r="D10" s="1472"/>
      <c r="E10" s="1310"/>
      <c r="F10" s="1311"/>
      <c r="G10" s="1311"/>
      <c r="H10" s="1311"/>
      <c r="I10" s="1312"/>
      <c r="J10" s="142" t="s">
        <v>859</v>
      </c>
      <c r="K10" s="115"/>
    </row>
    <row r="11" spans="2:11" ht="14.4" customHeight="1" outlineLevel="1" x14ac:dyDescent="0.25">
      <c r="B11" s="3"/>
      <c r="C11" s="5"/>
      <c r="D11" s="5"/>
      <c r="E11" s="112"/>
      <c r="F11" s="112"/>
      <c r="G11" s="112"/>
      <c r="H11" s="112"/>
      <c r="I11" s="112"/>
      <c r="J11" s="112"/>
      <c r="K11" s="115"/>
    </row>
    <row r="12" spans="2:11" ht="14.4" customHeight="1" outlineLevel="1" x14ac:dyDescent="0.25">
      <c r="B12" s="3"/>
      <c r="C12" s="1313" t="s">
        <v>948</v>
      </c>
      <c r="D12" s="1314"/>
      <c r="E12" s="1314"/>
      <c r="F12" s="1314"/>
      <c r="G12" s="1314"/>
      <c r="H12" s="1314"/>
      <c r="I12" s="1314"/>
      <c r="J12" s="1396"/>
      <c r="K12" s="115"/>
    </row>
    <row r="13" spans="2:11" ht="14.4" customHeight="1" outlineLevel="1" x14ac:dyDescent="0.25">
      <c r="B13" s="3"/>
      <c r="C13" s="1315"/>
      <c r="D13" s="1316"/>
      <c r="E13" s="1316"/>
      <c r="F13" s="1316"/>
      <c r="G13" s="1316"/>
      <c r="H13" s="1316"/>
      <c r="I13" s="1316"/>
      <c r="J13" s="1397"/>
      <c r="K13" s="115"/>
    </row>
    <row r="14" spans="2:11" ht="14.4" customHeight="1" outlineLevel="1" x14ac:dyDescent="0.25">
      <c r="B14" s="3"/>
      <c r="C14" s="216"/>
      <c r="D14" s="216"/>
      <c r="E14" s="216"/>
      <c r="F14" s="216"/>
      <c r="H14" s="216"/>
      <c r="I14" s="216"/>
      <c r="J14" s="216"/>
      <c r="K14" s="115"/>
    </row>
    <row r="15" spans="2:11" ht="14.4" customHeight="1" outlineLevel="1" x14ac:dyDescent="0.25">
      <c r="B15" s="3"/>
      <c r="C15" s="1531" t="s">
        <v>949</v>
      </c>
      <c r="D15" s="1715"/>
      <c r="E15" s="1716"/>
      <c r="F15" s="523"/>
      <c r="G15" s="523"/>
      <c r="H15" s="523"/>
      <c r="I15" s="523"/>
      <c r="K15" s="10"/>
    </row>
    <row r="16" spans="2:11" s="118" customFormat="1" ht="18.600000000000001" customHeight="1" outlineLevel="1" x14ac:dyDescent="0.25">
      <c r="B16" s="126"/>
      <c r="C16" s="1531"/>
      <c r="D16" s="1717"/>
      <c r="E16" s="1718"/>
      <c r="F16" s="523"/>
      <c r="G16" s="523"/>
      <c r="H16" s="523"/>
      <c r="I16" s="523"/>
      <c r="K16" s="144"/>
    </row>
    <row r="17" spans="2:12" ht="5.4" customHeight="1" x14ac:dyDescent="0.25">
      <c r="B17" s="3"/>
      <c r="K17" s="10"/>
    </row>
    <row r="18" spans="2:12" ht="18" customHeight="1" x14ac:dyDescent="0.25">
      <c r="B18" s="3"/>
      <c r="C18" s="30"/>
      <c r="D18" s="30"/>
      <c r="E18" s="30"/>
      <c r="F18" s="30"/>
      <c r="G18" s="30"/>
      <c r="H18" s="30"/>
      <c r="I18" s="30"/>
      <c r="J18" s="30"/>
      <c r="K18" s="10"/>
    </row>
    <row r="19" spans="2:12" ht="18" customHeight="1" x14ac:dyDescent="0.25">
      <c r="B19" s="3"/>
      <c r="C19" s="891" t="s">
        <v>10</v>
      </c>
      <c r="D19" s="1557" t="s">
        <v>226</v>
      </c>
      <c r="E19" s="1558"/>
      <c r="F19" s="1558"/>
      <c r="G19" s="1558"/>
      <c r="H19" s="1558"/>
      <c r="I19" s="1559" t="s">
        <v>143</v>
      </c>
      <c r="J19" s="1560"/>
      <c r="K19" s="10"/>
    </row>
    <row r="20" spans="2:12" ht="18" customHeight="1" x14ac:dyDescent="0.25">
      <c r="B20" s="3"/>
      <c r="C20" s="892" t="s">
        <v>763</v>
      </c>
      <c r="D20" s="893" t="s">
        <v>642</v>
      </c>
      <c r="E20" s="893" t="s">
        <v>211</v>
      </c>
      <c r="F20" s="893" t="s">
        <v>212</v>
      </c>
      <c r="G20" s="893" t="s">
        <v>213</v>
      </c>
      <c r="H20" s="893" t="s">
        <v>462</v>
      </c>
      <c r="I20" s="1559"/>
      <c r="J20" s="1560"/>
      <c r="K20" s="10"/>
    </row>
    <row r="21" spans="2:12" ht="18" customHeight="1" x14ac:dyDescent="0.25">
      <c r="B21" s="3"/>
      <c r="C21" s="894" t="s">
        <v>908</v>
      </c>
      <c r="D21" s="895">
        <v>20</v>
      </c>
      <c r="E21" s="895">
        <v>40</v>
      </c>
      <c r="F21" s="895">
        <v>60</v>
      </c>
      <c r="G21" s="895">
        <v>80</v>
      </c>
      <c r="H21" s="895">
        <v>100</v>
      </c>
      <c r="I21" s="1561"/>
      <c r="J21" s="1562"/>
      <c r="K21" s="10"/>
    </row>
    <row r="22" spans="2:12" ht="18" customHeight="1" x14ac:dyDescent="0.25">
      <c r="B22" s="3"/>
      <c r="C22" s="896" t="s">
        <v>918</v>
      </c>
      <c r="D22" s="897">
        <v>10</v>
      </c>
      <c r="E22" s="897">
        <v>20</v>
      </c>
      <c r="F22" s="897">
        <v>30</v>
      </c>
      <c r="G22" s="897">
        <v>40</v>
      </c>
      <c r="H22" s="897">
        <v>50</v>
      </c>
      <c r="I22" s="1562"/>
      <c r="J22" s="1562"/>
      <c r="K22" s="10"/>
    </row>
    <row r="23" spans="2:12" ht="18" customHeight="1" x14ac:dyDescent="0.25">
      <c r="B23" s="3"/>
      <c r="C23" s="896" t="s">
        <v>919</v>
      </c>
      <c r="D23" s="897">
        <v>10</v>
      </c>
      <c r="E23" s="897">
        <v>20</v>
      </c>
      <c r="F23" s="897">
        <v>30</v>
      </c>
      <c r="G23" s="897">
        <v>40</v>
      </c>
      <c r="H23" s="897">
        <v>50</v>
      </c>
      <c r="I23" s="1562"/>
      <c r="J23" s="1562"/>
      <c r="K23" s="10"/>
    </row>
    <row r="24" spans="2:12" ht="18" customHeight="1" x14ac:dyDescent="0.25">
      <c r="B24" s="3"/>
      <c r="C24" s="896" t="s">
        <v>910</v>
      </c>
      <c r="D24" s="897">
        <v>10</v>
      </c>
      <c r="E24" s="897">
        <v>20</v>
      </c>
      <c r="F24" s="897">
        <v>30</v>
      </c>
      <c r="G24" s="897">
        <v>40</v>
      </c>
      <c r="H24" s="897">
        <v>50</v>
      </c>
      <c r="I24" s="1562"/>
      <c r="J24" s="1562"/>
      <c r="K24" s="10"/>
    </row>
    <row r="25" spans="2:12" ht="18" customHeight="1" x14ac:dyDescent="0.25">
      <c r="B25" s="3"/>
      <c r="C25" s="894" t="s">
        <v>912</v>
      </c>
      <c r="D25" s="895">
        <v>200</v>
      </c>
      <c r="E25" s="895">
        <v>800</v>
      </c>
      <c r="F25" s="895">
        <v>1800</v>
      </c>
      <c r="G25" s="895">
        <v>3200</v>
      </c>
      <c r="H25" s="895">
        <v>5000</v>
      </c>
      <c r="I25" s="1562"/>
      <c r="J25" s="1562"/>
      <c r="K25" s="10"/>
    </row>
    <row r="26" spans="2:12" ht="18" customHeight="1" x14ac:dyDescent="0.25">
      <c r="B26" s="3"/>
      <c r="C26" s="896" t="s">
        <v>914</v>
      </c>
      <c r="D26" s="897">
        <v>10</v>
      </c>
      <c r="E26" s="897">
        <v>20</v>
      </c>
      <c r="F26" s="897">
        <v>30</v>
      </c>
      <c r="G26" s="897">
        <v>40</v>
      </c>
      <c r="H26" s="897">
        <v>50</v>
      </c>
      <c r="I26" s="1562"/>
      <c r="J26" s="1562"/>
      <c r="K26" s="10"/>
    </row>
    <row r="27" spans="2:12" ht="18" customHeight="1" x14ac:dyDescent="0.25">
      <c r="B27" s="3"/>
      <c r="C27" s="896" t="s">
        <v>915</v>
      </c>
      <c r="D27" s="897">
        <v>10</v>
      </c>
      <c r="E27" s="897">
        <v>20</v>
      </c>
      <c r="F27" s="897">
        <v>30</v>
      </c>
      <c r="G27" s="897">
        <v>40</v>
      </c>
      <c r="H27" s="897">
        <v>50</v>
      </c>
      <c r="I27" s="1562"/>
      <c r="J27" s="1562"/>
      <c r="K27" s="10"/>
    </row>
    <row r="28" spans="2:12" ht="18" customHeight="1" x14ac:dyDescent="0.25">
      <c r="B28" s="3"/>
      <c r="C28" s="894" t="s">
        <v>56</v>
      </c>
      <c r="D28" s="895">
        <v>2000</v>
      </c>
      <c r="E28" s="895">
        <v>16000</v>
      </c>
      <c r="F28" s="895">
        <v>54000</v>
      </c>
      <c r="G28" s="895">
        <v>128000</v>
      </c>
      <c r="H28" s="895">
        <v>250000</v>
      </c>
      <c r="I28" s="1562"/>
      <c r="J28" s="1562"/>
      <c r="K28" s="10"/>
    </row>
    <row r="29" spans="2:12" ht="18" customHeight="1" x14ac:dyDescent="0.3">
      <c r="B29" s="3"/>
      <c r="C29" s="896" t="s">
        <v>946</v>
      </c>
      <c r="D29" s="897">
        <v>200</v>
      </c>
      <c r="E29" s="897">
        <v>800</v>
      </c>
      <c r="F29" s="897">
        <v>1800</v>
      </c>
      <c r="G29" s="897">
        <v>3200</v>
      </c>
      <c r="H29" s="897">
        <v>5000</v>
      </c>
      <c r="I29" s="1562"/>
      <c r="J29" s="1562"/>
      <c r="K29" s="10"/>
      <c r="L29" s="1131"/>
    </row>
    <row r="30" spans="2:12" ht="18" customHeight="1" x14ac:dyDescent="0.3">
      <c r="B30" s="3"/>
      <c r="C30" s="896" t="s">
        <v>947</v>
      </c>
      <c r="D30" s="897">
        <v>1000</v>
      </c>
      <c r="E30" s="897">
        <v>8000</v>
      </c>
      <c r="F30" s="897">
        <v>27000</v>
      </c>
      <c r="G30" s="897">
        <v>64000</v>
      </c>
      <c r="H30" s="897">
        <v>125000</v>
      </c>
      <c r="I30" s="1562"/>
      <c r="J30" s="1562"/>
      <c r="K30" s="10"/>
      <c r="L30" s="1131"/>
    </row>
    <row r="31" spans="2:12" ht="18" customHeight="1" x14ac:dyDescent="0.3">
      <c r="B31" s="3"/>
      <c r="C31" s="896" t="s">
        <v>902</v>
      </c>
      <c r="D31" s="897">
        <v>20200</v>
      </c>
      <c r="E31" s="897">
        <v>20200</v>
      </c>
      <c r="F31" s="897">
        <v>20200</v>
      </c>
      <c r="G31" s="897">
        <v>20200</v>
      </c>
      <c r="H31" s="897">
        <v>20200</v>
      </c>
      <c r="I31" s="1562"/>
      <c r="J31" s="1562"/>
      <c r="K31" s="10"/>
      <c r="L31" s="1131"/>
    </row>
    <row r="32" spans="2:12" ht="18" customHeight="1" x14ac:dyDescent="0.25">
      <c r="B32" s="3"/>
      <c r="C32" s="898" t="s">
        <v>916</v>
      </c>
      <c r="D32" s="899">
        <v>1800</v>
      </c>
      <c r="E32" s="899">
        <v>15200</v>
      </c>
      <c r="F32" s="899">
        <v>52200</v>
      </c>
      <c r="G32" s="899">
        <v>124800</v>
      </c>
      <c r="H32" s="899">
        <v>245000</v>
      </c>
      <c r="I32" s="1562"/>
      <c r="J32" s="1562"/>
      <c r="K32" s="10"/>
    </row>
    <row r="33" spans="2:11" ht="18" customHeight="1" x14ac:dyDescent="0.25">
      <c r="B33" s="3"/>
      <c r="C33" s="900" t="s">
        <v>917</v>
      </c>
      <c r="D33" s="903">
        <v>0.9</v>
      </c>
      <c r="E33" s="903">
        <v>0.95</v>
      </c>
      <c r="F33" s="903">
        <v>0.96666666666666667</v>
      </c>
      <c r="G33" s="903">
        <v>0.97499999999999998</v>
      </c>
      <c r="H33" s="903">
        <v>0.98</v>
      </c>
      <c r="I33" s="1562"/>
      <c r="J33" s="1562"/>
      <c r="K33" s="10"/>
    </row>
    <row r="34" spans="2:11" ht="18" customHeight="1" x14ac:dyDescent="0.25">
      <c r="B34" s="3"/>
      <c r="K34" s="10"/>
    </row>
    <row r="35" spans="2:11" ht="18" customHeight="1" x14ac:dyDescent="0.25">
      <c r="B35" s="3"/>
      <c r="C35" s="891" t="s">
        <v>19</v>
      </c>
      <c r="D35" s="1557" t="s">
        <v>226</v>
      </c>
      <c r="E35" s="1558"/>
      <c r="F35" s="1558"/>
      <c r="G35" s="1558"/>
      <c r="H35" s="1558"/>
      <c r="I35" s="1559" t="s">
        <v>143</v>
      </c>
      <c r="J35" s="1560"/>
      <c r="K35" s="10"/>
    </row>
    <row r="36" spans="2:11" ht="18" customHeight="1" x14ac:dyDescent="0.25">
      <c r="B36" s="3"/>
      <c r="C36" s="892" t="s">
        <v>763</v>
      </c>
      <c r="D36" s="893" t="s">
        <v>642</v>
      </c>
      <c r="E36" s="893" t="s">
        <v>211</v>
      </c>
      <c r="F36" s="893" t="s">
        <v>212</v>
      </c>
      <c r="G36" s="893" t="s">
        <v>213</v>
      </c>
      <c r="H36" s="893" t="s">
        <v>462</v>
      </c>
      <c r="I36" s="1559"/>
      <c r="J36" s="1560"/>
      <c r="K36" s="10"/>
    </row>
    <row r="37" spans="2:11" ht="18" customHeight="1" x14ac:dyDescent="0.25">
      <c r="B37" s="3"/>
      <c r="C37" s="894" t="s">
        <v>908</v>
      </c>
      <c r="D37" s="895">
        <v>40</v>
      </c>
      <c r="E37" s="895">
        <v>20</v>
      </c>
      <c r="F37" s="895">
        <v>60</v>
      </c>
      <c r="G37" s="895">
        <v>80</v>
      </c>
      <c r="H37" s="895">
        <v>100</v>
      </c>
      <c r="I37" s="1561"/>
      <c r="J37" s="1562"/>
      <c r="K37" s="10"/>
    </row>
    <row r="38" spans="2:11" ht="18" customHeight="1" x14ac:dyDescent="0.25">
      <c r="B38" s="3"/>
      <c r="C38" s="896" t="s">
        <v>918</v>
      </c>
      <c r="D38" s="897">
        <v>20</v>
      </c>
      <c r="E38" s="897">
        <v>10</v>
      </c>
      <c r="F38" s="897">
        <v>30</v>
      </c>
      <c r="G38" s="897">
        <v>40</v>
      </c>
      <c r="H38" s="897">
        <v>50</v>
      </c>
      <c r="I38" s="1562"/>
      <c r="J38" s="1562"/>
      <c r="K38" s="10"/>
    </row>
    <row r="39" spans="2:11" ht="18" customHeight="1" x14ac:dyDescent="0.25">
      <c r="B39" s="3"/>
      <c r="C39" s="896" t="s">
        <v>919</v>
      </c>
      <c r="D39" s="897">
        <v>20</v>
      </c>
      <c r="E39" s="897">
        <v>10</v>
      </c>
      <c r="F39" s="897">
        <v>30</v>
      </c>
      <c r="G39" s="897">
        <v>40</v>
      </c>
      <c r="H39" s="897">
        <v>50</v>
      </c>
      <c r="I39" s="1562"/>
      <c r="J39" s="1562"/>
      <c r="K39" s="10"/>
    </row>
    <row r="40" spans="2:11" ht="18" customHeight="1" x14ac:dyDescent="0.25">
      <c r="B40" s="3"/>
      <c r="C40" s="896" t="s">
        <v>910</v>
      </c>
      <c r="D40" s="897">
        <v>20</v>
      </c>
      <c r="E40" s="897">
        <v>10</v>
      </c>
      <c r="F40" s="897">
        <v>30</v>
      </c>
      <c r="G40" s="897">
        <v>40</v>
      </c>
      <c r="H40" s="897">
        <v>50</v>
      </c>
      <c r="I40" s="1562"/>
      <c r="J40" s="1562"/>
      <c r="K40" s="10"/>
    </row>
    <row r="41" spans="2:11" ht="18" customHeight="1" x14ac:dyDescent="0.25">
      <c r="B41" s="3"/>
      <c r="C41" s="894" t="s">
        <v>912</v>
      </c>
      <c r="D41" s="895">
        <v>800</v>
      </c>
      <c r="E41" s="895">
        <v>200</v>
      </c>
      <c r="F41" s="895">
        <v>1800</v>
      </c>
      <c r="G41" s="895">
        <v>3200</v>
      </c>
      <c r="H41" s="895">
        <v>5000</v>
      </c>
      <c r="I41" s="1562"/>
      <c r="J41" s="1562"/>
      <c r="K41" s="10"/>
    </row>
    <row r="42" spans="2:11" ht="18" customHeight="1" x14ac:dyDescent="0.25">
      <c r="B42" s="3"/>
      <c r="C42" s="896" t="s">
        <v>914</v>
      </c>
      <c r="D42" s="897">
        <v>20</v>
      </c>
      <c r="E42" s="897">
        <v>10</v>
      </c>
      <c r="F42" s="897">
        <v>30</v>
      </c>
      <c r="G42" s="897">
        <v>40</v>
      </c>
      <c r="H42" s="897">
        <v>50</v>
      </c>
      <c r="I42" s="1562"/>
      <c r="J42" s="1562"/>
      <c r="K42" s="10"/>
    </row>
    <row r="43" spans="2:11" ht="18" customHeight="1" x14ac:dyDescent="0.25">
      <c r="B43" s="3"/>
      <c r="C43" s="896" t="s">
        <v>915</v>
      </c>
      <c r="D43" s="897">
        <v>20</v>
      </c>
      <c r="E43" s="897">
        <v>10</v>
      </c>
      <c r="F43" s="897">
        <v>30</v>
      </c>
      <c r="G43" s="897">
        <v>40</v>
      </c>
      <c r="H43" s="897">
        <v>50</v>
      </c>
      <c r="I43" s="1562"/>
      <c r="J43" s="1562"/>
      <c r="K43" s="10"/>
    </row>
    <row r="44" spans="2:11" ht="18" customHeight="1" x14ac:dyDescent="0.25">
      <c r="B44" s="3"/>
      <c r="C44" s="894" t="s">
        <v>56</v>
      </c>
      <c r="D44" s="895">
        <v>16000</v>
      </c>
      <c r="E44" s="895">
        <v>2000</v>
      </c>
      <c r="F44" s="895">
        <v>54000</v>
      </c>
      <c r="G44" s="895">
        <v>128000</v>
      </c>
      <c r="H44" s="895">
        <v>250000</v>
      </c>
      <c r="I44" s="1562"/>
      <c r="J44" s="1562"/>
      <c r="K44" s="10"/>
    </row>
    <row r="45" spans="2:11" ht="18" customHeight="1" x14ac:dyDescent="0.25">
      <c r="B45" s="3"/>
      <c r="C45" s="896" t="s">
        <v>946</v>
      </c>
      <c r="D45" s="897">
        <v>800</v>
      </c>
      <c r="E45" s="897">
        <v>200</v>
      </c>
      <c r="F45" s="897">
        <v>1800</v>
      </c>
      <c r="G45" s="897">
        <v>3200</v>
      </c>
      <c r="H45" s="897">
        <v>5000</v>
      </c>
      <c r="I45" s="1562"/>
      <c r="J45" s="1562"/>
      <c r="K45" s="10"/>
    </row>
    <row r="46" spans="2:11" ht="18" customHeight="1" x14ac:dyDescent="0.25">
      <c r="B46" s="3"/>
      <c r="C46" s="896" t="s">
        <v>947</v>
      </c>
      <c r="D46" s="897">
        <v>8000</v>
      </c>
      <c r="E46" s="897">
        <v>1000</v>
      </c>
      <c r="F46" s="897">
        <v>27000</v>
      </c>
      <c r="G46" s="897">
        <v>64000</v>
      </c>
      <c r="H46" s="897">
        <v>125000</v>
      </c>
      <c r="I46" s="1562"/>
      <c r="J46" s="1562"/>
      <c r="K46" s="10"/>
    </row>
    <row r="47" spans="2:11" ht="18" customHeight="1" x14ac:dyDescent="0.25">
      <c r="B47" s="3"/>
      <c r="C47" s="896" t="s">
        <v>902</v>
      </c>
      <c r="D47" s="897">
        <v>40200</v>
      </c>
      <c r="E47" s="897">
        <v>40200</v>
      </c>
      <c r="F47" s="897">
        <v>40200</v>
      </c>
      <c r="G47" s="897">
        <v>40200</v>
      </c>
      <c r="H47" s="897">
        <v>40200</v>
      </c>
      <c r="I47" s="1562"/>
      <c r="J47" s="1562"/>
      <c r="K47" s="10"/>
    </row>
    <row r="48" spans="2:11" ht="18" customHeight="1" x14ac:dyDescent="0.25">
      <c r="B48" s="3"/>
      <c r="C48" s="898" t="s">
        <v>916</v>
      </c>
      <c r="D48" s="899">
        <v>15200</v>
      </c>
      <c r="E48" s="899">
        <v>1800</v>
      </c>
      <c r="F48" s="899">
        <v>52200</v>
      </c>
      <c r="G48" s="899">
        <v>124800</v>
      </c>
      <c r="H48" s="899">
        <v>245000</v>
      </c>
      <c r="I48" s="1562"/>
      <c r="J48" s="1562"/>
      <c r="K48" s="10"/>
    </row>
    <row r="49" spans="2:11" ht="18" customHeight="1" x14ac:dyDescent="0.25">
      <c r="B49" s="3"/>
      <c r="C49" s="900" t="s">
        <v>917</v>
      </c>
      <c r="D49" s="903">
        <v>0.95</v>
      </c>
      <c r="E49" s="903">
        <v>0.9</v>
      </c>
      <c r="F49" s="903">
        <v>0.96666666666666667</v>
      </c>
      <c r="G49" s="903">
        <v>0.97499999999999998</v>
      </c>
      <c r="H49" s="903">
        <v>0.98</v>
      </c>
      <c r="I49" s="1562"/>
      <c r="J49" s="1562"/>
      <c r="K49" s="10"/>
    </row>
    <row r="50" spans="2:11" ht="18" customHeight="1" x14ac:dyDescent="0.25">
      <c r="B50" s="3"/>
      <c r="K50" s="10"/>
    </row>
    <row r="51" spans="2:11" ht="18" customHeight="1" x14ac:dyDescent="0.25">
      <c r="B51" s="3"/>
      <c r="C51" s="891" t="s">
        <v>19</v>
      </c>
      <c r="D51" s="1557" t="s">
        <v>226</v>
      </c>
      <c r="E51" s="1558"/>
      <c r="F51" s="1558"/>
      <c r="G51" s="1558"/>
      <c r="H51" s="1558"/>
      <c r="I51" s="1559" t="s">
        <v>143</v>
      </c>
      <c r="J51" s="1560"/>
      <c r="K51" s="10"/>
    </row>
    <row r="52" spans="2:11" ht="18" customHeight="1" x14ac:dyDescent="0.25">
      <c r="B52" s="3"/>
      <c r="C52" s="892" t="s">
        <v>763</v>
      </c>
      <c r="D52" s="893" t="s">
        <v>211</v>
      </c>
      <c r="E52" s="893" t="s">
        <v>212</v>
      </c>
      <c r="F52" s="893" t="s">
        <v>213</v>
      </c>
      <c r="G52" s="893" t="s">
        <v>462</v>
      </c>
      <c r="H52" s="893" t="s">
        <v>463</v>
      </c>
      <c r="I52" s="1559"/>
      <c r="J52" s="1560"/>
      <c r="K52" s="10"/>
    </row>
    <row r="53" spans="2:11" ht="18" customHeight="1" x14ac:dyDescent="0.25">
      <c r="B53" s="3"/>
      <c r="C53" s="894" t="s">
        <v>908</v>
      </c>
      <c r="D53" s="895">
        <v>0</v>
      </c>
      <c r="E53" s="895">
        <v>0</v>
      </c>
      <c r="F53" s="895">
        <v>20</v>
      </c>
      <c r="G53" s="895">
        <v>0</v>
      </c>
      <c r="H53" s="895">
        <v>0</v>
      </c>
      <c r="I53" s="1561"/>
      <c r="J53" s="1562"/>
      <c r="K53" s="10"/>
    </row>
    <row r="54" spans="2:11" ht="18" customHeight="1" x14ac:dyDescent="0.25">
      <c r="B54" s="3"/>
      <c r="C54" s="896" t="s">
        <v>918</v>
      </c>
      <c r="D54" s="897">
        <v>0</v>
      </c>
      <c r="E54" s="897">
        <v>0</v>
      </c>
      <c r="F54" s="897">
        <v>1</v>
      </c>
      <c r="G54" s="897">
        <v>0</v>
      </c>
      <c r="H54" s="897">
        <v>0</v>
      </c>
      <c r="I54" s="1562"/>
      <c r="J54" s="1562"/>
      <c r="K54" s="10"/>
    </row>
    <row r="55" spans="2:11" ht="18" customHeight="1" x14ac:dyDescent="0.25">
      <c r="B55" s="3"/>
      <c r="C55" s="896" t="s">
        <v>919</v>
      </c>
      <c r="D55" s="897">
        <v>0</v>
      </c>
      <c r="E55" s="897">
        <v>0</v>
      </c>
      <c r="F55" s="897">
        <v>1</v>
      </c>
      <c r="G55" s="897">
        <v>0</v>
      </c>
      <c r="H55" s="897">
        <v>0</v>
      </c>
      <c r="I55" s="1562"/>
      <c r="J55" s="1562"/>
      <c r="K55" s="10"/>
    </row>
    <row r="56" spans="2:11" ht="18" customHeight="1" x14ac:dyDescent="0.25">
      <c r="B56" s="3"/>
      <c r="C56" s="896" t="s">
        <v>910</v>
      </c>
      <c r="D56" s="897">
        <v>0</v>
      </c>
      <c r="E56" s="897">
        <v>0</v>
      </c>
      <c r="F56" s="897">
        <v>21</v>
      </c>
      <c r="G56" s="897">
        <v>0</v>
      </c>
      <c r="H56" s="897">
        <v>0</v>
      </c>
      <c r="I56" s="1562"/>
      <c r="J56" s="1562"/>
      <c r="K56" s="10"/>
    </row>
    <row r="57" spans="2:11" ht="18" customHeight="1" x14ac:dyDescent="0.25">
      <c r="B57" s="3"/>
      <c r="C57" s="894" t="s">
        <v>912</v>
      </c>
      <c r="D57" s="895">
        <v>0</v>
      </c>
      <c r="E57" s="895">
        <v>0</v>
      </c>
      <c r="F57" s="895">
        <v>25</v>
      </c>
      <c r="G57" s="895">
        <v>0</v>
      </c>
      <c r="H57" s="895">
        <v>0</v>
      </c>
      <c r="I57" s="1562"/>
      <c r="J57" s="1562"/>
      <c r="K57" s="10"/>
    </row>
    <row r="58" spans="2:11" ht="18" customHeight="1" x14ac:dyDescent="0.25">
      <c r="B58" s="3"/>
      <c r="C58" s="896" t="s">
        <v>914</v>
      </c>
      <c r="D58" s="897">
        <v>0</v>
      </c>
      <c r="E58" s="897">
        <v>0</v>
      </c>
      <c r="F58" s="897">
        <v>10</v>
      </c>
      <c r="G58" s="897">
        <v>0</v>
      </c>
      <c r="H58" s="897">
        <v>0</v>
      </c>
      <c r="I58" s="1562"/>
      <c r="J58" s="1562"/>
      <c r="K58" s="10"/>
    </row>
    <row r="59" spans="2:11" ht="18" customHeight="1" x14ac:dyDescent="0.25">
      <c r="B59" s="3"/>
      <c r="C59" s="896" t="s">
        <v>915</v>
      </c>
      <c r="D59" s="897"/>
      <c r="E59" s="897"/>
      <c r="F59" s="897"/>
      <c r="G59" s="897"/>
      <c r="H59" s="897"/>
      <c r="I59" s="1562"/>
      <c r="J59" s="1562"/>
      <c r="K59" s="10"/>
    </row>
    <row r="60" spans="2:11" ht="18" customHeight="1" x14ac:dyDescent="0.25">
      <c r="B60" s="3"/>
      <c r="C60" s="894" t="s">
        <v>56</v>
      </c>
      <c r="D60" s="895">
        <v>0</v>
      </c>
      <c r="E60" s="895">
        <v>0</v>
      </c>
      <c r="F60" s="895">
        <v>210</v>
      </c>
      <c r="G60" s="895">
        <v>0</v>
      </c>
      <c r="H60" s="895">
        <v>0</v>
      </c>
      <c r="I60" s="1562"/>
      <c r="J60" s="1562"/>
      <c r="K60" s="10"/>
    </row>
    <row r="61" spans="2:11" ht="18" customHeight="1" x14ac:dyDescent="0.25">
      <c r="B61" s="3"/>
      <c r="C61" s="896" t="s">
        <v>946</v>
      </c>
      <c r="D61" s="897">
        <v>0</v>
      </c>
      <c r="E61" s="897">
        <v>0</v>
      </c>
      <c r="F61" s="897">
        <v>315</v>
      </c>
      <c r="G61" s="897">
        <v>0</v>
      </c>
      <c r="H61" s="897">
        <v>0</v>
      </c>
      <c r="I61" s="1562"/>
      <c r="J61" s="1562"/>
      <c r="K61" s="10"/>
    </row>
    <row r="62" spans="2:11" ht="18" customHeight="1" x14ac:dyDescent="0.25">
      <c r="B62" s="3"/>
      <c r="C62" s="896" t="s">
        <v>947</v>
      </c>
      <c r="D62" s="897">
        <v>0</v>
      </c>
      <c r="E62" s="897">
        <v>0</v>
      </c>
      <c r="F62" s="897">
        <v>525</v>
      </c>
      <c r="G62" s="897">
        <v>0</v>
      </c>
      <c r="H62" s="897">
        <v>0</v>
      </c>
      <c r="I62" s="1562"/>
      <c r="J62" s="1562"/>
      <c r="K62" s="10"/>
    </row>
    <row r="63" spans="2:11" ht="18" customHeight="1" x14ac:dyDescent="0.25">
      <c r="B63" s="3"/>
      <c r="C63" s="896" t="s">
        <v>902</v>
      </c>
      <c r="D63" s="897">
        <v>40200.288123592523</v>
      </c>
      <c r="E63" s="897">
        <v>40200.288123592523</v>
      </c>
      <c r="F63" s="897">
        <v>40200.288123592523</v>
      </c>
      <c r="G63" s="897">
        <v>40200.288123592523</v>
      </c>
      <c r="H63" s="897">
        <v>40200.288123592523</v>
      </c>
      <c r="I63" s="1562"/>
      <c r="J63" s="1562"/>
      <c r="K63" s="10"/>
    </row>
    <row r="64" spans="2:11" ht="18" customHeight="1" x14ac:dyDescent="0.25">
      <c r="B64" s="3"/>
      <c r="C64" s="898" t="s">
        <v>916</v>
      </c>
      <c r="D64" s="899">
        <v>0</v>
      </c>
      <c r="E64" s="899">
        <v>0</v>
      </c>
      <c r="F64" s="899">
        <v>0.6</v>
      </c>
      <c r="G64" s="899">
        <v>0</v>
      </c>
      <c r="H64" s="899">
        <v>0</v>
      </c>
      <c r="I64" s="1562"/>
      <c r="J64" s="1562"/>
      <c r="K64" s="10"/>
    </row>
    <row r="65" spans="2:11" ht="18" customHeight="1" x14ac:dyDescent="0.25">
      <c r="B65" s="3"/>
      <c r="C65" s="900" t="s">
        <v>917</v>
      </c>
      <c r="D65" s="903">
        <v>0</v>
      </c>
      <c r="E65" s="903">
        <v>0</v>
      </c>
      <c r="F65" s="903">
        <v>0</v>
      </c>
      <c r="G65" s="903">
        <v>0</v>
      </c>
      <c r="H65" s="903">
        <v>0</v>
      </c>
      <c r="I65" s="1562"/>
      <c r="J65" s="1562"/>
      <c r="K65" s="10"/>
    </row>
    <row r="66" spans="2:11" ht="18" customHeight="1" x14ac:dyDescent="0.25">
      <c r="B66" s="3"/>
      <c r="K66" s="10"/>
    </row>
    <row r="67" spans="2:11" ht="18" customHeight="1" x14ac:dyDescent="0.25">
      <c r="B67" s="3"/>
      <c r="C67" s="891" t="s">
        <v>19</v>
      </c>
      <c r="D67" s="1557" t="s">
        <v>226</v>
      </c>
      <c r="E67" s="1558"/>
      <c r="F67" s="1558"/>
      <c r="G67" s="1558"/>
      <c r="H67" s="1558"/>
      <c r="I67" s="1559" t="s">
        <v>143</v>
      </c>
      <c r="J67" s="1560"/>
      <c r="K67" s="10"/>
    </row>
    <row r="68" spans="2:11" ht="18" customHeight="1" x14ac:dyDescent="0.25">
      <c r="B68" s="3"/>
      <c r="C68" s="892" t="s">
        <v>763</v>
      </c>
      <c r="D68" s="893" t="s">
        <v>211</v>
      </c>
      <c r="E68" s="893" t="s">
        <v>212</v>
      </c>
      <c r="F68" s="893" t="s">
        <v>213</v>
      </c>
      <c r="G68" s="893" t="s">
        <v>462</v>
      </c>
      <c r="H68" s="893" t="s">
        <v>463</v>
      </c>
      <c r="I68" s="1559"/>
      <c r="J68" s="1560"/>
      <c r="K68" s="10"/>
    </row>
    <row r="69" spans="2:11" ht="18" customHeight="1" x14ac:dyDescent="0.25">
      <c r="B69" s="3"/>
      <c r="C69" s="894" t="s">
        <v>908</v>
      </c>
      <c r="D69" s="895">
        <v>0</v>
      </c>
      <c r="E69" s="895">
        <v>0</v>
      </c>
      <c r="F69" s="895">
        <v>20</v>
      </c>
      <c r="G69" s="895">
        <v>0</v>
      </c>
      <c r="H69" s="895">
        <v>0</v>
      </c>
      <c r="I69" s="1561"/>
      <c r="J69" s="1562"/>
      <c r="K69" s="10"/>
    </row>
    <row r="70" spans="2:11" ht="18" customHeight="1" x14ac:dyDescent="0.25">
      <c r="B70" s="3"/>
      <c r="C70" s="896" t="s">
        <v>918</v>
      </c>
      <c r="D70" s="897">
        <v>0</v>
      </c>
      <c r="E70" s="897">
        <v>0</v>
      </c>
      <c r="F70" s="897">
        <v>1</v>
      </c>
      <c r="G70" s="897">
        <v>0</v>
      </c>
      <c r="H70" s="897">
        <v>0</v>
      </c>
      <c r="I70" s="1562"/>
      <c r="J70" s="1562"/>
      <c r="K70" s="10"/>
    </row>
    <row r="71" spans="2:11" ht="18" customHeight="1" x14ac:dyDescent="0.25">
      <c r="B71" s="3"/>
      <c r="C71" s="896" t="s">
        <v>919</v>
      </c>
      <c r="D71" s="897">
        <v>0</v>
      </c>
      <c r="E71" s="897">
        <v>0</v>
      </c>
      <c r="F71" s="897">
        <v>1</v>
      </c>
      <c r="G71" s="897">
        <v>0</v>
      </c>
      <c r="H71" s="897">
        <v>0</v>
      </c>
      <c r="I71" s="1562"/>
      <c r="J71" s="1562"/>
      <c r="K71" s="10"/>
    </row>
    <row r="72" spans="2:11" ht="18" customHeight="1" x14ac:dyDescent="0.25">
      <c r="B72" s="3"/>
      <c r="C72" s="896" t="s">
        <v>910</v>
      </c>
      <c r="D72" s="897">
        <v>0</v>
      </c>
      <c r="E72" s="897">
        <v>0</v>
      </c>
      <c r="F72" s="897">
        <v>21</v>
      </c>
      <c r="G72" s="897">
        <v>0</v>
      </c>
      <c r="H72" s="897">
        <v>0</v>
      </c>
      <c r="I72" s="1562"/>
      <c r="J72" s="1562"/>
      <c r="K72" s="10"/>
    </row>
    <row r="73" spans="2:11" ht="18" customHeight="1" x14ac:dyDescent="0.25">
      <c r="B73" s="3"/>
      <c r="C73" s="894" t="s">
        <v>912</v>
      </c>
      <c r="D73" s="895">
        <v>0</v>
      </c>
      <c r="E73" s="895">
        <v>0</v>
      </c>
      <c r="F73" s="895">
        <v>25</v>
      </c>
      <c r="G73" s="895">
        <v>0</v>
      </c>
      <c r="H73" s="895">
        <v>0</v>
      </c>
      <c r="I73" s="1562"/>
      <c r="J73" s="1562"/>
      <c r="K73" s="10"/>
    </row>
    <row r="74" spans="2:11" ht="18" customHeight="1" x14ac:dyDescent="0.25">
      <c r="B74" s="3"/>
      <c r="C74" s="896" t="s">
        <v>914</v>
      </c>
      <c r="D74" s="897">
        <v>0</v>
      </c>
      <c r="E74" s="897">
        <v>0</v>
      </c>
      <c r="F74" s="897">
        <v>10</v>
      </c>
      <c r="G74" s="897">
        <v>0</v>
      </c>
      <c r="H74" s="897">
        <v>0</v>
      </c>
      <c r="I74" s="1562"/>
      <c r="J74" s="1562"/>
      <c r="K74" s="10"/>
    </row>
    <row r="75" spans="2:11" ht="18" customHeight="1" x14ac:dyDescent="0.25">
      <c r="B75" s="3"/>
      <c r="C75" s="896" t="s">
        <v>915</v>
      </c>
      <c r="D75" s="897"/>
      <c r="E75" s="897"/>
      <c r="F75" s="897"/>
      <c r="G75" s="897"/>
      <c r="H75" s="897"/>
      <c r="I75" s="1562"/>
      <c r="J75" s="1562"/>
      <c r="K75" s="10"/>
    </row>
    <row r="76" spans="2:11" ht="18" customHeight="1" x14ac:dyDescent="0.25">
      <c r="B76" s="3"/>
      <c r="C76" s="894" t="s">
        <v>56</v>
      </c>
      <c r="D76" s="895">
        <v>0</v>
      </c>
      <c r="E76" s="895">
        <v>0</v>
      </c>
      <c r="F76" s="895">
        <v>210</v>
      </c>
      <c r="G76" s="895">
        <v>0</v>
      </c>
      <c r="H76" s="895">
        <v>0</v>
      </c>
      <c r="I76" s="1562"/>
      <c r="J76" s="1562"/>
      <c r="K76" s="10"/>
    </row>
    <row r="77" spans="2:11" ht="18" customHeight="1" x14ac:dyDescent="0.25">
      <c r="B77" s="3"/>
      <c r="C77" s="896" t="s">
        <v>946</v>
      </c>
      <c r="D77" s="897">
        <v>0</v>
      </c>
      <c r="E77" s="897">
        <v>0</v>
      </c>
      <c r="F77" s="897">
        <v>315</v>
      </c>
      <c r="G77" s="897">
        <v>0</v>
      </c>
      <c r="H77" s="897">
        <v>0</v>
      </c>
      <c r="I77" s="1562"/>
      <c r="J77" s="1562"/>
      <c r="K77" s="10"/>
    </row>
    <row r="78" spans="2:11" ht="18" customHeight="1" x14ac:dyDescent="0.25">
      <c r="B78" s="3"/>
      <c r="C78" s="896" t="s">
        <v>947</v>
      </c>
      <c r="D78" s="897">
        <v>0</v>
      </c>
      <c r="E78" s="897">
        <v>0</v>
      </c>
      <c r="F78" s="897">
        <v>525</v>
      </c>
      <c r="G78" s="897">
        <v>0</v>
      </c>
      <c r="H78" s="897">
        <v>0</v>
      </c>
      <c r="I78" s="1562"/>
      <c r="J78" s="1562"/>
      <c r="K78" s="10"/>
    </row>
    <row r="79" spans="2:11" ht="18" customHeight="1" x14ac:dyDescent="0.25">
      <c r="B79" s="3"/>
      <c r="C79" s="896" t="s">
        <v>902</v>
      </c>
      <c r="D79" s="897">
        <v>40200.288123592523</v>
      </c>
      <c r="E79" s="897">
        <v>40200.288123592523</v>
      </c>
      <c r="F79" s="897">
        <v>40200.288123592523</v>
      </c>
      <c r="G79" s="897">
        <v>40200.288123592523</v>
      </c>
      <c r="H79" s="897">
        <v>40200.288123592523</v>
      </c>
      <c r="I79" s="1562"/>
      <c r="J79" s="1562"/>
      <c r="K79" s="10"/>
    </row>
    <row r="80" spans="2:11" ht="18" customHeight="1" x14ac:dyDescent="0.25">
      <c r="B80" s="3"/>
      <c r="C80" s="898" t="s">
        <v>916</v>
      </c>
      <c r="D80" s="899">
        <v>0</v>
      </c>
      <c r="E80" s="899">
        <v>0</v>
      </c>
      <c r="F80" s="899">
        <v>0.6</v>
      </c>
      <c r="G80" s="899">
        <v>0</v>
      </c>
      <c r="H80" s="899">
        <v>0</v>
      </c>
      <c r="I80" s="1562"/>
      <c r="J80" s="1562"/>
      <c r="K80" s="10"/>
    </row>
    <row r="81" spans="2:11" ht="18" customHeight="1" x14ac:dyDescent="0.25">
      <c r="B81" s="3"/>
      <c r="C81" s="900" t="s">
        <v>917</v>
      </c>
      <c r="D81" s="903">
        <v>0</v>
      </c>
      <c r="E81" s="903">
        <v>0</v>
      </c>
      <c r="F81" s="903">
        <v>0</v>
      </c>
      <c r="G81" s="903">
        <v>0</v>
      </c>
      <c r="H81" s="903">
        <v>0</v>
      </c>
      <c r="I81" s="1562"/>
      <c r="J81" s="1562"/>
      <c r="K81" s="10"/>
    </row>
    <row r="82" spans="2:11" ht="18" customHeight="1" x14ac:dyDescent="0.25">
      <c r="B82" s="3"/>
      <c r="K82" s="10"/>
    </row>
    <row r="83" spans="2:11" ht="18" customHeight="1" x14ac:dyDescent="0.25">
      <c r="B83" s="3"/>
      <c r="C83" s="891" t="s">
        <v>19</v>
      </c>
      <c r="D83" s="1557" t="s">
        <v>226</v>
      </c>
      <c r="E83" s="1558"/>
      <c r="F83" s="1558"/>
      <c r="G83" s="1558"/>
      <c r="H83" s="1558"/>
      <c r="I83" s="1559" t="s">
        <v>143</v>
      </c>
      <c r="J83" s="1560"/>
      <c r="K83" s="10"/>
    </row>
    <row r="84" spans="2:11" ht="18" customHeight="1" x14ac:dyDescent="0.25">
      <c r="B84" s="3"/>
      <c r="C84" s="892" t="s">
        <v>763</v>
      </c>
      <c r="D84" s="893" t="s">
        <v>211</v>
      </c>
      <c r="E84" s="893" t="s">
        <v>212</v>
      </c>
      <c r="F84" s="893" t="s">
        <v>213</v>
      </c>
      <c r="G84" s="893" t="s">
        <v>462</v>
      </c>
      <c r="H84" s="893" t="s">
        <v>463</v>
      </c>
      <c r="I84" s="1559"/>
      <c r="J84" s="1560"/>
      <c r="K84" s="10"/>
    </row>
    <row r="85" spans="2:11" ht="18" customHeight="1" x14ac:dyDescent="0.25">
      <c r="B85" s="3"/>
      <c r="C85" s="894" t="s">
        <v>908</v>
      </c>
      <c r="D85" s="895">
        <v>0</v>
      </c>
      <c r="E85" s="895">
        <v>0</v>
      </c>
      <c r="F85" s="895">
        <v>20</v>
      </c>
      <c r="G85" s="895">
        <v>0</v>
      </c>
      <c r="H85" s="895">
        <v>0</v>
      </c>
      <c r="I85" s="1561"/>
      <c r="J85" s="1562"/>
      <c r="K85" s="10"/>
    </row>
    <row r="86" spans="2:11" ht="18" customHeight="1" x14ac:dyDescent="0.25">
      <c r="B86" s="3"/>
      <c r="C86" s="896" t="s">
        <v>918</v>
      </c>
      <c r="D86" s="897">
        <v>0</v>
      </c>
      <c r="E86" s="897">
        <v>0</v>
      </c>
      <c r="F86" s="897">
        <v>1</v>
      </c>
      <c r="G86" s="897">
        <v>0</v>
      </c>
      <c r="H86" s="897">
        <v>0</v>
      </c>
      <c r="I86" s="1562"/>
      <c r="J86" s="1562"/>
      <c r="K86" s="10"/>
    </row>
    <row r="87" spans="2:11" ht="18" customHeight="1" x14ac:dyDescent="0.25">
      <c r="B87" s="3"/>
      <c r="C87" s="896" t="s">
        <v>919</v>
      </c>
      <c r="D87" s="897">
        <v>0</v>
      </c>
      <c r="E87" s="897">
        <v>0</v>
      </c>
      <c r="F87" s="897">
        <v>1</v>
      </c>
      <c r="G87" s="897">
        <v>0</v>
      </c>
      <c r="H87" s="897">
        <v>0</v>
      </c>
      <c r="I87" s="1562"/>
      <c r="J87" s="1562"/>
      <c r="K87" s="10"/>
    </row>
    <row r="88" spans="2:11" ht="18" customHeight="1" x14ac:dyDescent="0.25">
      <c r="B88" s="3"/>
      <c r="C88" s="896" t="s">
        <v>910</v>
      </c>
      <c r="D88" s="897">
        <v>0</v>
      </c>
      <c r="E88" s="897">
        <v>0</v>
      </c>
      <c r="F88" s="897">
        <v>21</v>
      </c>
      <c r="G88" s="897">
        <v>0</v>
      </c>
      <c r="H88" s="897">
        <v>0</v>
      </c>
      <c r="I88" s="1562"/>
      <c r="J88" s="1562"/>
      <c r="K88" s="10"/>
    </row>
    <row r="89" spans="2:11" ht="18" customHeight="1" x14ac:dyDescent="0.25">
      <c r="B89" s="3"/>
      <c r="C89" s="894" t="s">
        <v>912</v>
      </c>
      <c r="D89" s="895">
        <v>0</v>
      </c>
      <c r="E89" s="895">
        <v>0</v>
      </c>
      <c r="F89" s="895">
        <v>25</v>
      </c>
      <c r="G89" s="895">
        <v>0</v>
      </c>
      <c r="H89" s="895">
        <v>0</v>
      </c>
      <c r="I89" s="1562"/>
      <c r="J89" s="1562"/>
      <c r="K89" s="10"/>
    </row>
    <row r="90" spans="2:11" ht="18" customHeight="1" x14ac:dyDescent="0.25">
      <c r="B90" s="3"/>
      <c r="C90" s="896" t="s">
        <v>914</v>
      </c>
      <c r="D90" s="897">
        <v>0</v>
      </c>
      <c r="E90" s="897">
        <v>0</v>
      </c>
      <c r="F90" s="897">
        <v>10</v>
      </c>
      <c r="G90" s="897">
        <v>0</v>
      </c>
      <c r="H90" s="897">
        <v>0</v>
      </c>
      <c r="I90" s="1562"/>
      <c r="J90" s="1562"/>
      <c r="K90" s="10"/>
    </row>
    <row r="91" spans="2:11" ht="18" customHeight="1" x14ac:dyDescent="0.25">
      <c r="B91" s="3"/>
      <c r="C91" s="896" t="s">
        <v>915</v>
      </c>
      <c r="D91" s="897"/>
      <c r="E91" s="897"/>
      <c r="F91" s="897"/>
      <c r="G91" s="897"/>
      <c r="H91" s="897"/>
      <c r="I91" s="1562"/>
      <c r="J91" s="1562"/>
      <c r="K91" s="10"/>
    </row>
    <row r="92" spans="2:11" ht="18" customHeight="1" x14ac:dyDescent="0.25">
      <c r="B92" s="3"/>
      <c r="C92" s="894" t="s">
        <v>56</v>
      </c>
      <c r="D92" s="895">
        <v>0</v>
      </c>
      <c r="E92" s="895">
        <v>0</v>
      </c>
      <c r="F92" s="895">
        <v>210</v>
      </c>
      <c r="G92" s="895">
        <v>0</v>
      </c>
      <c r="H92" s="895">
        <v>0</v>
      </c>
      <c r="I92" s="1562"/>
      <c r="J92" s="1562"/>
      <c r="K92" s="10"/>
    </row>
    <row r="93" spans="2:11" ht="18" customHeight="1" x14ac:dyDescent="0.25">
      <c r="B93" s="3"/>
      <c r="C93" s="896" t="s">
        <v>946</v>
      </c>
      <c r="D93" s="897">
        <v>0</v>
      </c>
      <c r="E93" s="897">
        <v>0</v>
      </c>
      <c r="F93" s="897">
        <v>315</v>
      </c>
      <c r="G93" s="897">
        <v>0</v>
      </c>
      <c r="H93" s="897">
        <v>0</v>
      </c>
      <c r="I93" s="1562"/>
      <c r="J93" s="1562"/>
      <c r="K93" s="10"/>
    </row>
    <row r="94" spans="2:11" ht="18" customHeight="1" x14ac:dyDescent="0.25">
      <c r="B94" s="3"/>
      <c r="C94" s="896" t="s">
        <v>947</v>
      </c>
      <c r="D94" s="897">
        <v>0</v>
      </c>
      <c r="E94" s="897">
        <v>0</v>
      </c>
      <c r="F94" s="897">
        <v>525</v>
      </c>
      <c r="G94" s="897">
        <v>0</v>
      </c>
      <c r="H94" s="897">
        <v>0</v>
      </c>
      <c r="I94" s="1562"/>
      <c r="J94" s="1562"/>
      <c r="K94" s="10"/>
    </row>
    <row r="95" spans="2:11" ht="18" customHeight="1" x14ac:dyDescent="0.25">
      <c r="B95" s="3"/>
      <c r="C95" s="896" t="s">
        <v>902</v>
      </c>
      <c r="D95" s="897">
        <v>40200.288123592523</v>
      </c>
      <c r="E95" s="897">
        <v>40200.288123592523</v>
      </c>
      <c r="F95" s="897">
        <v>40200.288123592523</v>
      </c>
      <c r="G95" s="897">
        <v>40200.288123592523</v>
      </c>
      <c r="H95" s="897">
        <v>40200.288123592523</v>
      </c>
      <c r="I95" s="1562"/>
      <c r="J95" s="1562"/>
      <c r="K95" s="10"/>
    </row>
    <row r="96" spans="2:11" ht="18" customHeight="1" x14ac:dyDescent="0.25">
      <c r="B96" s="3"/>
      <c r="C96" s="898" t="s">
        <v>916</v>
      </c>
      <c r="D96" s="899">
        <v>0</v>
      </c>
      <c r="E96" s="899">
        <v>0</v>
      </c>
      <c r="F96" s="899">
        <v>0.6</v>
      </c>
      <c r="G96" s="899">
        <v>0</v>
      </c>
      <c r="H96" s="899">
        <v>0</v>
      </c>
      <c r="I96" s="1562"/>
      <c r="J96" s="1562"/>
      <c r="K96" s="10"/>
    </row>
    <row r="97" spans="2:11" ht="18" customHeight="1" x14ac:dyDescent="0.25">
      <c r="B97" s="3"/>
      <c r="C97" s="900" t="s">
        <v>917</v>
      </c>
      <c r="D97" s="903">
        <v>0</v>
      </c>
      <c r="E97" s="903">
        <v>0</v>
      </c>
      <c r="F97" s="903">
        <v>0</v>
      </c>
      <c r="G97" s="903">
        <v>0</v>
      </c>
      <c r="H97" s="903">
        <v>0</v>
      </c>
      <c r="I97" s="1562"/>
      <c r="J97" s="1562"/>
      <c r="K97" s="10"/>
    </row>
    <row r="98" spans="2:11" ht="18" customHeight="1" x14ac:dyDescent="0.25">
      <c r="B98" s="3"/>
      <c r="K98" s="10"/>
    </row>
    <row r="99" spans="2:11" ht="18" customHeight="1" x14ac:dyDescent="0.25">
      <c r="B99" s="3"/>
      <c r="C99" s="891" t="s">
        <v>19</v>
      </c>
      <c r="D99" s="1557" t="s">
        <v>226</v>
      </c>
      <c r="E99" s="1558"/>
      <c r="F99" s="1558"/>
      <c r="G99" s="1558"/>
      <c r="H99" s="1558"/>
      <c r="I99" s="1559" t="s">
        <v>143</v>
      </c>
      <c r="J99" s="1560"/>
      <c r="K99" s="10"/>
    </row>
    <row r="100" spans="2:11" ht="18" customHeight="1" x14ac:dyDescent="0.25">
      <c r="B100" s="3"/>
      <c r="C100" s="892" t="s">
        <v>763</v>
      </c>
      <c r="D100" s="893" t="s">
        <v>211</v>
      </c>
      <c r="E100" s="893" t="s">
        <v>212</v>
      </c>
      <c r="F100" s="893" t="s">
        <v>213</v>
      </c>
      <c r="G100" s="893" t="s">
        <v>462</v>
      </c>
      <c r="H100" s="893" t="s">
        <v>463</v>
      </c>
      <c r="I100" s="1559"/>
      <c r="J100" s="1560"/>
      <c r="K100" s="10"/>
    </row>
    <row r="101" spans="2:11" ht="18" customHeight="1" x14ac:dyDescent="0.25">
      <c r="B101" s="3"/>
      <c r="C101" s="894" t="s">
        <v>908</v>
      </c>
      <c r="D101" s="895">
        <v>0</v>
      </c>
      <c r="E101" s="895">
        <v>0</v>
      </c>
      <c r="F101" s="895">
        <v>20</v>
      </c>
      <c r="G101" s="895">
        <v>0</v>
      </c>
      <c r="H101" s="895">
        <v>0</v>
      </c>
      <c r="I101" s="1561"/>
      <c r="J101" s="1562"/>
      <c r="K101" s="10"/>
    </row>
    <row r="102" spans="2:11" ht="18" customHeight="1" x14ac:dyDescent="0.25">
      <c r="B102" s="3"/>
      <c r="C102" s="896" t="s">
        <v>918</v>
      </c>
      <c r="D102" s="897">
        <v>0</v>
      </c>
      <c r="E102" s="897">
        <v>0</v>
      </c>
      <c r="F102" s="897">
        <v>1</v>
      </c>
      <c r="G102" s="897">
        <v>0</v>
      </c>
      <c r="H102" s="897">
        <v>0</v>
      </c>
      <c r="I102" s="1562"/>
      <c r="J102" s="1562"/>
      <c r="K102" s="10"/>
    </row>
    <row r="103" spans="2:11" ht="18" customHeight="1" x14ac:dyDescent="0.25">
      <c r="B103" s="3"/>
      <c r="C103" s="896" t="s">
        <v>919</v>
      </c>
      <c r="D103" s="897">
        <v>0</v>
      </c>
      <c r="E103" s="897">
        <v>0</v>
      </c>
      <c r="F103" s="897">
        <v>1</v>
      </c>
      <c r="G103" s="897">
        <v>0</v>
      </c>
      <c r="H103" s="897">
        <v>0</v>
      </c>
      <c r="I103" s="1562"/>
      <c r="J103" s="1562"/>
      <c r="K103" s="10"/>
    </row>
    <row r="104" spans="2:11" ht="18" customHeight="1" x14ac:dyDescent="0.25">
      <c r="B104" s="3"/>
      <c r="C104" s="896" t="s">
        <v>910</v>
      </c>
      <c r="D104" s="897">
        <v>0</v>
      </c>
      <c r="E104" s="897">
        <v>0</v>
      </c>
      <c r="F104" s="897">
        <v>21</v>
      </c>
      <c r="G104" s="897">
        <v>0</v>
      </c>
      <c r="H104" s="897">
        <v>0</v>
      </c>
      <c r="I104" s="1562"/>
      <c r="J104" s="1562"/>
      <c r="K104" s="10"/>
    </row>
    <row r="105" spans="2:11" ht="18" customHeight="1" x14ac:dyDescent="0.25">
      <c r="B105" s="3"/>
      <c r="C105" s="894" t="s">
        <v>912</v>
      </c>
      <c r="D105" s="895">
        <v>0</v>
      </c>
      <c r="E105" s="895">
        <v>0</v>
      </c>
      <c r="F105" s="895">
        <v>25</v>
      </c>
      <c r="G105" s="895">
        <v>0</v>
      </c>
      <c r="H105" s="895">
        <v>0</v>
      </c>
      <c r="I105" s="1562"/>
      <c r="J105" s="1562"/>
      <c r="K105" s="10"/>
    </row>
    <row r="106" spans="2:11" ht="18" customHeight="1" x14ac:dyDescent="0.25">
      <c r="B106" s="3"/>
      <c r="C106" s="896" t="s">
        <v>914</v>
      </c>
      <c r="D106" s="897">
        <v>0</v>
      </c>
      <c r="E106" s="897">
        <v>0</v>
      </c>
      <c r="F106" s="897">
        <v>10</v>
      </c>
      <c r="G106" s="897">
        <v>0</v>
      </c>
      <c r="H106" s="897">
        <v>0</v>
      </c>
      <c r="I106" s="1562"/>
      <c r="J106" s="1562"/>
      <c r="K106" s="10"/>
    </row>
    <row r="107" spans="2:11" ht="18" customHeight="1" x14ac:dyDescent="0.25">
      <c r="B107" s="3"/>
      <c r="C107" s="896" t="s">
        <v>915</v>
      </c>
      <c r="D107" s="897"/>
      <c r="E107" s="897"/>
      <c r="F107" s="897"/>
      <c r="G107" s="897"/>
      <c r="H107" s="897"/>
      <c r="I107" s="1562"/>
      <c r="J107" s="1562"/>
      <c r="K107" s="10"/>
    </row>
    <row r="108" spans="2:11" ht="18" customHeight="1" x14ac:dyDescent="0.25">
      <c r="B108" s="3"/>
      <c r="C108" s="894" t="s">
        <v>56</v>
      </c>
      <c r="D108" s="895">
        <v>0</v>
      </c>
      <c r="E108" s="895">
        <v>0</v>
      </c>
      <c r="F108" s="895">
        <v>210</v>
      </c>
      <c r="G108" s="895">
        <v>0</v>
      </c>
      <c r="H108" s="895">
        <v>0</v>
      </c>
      <c r="I108" s="1562"/>
      <c r="J108" s="1562"/>
      <c r="K108" s="10"/>
    </row>
    <row r="109" spans="2:11" ht="18" customHeight="1" x14ac:dyDescent="0.25">
      <c r="B109" s="3"/>
      <c r="C109" s="896" t="s">
        <v>946</v>
      </c>
      <c r="D109" s="897">
        <v>0</v>
      </c>
      <c r="E109" s="897">
        <v>0</v>
      </c>
      <c r="F109" s="897">
        <v>315</v>
      </c>
      <c r="G109" s="897">
        <v>0</v>
      </c>
      <c r="H109" s="897">
        <v>0</v>
      </c>
      <c r="I109" s="1562"/>
      <c r="J109" s="1562"/>
      <c r="K109" s="10"/>
    </row>
    <row r="110" spans="2:11" ht="18" customHeight="1" x14ac:dyDescent="0.25">
      <c r="B110" s="3"/>
      <c r="C110" s="896" t="s">
        <v>947</v>
      </c>
      <c r="D110" s="897">
        <v>0</v>
      </c>
      <c r="E110" s="897">
        <v>0</v>
      </c>
      <c r="F110" s="897">
        <v>525</v>
      </c>
      <c r="G110" s="897">
        <v>0</v>
      </c>
      <c r="H110" s="897">
        <v>0</v>
      </c>
      <c r="I110" s="1562"/>
      <c r="J110" s="1562"/>
      <c r="K110" s="10"/>
    </row>
    <row r="111" spans="2:11" ht="18" customHeight="1" x14ac:dyDescent="0.25">
      <c r="B111" s="3"/>
      <c r="C111" s="896" t="s">
        <v>902</v>
      </c>
      <c r="D111" s="897">
        <v>40200.288123592523</v>
      </c>
      <c r="E111" s="897">
        <v>40200.288123592523</v>
      </c>
      <c r="F111" s="897">
        <v>40200.288123592523</v>
      </c>
      <c r="G111" s="897">
        <v>40200.288123592523</v>
      </c>
      <c r="H111" s="897">
        <v>40200.288123592523</v>
      </c>
      <c r="I111" s="1562"/>
      <c r="J111" s="1562"/>
      <c r="K111" s="10"/>
    </row>
    <row r="112" spans="2:11" ht="18" customHeight="1" x14ac:dyDescent="0.25">
      <c r="B112" s="3"/>
      <c r="C112" s="898" t="s">
        <v>916</v>
      </c>
      <c r="D112" s="899">
        <v>0</v>
      </c>
      <c r="E112" s="899">
        <v>0</v>
      </c>
      <c r="F112" s="899">
        <v>0.6</v>
      </c>
      <c r="G112" s="899">
        <v>0</v>
      </c>
      <c r="H112" s="899">
        <v>0</v>
      </c>
      <c r="I112" s="1562"/>
      <c r="J112" s="1562"/>
      <c r="K112" s="10"/>
    </row>
    <row r="113" spans="2:11" ht="18" customHeight="1" x14ac:dyDescent="0.25">
      <c r="B113" s="3"/>
      <c r="C113" s="900" t="s">
        <v>917</v>
      </c>
      <c r="D113" s="903">
        <v>0</v>
      </c>
      <c r="E113" s="903">
        <v>0</v>
      </c>
      <c r="F113" s="903">
        <v>0</v>
      </c>
      <c r="G113" s="903">
        <v>0</v>
      </c>
      <c r="H113" s="903">
        <v>0</v>
      </c>
      <c r="I113" s="1562"/>
      <c r="J113" s="1562"/>
      <c r="K113" s="10"/>
    </row>
    <row r="114" spans="2:11" ht="18" customHeight="1" x14ac:dyDescent="0.25">
      <c r="B114" s="3"/>
      <c r="K114" s="10"/>
    </row>
    <row r="115" spans="2:11" ht="18" customHeight="1" x14ac:dyDescent="0.25">
      <c r="B115" s="3"/>
      <c r="K115" s="10"/>
    </row>
    <row r="116" spans="2:11" ht="18" customHeight="1" x14ac:dyDescent="0.25">
      <c r="B116" s="3"/>
      <c r="K116" s="10"/>
    </row>
    <row r="117" spans="2:11" ht="18" customHeight="1" x14ac:dyDescent="0.25">
      <c r="B117" s="3"/>
      <c r="K117" s="10"/>
    </row>
    <row r="118" spans="2:11" ht="18" customHeight="1" x14ac:dyDescent="0.25">
      <c r="B118" s="3"/>
      <c r="K118" s="10"/>
    </row>
    <row r="119" spans="2:11" ht="18" customHeight="1" x14ac:dyDescent="0.25">
      <c r="B119" s="3"/>
      <c r="K119" s="10"/>
    </row>
    <row r="120" spans="2:11" ht="18" customHeight="1" x14ac:dyDescent="0.25">
      <c r="B120" s="3"/>
      <c r="K120" s="10"/>
    </row>
    <row r="121" spans="2:11" ht="18" customHeight="1" x14ac:dyDescent="0.25">
      <c r="B121" s="3"/>
      <c r="K121" s="10"/>
    </row>
    <row r="122" spans="2:11" ht="18" customHeight="1" x14ac:dyDescent="0.25">
      <c r="B122" s="3"/>
      <c r="K122" s="10"/>
    </row>
    <row r="123" spans="2:11" ht="18" customHeight="1" x14ac:dyDescent="0.25">
      <c r="B123" s="3"/>
      <c r="K123" s="10"/>
    </row>
    <row r="124" spans="2:11" ht="18" customHeight="1" x14ac:dyDescent="0.25">
      <c r="B124" s="3"/>
      <c r="K124" s="10"/>
    </row>
    <row r="125" spans="2:11" ht="18" customHeight="1" x14ac:dyDescent="0.25">
      <c r="B125" s="3"/>
      <c r="K125" s="10"/>
    </row>
    <row r="126" spans="2:11" ht="18" customHeight="1" x14ac:dyDescent="0.25">
      <c r="B126" s="3"/>
      <c r="K126" s="10"/>
    </row>
    <row r="127" spans="2:11" ht="18" customHeight="1" x14ac:dyDescent="0.25">
      <c r="B127" s="3"/>
      <c r="K127" s="10"/>
    </row>
    <row r="128" spans="2:11" ht="18" customHeight="1" x14ac:dyDescent="0.25">
      <c r="B128" s="3"/>
      <c r="K128" s="10"/>
    </row>
    <row r="129" spans="2:11" ht="18" customHeight="1" x14ac:dyDescent="0.25">
      <c r="B129" s="3"/>
      <c r="K129" s="10"/>
    </row>
    <row r="130" spans="2:11" ht="18" customHeight="1" x14ac:dyDescent="0.25">
      <c r="B130" s="3"/>
      <c r="K130" s="10"/>
    </row>
    <row r="131" spans="2:11" ht="18" customHeight="1" x14ac:dyDescent="0.25">
      <c r="B131" s="3"/>
      <c r="K131" s="10"/>
    </row>
    <row r="132" spans="2:11" ht="18" customHeight="1" x14ac:dyDescent="0.25">
      <c r="B132" s="3"/>
      <c r="K132" s="10"/>
    </row>
    <row r="133" spans="2:11" ht="18" customHeight="1" x14ac:dyDescent="0.25">
      <c r="B133" s="3"/>
      <c r="K133" s="10"/>
    </row>
    <row r="134" spans="2:11" ht="18" customHeight="1" x14ac:dyDescent="0.25">
      <c r="B134" s="3"/>
      <c r="K134" s="10"/>
    </row>
    <row r="135" spans="2:11" ht="18" customHeight="1" x14ac:dyDescent="0.25">
      <c r="B135" s="3"/>
      <c r="K135" s="10"/>
    </row>
    <row r="136" spans="2:11" ht="18" customHeight="1" x14ac:dyDescent="0.25">
      <c r="B136" s="3"/>
      <c r="K136" s="10"/>
    </row>
    <row r="137" spans="2:11" ht="18" customHeight="1" x14ac:dyDescent="0.25">
      <c r="B137" s="3"/>
      <c r="K137" s="10"/>
    </row>
    <row r="138" spans="2:11" ht="18" customHeight="1" x14ac:dyDescent="0.25">
      <c r="B138" s="3"/>
      <c r="K138" s="10"/>
    </row>
    <row r="139" spans="2:11" ht="18" customHeight="1" x14ac:dyDescent="0.25">
      <c r="B139" s="3"/>
      <c r="K139" s="10"/>
    </row>
    <row r="140" spans="2:11" ht="18" customHeight="1" x14ac:dyDescent="0.25">
      <c r="B140" s="3"/>
      <c r="K140" s="10"/>
    </row>
    <row r="141" spans="2:11" ht="18" customHeight="1" x14ac:dyDescent="0.25">
      <c r="B141" s="3"/>
      <c r="K141" s="10"/>
    </row>
    <row r="142" spans="2:11" ht="18" customHeight="1" x14ac:dyDescent="0.25">
      <c r="B142" s="3"/>
      <c r="K142" s="10"/>
    </row>
    <row r="143" spans="2:11" ht="18" customHeight="1" x14ac:dyDescent="0.25">
      <c r="B143" s="3"/>
      <c r="K143" s="10"/>
    </row>
    <row r="144" spans="2:11" ht="18" customHeight="1" x14ac:dyDescent="0.25">
      <c r="B144" s="3"/>
      <c r="K144" s="10"/>
    </row>
    <row r="145" spans="2:11" ht="18" customHeight="1" x14ac:dyDescent="0.25">
      <c r="B145" s="3"/>
      <c r="K145" s="10"/>
    </row>
    <row r="146" spans="2:11" ht="18" customHeight="1" x14ac:dyDescent="0.25">
      <c r="B146" s="3"/>
      <c r="K146" s="10"/>
    </row>
    <row r="147" spans="2:11" ht="18" customHeight="1" x14ac:dyDescent="0.25">
      <c r="B147" s="3"/>
      <c r="K147" s="10"/>
    </row>
    <row r="148" spans="2:11" ht="18" customHeight="1" x14ac:dyDescent="0.25">
      <c r="B148" s="3"/>
      <c r="K148" s="10"/>
    </row>
    <row r="149" spans="2:11" ht="18" customHeight="1" x14ac:dyDescent="0.25">
      <c r="B149" s="3"/>
      <c r="K149" s="10"/>
    </row>
    <row r="150" spans="2:11" ht="18" customHeight="1" x14ac:dyDescent="0.25">
      <c r="B150" s="3"/>
      <c r="K150" s="10"/>
    </row>
    <row r="151" spans="2:11" ht="18" customHeight="1" x14ac:dyDescent="0.25">
      <c r="B151" s="3"/>
      <c r="K151" s="10"/>
    </row>
    <row r="152" spans="2:11" ht="18" customHeight="1" x14ac:dyDescent="0.25">
      <c r="B152" s="3"/>
      <c r="K152" s="10"/>
    </row>
    <row r="153" spans="2:11" ht="18" customHeight="1" x14ac:dyDescent="0.25">
      <c r="B153" s="3"/>
      <c r="K153" s="10"/>
    </row>
    <row r="154" spans="2:11" ht="18" customHeight="1" x14ac:dyDescent="0.25">
      <c r="B154" s="3"/>
      <c r="K154" s="10"/>
    </row>
    <row r="155" spans="2:11" ht="18" customHeight="1" x14ac:dyDescent="0.25">
      <c r="B155" s="3"/>
      <c r="K155" s="10"/>
    </row>
    <row r="156" spans="2:11" ht="18" customHeight="1" x14ac:dyDescent="0.25">
      <c r="B156" s="3"/>
      <c r="K156" s="10"/>
    </row>
    <row r="157" spans="2:11" ht="18" customHeight="1" x14ac:dyDescent="0.25">
      <c r="B157" s="3"/>
      <c r="K157" s="10"/>
    </row>
    <row r="158" spans="2:11" ht="18" customHeight="1" x14ac:dyDescent="0.25">
      <c r="B158" s="3"/>
      <c r="K158" s="10"/>
    </row>
    <row r="159" spans="2:11" ht="18" customHeight="1" x14ac:dyDescent="0.25">
      <c r="B159" s="3"/>
      <c r="K159" s="10"/>
    </row>
    <row r="160" spans="2:11" ht="18" customHeight="1" x14ac:dyDescent="0.25">
      <c r="B160" s="3"/>
      <c r="K160" s="10"/>
    </row>
    <row r="161" spans="2:11" ht="18" customHeight="1" x14ac:dyDescent="0.25">
      <c r="B161" s="3"/>
      <c r="K161" s="10"/>
    </row>
    <row r="162" spans="2:11" ht="18" customHeight="1" x14ac:dyDescent="0.25">
      <c r="B162" s="3"/>
      <c r="K162" s="10"/>
    </row>
    <row r="163" spans="2:11" ht="18" customHeight="1" x14ac:dyDescent="0.25">
      <c r="B163" s="3"/>
      <c r="K163" s="10"/>
    </row>
    <row r="164" spans="2:11" ht="18" customHeight="1" x14ac:dyDescent="0.25">
      <c r="B164" s="3"/>
      <c r="K164" s="10"/>
    </row>
    <row r="165" spans="2:11" ht="18" customHeight="1" x14ac:dyDescent="0.25">
      <c r="B165" s="3"/>
      <c r="K165" s="10"/>
    </row>
    <row r="166" spans="2:11" ht="18" customHeight="1" x14ac:dyDescent="0.25">
      <c r="B166" s="3"/>
      <c r="K166" s="10"/>
    </row>
    <row r="167" spans="2:11" ht="18" customHeight="1" x14ac:dyDescent="0.25">
      <c r="B167" s="3"/>
      <c r="K167" s="10"/>
    </row>
    <row r="168" spans="2:11" ht="18" customHeight="1" x14ac:dyDescent="0.25">
      <c r="B168" s="3"/>
      <c r="K168" s="10"/>
    </row>
    <row r="169" spans="2:11" ht="18" customHeight="1" x14ac:dyDescent="0.25">
      <c r="B169" s="3"/>
      <c r="K169" s="10"/>
    </row>
    <row r="170" spans="2:11" ht="18" customHeight="1" x14ac:dyDescent="0.25">
      <c r="B170" s="3"/>
      <c r="K170" s="10"/>
    </row>
    <row r="171" spans="2:11" ht="18" customHeight="1" x14ac:dyDescent="0.25">
      <c r="B171" s="3"/>
      <c r="K171" s="10"/>
    </row>
    <row r="172" spans="2:11" ht="18" customHeight="1" x14ac:dyDescent="0.25">
      <c r="B172" s="3"/>
      <c r="K172" s="10"/>
    </row>
    <row r="173" spans="2:11" ht="18" customHeight="1" x14ac:dyDescent="0.25">
      <c r="B173" s="3"/>
      <c r="K173" s="10"/>
    </row>
    <row r="174" spans="2:11" ht="18" customHeight="1" x14ac:dyDescent="0.25">
      <c r="B174" s="3"/>
      <c r="K174" s="10"/>
    </row>
    <row r="175" spans="2:11" ht="18" customHeight="1" x14ac:dyDescent="0.25">
      <c r="B175" s="3"/>
      <c r="K175" s="10"/>
    </row>
    <row r="176" spans="2:11" ht="18" customHeight="1" x14ac:dyDescent="0.25">
      <c r="B176" s="3"/>
      <c r="K176" s="10"/>
    </row>
    <row r="177" spans="2:11" ht="18" customHeight="1" x14ac:dyDescent="0.25">
      <c r="B177" s="3"/>
      <c r="K177" s="10"/>
    </row>
    <row r="178" spans="2:11" ht="18" customHeight="1" x14ac:dyDescent="0.25">
      <c r="B178" s="3"/>
      <c r="K178" s="10"/>
    </row>
    <row r="179" spans="2:11" ht="18" customHeight="1" x14ac:dyDescent="0.25">
      <c r="B179" s="3"/>
      <c r="K179" s="10"/>
    </row>
    <row r="180" spans="2:11" ht="18" customHeight="1" x14ac:dyDescent="0.25">
      <c r="B180" s="3"/>
      <c r="K180" s="10"/>
    </row>
    <row r="181" spans="2:11" ht="18" customHeight="1" x14ac:dyDescent="0.25">
      <c r="B181" s="3"/>
      <c r="K181" s="10"/>
    </row>
    <row r="182" spans="2:11" ht="18" customHeight="1" x14ac:dyDescent="0.25">
      <c r="B182" s="3"/>
      <c r="K182" s="10"/>
    </row>
    <row r="183" spans="2:11" ht="18" customHeight="1" x14ac:dyDescent="0.25">
      <c r="B183" s="3"/>
      <c r="K183" s="10"/>
    </row>
    <row r="184" spans="2:11" ht="18" customHeight="1" x14ac:dyDescent="0.25">
      <c r="B184" s="3"/>
      <c r="K184" s="10"/>
    </row>
    <row r="185" spans="2:11" ht="18" customHeight="1" x14ac:dyDescent="0.25">
      <c r="B185" s="3"/>
      <c r="K185" s="10"/>
    </row>
    <row r="186" spans="2:11" ht="18" customHeight="1" x14ac:dyDescent="0.25">
      <c r="B186" s="3"/>
      <c r="K186" s="10"/>
    </row>
    <row r="187" spans="2:11" ht="18" customHeight="1" x14ac:dyDescent="0.25">
      <c r="B187" s="3"/>
      <c r="K187" s="10"/>
    </row>
    <row r="188" spans="2:11" ht="18" customHeight="1" x14ac:dyDescent="0.25">
      <c r="B188" s="3"/>
      <c r="K188" s="10"/>
    </row>
    <row r="189" spans="2:11" ht="18" customHeight="1" x14ac:dyDescent="0.25">
      <c r="B189" s="3"/>
      <c r="K189" s="10"/>
    </row>
    <row r="190" spans="2:11" ht="18" customHeight="1" x14ac:dyDescent="0.25">
      <c r="B190" s="3"/>
      <c r="K190" s="10"/>
    </row>
    <row r="191" spans="2:11" ht="18" customHeight="1" x14ac:dyDescent="0.25">
      <c r="B191" s="3"/>
      <c r="K191" s="10"/>
    </row>
    <row r="192" spans="2:11" ht="18" customHeight="1" x14ac:dyDescent="0.25">
      <c r="B192" s="3"/>
      <c r="K192" s="10"/>
    </row>
    <row r="193" spans="2:11" ht="18" customHeight="1" x14ac:dyDescent="0.25">
      <c r="B193" s="3"/>
      <c r="K193" s="10"/>
    </row>
    <row r="194" spans="2:11" ht="18" customHeight="1" x14ac:dyDescent="0.25">
      <c r="B194" s="3"/>
      <c r="K194" s="10"/>
    </row>
    <row r="195" spans="2:11" ht="18" customHeight="1" x14ac:dyDescent="0.25">
      <c r="B195" s="3"/>
      <c r="K195" s="10"/>
    </row>
    <row r="196" spans="2:11" ht="18" customHeight="1" x14ac:dyDescent="0.25">
      <c r="B196" s="3"/>
      <c r="K196" s="10"/>
    </row>
    <row r="197" spans="2:11" ht="18" customHeight="1" x14ac:dyDescent="0.25">
      <c r="B197" s="3"/>
      <c r="K197" s="10"/>
    </row>
    <row r="198" spans="2:11" ht="18" customHeight="1" x14ac:dyDescent="0.25">
      <c r="B198" s="3"/>
      <c r="K198" s="10"/>
    </row>
    <row r="199" spans="2:11" ht="18" customHeight="1" x14ac:dyDescent="0.25">
      <c r="B199" s="3"/>
      <c r="K199" s="10"/>
    </row>
    <row r="200" spans="2:11" ht="18" customHeight="1" x14ac:dyDescent="0.25">
      <c r="B200" s="3"/>
      <c r="K200" s="10"/>
    </row>
    <row r="201" spans="2:11" ht="18" customHeight="1" x14ac:dyDescent="0.25">
      <c r="B201" s="3"/>
      <c r="K201" s="10"/>
    </row>
    <row r="202" spans="2:11" ht="18" customHeight="1" x14ac:dyDescent="0.25">
      <c r="B202" s="3"/>
      <c r="K202" s="10"/>
    </row>
    <row r="203" spans="2:11" ht="18" customHeight="1" x14ac:dyDescent="0.25">
      <c r="B203" s="3"/>
      <c r="K203" s="10"/>
    </row>
    <row r="204" spans="2:11" ht="18" customHeight="1" x14ac:dyDescent="0.25">
      <c r="B204" s="3"/>
      <c r="K204" s="10"/>
    </row>
    <row r="205" spans="2:11" ht="18" customHeight="1" x14ac:dyDescent="0.25">
      <c r="B205" s="3"/>
      <c r="K205" s="10"/>
    </row>
    <row r="206" spans="2:11" ht="18" customHeight="1" x14ac:dyDescent="0.25">
      <c r="B206" s="3"/>
      <c r="K206" s="10"/>
    </row>
    <row r="207" spans="2:11" ht="18" customHeight="1" x14ac:dyDescent="0.25">
      <c r="B207" s="3"/>
      <c r="K207" s="10"/>
    </row>
    <row r="208" spans="2:11" ht="18" customHeight="1" x14ac:dyDescent="0.25">
      <c r="B208" s="3"/>
      <c r="K208" s="10"/>
    </row>
    <row r="209" spans="2:11" ht="18" customHeight="1" x14ac:dyDescent="0.25">
      <c r="B209" s="3"/>
      <c r="K209" s="10"/>
    </row>
    <row r="210" spans="2:11" ht="18" customHeight="1" x14ac:dyDescent="0.25">
      <c r="B210" s="3"/>
      <c r="K210" s="10"/>
    </row>
    <row r="211" spans="2:11" ht="18" customHeight="1" x14ac:dyDescent="0.25">
      <c r="B211" s="3"/>
      <c r="K211" s="10"/>
    </row>
    <row r="212" spans="2:11" ht="18" customHeight="1" x14ac:dyDescent="0.25">
      <c r="B212" s="3"/>
      <c r="K212" s="10"/>
    </row>
    <row r="213" spans="2:11" ht="18" customHeight="1" x14ac:dyDescent="0.25">
      <c r="B213" s="3"/>
      <c r="K213" s="10"/>
    </row>
    <row r="214" spans="2:11" ht="18" customHeight="1" x14ac:dyDescent="0.25">
      <c r="B214" s="3"/>
      <c r="K214" s="10"/>
    </row>
    <row r="215" spans="2:11" ht="18" customHeight="1" x14ac:dyDescent="0.25">
      <c r="B215" s="3"/>
      <c r="K215" s="10"/>
    </row>
    <row r="216" spans="2:11" ht="18" customHeight="1" x14ac:dyDescent="0.25">
      <c r="B216" s="3"/>
      <c r="K216" s="10"/>
    </row>
    <row r="217" spans="2:11" ht="18" customHeight="1" x14ac:dyDescent="0.25">
      <c r="B217" s="3"/>
      <c r="K217" s="10"/>
    </row>
    <row r="218" spans="2:11" ht="18" customHeight="1" x14ac:dyDescent="0.25">
      <c r="B218" s="3"/>
      <c r="K218" s="10"/>
    </row>
    <row r="219" spans="2:11" ht="18" customHeight="1" x14ac:dyDescent="0.25">
      <c r="B219" s="3"/>
      <c r="K219" s="10"/>
    </row>
    <row r="220" spans="2:11" ht="18" customHeight="1" x14ac:dyDescent="0.25">
      <c r="B220" s="3"/>
      <c r="K220" s="10"/>
    </row>
    <row r="221" spans="2:11" ht="18" customHeight="1" x14ac:dyDescent="0.25">
      <c r="B221" s="3"/>
      <c r="K221" s="10"/>
    </row>
    <row r="222" spans="2:11" ht="18" customHeight="1" x14ac:dyDescent="0.25">
      <c r="B222" s="3"/>
      <c r="K222" s="10"/>
    </row>
    <row r="223" spans="2:11" ht="18" customHeight="1" x14ac:dyDescent="0.25">
      <c r="B223" s="3"/>
      <c r="K223" s="10"/>
    </row>
    <row r="224" spans="2:11" ht="18" customHeight="1" x14ac:dyDescent="0.25">
      <c r="B224" s="3"/>
      <c r="K224" s="10"/>
    </row>
    <row r="225" spans="2:11" ht="18" customHeight="1" x14ac:dyDescent="0.25">
      <c r="B225" s="3"/>
      <c r="K225" s="10"/>
    </row>
    <row r="226" spans="2:11" ht="18" customHeight="1" x14ac:dyDescent="0.25">
      <c r="B226" s="3"/>
      <c r="K226" s="10"/>
    </row>
    <row r="227" spans="2:11" ht="18" customHeight="1" x14ac:dyDescent="0.25">
      <c r="B227" s="3"/>
      <c r="K227" s="10"/>
    </row>
    <row r="228" spans="2:11" ht="18" customHeight="1" x14ac:dyDescent="0.25">
      <c r="B228" s="3"/>
      <c r="K228" s="10"/>
    </row>
    <row r="229" spans="2:11" ht="18" customHeight="1" x14ac:dyDescent="0.25">
      <c r="B229" s="3"/>
      <c r="K229" s="10"/>
    </row>
    <row r="230" spans="2:11" ht="18" customHeight="1" x14ac:dyDescent="0.25">
      <c r="B230" s="3"/>
      <c r="K230" s="10"/>
    </row>
    <row r="231" spans="2:11" ht="18" customHeight="1" x14ac:dyDescent="0.25">
      <c r="B231" s="3"/>
      <c r="K231" s="10"/>
    </row>
    <row r="232" spans="2:11" ht="18" customHeight="1" x14ac:dyDescent="0.25">
      <c r="B232" s="3"/>
      <c r="K232" s="10"/>
    </row>
    <row r="233" spans="2:11" ht="18" customHeight="1" x14ac:dyDescent="0.25">
      <c r="B233" s="3"/>
      <c r="K233" s="10"/>
    </row>
    <row r="234" spans="2:11" ht="18" customHeight="1" x14ac:dyDescent="0.25">
      <c r="B234" s="3"/>
      <c r="K234" s="10"/>
    </row>
    <row r="235" spans="2:11" ht="18" customHeight="1" x14ac:dyDescent="0.25">
      <c r="B235" s="3"/>
      <c r="K235" s="10"/>
    </row>
    <row r="236" spans="2:11" ht="18" customHeight="1" x14ac:dyDescent="0.25">
      <c r="B236" s="3"/>
      <c r="K236" s="10"/>
    </row>
    <row r="237" spans="2:11" ht="18" customHeight="1" x14ac:dyDescent="0.25">
      <c r="B237" s="3"/>
      <c r="K237" s="10"/>
    </row>
    <row r="238" spans="2:11" ht="18" customHeight="1" x14ac:dyDescent="0.25">
      <c r="B238" s="3"/>
      <c r="K238" s="10"/>
    </row>
    <row r="239" spans="2:11" ht="18" customHeight="1" x14ac:dyDescent="0.25">
      <c r="B239" s="3"/>
      <c r="K239" s="10"/>
    </row>
    <row r="240" spans="2:11" ht="18" customHeight="1" x14ac:dyDescent="0.25">
      <c r="B240" s="3"/>
      <c r="K240" s="10"/>
    </row>
    <row r="241" spans="2:11" ht="18" customHeight="1" x14ac:dyDescent="0.25">
      <c r="B241" s="3"/>
      <c r="K241" s="10"/>
    </row>
    <row r="242" spans="2:11" ht="18" customHeight="1" x14ac:dyDescent="0.25">
      <c r="B242" s="3"/>
      <c r="K242" s="10"/>
    </row>
    <row r="243" spans="2:11" ht="18" customHeight="1" x14ac:dyDescent="0.25">
      <c r="B243" s="3"/>
      <c r="K243" s="10"/>
    </row>
    <row r="244" spans="2:11" ht="18" customHeight="1" x14ac:dyDescent="0.25">
      <c r="B244" s="3"/>
      <c r="K244" s="10"/>
    </row>
    <row r="245" spans="2:11" ht="18" customHeight="1" x14ac:dyDescent="0.25">
      <c r="B245" s="3"/>
      <c r="K245" s="10"/>
    </row>
    <row r="246" spans="2:11" ht="18" customHeight="1" x14ac:dyDescent="0.25">
      <c r="B246" s="3"/>
      <c r="K246" s="10"/>
    </row>
    <row r="247" spans="2:11" ht="18" customHeight="1" x14ac:dyDescent="0.25">
      <c r="B247" s="3"/>
      <c r="K247" s="10"/>
    </row>
    <row r="248" spans="2:11" ht="18" customHeight="1" x14ac:dyDescent="0.25">
      <c r="B248" s="3"/>
      <c r="K248" s="10"/>
    </row>
    <row r="249" spans="2:11" ht="18" customHeight="1" x14ac:dyDescent="0.25">
      <c r="B249" s="3"/>
      <c r="K249" s="10"/>
    </row>
    <row r="250" spans="2:11" ht="18" customHeight="1" x14ac:dyDescent="0.25">
      <c r="B250" s="3"/>
      <c r="K250" s="10"/>
    </row>
    <row r="251" spans="2:11" ht="18" customHeight="1" x14ac:dyDescent="0.25">
      <c r="B251" s="3"/>
      <c r="K251" s="10"/>
    </row>
    <row r="252" spans="2:11" ht="18" customHeight="1" x14ac:dyDescent="0.25">
      <c r="B252" s="3"/>
      <c r="K252" s="10"/>
    </row>
    <row r="253" spans="2:11" ht="18" customHeight="1" x14ac:dyDescent="0.25">
      <c r="B253" s="3"/>
      <c r="K253" s="10"/>
    </row>
    <row r="254" spans="2:11" ht="18" customHeight="1" x14ac:dyDescent="0.25">
      <c r="B254" s="3"/>
      <c r="K254" s="10"/>
    </row>
    <row r="255" spans="2:11" ht="18" customHeight="1" x14ac:dyDescent="0.25">
      <c r="B255" s="3"/>
      <c r="K255" s="10"/>
    </row>
    <row r="256" spans="2:11" ht="18" customHeight="1" x14ac:dyDescent="0.25">
      <c r="B256" s="3"/>
      <c r="K256" s="10"/>
    </row>
    <row r="257" spans="2:11" ht="18" customHeight="1" x14ac:dyDescent="0.25">
      <c r="B257" s="3"/>
      <c r="K257" s="10"/>
    </row>
    <row r="258" spans="2:11" ht="18" customHeight="1" x14ac:dyDescent="0.25">
      <c r="B258" s="3"/>
      <c r="K258" s="10"/>
    </row>
    <row r="259" spans="2:11" ht="18" customHeight="1" x14ac:dyDescent="0.25">
      <c r="B259" s="3"/>
      <c r="K259" s="10"/>
    </row>
    <row r="260" spans="2:11" ht="18" customHeight="1" x14ac:dyDescent="0.25">
      <c r="B260" s="3"/>
      <c r="K260" s="10"/>
    </row>
    <row r="261" spans="2:11" ht="18" customHeight="1" x14ac:dyDescent="0.25">
      <c r="B261" s="3"/>
      <c r="K261" s="10"/>
    </row>
    <row r="262" spans="2:11" ht="18" customHeight="1" x14ac:dyDescent="0.25">
      <c r="B262" s="3"/>
      <c r="K262" s="10"/>
    </row>
    <row r="263" spans="2:11" ht="18" customHeight="1" x14ac:dyDescent="0.25">
      <c r="B263" s="3"/>
      <c r="K263" s="10"/>
    </row>
    <row r="264" spans="2:11" ht="18" customHeight="1" x14ac:dyDescent="0.25">
      <c r="B264" s="3"/>
      <c r="K264" s="10"/>
    </row>
    <row r="265" spans="2:11" ht="18" customHeight="1" x14ac:dyDescent="0.25">
      <c r="B265" s="3"/>
      <c r="K265" s="10"/>
    </row>
    <row r="266" spans="2:11" ht="18" customHeight="1" x14ac:dyDescent="0.25">
      <c r="B266" s="3"/>
      <c r="K266" s="10"/>
    </row>
    <row r="267" spans="2:11" ht="18" customHeight="1" x14ac:dyDescent="0.25">
      <c r="B267" s="3"/>
      <c r="K267" s="10"/>
    </row>
    <row r="268" spans="2:11" ht="18" customHeight="1" x14ac:dyDescent="0.25">
      <c r="B268" s="3"/>
      <c r="K268" s="10"/>
    </row>
    <row r="269" spans="2:11" ht="18" customHeight="1" x14ac:dyDescent="0.25">
      <c r="B269" s="3"/>
      <c r="K269" s="10"/>
    </row>
    <row r="270" spans="2:11" ht="18" customHeight="1" x14ac:dyDescent="0.25">
      <c r="B270" s="3"/>
      <c r="K270" s="10"/>
    </row>
    <row r="271" spans="2:11" ht="18" customHeight="1" x14ac:dyDescent="0.25">
      <c r="B271" s="3"/>
      <c r="K271" s="10"/>
    </row>
    <row r="272" spans="2:11" ht="18" customHeight="1" x14ac:dyDescent="0.25">
      <c r="B272" s="3"/>
      <c r="K272" s="10"/>
    </row>
    <row r="273" spans="2:11" ht="18" customHeight="1" x14ac:dyDescent="0.25">
      <c r="B273" s="3"/>
      <c r="K273" s="10"/>
    </row>
    <row r="274" spans="2:11" ht="18" customHeight="1" x14ac:dyDescent="0.25">
      <c r="B274" s="3"/>
      <c r="K274" s="10"/>
    </row>
    <row r="275" spans="2:11" ht="18" customHeight="1" x14ac:dyDescent="0.25">
      <c r="B275" s="3"/>
      <c r="K275" s="10"/>
    </row>
    <row r="276" spans="2:11" ht="18" customHeight="1" x14ac:dyDescent="0.25">
      <c r="B276" s="3"/>
      <c r="K276" s="10"/>
    </row>
    <row r="277" spans="2:11" ht="18" customHeight="1" x14ac:dyDescent="0.25">
      <c r="B277" s="3"/>
      <c r="K277" s="10"/>
    </row>
    <row r="278" spans="2:11" ht="18" customHeight="1" x14ac:dyDescent="0.25">
      <c r="B278" s="3"/>
      <c r="K278" s="10"/>
    </row>
    <row r="279" spans="2:11" ht="18" customHeight="1" x14ac:dyDescent="0.25">
      <c r="B279" s="3"/>
      <c r="K279" s="10"/>
    </row>
    <row r="280" spans="2:11" ht="18" customHeight="1" x14ac:dyDescent="0.25">
      <c r="B280" s="3"/>
      <c r="K280" s="10"/>
    </row>
    <row r="281" spans="2:11" ht="18" customHeight="1" x14ac:dyDescent="0.25">
      <c r="B281" s="3"/>
      <c r="K281" s="10"/>
    </row>
    <row r="282" spans="2:11" ht="18" customHeight="1" x14ac:dyDescent="0.25">
      <c r="B282" s="3"/>
      <c r="K282" s="10"/>
    </row>
    <row r="283" spans="2:11" ht="18" customHeight="1" x14ac:dyDescent="0.25">
      <c r="B283" s="3"/>
      <c r="K283" s="10"/>
    </row>
    <row r="284" spans="2:11" ht="18" customHeight="1" x14ac:dyDescent="0.25">
      <c r="B284" s="3"/>
      <c r="K284" s="10"/>
    </row>
    <row r="285" spans="2:11" ht="18" customHeight="1" x14ac:dyDescent="0.25">
      <c r="B285" s="3"/>
      <c r="K285" s="10"/>
    </row>
    <row r="286" spans="2:11" ht="18" customHeight="1" x14ac:dyDescent="0.25">
      <c r="B286" s="3"/>
      <c r="K286" s="10"/>
    </row>
    <row r="287" spans="2:11" ht="18" customHeight="1" x14ac:dyDescent="0.25">
      <c r="B287" s="3"/>
      <c r="K287" s="10"/>
    </row>
    <row r="288" spans="2:11" ht="18" customHeight="1" x14ac:dyDescent="0.25">
      <c r="B288" s="3"/>
      <c r="K288" s="10"/>
    </row>
    <row r="289" spans="2:11" ht="18" customHeight="1" x14ac:dyDescent="0.25">
      <c r="B289" s="3"/>
      <c r="K289" s="10"/>
    </row>
    <row r="290" spans="2:11" ht="18" customHeight="1" x14ac:dyDescent="0.25">
      <c r="B290" s="3"/>
      <c r="K290" s="10"/>
    </row>
    <row r="291" spans="2:11" ht="18" customHeight="1" x14ac:dyDescent="0.25">
      <c r="B291" s="3"/>
      <c r="K291" s="10"/>
    </row>
    <row r="292" spans="2:11" ht="18" customHeight="1" x14ac:dyDescent="0.25">
      <c r="B292" s="3"/>
      <c r="K292" s="10"/>
    </row>
    <row r="293" spans="2:11" ht="18" customHeight="1" x14ac:dyDescent="0.25">
      <c r="B293" s="3"/>
      <c r="K293" s="10"/>
    </row>
    <row r="294" spans="2:11" ht="18" customHeight="1" x14ac:dyDescent="0.25">
      <c r="B294" s="3"/>
      <c r="K294" s="10"/>
    </row>
    <row r="295" spans="2:11" ht="18" customHeight="1" x14ac:dyDescent="0.25">
      <c r="B295" s="7"/>
      <c r="C295" s="8"/>
      <c r="D295" s="8"/>
      <c r="E295" s="8"/>
      <c r="F295" s="8"/>
      <c r="G295" s="8"/>
      <c r="H295" s="8"/>
      <c r="I295" s="8"/>
      <c r="J295" s="8"/>
      <c r="K295" s="11"/>
    </row>
    <row r="296" spans="2:11" ht="18" customHeight="1" x14ac:dyDescent="0.25"/>
    <row r="297" spans="2:11" ht="18" customHeight="1" x14ac:dyDescent="0.25"/>
    <row r="298" spans="2:11" ht="18" customHeight="1" x14ac:dyDescent="0.25"/>
    <row r="299" spans="2:11" ht="18" customHeight="1" x14ac:dyDescent="0.25"/>
    <row r="300" spans="2:11" ht="18" customHeight="1" x14ac:dyDescent="0.25"/>
    <row r="301" spans="2:11" ht="18" customHeight="1" x14ac:dyDescent="0.25"/>
    <row r="302" spans="2:11" ht="18" customHeight="1" x14ac:dyDescent="0.25"/>
    <row r="303" spans="2:11" ht="18" customHeight="1" x14ac:dyDescent="0.25"/>
    <row r="304" spans="2:11" ht="18" customHeight="1" x14ac:dyDescent="0.25"/>
    <row r="305" ht="18" customHeight="1" x14ac:dyDescent="0.25"/>
    <row r="306" ht="18" customHeight="1" x14ac:dyDescent="0.25"/>
    <row r="307" ht="18" customHeight="1" x14ac:dyDescent="0.25"/>
    <row r="308" ht="18" customHeight="1" x14ac:dyDescent="0.25"/>
    <row r="309" ht="18" customHeight="1" x14ac:dyDescent="0.25"/>
    <row r="310" ht="18" customHeight="1" x14ac:dyDescent="0.25"/>
    <row r="311" ht="18" customHeight="1" x14ac:dyDescent="0.25"/>
    <row r="312" ht="18" customHeight="1" x14ac:dyDescent="0.25"/>
    <row r="313" ht="18" customHeight="1" x14ac:dyDescent="0.25"/>
    <row r="314" ht="18" customHeight="1" x14ac:dyDescent="0.25"/>
    <row r="315" ht="18" customHeight="1" x14ac:dyDescent="0.25"/>
    <row r="316" ht="18" customHeight="1" x14ac:dyDescent="0.25"/>
    <row r="317" ht="18" customHeight="1" x14ac:dyDescent="0.25"/>
    <row r="318" ht="18" customHeight="1" x14ac:dyDescent="0.25"/>
    <row r="319" ht="18" customHeight="1" x14ac:dyDescent="0.25"/>
    <row r="320" ht="18" customHeight="1" x14ac:dyDescent="0.25"/>
    <row r="321" ht="18" customHeight="1" x14ac:dyDescent="0.25"/>
    <row r="322" ht="18" customHeight="1" x14ac:dyDescent="0.25"/>
    <row r="323" ht="18" customHeight="1" x14ac:dyDescent="0.25"/>
    <row r="324" ht="18" customHeight="1" x14ac:dyDescent="0.25"/>
    <row r="325" ht="18" customHeight="1" x14ac:dyDescent="0.25"/>
    <row r="326" ht="18" customHeight="1" x14ac:dyDescent="0.25"/>
    <row r="327" ht="18" customHeight="1" x14ac:dyDescent="0.25"/>
    <row r="328" ht="18" customHeight="1" x14ac:dyDescent="0.25"/>
    <row r="329" ht="18" customHeight="1" x14ac:dyDescent="0.25"/>
    <row r="330" ht="18" customHeight="1" x14ac:dyDescent="0.25"/>
    <row r="331" ht="18" customHeight="1" x14ac:dyDescent="0.25"/>
    <row r="332" ht="18" customHeight="1" x14ac:dyDescent="0.25"/>
    <row r="333" ht="18" customHeight="1" x14ac:dyDescent="0.25"/>
    <row r="334" ht="18" customHeight="1" x14ac:dyDescent="0.25"/>
    <row r="335" ht="18" customHeight="1" x14ac:dyDescent="0.25"/>
    <row r="336" ht="18" customHeight="1" x14ac:dyDescent="0.25"/>
    <row r="337" ht="18" customHeight="1" x14ac:dyDescent="0.25"/>
    <row r="338" ht="18" customHeight="1" x14ac:dyDescent="0.25"/>
    <row r="339" ht="18" customHeight="1" x14ac:dyDescent="0.25"/>
    <row r="340" ht="18" customHeight="1" x14ac:dyDescent="0.25"/>
    <row r="341" ht="18" customHeight="1" x14ac:dyDescent="0.25"/>
    <row r="342" ht="18" customHeight="1" x14ac:dyDescent="0.25"/>
    <row r="343" ht="18" customHeight="1" x14ac:dyDescent="0.25"/>
    <row r="344" ht="18" customHeight="1" x14ac:dyDescent="0.25"/>
    <row r="345" ht="18" customHeight="1" x14ac:dyDescent="0.25"/>
    <row r="346" ht="18" customHeight="1" x14ac:dyDescent="0.25"/>
    <row r="347" ht="18" customHeight="1" x14ac:dyDescent="0.25"/>
    <row r="348" ht="18" customHeight="1" x14ac:dyDescent="0.25"/>
    <row r="349" ht="18" customHeight="1" x14ac:dyDescent="0.25"/>
    <row r="350" ht="18" customHeight="1" x14ac:dyDescent="0.25"/>
    <row r="351" ht="18" customHeight="1" x14ac:dyDescent="0.25"/>
    <row r="352" ht="18" customHeight="1" x14ac:dyDescent="0.25"/>
    <row r="353" ht="18" customHeight="1" x14ac:dyDescent="0.25"/>
    <row r="354" ht="18" customHeight="1" x14ac:dyDescent="0.25"/>
    <row r="355" ht="18" customHeight="1" x14ac:dyDescent="0.25"/>
    <row r="356" ht="18" customHeight="1" x14ac:dyDescent="0.25"/>
    <row r="357" ht="18" customHeight="1" x14ac:dyDescent="0.25"/>
    <row r="358" ht="18" customHeight="1" x14ac:dyDescent="0.25"/>
    <row r="359" ht="18" customHeight="1" x14ac:dyDescent="0.25"/>
    <row r="360" ht="18" customHeight="1" x14ac:dyDescent="0.25"/>
    <row r="361" ht="18" customHeight="1" x14ac:dyDescent="0.25"/>
    <row r="362" ht="18" customHeight="1" x14ac:dyDescent="0.25"/>
    <row r="363" ht="18" customHeight="1" x14ac:dyDescent="0.25"/>
    <row r="364" ht="18" customHeight="1" x14ac:dyDescent="0.25"/>
    <row r="365" ht="18" customHeight="1" x14ac:dyDescent="0.25"/>
    <row r="366" ht="18" customHeight="1" x14ac:dyDescent="0.25"/>
    <row r="367" ht="18" customHeight="1" x14ac:dyDescent="0.25"/>
    <row r="368" ht="18" customHeight="1" x14ac:dyDescent="0.25"/>
    <row r="369" ht="18" customHeight="1" x14ac:dyDescent="0.25"/>
    <row r="370" ht="18" customHeight="1" x14ac:dyDescent="0.25"/>
    <row r="371" ht="18" customHeight="1" x14ac:dyDescent="0.25"/>
    <row r="372" ht="18" customHeight="1" x14ac:dyDescent="0.25"/>
    <row r="373" ht="18" customHeight="1" x14ac:dyDescent="0.25"/>
    <row r="374" ht="18" customHeight="1" x14ac:dyDescent="0.25"/>
    <row r="375" ht="18" customHeight="1" x14ac:dyDescent="0.25"/>
    <row r="376" ht="18" customHeight="1" x14ac:dyDescent="0.25"/>
    <row r="377" ht="18" customHeight="1" x14ac:dyDescent="0.25"/>
    <row r="378" ht="18" customHeight="1" x14ac:dyDescent="0.25"/>
    <row r="379" ht="18" customHeight="1" x14ac:dyDescent="0.25"/>
    <row r="380" ht="18" customHeight="1" x14ac:dyDescent="0.25"/>
    <row r="381" ht="18" customHeight="1" x14ac:dyDescent="0.25"/>
    <row r="382" ht="18" customHeight="1" x14ac:dyDescent="0.25"/>
    <row r="383" ht="18" customHeight="1" x14ac:dyDescent="0.25"/>
    <row r="384" ht="18" customHeight="1" x14ac:dyDescent="0.25"/>
    <row r="385" ht="18" customHeight="1" x14ac:dyDescent="0.25"/>
    <row r="386" ht="18" customHeight="1" x14ac:dyDescent="0.25"/>
    <row r="387" ht="18" customHeight="1" x14ac:dyDescent="0.25"/>
    <row r="388" ht="18" customHeight="1" x14ac:dyDescent="0.25"/>
    <row r="389" ht="18" customHeight="1" x14ac:dyDescent="0.25"/>
    <row r="390" ht="18" customHeight="1" x14ac:dyDescent="0.25"/>
    <row r="391" ht="18" customHeight="1" x14ac:dyDescent="0.25"/>
    <row r="392" ht="18" customHeight="1" x14ac:dyDescent="0.25"/>
    <row r="393" ht="18" customHeight="1" x14ac:dyDescent="0.25"/>
    <row r="394" ht="18" customHeight="1" x14ac:dyDescent="0.25"/>
    <row r="395" ht="18" customHeight="1" x14ac:dyDescent="0.25"/>
    <row r="396" ht="18" customHeight="1" x14ac:dyDescent="0.25"/>
    <row r="397" ht="18" customHeight="1" x14ac:dyDescent="0.25"/>
    <row r="398" ht="18" customHeight="1" x14ac:dyDescent="0.25"/>
    <row r="399" ht="18" customHeight="1" x14ac:dyDescent="0.25"/>
    <row r="400" ht="18" customHeight="1" x14ac:dyDescent="0.25"/>
    <row r="401" ht="18" customHeight="1" x14ac:dyDescent="0.25"/>
    <row r="402" ht="18" customHeight="1" x14ac:dyDescent="0.25"/>
    <row r="403" ht="18" customHeight="1" x14ac:dyDescent="0.25"/>
    <row r="404" ht="18" customHeight="1" x14ac:dyDescent="0.25"/>
    <row r="405" ht="18" customHeight="1" x14ac:dyDescent="0.25"/>
    <row r="406" ht="18" customHeight="1" x14ac:dyDescent="0.25"/>
    <row r="407" ht="18" customHeight="1" x14ac:dyDescent="0.25"/>
    <row r="408" ht="18" customHeight="1" x14ac:dyDescent="0.25"/>
    <row r="409" ht="18" customHeight="1" x14ac:dyDescent="0.25"/>
    <row r="410" ht="18" customHeight="1" x14ac:dyDescent="0.25"/>
    <row r="411" ht="18" customHeight="1" x14ac:dyDescent="0.25"/>
    <row r="412" ht="18" customHeight="1" x14ac:dyDescent="0.25"/>
    <row r="413" ht="18" customHeight="1" x14ac:dyDescent="0.25"/>
    <row r="414" ht="18" customHeight="1" x14ac:dyDescent="0.25"/>
    <row r="415" ht="18" customHeight="1" x14ac:dyDescent="0.25"/>
    <row r="416" ht="18" customHeight="1" x14ac:dyDescent="0.25"/>
    <row r="417" ht="18" customHeight="1" x14ac:dyDescent="0.25"/>
    <row r="418" ht="18" customHeight="1" x14ac:dyDescent="0.25"/>
    <row r="419" ht="18" customHeight="1" x14ac:dyDescent="0.25"/>
    <row r="420" ht="18" customHeight="1" x14ac:dyDescent="0.25"/>
    <row r="421" ht="18" customHeight="1" x14ac:dyDescent="0.25"/>
    <row r="422" ht="18" customHeight="1" x14ac:dyDescent="0.25"/>
    <row r="423" ht="18" customHeight="1" x14ac:dyDescent="0.25"/>
    <row r="424" ht="18" customHeight="1" x14ac:dyDescent="0.25"/>
    <row r="425" ht="18" customHeight="1" x14ac:dyDescent="0.25"/>
    <row r="426" ht="18" customHeight="1" x14ac:dyDescent="0.25"/>
    <row r="427" ht="18" customHeight="1" x14ac:dyDescent="0.25"/>
    <row r="428" ht="18" customHeight="1" x14ac:dyDescent="0.25"/>
    <row r="429" ht="18" customHeight="1" x14ac:dyDescent="0.25"/>
    <row r="430" ht="18" customHeight="1" x14ac:dyDescent="0.25"/>
    <row r="431" ht="18" customHeight="1" x14ac:dyDescent="0.25"/>
    <row r="432" ht="18" customHeight="1" x14ac:dyDescent="0.25"/>
    <row r="433" ht="18" customHeight="1" x14ac:dyDescent="0.25"/>
    <row r="434" ht="18" customHeight="1" x14ac:dyDescent="0.25"/>
    <row r="435" ht="18" customHeight="1" x14ac:dyDescent="0.25"/>
    <row r="436" ht="18" customHeight="1" x14ac:dyDescent="0.25"/>
    <row r="437" ht="18" customHeight="1" x14ac:dyDescent="0.25"/>
    <row r="438" ht="18" customHeight="1" x14ac:dyDescent="0.25"/>
    <row r="439" ht="18" customHeight="1" x14ac:dyDescent="0.25"/>
    <row r="440" ht="18" customHeight="1" x14ac:dyDescent="0.25"/>
    <row r="441" ht="18" customHeight="1" x14ac:dyDescent="0.25"/>
    <row r="442" ht="18" customHeight="1" x14ac:dyDescent="0.25"/>
    <row r="443" ht="18" customHeight="1" x14ac:dyDescent="0.25"/>
    <row r="444" ht="18" customHeight="1" x14ac:dyDescent="0.25"/>
    <row r="445" ht="18" customHeight="1" x14ac:dyDescent="0.25"/>
    <row r="446" ht="18" customHeight="1" x14ac:dyDescent="0.25"/>
    <row r="447" ht="18" customHeight="1" x14ac:dyDescent="0.25"/>
    <row r="448" ht="18" customHeight="1" x14ac:dyDescent="0.25"/>
    <row r="449" ht="18" customHeight="1" x14ac:dyDescent="0.25"/>
    <row r="450" ht="18" customHeight="1" x14ac:dyDescent="0.25"/>
    <row r="451" ht="18" customHeight="1" x14ac:dyDescent="0.25"/>
    <row r="452" ht="18" customHeight="1" x14ac:dyDescent="0.25"/>
    <row r="453" ht="18" customHeight="1" x14ac:dyDescent="0.25"/>
    <row r="454" ht="18" customHeight="1" x14ac:dyDescent="0.25"/>
    <row r="455" ht="18" customHeight="1" x14ac:dyDescent="0.25"/>
    <row r="456" ht="18" customHeight="1" x14ac:dyDescent="0.25"/>
    <row r="457" ht="18" customHeight="1" x14ac:dyDescent="0.25"/>
    <row r="458" ht="18" customHeight="1" x14ac:dyDescent="0.25"/>
    <row r="459" ht="18" customHeight="1" x14ac:dyDescent="0.25"/>
    <row r="460" ht="18" customHeight="1" x14ac:dyDescent="0.25"/>
    <row r="461" ht="18" customHeight="1" x14ac:dyDescent="0.25"/>
    <row r="462" ht="18" customHeight="1" x14ac:dyDescent="0.25"/>
    <row r="463" ht="18" customHeight="1" x14ac:dyDescent="0.25"/>
    <row r="464" ht="18" customHeight="1" x14ac:dyDescent="0.25"/>
    <row r="465" ht="18" customHeight="1" x14ac:dyDescent="0.25"/>
    <row r="466" ht="18" customHeight="1" x14ac:dyDescent="0.25"/>
    <row r="467" ht="18" customHeight="1" x14ac:dyDescent="0.25"/>
    <row r="468" ht="18" customHeight="1" x14ac:dyDescent="0.25"/>
    <row r="469" ht="18" customHeight="1" x14ac:dyDescent="0.25"/>
    <row r="470" ht="18" customHeight="1" x14ac:dyDescent="0.25"/>
    <row r="471" ht="18" customHeight="1" x14ac:dyDescent="0.25"/>
    <row r="472" ht="18" customHeight="1" x14ac:dyDescent="0.25"/>
    <row r="473" ht="18" customHeight="1" x14ac:dyDescent="0.25"/>
    <row r="474" ht="18" customHeight="1" x14ac:dyDescent="0.25"/>
    <row r="475" ht="18" customHeight="1" x14ac:dyDescent="0.25"/>
    <row r="476" ht="18" customHeight="1" x14ac:dyDescent="0.25"/>
    <row r="477" ht="18" customHeight="1" x14ac:dyDescent="0.25"/>
    <row r="478" ht="18" customHeight="1" x14ac:dyDescent="0.25"/>
    <row r="479" ht="18" customHeight="1" x14ac:dyDescent="0.25"/>
    <row r="480" ht="18" customHeight="1" x14ac:dyDescent="0.25"/>
    <row r="481" ht="18" customHeight="1" x14ac:dyDescent="0.25"/>
    <row r="482" ht="18" customHeight="1" x14ac:dyDescent="0.25"/>
    <row r="483" ht="18" customHeight="1" x14ac:dyDescent="0.25"/>
    <row r="484" ht="18" customHeight="1" x14ac:dyDescent="0.25"/>
    <row r="485" ht="18" customHeight="1" x14ac:dyDescent="0.25"/>
    <row r="486" ht="18" customHeight="1" x14ac:dyDescent="0.25"/>
    <row r="487" ht="18" customHeight="1" x14ac:dyDescent="0.25"/>
    <row r="488" ht="18" customHeight="1" x14ac:dyDescent="0.25"/>
    <row r="489" ht="18" customHeight="1" x14ac:dyDescent="0.25"/>
    <row r="490" ht="18" customHeight="1" x14ac:dyDescent="0.25"/>
    <row r="491" ht="18" customHeight="1" x14ac:dyDescent="0.25"/>
    <row r="492" ht="18" customHeight="1" x14ac:dyDescent="0.25"/>
    <row r="493" ht="18" customHeight="1" x14ac:dyDescent="0.25"/>
    <row r="494" ht="18" customHeight="1" x14ac:dyDescent="0.25"/>
    <row r="495" ht="18" customHeight="1" x14ac:dyDescent="0.25"/>
    <row r="496" ht="18" customHeight="1" x14ac:dyDescent="0.25"/>
    <row r="497" ht="18" customHeight="1" x14ac:dyDescent="0.25"/>
    <row r="498" ht="18" customHeight="1" x14ac:dyDescent="0.25"/>
    <row r="499" ht="18" customHeight="1" x14ac:dyDescent="0.25"/>
    <row r="500" ht="18" customHeight="1" x14ac:dyDescent="0.25"/>
    <row r="501" ht="18" customHeight="1" x14ac:dyDescent="0.25"/>
    <row r="502" ht="18" customHeight="1" x14ac:dyDescent="0.25"/>
    <row r="503" ht="18" customHeight="1" x14ac:dyDescent="0.25"/>
    <row r="504" ht="18" customHeight="1" x14ac:dyDescent="0.25"/>
    <row r="505" ht="18" customHeight="1" x14ac:dyDescent="0.25"/>
    <row r="506" ht="18" customHeight="1" x14ac:dyDescent="0.25"/>
    <row r="507" ht="18" customHeight="1" x14ac:dyDescent="0.25"/>
    <row r="508" ht="18" customHeight="1" x14ac:dyDescent="0.25"/>
    <row r="509" ht="18" customHeight="1" x14ac:dyDescent="0.25"/>
    <row r="510" ht="18" customHeight="1" x14ac:dyDescent="0.25"/>
    <row r="511" ht="18" customHeight="1" x14ac:dyDescent="0.25"/>
    <row r="512" ht="18" customHeight="1" x14ac:dyDescent="0.25"/>
    <row r="513" ht="18" customHeight="1" x14ac:dyDescent="0.25"/>
    <row r="514" ht="18" customHeight="1" x14ac:dyDescent="0.25"/>
    <row r="515" ht="18" customHeight="1" x14ac:dyDescent="0.25"/>
    <row r="516" ht="18" customHeight="1" x14ac:dyDescent="0.25"/>
    <row r="517" ht="18" customHeight="1" x14ac:dyDescent="0.25"/>
    <row r="518" ht="18" customHeight="1" x14ac:dyDescent="0.25"/>
    <row r="519" ht="18" customHeight="1" x14ac:dyDescent="0.25"/>
    <row r="520" ht="18" customHeight="1" x14ac:dyDescent="0.25"/>
    <row r="521" ht="18" customHeight="1" x14ac:dyDescent="0.25"/>
    <row r="522" ht="18" customHeight="1" x14ac:dyDescent="0.25"/>
    <row r="523" ht="18" customHeight="1" x14ac:dyDescent="0.25"/>
    <row r="524" ht="18" customHeight="1" x14ac:dyDescent="0.25"/>
    <row r="525" ht="18" customHeight="1" x14ac:dyDescent="0.25"/>
    <row r="526" ht="18" customHeight="1" x14ac:dyDescent="0.25"/>
    <row r="527" ht="18" customHeight="1" x14ac:dyDescent="0.25"/>
    <row r="528" ht="18" customHeight="1" x14ac:dyDescent="0.25"/>
    <row r="529" ht="18" customHeight="1" x14ac:dyDescent="0.25"/>
    <row r="530" ht="18" customHeight="1" x14ac:dyDescent="0.25"/>
    <row r="531" ht="18" customHeight="1" x14ac:dyDescent="0.25"/>
    <row r="532" ht="18" customHeight="1" x14ac:dyDescent="0.25"/>
    <row r="533" ht="18" customHeight="1" x14ac:dyDescent="0.25"/>
    <row r="534" ht="18" customHeight="1" x14ac:dyDescent="0.25"/>
    <row r="535" ht="18" customHeight="1" x14ac:dyDescent="0.25"/>
    <row r="536" ht="18" customHeight="1" x14ac:dyDescent="0.25"/>
    <row r="537" ht="18" customHeight="1" x14ac:dyDescent="0.25"/>
    <row r="538" ht="18" customHeight="1" x14ac:dyDescent="0.25"/>
    <row r="539" ht="18" customHeight="1" x14ac:dyDescent="0.25"/>
    <row r="540" ht="18" customHeight="1" x14ac:dyDescent="0.25"/>
    <row r="541" ht="18" customHeight="1" x14ac:dyDescent="0.25"/>
    <row r="542" ht="18" customHeight="1" x14ac:dyDescent="0.25"/>
    <row r="543" ht="18" customHeight="1" x14ac:dyDescent="0.25"/>
    <row r="544" ht="18" customHeight="1" x14ac:dyDescent="0.25"/>
    <row r="545" ht="18" customHeight="1" x14ac:dyDescent="0.25"/>
    <row r="546" ht="18" customHeight="1" x14ac:dyDescent="0.25"/>
    <row r="547" ht="18" customHeight="1" x14ac:dyDescent="0.25"/>
    <row r="548" ht="18" customHeight="1" x14ac:dyDescent="0.25"/>
    <row r="549" ht="18" customHeight="1" x14ac:dyDescent="0.25"/>
    <row r="550" ht="18" customHeight="1" x14ac:dyDescent="0.25"/>
    <row r="551" ht="18" customHeight="1" x14ac:dyDescent="0.25"/>
    <row r="552" ht="18" customHeight="1" x14ac:dyDescent="0.25"/>
    <row r="553" ht="18" customHeight="1" x14ac:dyDescent="0.25"/>
    <row r="554" ht="18" customHeight="1" x14ac:dyDescent="0.25"/>
    <row r="555" ht="18" customHeight="1" x14ac:dyDescent="0.25"/>
    <row r="556" ht="18" customHeight="1" x14ac:dyDescent="0.25"/>
    <row r="557" ht="18" customHeight="1" x14ac:dyDescent="0.25"/>
    <row r="558" ht="18" customHeight="1" x14ac:dyDescent="0.25"/>
    <row r="559" ht="18" customHeight="1" x14ac:dyDescent="0.25"/>
    <row r="560" ht="18" customHeight="1" x14ac:dyDescent="0.25"/>
    <row r="561" ht="18" customHeight="1" x14ac:dyDescent="0.25"/>
    <row r="562" ht="18" customHeight="1" x14ac:dyDescent="0.25"/>
    <row r="563" ht="18" customHeight="1" x14ac:dyDescent="0.25"/>
    <row r="564" ht="18" customHeight="1" x14ac:dyDescent="0.25"/>
    <row r="565" ht="18" customHeight="1" x14ac:dyDescent="0.25"/>
    <row r="566" ht="18" customHeight="1" x14ac:dyDescent="0.25"/>
    <row r="567" ht="18" customHeight="1" x14ac:dyDescent="0.25"/>
    <row r="568" ht="18" customHeight="1" x14ac:dyDescent="0.25"/>
    <row r="569" ht="18" customHeight="1" x14ac:dyDescent="0.25"/>
    <row r="570" ht="18" customHeight="1" x14ac:dyDescent="0.25"/>
    <row r="571" ht="18" customHeight="1" x14ac:dyDescent="0.25"/>
    <row r="572" ht="18" customHeight="1" x14ac:dyDescent="0.25"/>
    <row r="573" ht="18" customHeight="1" x14ac:dyDescent="0.25"/>
    <row r="574" ht="18" customHeight="1" x14ac:dyDescent="0.25"/>
    <row r="575" ht="18" customHeight="1" x14ac:dyDescent="0.25"/>
    <row r="576" ht="18" customHeight="1" x14ac:dyDescent="0.25"/>
    <row r="577" ht="18" customHeight="1" x14ac:dyDescent="0.25"/>
    <row r="578" ht="18" customHeight="1" x14ac:dyDescent="0.25"/>
    <row r="579" ht="18" customHeight="1" x14ac:dyDescent="0.25"/>
    <row r="580" ht="18" customHeight="1" x14ac:dyDescent="0.25"/>
    <row r="581" ht="18" customHeight="1" x14ac:dyDescent="0.25"/>
    <row r="582" ht="18" customHeight="1" x14ac:dyDescent="0.25"/>
    <row r="583" ht="18" customHeight="1" x14ac:dyDescent="0.25"/>
    <row r="584" ht="18" customHeight="1" x14ac:dyDescent="0.25"/>
    <row r="585" ht="18" customHeight="1" x14ac:dyDescent="0.25"/>
    <row r="586" ht="18" customHeight="1" x14ac:dyDescent="0.25"/>
    <row r="587" ht="18" customHeight="1" x14ac:dyDescent="0.25"/>
    <row r="588" ht="18" customHeight="1" x14ac:dyDescent="0.25"/>
    <row r="589" ht="18" customHeight="1" x14ac:dyDescent="0.25"/>
    <row r="590" ht="18" customHeight="1" x14ac:dyDescent="0.25"/>
    <row r="591" ht="18" customHeight="1" x14ac:dyDescent="0.25"/>
    <row r="592" ht="18" customHeight="1" x14ac:dyDescent="0.25"/>
    <row r="593" ht="18" customHeight="1" x14ac:dyDescent="0.25"/>
    <row r="594" ht="18" customHeight="1" x14ac:dyDescent="0.25"/>
    <row r="595" ht="18" customHeight="1" x14ac:dyDescent="0.25"/>
    <row r="596" ht="18" customHeight="1" x14ac:dyDescent="0.25"/>
    <row r="597" ht="18" customHeight="1" x14ac:dyDescent="0.25"/>
    <row r="598" ht="18" customHeight="1" x14ac:dyDescent="0.25"/>
    <row r="599" ht="18" customHeight="1" x14ac:dyDescent="0.25"/>
    <row r="600" ht="18" customHeight="1" x14ac:dyDescent="0.25"/>
    <row r="601" ht="18" customHeight="1" x14ac:dyDescent="0.25"/>
    <row r="602" ht="18" customHeight="1" x14ac:dyDescent="0.25"/>
    <row r="603" ht="18" customHeight="1" x14ac:dyDescent="0.25"/>
    <row r="604" ht="18" customHeight="1" x14ac:dyDescent="0.25"/>
    <row r="605" ht="18" customHeight="1" x14ac:dyDescent="0.25"/>
    <row r="606" ht="18" customHeight="1" x14ac:dyDescent="0.25"/>
    <row r="607" ht="18" customHeight="1" x14ac:dyDescent="0.25"/>
    <row r="608" ht="18" customHeight="1" x14ac:dyDescent="0.25"/>
    <row r="609" ht="18" customHeight="1" x14ac:dyDescent="0.25"/>
    <row r="610" ht="18" customHeight="1" x14ac:dyDescent="0.25"/>
    <row r="611" ht="18" customHeight="1" x14ac:dyDescent="0.25"/>
    <row r="612" ht="18" customHeight="1" x14ac:dyDescent="0.25"/>
    <row r="613" ht="18" customHeight="1" x14ac:dyDescent="0.25"/>
    <row r="614" ht="18" customHeight="1" x14ac:dyDescent="0.25"/>
    <row r="615" ht="18" customHeight="1" x14ac:dyDescent="0.25"/>
    <row r="616" ht="18" customHeight="1" x14ac:dyDescent="0.25"/>
    <row r="617" ht="18" customHeight="1" x14ac:dyDescent="0.25"/>
    <row r="618" ht="18" customHeight="1" x14ac:dyDescent="0.25"/>
    <row r="619" ht="18" customHeight="1" x14ac:dyDescent="0.25"/>
    <row r="620" ht="18" customHeight="1" x14ac:dyDescent="0.25"/>
    <row r="621" ht="18" customHeight="1" x14ac:dyDescent="0.25"/>
    <row r="622" ht="18" customHeight="1" x14ac:dyDescent="0.25"/>
    <row r="623" ht="18" customHeight="1" x14ac:dyDescent="0.25"/>
    <row r="624" ht="18" customHeight="1" x14ac:dyDescent="0.25"/>
    <row r="625" ht="18" customHeight="1" x14ac:dyDescent="0.25"/>
    <row r="626" ht="18" customHeight="1" x14ac:dyDescent="0.25"/>
    <row r="627" ht="18" customHeight="1" x14ac:dyDescent="0.25"/>
    <row r="628" ht="18" customHeight="1" x14ac:dyDescent="0.25"/>
    <row r="629" ht="18" customHeight="1" x14ac:dyDescent="0.25"/>
    <row r="630" ht="18" customHeight="1" x14ac:dyDescent="0.25"/>
    <row r="631" ht="18" customHeight="1" x14ac:dyDescent="0.25"/>
    <row r="632" ht="18" customHeight="1" x14ac:dyDescent="0.25"/>
    <row r="633" ht="18" customHeight="1" x14ac:dyDescent="0.25"/>
    <row r="634" ht="18" customHeight="1" x14ac:dyDescent="0.25"/>
    <row r="635" ht="18" customHeight="1" x14ac:dyDescent="0.25"/>
    <row r="636" ht="18" customHeight="1" x14ac:dyDescent="0.25"/>
    <row r="637" ht="18" customHeight="1" x14ac:dyDescent="0.25"/>
    <row r="638" ht="18" customHeight="1" x14ac:dyDescent="0.25"/>
    <row r="639" ht="18" customHeight="1" x14ac:dyDescent="0.25"/>
    <row r="640" ht="18" customHeight="1" x14ac:dyDescent="0.25"/>
    <row r="641" ht="18" customHeight="1" x14ac:dyDescent="0.25"/>
    <row r="642" ht="18" customHeight="1" x14ac:dyDescent="0.25"/>
    <row r="643" ht="18" customHeight="1" x14ac:dyDescent="0.25"/>
    <row r="644" ht="18" customHeight="1" x14ac:dyDescent="0.25"/>
    <row r="645" ht="18" customHeight="1" x14ac:dyDescent="0.25"/>
    <row r="646" ht="18" customHeight="1" x14ac:dyDescent="0.25"/>
    <row r="647" ht="18" customHeight="1" x14ac:dyDescent="0.25"/>
    <row r="648" ht="18" customHeight="1" x14ac:dyDescent="0.25"/>
    <row r="649" ht="18" customHeight="1" x14ac:dyDescent="0.25"/>
    <row r="650" ht="18" customHeight="1" x14ac:dyDescent="0.25"/>
    <row r="651" ht="18" customHeight="1" x14ac:dyDescent="0.25"/>
    <row r="652" ht="18" customHeight="1" x14ac:dyDescent="0.25"/>
    <row r="653" ht="18" customHeight="1" x14ac:dyDescent="0.25"/>
    <row r="654" ht="18" customHeight="1" x14ac:dyDescent="0.25"/>
    <row r="655" ht="18" customHeight="1" x14ac:dyDescent="0.25"/>
    <row r="656" ht="18" customHeight="1" x14ac:dyDescent="0.25"/>
    <row r="657" ht="18" customHeight="1" x14ac:dyDescent="0.25"/>
    <row r="658" ht="18" customHeight="1" x14ac:dyDescent="0.25"/>
    <row r="659" ht="18" customHeight="1" x14ac:dyDescent="0.25"/>
    <row r="660" ht="18" customHeight="1" x14ac:dyDescent="0.25"/>
    <row r="661" ht="18" customHeight="1" x14ac:dyDescent="0.25"/>
    <row r="662" ht="18" customHeight="1" x14ac:dyDescent="0.25"/>
    <row r="663" ht="18" customHeight="1" x14ac:dyDescent="0.25"/>
    <row r="664" ht="18" customHeight="1" x14ac:dyDescent="0.25"/>
    <row r="665" ht="18" customHeight="1" x14ac:dyDescent="0.25"/>
    <row r="666" ht="18" customHeight="1" x14ac:dyDescent="0.25"/>
    <row r="667" ht="18" customHeight="1" x14ac:dyDescent="0.25"/>
    <row r="668" ht="18" customHeight="1" x14ac:dyDescent="0.25"/>
    <row r="669" ht="18" customHeight="1" x14ac:dyDescent="0.25"/>
    <row r="670" ht="18" customHeight="1" x14ac:dyDescent="0.25"/>
    <row r="671" ht="18" customHeight="1" x14ac:dyDescent="0.25"/>
    <row r="672" ht="18" customHeight="1" x14ac:dyDescent="0.25"/>
    <row r="673" ht="18" customHeight="1" x14ac:dyDescent="0.25"/>
    <row r="674" ht="18" customHeight="1" x14ac:dyDescent="0.25"/>
    <row r="675" ht="18" customHeight="1" x14ac:dyDescent="0.25"/>
    <row r="676" ht="18" customHeight="1" x14ac:dyDescent="0.25"/>
    <row r="677" ht="18" customHeight="1" x14ac:dyDescent="0.25"/>
    <row r="678" ht="18" customHeight="1" x14ac:dyDescent="0.25"/>
    <row r="679" ht="18" customHeight="1" x14ac:dyDescent="0.25"/>
    <row r="680" ht="18" customHeight="1" x14ac:dyDescent="0.25"/>
    <row r="681" ht="18" customHeight="1" x14ac:dyDescent="0.25"/>
    <row r="682" ht="18" customHeight="1" x14ac:dyDescent="0.25"/>
    <row r="683" ht="18" customHeight="1" x14ac:dyDescent="0.25"/>
    <row r="684" ht="18" customHeight="1" x14ac:dyDescent="0.25"/>
    <row r="685" ht="18" customHeight="1" x14ac:dyDescent="0.25"/>
    <row r="686" ht="18" customHeight="1" x14ac:dyDescent="0.25"/>
    <row r="687" ht="18" customHeight="1" x14ac:dyDescent="0.25"/>
    <row r="688" ht="18" customHeight="1" x14ac:dyDescent="0.25"/>
    <row r="689" ht="18" customHeight="1" x14ac:dyDescent="0.25"/>
    <row r="690" ht="18" customHeight="1" x14ac:dyDescent="0.25"/>
    <row r="691" ht="18" customHeight="1" x14ac:dyDescent="0.25"/>
    <row r="692" ht="18" customHeight="1" x14ac:dyDescent="0.25"/>
    <row r="693" ht="18" customHeight="1" x14ac:dyDescent="0.25"/>
    <row r="694" ht="18" customHeight="1" x14ac:dyDescent="0.25"/>
    <row r="695" ht="18" customHeight="1" x14ac:dyDescent="0.25"/>
    <row r="696" ht="18" customHeight="1" x14ac:dyDescent="0.25"/>
    <row r="697" ht="18" customHeight="1" x14ac:dyDescent="0.25"/>
    <row r="698" ht="18" customHeight="1" x14ac:dyDescent="0.25"/>
    <row r="699" ht="18" customHeight="1" x14ac:dyDescent="0.25"/>
    <row r="700" ht="18" customHeight="1" x14ac:dyDescent="0.25"/>
    <row r="701" ht="18" customHeight="1" x14ac:dyDescent="0.25"/>
    <row r="702" ht="18" customHeight="1" x14ac:dyDescent="0.25"/>
    <row r="703" ht="18" customHeight="1" x14ac:dyDescent="0.25"/>
    <row r="704" ht="18" customHeight="1" x14ac:dyDescent="0.25"/>
    <row r="705" ht="18" customHeight="1" x14ac:dyDescent="0.25"/>
    <row r="706" ht="18" customHeight="1" x14ac:dyDescent="0.25"/>
    <row r="707" ht="18" customHeight="1" x14ac:dyDescent="0.25"/>
    <row r="708" ht="18" customHeight="1" x14ac:dyDescent="0.25"/>
    <row r="709" ht="18" customHeight="1" x14ac:dyDescent="0.25"/>
    <row r="710" ht="18" customHeight="1" x14ac:dyDescent="0.25"/>
    <row r="711" ht="18" customHeight="1" x14ac:dyDescent="0.25"/>
    <row r="712" ht="18" customHeight="1" x14ac:dyDescent="0.25"/>
    <row r="713" ht="18" customHeight="1" x14ac:dyDescent="0.25"/>
    <row r="714" ht="18" customHeight="1" x14ac:dyDescent="0.25"/>
    <row r="715" ht="18" customHeight="1" x14ac:dyDescent="0.25"/>
    <row r="716" ht="18" customHeight="1" x14ac:dyDescent="0.25"/>
    <row r="717" ht="18" customHeight="1" x14ac:dyDescent="0.25"/>
    <row r="718" ht="18" customHeight="1" x14ac:dyDescent="0.25"/>
    <row r="719" ht="18" customHeight="1" x14ac:dyDescent="0.25"/>
    <row r="720" ht="18" customHeight="1" x14ac:dyDescent="0.25"/>
    <row r="721" ht="18" customHeight="1" x14ac:dyDescent="0.25"/>
    <row r="722" ht="18" customHeight="1" x14ac:dyDescent="0.25"/>
    <row r="723" ht="18" customHeight="1" x14ac:dyDescent="0.25"/>
    <row r="724" ht="18" customHeight="1" x14ac:dyDescent="0.25"/>
    <row r="725" ht="18" customHeight="1" x14ac:dyDescent="0.25"/>
    <row r="726" ht="18" customHeight="1" x14ac:dyDescent="0.25"/>
    <row r="727" ht="18" customHeight="1" x14ac:dyDescent="0.25"/>
    <row r="728" ht="18" customHeight="1" x14ac:dyDescent="0.25"/>
    <row r="729" ht="18" customHeight="1" x14ac:dyDescent="0.25"/>
    <row r="730" ht="18" customHeight="1" x14ac:dyDescent="0.25"/>
    <row r="731" ht="18" customHeight="1" x14ac:dyDescent="0.25"/>
    <row r="732" ht="18" customHeight="1" x14ac:dyDescent="0.25"/>
    <row r="733" ht="18" customHeight="1" x14ac:dyDescent="0.25"/>
    <row r="734" ht="18" customHeight="1" x14ac:dyDescent="0.25"/>
    <row r="735" ht="18" customHeight="1" x14ac:dyDescent="0.25"/>
    <row r="736" ht="18" customHeight="1" x14ac:dyDescent="0.25"/>
    <row r="737" ht="18" customHeight="1" x14ac:dyDescent="0.25"/>
    <row r="738" ht="18" customHeight="1" x14ac:dyDescent="0.25"/>
    <row r="739" ht="18" customHeight="1" x14ac:dyDescent="0.25"/>
    <row r="740" ht="18" customHeight="1" x14ac:dyDescent="0.25"/>
    <row r="741" ht="18" customHeight="1" x14ac:dyDescent="0.25"/>
    <row r="742" ht="18" customHeight="1" x14ac:dyDescent="0.25"/>
    <row r="743" ht="18" customHeight="1" x14ac:dyDescent="0.25"/>
    <row r="744" ht="18" customHeight="1" x14ac:dyDescent="0.25"/>
    <row r="745" ht="18" customHeight="1" x14ac:dyDescent="0.25"/>
    <row r="746" ht="18" customHeight="1" x14ac:dyDescent="0.25"/>
    <row r="747" ht="18" customHeight="1" x14ac:dyDescent="0.25"/>
    <row r="748" ht="18" customHeight="1" x14ac:dyDescent="0.25"/>
    <row r="749" ht="18" customHeight="1" x14ac:dyDescent="0.25"/>
    <row r="750" ht="18" customHeight="1" x14ac:dyDescent="0.25"/>
    <row r="751" ht="18" customHeight="1" x14ac:dyDescent="0.25"/>
    <row r="752" ht="18" customHeight="1" x14ac:dyDescent="0.25"/>
    <row r="753" ht="18" customHeight="1" x14ac:dyDescent="0.25"/>
    <row r="754" ht="18" customHeight="1" x14ac:dyDescent="0.25"/>
    <row r="755" ht="18" customHeight="1" x14ac:dyDescent="0.25"/>
    <row r="756" ht="18" customHeight="1" x14ac:dyDescent="0.25"/>
    <row r="757" ht="18" customHeight="1" x14ac:dyDescent="0.25"/>
    <row r="758" ht="18" customHeight="1" x14ac:dyDescent="0.25"/>
    <row r="759" ht="18" customHeight="1" x14ac:dyDescent="0.25"/>
    <row r="760" ht="18" customHeight="1" x14ac:dyDescent="0.25"/>
    <row r="761" ht="18" customHeight="1" x14ac:dyDescent="0.25"/>
    <row r="762" ht="18" customHeight="1" x14ac:dyDescent="0.25"/>
    <row r="763" ht="18" customHeight="1" x14ac:dyDescent="0.25"/>
    <row r="764" ht="18" customHeight="1" x14ac:dyDescent="0.25"/>
    <row r="765" ht="18" customHeight="1" x14ac:dyDescent="0.25"/>
    <row r="766" ht="18" customHeight="1" x14ac:dyDescent="0.25"/>
    <row r="767" ht="18" customHeight="1" x14ac:dyDescent="0.25"/>
    <row r="768" ht="18" customHeight="1" x14ac:dyDescent="0.25"/>
    <row r="769" ht="18" customHeight="1" x14ac:dyDescent="0.25"/>
    <row r="770" ht="18" customHeight="1" x14ac:dyDescent="0.25"/>
    <row r="771" ht="18" customHeight="1" x14ac:dyDescent="0.25"/>
    <row r="772" ht="18" customHeight="1" x14ac:dyDescent="0.25"/>
    <row r="773" ht="18" customHeight="1" x14ac:dyDescent="0.25"/>
    <row r="774" ht="18" customHeight="1" x14ac:dyDescent="0.25"/>
    <row r="775" ht="18" customHeight="1" x14ac:dyDescent="0.25"/>
    <row r="776" ht="18" customHeight="1" x14ac:dyDescent="0.25"/>
    <row r="777" ht="18" customHeight="1" x14ac:dyDescent="0.25"/>
    <row r="778" ht="18" customHeight="1" x14ac:dyDescent="0.25"/>
    <row r="779" ht="18" customHeight="1" x14ac:dyDescent="0.25"/>
    <row r="780" ht="18" customHeight="1" x14ac:dyDescent="0.25"/>
    <row r="781" ht="18" customHeight="1" x14ac:dyDescent="0.25"/>
    <row r="782" ht="18" customHeight="1" x14ac:dyDescent="0.25"/>
    <row r="783" ht="18" customHeight="1" x14ac:dyDescent="0.25"/>
    <row r="784" ht="18" customHeight="1" x14ac:dyDescent="0.25"/>
    <row r="785" ht="18" customHeight="1" x14ac:dyDescent="0.25"/>
    <row r="786" ht="18" customHeight="1" x14ac:dyDescent="0.25"/>
    <row r="787" ht="18" customHeight="1" x14ac:dyDescent="0.25"/>
    <row r="788" ht="18" customHeight="1" x14ac:dyDescent="0.25"/>
    <row r="789" ht="18" customHeight="1" x14ac:dyDescent="0.25"/>
    <row r="790" ht="18" customHeight="1" x14ac:dyDescent="0.25"/>
    <row r="791" ht="18" customHeight="1" x14ac:dyDescent="0.25"/>
    <row r="792" ht="18" customHeight="1" x14ac:dyDescent="0.25"/>
    <row r="793" ht="18" customHeight="1" x14ac:dyDescent="0.25"/>
    <row r="794" ht="18" customHeight="1" x14ac:dyDescent="0.25"/>
    <row r="795" ht="18" customHeight="1" x14ac:dyDescent="0.25"/>
    <row r="796" ht="18" customHeight="1" x14ac:dyDescent="0.25"/>
    <row r="797" ht="18" customHeight="1" x14ac:dyDescent="0.25"/>
    <row r="798" ht="18" customHeight="1" x14ac:dyDescent="0.25"/>
    <row r="799" ht="18" customHeight="1" x14ac:dyDescent="0.25"/>
    <row r="800" ht="18" customHeight="1" x14ac:dyDescent="0.25"/>
    <row r="801" ht="18" customHeight="1" x14ac:dyDescent="0.25"/>
    <row r="802" ht="18" customHeight="1" x14ac:dyDescent="0.25"/>
    <row r="803" ht="18" customHeight="1" x14ac:dyDescent="0.25"/>
    <row r="804" ht="18" customHeight="1" x14ac:dyDescent="0.25"/>
    <row r="805" ht="18" customHeight="1" x14ac:dyDescent="0.25"/>
    <row r="806" ht="18" customHeight="1" x14ac:dyDescent="0.25"/>
    <row r="807" ht="18" customHeight="1" x14ac:dyDescent="0.25"/>
    <row r="808" ht="18" customHeight="1" x14ac:dyDescent="0.25"/>
    <row r="809" ht="18" customHeight="1" x14ac:dyDescent="0.25"/>
    <row r="810" ht="18" customHeight="1" x14ac:dyDescent="0.25"/>
    <row r="811" ht="18" customHeight="1" x14ac:dyDescent="0.25"/>
    <row r="812" ht="18" customHeight="1" x14ac:dyDescent="0.25"/>
    <row r="813" ht="18" customHeight="1" x14ac:dyDescent="0.25"/>
    <row r="814" ht="18" customHeight="1" x14ac:dyDescent="0.25"/>
    <row r="815" ht="18" customHeight="1" x14ac:dyDescent="0.25"/>
    <row r="816" ht="18" customHeight="1" x14ac:dyDescent="0.25"/>
    <row r="817" ht="18" customHeight="1" x14ac:dyDescent="0.25"/>
    <row r="818" ht="18" customHeight="1" x14ac:dyDescent="0.25"/>
    <row r="819" ht="18" customHeight="1" x14ac:dyDescent="0.25"/>
    <row r="820" ht="18" customHeight="1" x14ac:dyDescent="0.25"/>
    <row r="821" ht="18" customHeight="1" x14ac:dyDescent="0.25"/>
    <row r="822" ht="18" customHeight="1" x14ac:dyDescent="0.25"/>
    <row r="823" ht="18" customHeight="1" x14ac:dyDescent="0.25"/>
    <row r="824" ht="18" customHeight="1" x14ac:dyDescent="0.25"/>
    <row r="825" ht="18" customHeight="1" x14ac:dyDescent="0.25"/>
    <row r="826" ht="18" customHeight="1" x14ac:dyDescent="0.25"/>
    <row r="827" ht="18" customHeight="1" x14ac:dyDescent="0.25"/>
    <row r="828" ht="18" customHeight="1" x14ac:dyDescent="0.25"/>
    <row r="829" ht="18" customHeight="1" x14ac:dyDescent="0.25"/>
    <row r="830" ht="18" customHeight="1" x14ac:dyDescent="0.25"/>
    <row r="831" ht="18" customHeight="1" x14ac:dyDescent="0.25"/>
    <row r="832" ht="18" customHeight="1" x14ac:dyDescent="0.25"/>
    <row r="833" ht="18" customHeight="1" x14ac:dyDescent="0.25"/>
    <row r="834" ht="18" customHeight="1" x14ac:dyDescent="0.25"/>
    <row r="835" ht="18" customHeight="1" x14ac:dyDescent="0.25"/>
    <row r="836" ht="18" customHeight="1" x14ac:dyDescent="0.25"/>
    <row r="837" ht="18" customHeight="1" x14ac:dyDescent="0.25"/>
    <row r="838" ht="18" customHeight="1" x14ac:dyDescent="0.25"/>
    <row r="839" ht="18" customHeight="1" x14ac:dyDescent="0.25"/>
    <row r="840" ht="18" customHeight="1" x14ac:dyDescent="0.25"/>
    <row r="841" ht="18" customHeight="1" x14ac:dyDescent="0.25"/>
    <row r="842" ht="18" customHeight="1" x14ac:dyDescent="0.25"/>
    <row r="843" ht="18" customHeight="1" x14ac:dyDescent="0.25"/>
    <row r="844" ht="18" customHeight="1" x14ac:dyDescent="0.25"/>
    <row r="845" ht="18" customHeight="1" x14ac:dyDescent="0.25"/>
    <row r="846" ht="18" customHeight="1" x14ac:dyDescent="0.25"/>
    <row r="847" ht="18" customHeight="1" x14ac:dyDescent="0.25"/>
    <row r="848" ht="18" customHeight="1" x14ac:dyDescent="0.25"/>
    <row r="849" ht="18" customHeight="1" x14ac:dyDescent="0.25"/>
    <row r="850" ht="18" customHeight="1" x14ac:dyDescent="0.25"/>
    <row r="851" ht="18" customHeight="1" x14ac:dyDescent="0.25"/>
    <row r="852" ht="18" customHeight="1" x14ac:dyDescent="0.25"/>
    <row r="853" ht="18" customHeight="1" x14ac:dyDescent="0.25"/>
    <row r="854" ht="18" customHeight="1" x14ac:dyDescent="0.25"/>
    <row r="855" ht="18" customHeight="1" x14ac:dyDescent="0.25"/>
    <row r="856" ht="18" customHeight="1" x14ac:dyDescent="0.25"/>
    <row r="857" ht="18" customHeight="1" x14ac:dyDescent="0.25"/>
    <row r="858" ht="18" customHeight="1" x14ac:dyDescent="0.25"/>
    <row r="859" ht="18" customHeight="1" x14ac:dyDescent="0.25"/>
    <row r="860" ht="18" customHeight="1" x14ac:dyDescent="0.25"/>
    <row r="861" ht="18" customHeight="1" x14ac:dyDescent="0.25"/>
    <row r="862" ht="18" customHeight="1" x14ac:dyDescent="0.25"/>
    <row r="863" ht="18" customHeight="1" x14ac:dyDescent="0.25"/>
    <row r="864" ht="18" customHeight="1" x14ac:dyDescent="0.25"/>
    <row r="865" ht="18" customHeight="1" x14ac:dyDescent="0.25"/>
    <row r="866" ht="18" customHeight="1" x14ac:dyDescent="0.25"/>
    <row r="867" ht="18" customHeight="1" x14ac:dyDescent="0.25"/>
    <row r="868" ht="18" customHeight="1" x14ac:dyDescent="0.25"/>
    <row r="869" ht="18" customHeight="1" x14ac:dyDescent="0.25"/>
    <row r="870" ht="18" customHeight="1" x14ac:dyDescent="0.25"/>
    <row r="871" ht="18" customHeight="1" x14ac:dyDescent="0.25"/>
    <row r="872" ht="18" customHeight="1" x14ac:dyDescent="0.25"/>
    <row r="873" ht="18" customHeight="1" x14ac:dyDescent="0.25"/>
    <row r="874" ht="18" customHeight="1" x14ac:dyDescent="0.25"/>
    <row r="875" ht="18" customHeight="1" x14ac:dyDescent="0.25"/>
    <row r="876" ht="18" customHeight="1" x14ac:dyDescent="0.25"/>
    <row r="877" ht="18" customHeight="1" x14ac:dyDescent="0.25"/>
    <row r="878" ht="18" customHeight="1" x14ac:dyDescent="0.25"/>
    <row r="879" ht="18" customHeight="1" x14ac:dyDescent="0.25"/>
    <row r="880" ht="18" customHeight="1" x14ac:dyDescent="0.25"/>
    <row r="881" ht="18" customHeight="1" x14ac:dyDescent="0.25"/>
    <row r="882" ht="18" customHeight="1" x14ac:dyDescent="0.25"/>
    <row r="883" ht="18" customHeight="1" x14ac:dyDescent="0.25"/>
    <row r="884" ht="18" customHeight="1" x14ac:dyDescent="0.25"/>
    <row r="885" ht="18" customHeight="1" x14ac:dyDescent="0.25"/>
    <row r="886" ht="18" customHeight="1" x14ac:dyDescent="0.25"/>
    <row r="887" ht="18" customHeight="1" x14ac:dyDescent="0.25"/>
    <row r="888" ht="18" customHeight="1" x14ac:dyDescent="0.25"/>
    <row r="889" ht="18" customHeight="1" x14ac:dyDescent="0.25"/>
    <row r="890" ht="18" customHeight="1" x14ac:dyDescent="0.25"/>
    <row r="891" ht="18" customHeight="1" x14ac:dyDescent="0.25"/>
    <row r="892" ht="18" customHeight="1" x14ac:dyDescent="0.25"/>
    <row r="893" ht="18" customHeight="1" x14ac:dyDescent="0.25"/>
    <row r="894" ht="18" customHeight="1" x14ac:dyDescent="0.25"/>
    <row r="895" ht="18" customHeight="1" x14ac:dyDescent="0.25"/>
    <row r="896" ht="18" customHeight="1" x14ac:dyDescent="0.25"/>
    <row r="897" ht="18" customHeight="1" x14ac:dyDescent="0.25"/>
    <row r="898" ht="18" customHeight="1" x14ac:dyDescent="0.25"/>
    <row r="899" ht="18" customHeight="1" x14ac:dyDescent="0.25"/>
    <row r="900" ht="18" customHeight="1" x14ac:dyDescent="0.25"/>
    <row r="901" ht="18" customHeight="1" x14ac:dyDescent="0.25"/>
    <row r="902" ht="18" customHeight="1" x14ac:dyDescent="0.25"/>
    <row r="903" ht="18" customHeight="1" x14ac:dyDescent="0.25"/>
    <row r="904" ht="18" customHeight="1" x14ac:dyDescent="0.25"/>
    <row r="905" ht="18" customHeight="1" x14ac:dyDescent="0.25"/>
    <row r="906" ht="18" customHeight="1" x14ac:dyDescent="0.25"/>
    <row r="907" ht="18" customHeight="1" x14ac:dyDescent="0.25"/>
    <row r="908" ht="18" customHeight="1" x14ac:dyDescent="0.25"/>
    <row r="909" ht="18" customHeight="1" x14ac:dyDescent="0.25"/>
    <row r="910" ht="18" customHeight="1" x14ac:dyDescent="0.25"/>
    <row r="911" ht="18" customHeight="1" x14ac:dyDescent="0.25"/>
    <row r="912" ht="18" customHeight="1" x14ac:dyDescent="0.25"/>
    <row r="913" ht="18" customHeight="1" x14ac:dyDescent="0.25"/>
    <row r="914" ht="18" customHeight="1" x14ac:dyDescent="0.25"/>
    <row r="915" ht="18" customHeight="1" x14ac:dyDescent="0.25"/>
    <row r="916" ht="18" customHeight="1" x14ac:dyDescent="0.25"/>
    <row r="917" ht="18" customHeight="1" x14ac:dyDescent="0.25"/>
    <row r="918" ht="18" customHeight="1" x14ac:dyDescent="0.25"/>
    <row r="919" ht="18" customHeight="1" x14ac:dyDescent="0.25"/>
    <row r="920" ht="18" customHeight="1" x14ac:dyDescent="0.25"/>
    <row r="921" ht="18" customHeight="1" x14ac:dyDescent="0.25"/>
    <row r="922" ht="18" customHeight="1" x14ac:dyDescent="0.25"/>
    <row r="923" ht="18" customHeight="1" x14ac:dyDescent="0.25"/>
    <row r="924" ht="18" customHeight="1" x14ac:dyDescent="0.25"/>
    <row r="925" ht="18" customHeight="1" x14ac:dyDescent="0.25"/>
    <row r="926" ht="18" customHeight="1" x14ac:dyDescent="0.25"/>
    <row r="927" ht="18" customHeight="1" x14ac:dyDescent="0.25"/>
    <row r="928" ht="18" customHeight="1" x14ac:dyDescent="0.25"/>
    <row r="929" ht="18" customHeight="1" x14ac:dyDescent="0.25"/>
    <row r="930" ht="18" customHeight="1" x14ac:dyDescent="0.25"/>
    <row r="931" ht="18" customHeight="1" x14ac:dyDescent="0.25"/>
    <row r="932" ht="18" customHeight="1" x14ac:dyDescent="0.25"/>
    <row r="933" ht="18" customHeight="1" x14ac:dyDescent="0.25"/>
    <row r="934" ht="18" customHeight="1" x14ac:dyDescent="0.25"/>
    <row r="935" ht="18" customHeight="1" x14ac:dyDescent="0.25"/>
    <row r="936" ht="18" customHeight="1" x14ac:dyDescent="0.25"/>
    <row r="937" ht="18" customHeight="1" x14ac:dyDescent="0.25"/>
    <row r="938" ht="18" customHeight="1" x14ac:dyDescent="0.25"/>
    <row r="939" ht="18" customHeight="1" x14ac:dyDescent="0.25"/>
    <row r="940" ht="18" customHeight="1" x14ac:dyDescent="0.25"/>
    <row r="941" ht="18" customHeight="1" x14ac:dyDescent="0.25"/>
    <row r="942" ht="18" customHeight="1" x14ac:dyDescent="0.25"/>
    <row r="943" ht="18" customHeight="1" x14ac:dyDescent="0.25"/>
    <row r="944" ht="18" customHeight="1" x14ac:dyDescent="0.25"/>
    <row r="945" ht="18" customHeight="1" x14ac:dyDescent="0.25"/>
    <row r="946" ht="18" customHeight="1" x14ac:dyDescent="0.25"/>
    <row r="947" ht="18" customHeight="1" x14ac:dyDescent="0.25"/>
    <row r="948" ht="18" customHeight="1" x14ac:dyDescent="0.25"/>
    <row r="949" ht="18" customHeight="1" x14ac:dyDescent="0.25"/>
    <row r="950" ht="18" customHeight="1" x14ac:dyDescent="0.25"/>
    <row r="951" ht="18" customHeight="1" x14ac:dyDescent="0.25"/>
    <row r="952" ht="18" customHeight="1" x14ac:dyDescent="0.25"/>
    <row r="953" ht="18" customHeight="1" x14ac:dyDescent="0.25"/>
    <row r="954" ht="18" customHeight="1" x14ac:dyDescent="0.25"/>
    <row r="955" ht="18" customHeight="1" x14ac:dyDescent="0.25"/>
    <row r="956" ht="18" customHeight="1" x14ac:dyDescent="0.25"/>
    <row r="957" ht="18" customHeight="1" x14ac:dyDescent="0.25"/>
    <row r="958" ht="18" customHeight="1" x14ac:dyDescent="0.25"/>
    <row r="959" ht="18" customHeight="1" x14ac:dyDescent="0.25"/>
    <row r="960" ht="18" customHeight="1" x14ac:dyDescent="0.25"/>
    <row r="961" ht="18" customHeight="1" x14ac:dyDescent="0.25"/>
    <row r="962" ht="18" customHeight="1" x14ac:dyDescent="0.25"/>
    <row r="963" ht="18" customHeight="1" x14ac:dyDescent="0.25"/>
    <row r="964" ht="18" customHeight="1" x14ac:dyDescent="0.25"/>
    <row r="965" ht="18" customHeight="1" x14ac:dyDescent="0.25"/>
    <row r="966" ht="18" customHeight="1" x14ac:dyDescent="0.25"/>
    <row r="967" ht="18" customHeight="1" x14ac:dyDescent="0.25"/>
    <row r="968" ht="18" customHeight="1" x14ac:dyDescent="0.25"/>
    <row r="969" ht="18" customHeight="1" x14ac:dyDescent="0.25"/>
    <row r="970" ht="18" customHeight="1" x14ac:dyDescent="0.25"/>
    <row r="971" ht="18" customHeight="1" x14ac:dyDescent="0.25"/>
    <row r="972" ht="18" customHeight="1" x14ac:dyDescent="0.25"/>
    <row r="973" ht="18" customHeight="1" x14ac:dyDescent="0.25"/>
    <row r="974" ht="18" customHeight="1" x14ac:dyDescent="0.25"/>
    <row r="975" ht="18" customHeight="1" x14ac:dyDescent="0.25"/>
    <row r="976" ht="18" customHeight="1" x14ac:dyDescent="0.25"/>
    <row r="977" ht="18" customHeight="1" x14ac:dyDescent="0.25"/>
    <row r="978" ht="18" customHeight="1" x14ac:dyDescent="0.25"/>
    <row r="979" ht="18" customHeight="1" x14ac:dyDescent="0.25"/>
    <row r="980" ht="18" customHeight="1" x14ac:dyDescent="0.25"/>
    <row r="981" ht="18" customHeight="1" x14ac:dyDescent="0.25"/>
    <row r="982" ht="18" customHeight="1" x14ac:dyDescent="0.25"/>
    <row r="983" ht="18" customHeight="1" x14ac:dyDescent="0.25"/>
    <row r="984" ht="18" customHeight="1" x14ac:dyDescent="0.25"/>
    <row r="985" ht="18" customHeight="1" x14ac:dyDescent="0.25"/>
    <row r="986" ht="18" customHeight="1" x14ac:dyDescent="0.25"/>
    <row r="987" ht="18" customHeight="1" x14ac:dyDescent="0.25"/>
    <row r="988" ht="18" customHeight="1" x14ac:dyDescent="0.25"/>
    <row r="989" ht="18" customHeight="1" x14ac:dyDescent="0.25"/>
    <row r="990" ht="18" customHeight="1" x14ac:dyDescent="0.25"/>
    <row r="991" ht="18" customHeight="1" x14ac:dyDescent="0.25"/>
    <row r="992" ht="18" customHeight="1" x14ac:dyDescent="0.25"/>
    <row r="993" ht="18" customHeight="1" x14ac:dyDescent="0.25"/>
    <row r="994" ht="18" customHeight="1" x14ac:dyDescent="0.25"/>
  </sheetData>
  <mergeCells count="23">
    <mergeCell ref="I101:J113"/>
    <mergeCell ref="I69:J81"/>
    <mergeCell ref="D83:H83"/>
    <mergeCell ref="I83:J84"/>
    <mergeCell ref="I85:J97"/>
    <mergeCell ref="D99:H99"/>
    <mergeCell ref="I99:J100"/>
    <mergeCell ref="D51:H51"/>
    <mergeCell ref="I51:J52"/>
    <mergeCell ref="I53:J65"/>
    <mergeCell ref="D67:H67"/>
    <mergeCell ref="I67:J68"/>
    <mergeCell ref="I37:J49"/>
    <mergeCell ref="D15:E16"/>
    <mergeCell ref="D19:H19"/>
    <mergeCell ref="I19:J20"/>
    <mergeCell ref="I21:J33"/>
    <mergeCell ref="C3:D10"/>
    <mergeCell ref="E3:I10"/>
    <mergeCell ref="C12:J13"/>
    <mergeCell ref="C15:C16"/>
    <mergeCell ref="D35:H35"/>
    <mergeCell ref="I35:J36"/>
  </mergeCells>
  <conditionalFormatting sqref="C12">
    <cfRule type="cellIs" dxfId="180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41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7"/>
  <dimension ref="B2:Z103"/>
  <sheetViews>
    <sheetView showGridLines="0" zoomScale="70" zoomScaleNormal="70" workbookViewId="0">
      <selection activeCell="C3" sqref="C3:D10"/>
    </sheetView>
  </sheetViews>
  <sheetFormatPr defaultColWidth="9" defaultRowHeight="14.4" outlineLevelRow="1" x14ac:dyDescent="0.25"/>
  <cols>
    <col min="1" max="1" width="4.6640625" customWidth="1"/>
    <col min="2" max="2" width="5" style="118" customWidth="1"/>
    <col min="3" max="3" width="25.88671875" style="22" customWidth="1"/>
    <col min="4" max="4" width="29" style="22" customWidth="1"/>
    <col min="5" max="5" width="36.109375" style="22" customWidth="1"/>
    <col min="6" max="6" width="28.77734375" style="22" customWidth="1"/>
    <col min="7" max="7" width="27.5546875" style="22" customWidth="1"/>
    <col min="8" max="8" width="26.109375" style="22" customWidth="1"/>
    <col min="9" max="9" width="30.21875" style="22" customWidth="1"/>
    <col min="10" max="20" width="36.109375" style="22" customWidth="1"/>
    <col min="21" max="21" width="43.44140625" style="22" customWidth="1"/>
    <col min="22" max="22" width="36.109375" style="22" customWidth="1"/>
    <col min="23" max="23" width="5.21875" customWidth="1"/>
  </cols>
  <sheetData>
    <row r="2" spans="2:24" x14ac:dyDescent="0.25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9"/>
    </row>
    <row r="3" spans="2:24" ht="13.95" customHeight="1" outlineLevel="1" x14ac:dyDescent="0.25">
      <c r="B3" s="3"/>
      <c r="C3" s="1576"/>
      <c r="D3" s="1578"/>
      <c r="E3" s="1195"/>
      <c r="F3" s="1195"/>
      <c r="G3" s="1195"/>
      <c r="H3" s="1195"/>
      <c r="I3" s="1195"/>
      <c r="J3" s="1195"/>
      <c r="K3" s="1195"/>
      <c r="L3" s="1195"/>
      <c r="M3" s="1195"/>
      <c r="N3" s="1195"/>
      <c r="O3" s="1195"/>
      <c r="P3" s="1195"/>
      <c r="Q3" s="1195"/>
      <c r="R3" s="1195"/>
      <c r="S3" s="1195"/>
      <c r="T3" s="1195"/>
      <c r="U3" s="1196"/>
      <c r="V3" s="140" t="s">
        <v>1</v>
      </c>
      <c r="W3" s="173"/>
      <c r="X3" s="174"/>
    </row>
    <row r="4" spans="2:24" ht="19.8" customHeight="1" outlineLevel="1" x14ac:dyDescent="0.25">
      <c r="B4" s="3"/>
      <c r="C4" s="1579"/>
      <c r="D4" s="1580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5"/>
      <c r="V4" s="142" t="s">
        <v>2</v>
      </c>
      <c r="W4" s="175"/>
      <c r="X4" s="176"/>
    </row>
    <row r="5" spans="2:24" ht="13.95" customHeight="1" outlineLevel="1" x14ac:dyDescent="0.25">
      <c r="B5" s="3"/>
      <c r="C5" s="1579"/>
      <c r="D5" s="1580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5"/>
      <c r="V5" s="140" t="s">
        <v>3</v>
      </c>
      <c r="W5" s="173"/>
      <c r="X5" s="174"/>
    </row>
    <row r="6" spans="2:24" ht="16.8" customHeight="1" outlineLevel="1" x14ac:dyDescent="0.25">
      <c r="B6" s="3"/>
      <c r="C6" s="1579"/>
      <c r="D6" s="1580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5"/>
      <c r="V6" s="142" t="s">
        <v>4</v>
      </c>
      <c r="W6" s="175"/>
      <c r="X6" s="176"/>
    </row>
    <row r="7" spans="2:24" ht="13.95" customHeight="1" outlineLevel="1" x14ac:dyDescent="0.25">
      <c r="B7" s="3"/>
      <c r="C7" s="1579"/>
      <c r="D7" s="1580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5"/>
      <c r="V7" s="140" t="s">
        <v>5</v>
      </c>
      <c r="W7" s="173"/>
      <c r="X7" s="174"/>
    </row>
    <row r="8" spans="2:24" ht="16.8" customHeight="1" outlineLevel="1" x14ac:dyDescent="0.25">
      <c r="B8" s="3"/>
      <c r="C8" s="1579"/>
      <c r="D8" s="1580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5"/>
      <c r="V8" s="117">
        <v>45709</v>
      </c>
      <c r="W8" s="177"/>
      <c r="X8" s="178"/>
    </row>
    <row r="9" spans="2:24" ht="13.95" customHeight="1" outlineLevel="1" x14ac:dyDescent="0.25">
      <c r="B9" s="3"/>
      <c r="C9" s="1579"/>
      <c r="D9" s="1580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5"/>
      <c r="V9" s="140" t="s">
        <v>6</v>
      </c>
      <c r="W9" s="173"/>
      <c r="X9" s="174"/>
    </row>
    <row r="10" spans="2:24" ht="21.6" customHeight="1" outlineLevel="1" x14ac:dyDescent="0.25">
      <c r="B10" s="3"/>
      <c r="C10" s="1581"/>
      <c r="D10" s="1583"/>
      <c r="E10" s="1197"/>
      <c r="F10" s="1197"/>
      <c r="G10" s="1197"/>
      <c r="H10" s="1197"/>
      <c r="I10" s="1197"/>
      <c r="J10" s="1197"/>
      <c r="K10" s="1197"/>
      <c r="L10" s="1197"/>
      <c r="M10" s="1197"/>
      <c r="N10" s="1197"/>
      <c r="O10" s="1197"/>
      <c r="P10" s="1197"/>
      <c r="Q10" s="1197"/>
      <c r="R10" s="1197"/>
      <c r="S10" s="1197"/>
      <c r="T10" s="1197"/>
      <c r="U10" s="1198"/>
      <c r="V10" s="142" t="s">
        <v>111</v>
      </c>
      <c r="W10" s="175"/>
      <c r="X10" s="176"/>
    </row>
    <row r="11" spans="2:24" outlineLevel="1" x14ac:dyDescent="0.25">
      <c r="B11" s="126"/>
      <c r="W11" s="10"/>
    </row>
    <row r="12" spans="2:24" ht="14.4" customHeight="1" outlineLevel="1" x14ac:dyDescent="0.25">
      <c r="B12" s="126"/>
      <c r="C12" s="1313" t="s">
        <v>356</v>
      </c>
      <c r="D12" s="1314"/>
      <c r="E12" s="1314"/>
      <c r="F12" s="1314"/>
      <c r="G12" s="1314"/>
      <c r="H12" s="1314"/>
      <c r="I12" s="1314"/>
      <c r="J12" s="1314"/>
      <c r="K12" s="1314"/>
      <c r="L12" s="1314"/>
      <c r="M12" s="1314"/>
      <c r="N12" s="1314"/>
      <c r="O12" s="1314"/>
      <c r="P12" s="1314"/>
      <c r="Q12" s="1314"/>
      <c r="R12" s="1314"/>
      <c r="S12" s="1314"/>
      <c r="T12" s="1314"/>
      <c r="U12" s="1314"/>
      <c r="V12" s="1314"/>
      <c r="W12" s="10"/>
    </row>
    <row r="13" spans="2:24" ht="14.4" customHeight="1" outlineLevel="1" x14ac:dyDescent="0.25">
      <c r="B13" s="126"/>
      <c r="C13" s="1315"/>
      <c r="D13" s="1316"/>
      <c r="E13" s="1316"/>
      <c r="F13" s="1316"/>
      <c r="G13" s="1316"/>
      <c r="H13" s="1316"/>
      <c r="I13" s="1316"/>
      <c r="J13" s="1316"/>
      <c r="K13" s="1316"/>
      <c r="L13" s="1316"/>
      <c r="M13" s="1316"/>
      <c r="N13" s="1316"/>
      <c r="O13" s="1316"/>
      <c r="P13" s="1316"/>
      <c r="Q13" s="1316"/>
      <c r="R13" s="1316"/>
      <c r="S13" s="1316"/>
      <c r="T13" s="1316"/>
      <c r="U13" s="1316"/>
      <c r="V13" s="1316"/>
      <c r="W13" s="10"/>
    </row>
    <row r="14" spans="2:24" outlineLevel="1" x14ac:dyDescent="0.25">
      <c r="B14" s="126"/>
      <c r="W14" s="10"/>
    </row>
    <row r="15" spans="2:24" ht="24.6" customHeight="1" outlineLevel="1" x14ac:dyDescent="0.25">
      <c r="B15" s="126"/>
      <c r="C15" s="1328" t="s">
        <v>93</v>
      </c>
      <c r="D15" s="1329"/>
      <c r="F15" s="1330"/>
      <c r="G15" s="13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10"/>
    </row>
    <row r="16" spans="2:24" ht="18" customHeight="1" outlineLevel="1" x14ac:dyDescent="0.25">
      <c r="B16" s="126"/>
      <c r="C16" s="1720">
        <f>'3 - Cadastro'!D15</f>
        <v>45782</v>
      </c>
      <c r="D16" s="1721"/>
      <c r="F16" s="1571"/>
      <c r="G16" s="157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10"/>
    </row>
    <row r="17" spans="2:26" ht="18" customHeight="1" outlineLevel="1" x14ac:dyDescent="0.25">
      <c r="B17" s="126"/>
      <c r="C17" s="1722"/>
      <c r="D17" s="1723"/>
      <c r="F17" s="1571"/>
      <c r="G17" s="1571"/>
      <c r="W17" s="10"/>
      <c r="Y17" s="1470"/>
      <c r="Z17" s="1470"/>
    </row>
    <row r="18" spans="2:26" x14ac:dyDescent="0.25">
      <c r="B18" s="126"/>
      <c r="W18" s="10"/>
      <c r="Y18" s="1470"/>
      <c r="Z18" s="1470"/>
    </row>
    <row r="19" spans="2:26" ht="25.8" customHeight="1" x14ac:dyDescent="0.25">
      <c r="B19" s="126"/>
      <c r="C19" s="1322" t="s">
        <v>357</v>
      </c>
      <c r="D19" s="1322" t="s">
        <v>358</v>
      </c>
      <c r="E19" s="1322" t="s">
        <v>359</v>
      </c>
      <c r="F19" s="1318" t="s">
        <v>360</v>
      </c>
      <c r="G19" s="1318" t="s">
        <v>361</v>
      </c>
      <c r="H19" s="1318" t="s">
        <v>362</v>
      </c>
      <c r="I19" s="1318" t="s">
        <v>363</v>
      </c>
      <c r="J19" s="1320" t="s">
        <v>364</v>
      </c>
      <c r="K19" s="1320" t="s">
        <v>365</v>
      </c>
      <c r="L19" s="1320" t="s">
        <v>552</v>
      </c>
      <c r="M19" s="1320" t="s">
        <v>366</v>
      </c>
      <c r="N19" s="1623" t="s">
        <v>345</v>
      </c>
      <c r="O19" s="1624"/>
      <c r="P19" s="1624"/>
      <c r="Q19" s="1624"/>
      <c r="R19" s="1624"/>
      <c r="S19" s="1624"/>
      <c r="T19" s="1624"/>
      <c r="U19" s="1624"/>
      <c r="V19" s="1719"/>
      <c r="W19" s="10"/>
      <c r="Y19" s="1470"/>
      <c r="Z19" s="1470"/>
    </row>
    <row r="20" spans="2:26" ht="18" customHeight="1" x14ac:dyDescent="0.25">
      <c r="B20" s="126"/>
      <c r="C20" s="1322"/>
      <c r="D20" s="1322"/>
      <c r="E20" s="1322"/>
      <c r="F20" s="1319"/>
      <c r="G20" s="1319"/>
      <c r="H20" s="1319"/>
      <c r="I20" s="1319"/>
      <c r="J20" s="1321"/>
      <c r="K20" s="1321"/>
      <c r="L20" s="1321"/>
      <c r="M20" s="1321"/>
      <c r="N20" s="159" t="s">
        <v>367</v>
      </c>
      <c r="O20" s="159" t="s">
        <v>368</v>
      </c>
      <c r="P20" s="159" t="s">
        <v>369</v>
      </c>
      <c r="Q20" s="159" t="s">
        <v>370</v>
      </c>
      <c r="R20" s="159" t="s">
        <v>371</v>
      </c>
      <c r="S20" s="159" t="s">
        <v>331</v>
      </c>
      <c r="T20" s="159" t="s">
        <v>372</v>
      </c>
      <c r="U20" s="159" t="s">
        <v>373</v>
      </c>
      <c r="V20" s="159" t="s">
        <v>374</v>
      </c>
      <c r="W20" s="10"/>
      <c r="Y20" s="1470"/>
      <c r="Z20" s="1470"/>
    </row>
    <row r="21" spans="2:26" ht="19.95" customHeight="1" x14ac:dyDescent="0.25">
      <c r="B21" s="126"/>
      <c r="C21" s="160"/>
      <c r="D21" s="160"/>
      <c r="E21" s="161"/>
      <c r="F21" s="162"/>
      <c r="G21" s="163"/>
      <c r="H21" s="162"/>
      <c r="I21" s="162"/>
      <c r="J21" s="162"/>
      <c r="K21" s="162"/>
      <c r="L21" s="162"/>
      <c r="M21" s="162"/>
      <c r="N21" s="162"/>
      <c r="O21" s="162"/>
      <c r="P21" s="162"/>
      <c r="Q21" s="170"/>
      <c r="R21" s="170"/>
      <c r="S21" s="170"/>
      <c r="T21" s="170"/>
      <c r="U21" s="170"/>
      <c r="V21" s="162"/>
      <c r="W21" s="10"/>
      <c r="Y21" s="1470"/>
      <c r="Z21" s="1470"/>
    </row>
    <row r="22" spans="2:26" ht="19.95" customHeight="1" x14ac:dyDescent="0.25">
      <c r="B22" s="126"/>
      <c r="C22" s="164"/>
      <c r="D22" s="164"/>
      <c r="E22" s="165"/>
      <c r="F22" s="166"/>
      <c r="G22" s="167"/>
      <c r="H22" s="166"/>
      <c r="I22" s="166"/>
      <c r="J22" s="1180">
        <f>IFERROR(SUMIF('10 - Endividamento'!$E$23:$E$92,C22,'10 - Endividamento'!$AP$23:$AP$92),0)</f>
        <v>0</v>
      </c>
      <c r="K22" s="1181">
        <f>IFERROR(H22-J22,0)</f>
        <v>0</v>
      </c>
      <c r="L22" s="1181">
        <f>IFERROR(I22-J22,0)</f>
        <v>0</v>
      </c>
      <c r="M22" s="1182">
        <f>IFERROR(J22/H22,0)</f>
        <v>0</v>
      </c>
      <c r="N22" s="166"/>
      <c r="O22" s="166"/>
      <c r="P22" s="166"/>
      <c r="Q22" s="171"/>
      <c r="R22" s="171"/>
      <c r="S22" s="171"/>
      <c r="T22" s="171"/>
      <c r="U22" s="171"/>
      <c r="V22" s="166"/>
      <c r="W22" s="10"/>
      <c r="Y22" s="1470"/>
      <c r="Z22" s="1470"/>
    </row>
    <row r="23" spans="2:26" ht="19.95" customHeight="1" x14ac:dyDescent="0.25">
      <c r="B23" s="126"/>
      <c r="C23" s="164"/>
      <c r="D23" s="164"/>
      <c r="E23" s="165"/>
      <c r="F23" s="166"/>
      <c r="G23" s="167"/>
      <c r="H23" s="166"/>
      <c r="I23" s="166"/>
      <c r="J23" s="1180">
        <f>IFERROR(SUMIF('10 - Endividamento'!$E$23:$E$92,C23,'10 - Endividamento'!$AP$23:$AP$92),0)</f>
        <v>0</v>
      </c>
      <c r="K23" s="1181">
        <f t="shared" ref="K23:K86" si="0">IFERROR(H23-J23,0)</f>
        <v>0</v>
      </c>
      <c r="L23" s="1181">
        <f t="shared" ref="L23:L86" si="1">IFERROR(I23-J23,0)</f>
        <v>0</v>
      </c>
      <c r="M23" s="1182">
        <f t="shared" ref="M23:M86" si="2">IFERROR(J23/H23,0)</f>
        <v>0</v>
      </c>
      <c r="N23" s="166"/>
      <c r="O23" s="166"/>
      <c r="P23" s="166"/>
      <c r="Q23" s="171"/>
      <c r="R23" s="171"/>
      <c r="S23" s="171"/>
      <c r="T23" s="171"/>
      <c r="U23" s="171"/>
      <c r="V23" s="166"/>
      <c r="W23" s="10"/>
      <c r="Y23" s="1470"/>
      <c r="Z23" s="1470"/>
    </row>
    <row r="24" spans="2:26" ht="19.95" customHeight="1" x14ac:dyDescent="0.25">
      <c r="B24" s="126"/>
      <c r="C24" s="164"/>
      <c r="D24" s="168"/>
      <c r="E24" s="165"/>
      <c r="F24" s="166"/>
      <c r="G24" s="167"/>
      <c r="H24" s="166"/>
      <c r="I24" s="166"/>
      <c r="J24" s="1180">
        <f>IFERROR(SUMIF('10 - Endividamento'!$E$23:$E$92,C24,'10 - Endividamento'!$AP$23:$AP$92),0)</f>
        <v>0</v>
      </c>
      <c r="K24" s="1181">
        <f t="shared" si="0"/>
        <v>0</v>
      </c>
      <c r="L24" s="1181">
        <f t="shared" si="1"/>
        <v>0</v>
      </c>
      <c r="M24" s="1182">
        <f t="shared" si="2"/>
        <v>0</v>
      </c>
      <c r="N24" s="166"/>
      <c r="O24" s="166"/>
      <c r="P24" s="166"/>
      <c r="Q24" s="171"/>
      <c r="R24" s="171"/>
      <c r="S24" s="171"/>
      <c r="T24" s="171"/>
      <c r="U24" s="171"/>
      <c r="V24" s="166"/>
      <c r="W24" s="10"/>
      <c r="Y24" s="1470"/>
      <c r="Z24" s="1470"/>
    </row>
    <row r="25" spans="2:26" ht="19.95" customHeight="1" x14ac:dyDescent="0.25">
      <c r="B25" s="126"/>
      <c r="C25" s="164"/>
      <c r="D25" s="164"/>
      <c r="E25" s="165"/>
      <c r="F25" s="166"/>
      <c r="G25" s="167"/>
      <c r="H25" s="166"/>
      <c r="I25" s="166"/>
      <c r="J25" s="1180">
        <f>IFERROR(SUMIF('10 - Endividamento'!$E$23:$E$92,C25,'10 - Endividamento'!$AP$23:$AP$92),0)</f>
        <v>0</v>
      </c>
      <c r="K25" s="1181">
        <f t="shared" si="0"/>
        <v>0</v>
      </c>
      <c r="L25" s="1181">
        <f t="shared" si="1"/>
        <v>0</v>
      </c>
      <c r="M25" s="1182">
        <f t="shared" si="2"/>
        <v>0</v>
      </c>
      <c r="N25" s="166"/>
      <c r="O25" s="166"/>
      <c r="P25" s="166"/>
      <c r="Q25" s="171"/>
      <c r="R25" s="171"/>
      <c r="S25" s="171"/>
      <c r="T25" s="171"/>
      <c r="U25" s="171"/>
      <c r="V25" s="166"/>
      <c r="W25" s="10"/>
    </row>
    <row r="26" spans="2:26" ht="19.95" customHeight="1" x14ac:dyDescent="0.25">
      <c r="B26" s="126"/>
      <c r="C26" s="164"/>
      <c r="D26" s="168"/>
      <c r="E26" s="165"/>
      <c r="F26" s="166"/>
      <c r="G26" s="167"/>
      <c r="H26" s="166"/>
      <c r="I26" s="166"/>
      <c r="J26" s="1180">
        <f>IFERROR(SUMIF('10 - Endividamento'!$E$23:$E$92,C26,'10 - Endividamento'!$AP$23:$AP$92),0)</f>
        <v>0</v>
      </c>
      <c r="K26" s="1181">
        <f t="shared" si="0"/>
        <v>0</v>
      </c>
      <c r="L26" s="1181">
        <f t="shared" si="1"/>
        <v>0</v>
      </c>
      <c r="M26" s="1182">
        <f t="shared" si="2"/>
        <v>0</v>
      </c>
      <c r="N26" s="166"/>
      <c r="O26" s="166"/>
      <c r="P26" s="166"/>
      <c r="Q26" s="171"/>
      <c r="R26" s="171"/>
      <c r="S26" s="171"/>
      <c r="T26" s="171"/>
      <c r="U26" s="171"/>
      <c r="V26" s="166"/>
      <c r="W26" s="10"/>
    </row>
    <row r="27" spans="2:26" ht="19.95" customHeight="1" x14ac:dyDescent="0.25">
      <c r="B27" s="126"/>
      <c r="C27" s="164"/>
      <c r="D27" s="164"/>
      <c r="E27" s="165"/>
      <c r="F27" s="166"/>
      <c r="G27" s="167"/>
      <c r="H27" s="166"/>
      <c r="I27" s="166"/>
      <c r="J27" s="1180">
        <f>IFERROR(SUMIF('10 - Endividamento'!$E$23:$E$92,C27,'10 - Endividamento'!$AP$23:$AP$92),0)</f>
        <v>0</v>
      </c>
      <c r="K27" s="1181">
        <f t="shared" si="0"/>
        <v>0</v>
      </c>
      <c r="L27" s="1181">
        <f t="shared" si="1"/>
        <v>0</v>
      </c>
      <c r="M27" s="1182">
        <f t="shared" si="2"/>
        <v>0</v>
      </c>
      <c r="N27" s="166"/>
      <c r="O27" s="166"/>
      <c r="P27" s="166"/>
      <c r="Q27" s="171"/>
      <c r="R27" s="171"/>
      <c r="S27" s="171"/>
      <c r="T27" s="171"/>
      <c r="U27" s="171"/>
      <c r="V27" s="166"/>
      <c r="W27" s="10"/>
    </row>
    <row r="28" spans="2:26" ht="19.95" customHeight="1" x14ac:dyDescent="0.25">
      <c r="B28" s="126"/>
      <c r="C28" s="164"/>
      <c r="D28" s="168"/>
      <c r="E28" s="165"/>
      <c r="F28" s="166"/>
      <c r="G28" s="167"/>
      <c r="H28" s="166"/>
      <c r="I28" s="166"/>
      <c r="J28" s="1180">
        <f>IFERROR(SUMIF('10 - Endividamento'!$E$23:$E$92,C28,'10 - Endividamento'!$AP$23:$AP$92),0)</f>
        <v>0</v>
      </c>
      <c r="K28" s="1181">
        <f t="shared" si="0"/>
        <v>0</v>
      </c>
      <c r="L28" s="1181">
        <f t="shared" si="1"/>
        <v>0</v>
      </c>
      <c r="M28" s="1182">
        <f t="shared" si="2"/>
        <v>0</v>
      </c>
      <c r="N28" s="166"/>
      <c r="O28" s="166"/>
      <c r="P28" s="166"/>
      <c r="Q28" s="171"/>
      <c r="R28" s="171"/>
      <c r="S28" s="171"/>
      <c r="T28" s="171"/>
      <c r="U28" s="171"/>
      <c r="V28" s="166"/>
      <c r="W28" s="10"/>
    </row>
    <row r="29" spans="2:26" ht="19.95" customHeight="1" x14ac:dyDescent="0.25">
      <c r="B29" s="126"/>
      <c r="C29" s="164"/>
      <c r="D29" s="164"/>
      <c r="E29" s="165"/>
      <c r="F29" s="166"/>
      <c r="G29" s="167"/>
      <c r="H29" s="166"/>
      <c r="I29" s="166"/>
      <c r="J29" s="1180">
        <f>IFERROR(SUMIF('10 - Endividamento'!$E$23:$E$92,C29,'10 - Endividamento'!$AP$23:$AP$92),0)</f>
        <v>0</v>
      </c>
      <c r="K29" s="1181">
        <f t="shared" si="0"/>
        <v>0</v>
      </c>
      <c r="L29" s="1181">
        <f t="shared" si="1"/>
        <v>0</v>
      </c>
      <c r="M29" s="1182">
        <f t="shared" si="2"/>
        <v>0</v>
      </c>
      <c r="N29" s="166"/>
      <c r="O29" s="166"/>
      <c r="P29" s="166"/>
      <c r="Q29" s="171"/>
      <c r="R29" s="171"/>
      <c r="S29" s="171"/>
      <c r="T29" s="171"/>
      <c r="U29" s="171"/>
      <c r="V29" s="166"/>
      <c r="W29" s="10"/>
    </row>
    <row r="30" spans="2:26" ht="19.95" customHeight="1" x14ac:dyDescent="0.25">
      <c r="B30" s="126"/>
      <c r="C30" s="164"/>
      <c r="D30" s="168"/>
      <c r="E30" s="165"/>
      <c r="F30" s="166"/>
      <c r="G30" s="167"/>
      <c r="H30" s="166"/>
      <c r="I30" s="166"/>
      <c r="J30" s="1180">
        <f>IFERROR(SUMIF('10 - Endividamento'!$E$23:$E$92,C30,'10 - Endividamento'!$AP$23:$AP$92),0)</f>
        <v>0</v>
      </c>
      <c r="K30" s="1181">
        <f t="shared" si="0"/>
        <v>0</v>
      </c>
      <c r="L30" s="1181">
        <f t="shared" si="1"/>
        <v>0</v>
      </c>
      <c r="M30" s="1182">
        <f t="shared" si="2"/>
        <v>0</v>
      </c>
      <c r="N30" s="166"/>
      <c r="O30" s="166"/>
      <c r="P30" s="166"/>
      <c r="Q30" s="171"/>
      <c r="R30" s="171"/>
      <c r="S30" s="171"/>
      <c r="T30" s="171"/>
      <c r="U30" s="171"/>
      <c r="V30" s="166"/>
      <c r="W30" s="10"/>
    </row>
    <row r="31" spans="2:26" ht="19.95" customHeight="1" x14ac:dyDescent="0.25">
      <c r="B31" s="126"/>
      <c r="C31" s="164"/>
      <c r="D31" s="164"/>
      <c r="E31" s="165"/>
      <c r="F31" s="166"/>
      <c r="G31" s="167"/>
      <c r="H31" s="166"/>
      <c r="I31" s="166"/>
      <c r="J31" s="1180">
        <f>IFERROR(SUMIF('10 - Endividamento'!$E$23:$E$92,C31,'10 - Endividamento'!$AP$23:$AP$92),0)</f>
        <v>0</v>
      </c>
      <c r="K31" s="1181">
        <f t="shared" si="0"/>
        <v>0</v>
      </c>
      <c r="L31" s="1181">
        <f t="shared" si="1"/>
        <v>0</v>
      </c>
      <c r="M31" s="1182">
        <f t="shared" si="2"/>
        <v>0</v>
      </c>
      <c r="N31" s="166"/>
      <c r="O31" s="166"/>
      <c r="P31" s="166"/>
      <c r="Q31" s="171"/>
      <c r="R31" s="171"/>
      <c r="S31" s="171"/>
      <c r="T31" s="171"/>
      <c r="U31" s="171"/>
      <c r="V31" s="166"/>
      <c r="W31" s="10"/>
    </row>
    <row r="32" spans="2:26" ht="19.95" customHeight="1" x14ac:dyDescent="0.25">
      <c r="B32" s="126"/>
      <c r="C32" s="164"/>
      <c r="D32" s="168"/>
      <c r="E32" s="169"/>
      <c r="F32" s="166"/>
      <c r="G32" s="166"/>
      <c r="H32" s="166"/>
      <c r="I32" s="166"/>
      <c r="J32" s="1180">
        <f>IFERROR(SUMIF('10 - Endividamento'!$E$23:$E$92,C32,'10 - Endividamento'!$AP$23:$AP$92),0)</f>
        <v>0</v>
      </c>
      <c r="K32" s="1181">
        <f t="shared" si="0"/>
        <v>0</v>
      </c>
      <c r="L32" s="1181">
        <f t="shared" si="1"/>
        <v>0</v>
      </c>
      <c r="M32" s="1182">
        <f t="shared" si="2"/>
        <v>0</v>
      </c>
      <c r="N32" s="166"/>
      <c r="O32" s="166"/>
      <c r="P32" s="166"/>
      <c r="Q32" s="171"/>
      <c r="R32" s="171"/>
      <c r="S32" s="171"/>
      <c r="T32" s="171"/>
      <c r="U32" s="171"/>
      <c r="V32" s="166"/>
      <c r="W32" s="10"/>
    </row>
    <row r="33" spans="2:23" ht="19.95" customHeight="1" x14ac:dyDescent="0.25">
      <c r="B33" s="126"/>
      <c r="C33" s="164"/>
      <c r="D33" s="164"/>
      <c r="E33" s="169"/>
      <c r="F33" s="166"/>
      <c r="G33" s="166"/>
      <c r="H33" s="166"/>
      <c r="I33" s="166"/>
      <c r="J33" s="1180">
        <f>IFERROR(SUMIF('10 - Endividamento'!$E$23:$E$92,C33,'10 - Endividamento'!$AP$23:$AP$92),0)</f>
        <v>0</v>
      </c>
      <c r="K33" s="1181">
        <f t="shared" si="0"/>
        <v>0</v>
      </c>
      <c r="L33" s="1181">
        <f t="shared" si="1"/>
        <v>0</v>
      </c>
      <c r="M33" s="1182">
        <f t="shared" si="2"/>
        <v>0</v>
      </c>
      <c r="N33" s="166"/>
      <c r="O33" s="166"/>
      <c r="P33" s="166"/>
      <c r="Q33" s="171"/>
      <c r="R33" s="171"/>
      <c r="S33" s="171"/>
      <c r="T33" s="171"/>
      <c r="U33" s="171"/>
      <c r="V33" s="166"/>
      <c r="W33" s="10"/>
    </row>
    <row r="34" spans="2:23" ht="19.95" customHeight="1" x14ac:dyDescent="0.25">
      <c r="B34" s="126"/>
      <c r="C34" s="164"/>
      <c r="D34" s="168"/>
      <c r="E34" s="169"/>
      <c r="F34" s="166"/>
      <c r="G34" s="166"/>
      <c r="H34" s="166"/>
      <c r="I34" s="166"/>
      <c r="J34" s="1180">
        <f>IFERROR(SUMIF('10 - Endividamento'!$E$23:$E$92,C34,'10 - Endividamento'!$AP$23:$AP$92),0)</f>
        <v>0</v>
      </c>
      <c r="K34" s="1181">
        <f t="shared" si="0"/>
        <v>0</v>
      </c>
      <c r="L34" s="1181">
        <f t="shared" si="1"/>
        <v>0</v>
      </c>
      <c r="M34" s="1182">
        <f t="shared" si="2"/>
        <v>0</v>
      </c>
      <c r="N34" s="166"/>
      <c r="O34" s="166"/>
      <c r="P34" s="166"/>
      <c r="Q34" s="171"/>
      <c r="R34" s="171"/>
      <c r="S34" s="171"/>
      <c r="T34" s="171"/>
      <c r="U34" s="171"/>
      <c r="V34" s="166"/>
      <c r="W34" s="10"/>
    </row>
    <row r="35" spans="2:23" ht="19.95" customHeight="1" x14ac:dyDescent="0.25">
      <c r="B35" s="126"/>
      <c r="C35" s="164"/>
      <c r="D35" s="164"/>
      <c r="E35" s="169"/>
      <c r="F35" s="166"/>
      <c r="G35" s="166"/>
      <c r="H35" s="166"/>
      <c r="I35" s="166"/>
      <c r="J35" s="1180">
        <f>IFERROR(SUMIF('10 - Endividamento'!$E$23:$E$92,C35,'10 - Endividamento'!$AP$23:$AP$92),0)</f>
        <v>0</v>
      </c>
      <c r="K35" s="1181">
        <f t="shared" si="0"/>
        <v>0</v>
      </c>
      <c r="L35" s="1181">
        <f t="shared" si="1"/>
        <v>0</v>
      </c>
      <c r="M35" s="1182">
        <f t="shared" si="2"/>
        <v>0</v>
      </c>
      <c r="N35" s="166"/>
      <c r="O35" s="166"/>
      <c r="P35" s="166"/>
      <c r="Q35" s="171"/>
      <c r="R35" s="171"/>
      <c r="S35" s="171"/>
      <c r="T35" s="171"/>
      <c r="U35" s="171"/>
      <c r="V35" s="166"/>
      <c r="W35" s="10"/>
    </row>
    <row r="36" spans="2:23" ht="19.95" customHeight="1" x14ac:dyDescent="0.25">
      <c r="B36" s="126"/>
      <c r="C36" s="164"/>
      <c r="D36" s="168"/>
      <c r="E36" s="169"/>
      <c r="F36" s="166"/>
      <c r="G36" s="166"/>
      <c r="H36" s="166"/>
      <c r="I36" s="166"/>
      <c r="J36" s="1180">
        <f>IFERROR(SUMIF('10 - Endividamento'!$E$23:$E$92,C36,'10 - Endividamento'!$AP$23:$AP$92),0)</f>
        <v>0</v>
      </c>
      <c r="K36" s="1181">
        <f t="shared" si="0"/>
        <v>0</v>
      </c>
      <c r="L36" s="1181">
        <f t="shared" si="1"/>
        <v>0</v>
      </c>
      <c r="M36" s="1182">
        <f t="shared" si="2"/>
        <v>0</v>
      </c>
      <c r="N36" s="166"/>
      <c r="O36" s="166"/>
      <c r="P36" s="166"/>
      <c r="Q36" s="171"/>
      <c r="R36" s="171"/>
      <c r="S36" s="171"/>
      <c r="T36" s="171"/>
      <c r="U36" s="171"/>
      <c r="V36" s="166"/>
      <c r="W36" s="10"/>
    </row>
    <row r="37" spans="2:23" ht="19.95" customHeight="1" x14ac:dyDescent="0.25">
      <c r="B37" s="126"/>
      <c r="C37" s="164"/>
      <c r="D37" s="164"/>
      <c r="E37" s="169"/>
      <c r="F37" s="166"/>
      <c r="G37" s="166"/>
      <c r="H37" s="166"/>
      <c r="I37" s="166"/>
      <c r="J37" s="1180">
        <f>IFERROR(SUMIF('10 - Endividamento'!$E$23:$E$92,C37,'10 - Endividamento'!$AP$23:$AP$92),0)</f>
        <v>0</v>
      </c>
      <c r="K37" s="1181">
        <f t="shared" si="0"/>
        <v>0</v>
      </c>
      <c r="L37" s="1181">
        <f t="shared" si="1"/>
        <v>0</v>
      </c>
      <c r="M37" s="1182">
        <f t="shared" si="2"/>
        <v>0</v>
      </c>
      <c r="N37" s="166"/>
      <c r="O37" s="166"/>
      <c r="P37" s="166"/>
      <c r="Q37" s="171"/>
      <c r="R37" s="171"/>
      <c r="S37" s="171"/>
      <c r="T37" s="171"/>
      <c r="U37" s="171"/>
      <c r="V37" s="166"/>
      <c r="W37" s="10"/>
    </row>
    <row r="38" spans="2:23" ht="19.95" customHeight="1" x14ac:dyDescent="0.25">
      <c r="B38" s="126"/>
      <c r="C38" s="164"/>
      <c r="D38" s="168"/>
      <c r="E38" s="169"/>
      <c r="F38" s="166"/>
      <c r="G38" s="166"/>
      <c r="H38" s="166"/>
      <c r="I38" s="166"/>
      <c r="J38" s="1180">
        <f>IFERROR(SUMIF('10 - Endividamento'!$E$23:$E$92,C38,'10 - Endividamento'!$AP$23:$AP$92),0)</f>
        <v>0</v>
      </c>
      <c r="K38" s="1181">
        <f t="shared" si="0"/>
        <v>0</v>
      </c>
      <c r="L38" s="1181">
        <f t="shared" si="1"/>
        <v>0</v>
      </c>
      <c r="M38" s="1182">
        <f t="shared" si="2"/>
        <v>0</v>
      </c>
      <c r="N38" s="166"/>
      <c r="O38" s="166"/>
      <c r="P38" s="166"/>
      <c r="Q38" s="171"/>
      <c r="R38" s="171"/>
      <c r="S38" s="171"/>
      <c r="T38" s="171"/>
      <c r="U38" s="171"/>
      <c r="V38" s="166"/>
      <c r="W38" s="10"/>
    </row>
    <row r="39" spans="2:23" ht="19.95" customHeight="1" x14ac:dyDescent="0.25">
      <c r="B39" s="126"/>
      <c r="C39" s="164"/>
      <c r="D39" s="164"/>
      <c r="E39" s="169"/>
      <c r="F39" s="166"/>
      <c r="G39" s="166"/>
      <c r="H39" s="166"/>
      <c r="I39" s="166"/>
      <c r="J39" s="1180">
        <f>IFERROR(SUMIF('10 - Endividamento'!$E$23:$E$92,C39,'10 - Endividamento'!$AP$23:$AP$92),0)</f>
        <v>0</v>
      </c>
      <c r="K39" s="1181">
        <f t="shared" si="0"/>
        <v>0</v>
      </c>
      <c r="L39" s="1181">
        <f t="shared" si="1"/>
        <v>0</v>
      </c>
      <c r="M39" s="1182">
        <f t="shared" si="2"/>
        <v>0</v>
      </c>
      <c r="N39" s="166"/>
      <c r="O39" s="166"/>
      <c r="P39" s="166"/>
      <c r="Q39" s="171"/>
      <c r="R39" s="171"/>
      <c r="S39" s="171"/>
      <c r="T39" s="171"/>
      <c r="U39" s="171"/>
      <c r="V39" s="166"/>
      <c r="W39" s="10"/>
    </row>
    <row r="40" spans="2:23" ht="19.95" customHeight="1" x14ac:dyDescent="0.25">
      <c r="B40" s="126"/>
      <c r="C40" s="164"/>
      <c r="D40" s="168"/>
      <c r="E40" s="169"/>
      <c r="F40" s="166"/>
      <c r="G40" s="166"/>
      <c r="H40" s="166"/>
      <c r="I40" s="166"/>
      <c r="J40" s="1180">
        <f>IFERROR(SUMIF('10 - Endividamento'!$E$23:$E$92,C40,'10 - Endividamento'!$AP$23:$AP$92),0)</f>
        <v>0</v>
      </c>
      <c r="K40" s="1181">
        <f t="shared" si="0"/>
        <v>0</v>
      </c>
      <c r="L40" s="1181">
        <f t="shared" si="1"/>
        <v>0</v>
      </c>
      <c r="M40" s="1182">
        <f t="shared" si="2"/>
        <v>0</v>
      </c>
      <c r="N40" s="166"/>
      <c r="O40" s="166"/>
      <c r="P40" s="166"/>
      <c r="Q40" s="171"/>
      <c r="R40" s="171"/>
      <c r="S40" s="171"/>
      <c r="T40" s="171"/>
      <c r="U40" s="171"/>
      <c r="V40" s="166"/>
      <c r="W40" s="10"/>
    </row>
    <row r="41" spans="2:23" ht="19.95" customHeight="1" x14ac:dyDescent="0.25">
      <c r="B41" s="126"/>
      <c r="C41" s="164"/>
      <c r="D41" s="164"/>
      <c r="E41" s="169"/>
      <c r="F41" s="166"/>
      <c r="G41" s="166"/>
      <c r="H41" s="166"/>
      <c r="I41" s="166"/>
      <c r="J41" s="1180">
        <f>IFERROR(SUMIF('10 - Endividamento'!$E$23:$E$92,C41,'10 - Endividamento'!$AP$23:$AP$92),0)</f>
        <v>0</v>
      </c>
      <c r="K41" s="1181">
        <f t="shared" si="0"/>
        <v>0</v>
      </c>
      <c r="L41" s="1181">
        <f t="shared" si="1"/>
        <v>0</v>
      </c>
      <c r="M41" s="1182">
        <f t="shared" si="2"/>
        <v>0</v>
      </c>
      <c r="N41" s="166"/>
      <c r="O41" s="166"/>
      <c r="P41" s="166"/>
      <c r="Q41" s="171"/>
      <c r="R41" s="171"/>
      <c r="S41" s="171"/>
      <c r="T41" s="171"/>
      <c r="U41" s="171"/>
      <c r="V41" s="166"/>
      <c r="W41" s="10"/>
    </row>
    <row r="42" spans="2:23" ht="19.95" customHeight="1" x14ac:dyDescent="0.25">
      <c r="B42" s="126"/>
      <c r="C42" s="164"/>
      <c r="D42" s="168"/>
      <c r="E42" s="169"/>
      <c r="F42" s="166"/>
      <c r="G42" s="166"/>
      <c r="H42" s="166"/>
      <c r="I42" s="166"/>
      <c r="J42" s="1180">
        <f>IFERROR(SUMIF('10 - Endividamento'!$E$23:$E$92,C42,'10 - Endividamento'!$AP$23:$AP$92),0)</f>
        <v>0</v>
      </c>
      <c r="K42" s="1181">
        <f t="shared" si="0"/>
        <v>0</v>
      </c>
      <c r="L42" s="1181">
        <f t="shared" si="1"/>
        <v>0</v>
      </c>
      <c r="M42" s="1182">
        <f t="shared" si="2"/>
        <v>0</v>
      </c>
      <c r="N42" s="166"/>
      <c r="O42" s="166"/>
      <c r="P42" s="166"/>
      <c r="Q42" s="171"/>
      <c r="R42" s="171"/>
      <c r="S42" s="171"/>
      <c r="T42" s="171"/>
      <c r="U42" s="171"/>
      <c r="V42" s="166"/>
      <c r="W42" s="10"/>
    </row>
    <row r="43" spans="2:23" ht="19.95" customHeight="1" x14ac:dyDescent="0.25">
      <c r="B43" s="126"/>
      <c r="C43" s="164"/>
      <c r="D43" s="164"/>
      <c r="E43" s="169"/>
      <c r="F43" s="166"/>
      <c r="G43" s="166"/>
      <c r="H43" s="166"/>
      <c r="I43" s="166"/>
      <c r="J43" s="1180">
        <f>IFERROR(SUMIF('10 - Endividamento'!$E$23:$E$92,C43,'10 - Endividamento'!$AP$23:$AP$92),0)</f>
        <v>0</v>
      </c>
      <c r="K43" s="1181">
        <f t="shared" si="0"/>
        <v>0</v>
      </c>
      <c r="L43" s="1181">
        <f t="shared" si="1"/>
        <v>0</v>
      </c>
      <c r="M43" s="1182">
        <f t="shared" si="2"/>
        <v>0</v>
      </c>
      <c r="N43" s="166"/>
      <c r="O43" s="166"/>
      <c r="P43" s="166"/>
      <c r="Q43" s="171"/>
      <c r="R43" s="171"/>
      <c r="S43" s="171"/>
      <c r="T43" s="171"/>
      <c r="U43" s="171"/>
      <c r="V43" s="166"/>
      <c r="W43" s="10"/>
    </row>
    <row r="44" spans="2:23" ht="19.95" customHeight="1" x14ac:dyDescent="0.25">
      <c r="B44" s="126"/>
      <c r="C44" s="164"/>
      <c r="D44" s="168"/>
      <c r="E44" s="169"/>
      <c r="F44" s="166"/>
      <c r="G44" s="166"/>
      <c r="H44" s="166"/>
      <c r="I44" s="166"/>
      <c r="J44" s="1180">
        <f>IFERROR(SUMIF('10 - Endividamento'!$E$23:$E$92,C44,'10 - Endividamento'!$AP$23:$AP$92),0)</f>
        <v>0</v>
      </c>
      <c r="K44" s="1181">
        <f t="shared" si="0"/>
        <v>0</v>
      </c>
      <c r="L44" s="1181">
        <f t="shared" si="1"/>
        <v>0</v>
      </c>
      <c r="M44" s="1182">
        <f t="shared" si="2"/>
        <v>0</v>
      </c>
      <c r="N44" s="166"/>
      <c r="O44" s="166"/>
      <c r="P44" s="166"/>
      <c r="Q44" s="171"/>
      <c r="R44" s="171"/>
      <c r="S44" s="171"/>
      <c r="T44" s="171"/>
      <c r="U44" s="171"/>
      <c r="V44" s="166"/>
      <c r="W44" s="10"/>
    </row>
    <row r="45" spans="2:23" ht="19.95" customHeight="1" x14ac:dyDescent="0.25">
      <c r="B45" s="126"/>
      <c r="C45" s="164"/>
      <c r="D45" s="164"/>
      <c r="E45" s="169"/>
      <c r="F45" s="166"/>
      <c r="G45" s="166"/>
      <c r="H45" s="166"/>
      <c r="I45" s="166"/>
      <c r="J45" s="1180">
        <f>IFERROR(SUMIF('10 - Endividamento'!$E$23:$E$92,C45,'10 - Endividamento'!$AP$23:$AP$92),0)</f>
        <v>0</v>
      </c>
      <c r="K45" s="1181">
        <f t="shared" si="0"/>
        <v>0</v>
      </c>
      <c r="L45" s="1181">
        <f t="shared" si="1"/>
        <v>0</v>
      </c>
      <c r="M45" s="1182">
        <f t="shared" si="2"/>
        <v>0</v>
      </c>
      <c r="N45" s="166"/>
      <c r="O45" s="166"/>
      <c r="P45" s="166"/>
      <c r="Q45" s="171"/>
      <c r="R45" s="171"/>
      <c r="S45" s="171"/>
      <c r="T45" s="171"/>
      <c r="U45" s="171"/>
      <c r="V45" s="166"/>
      <c r="W45" s="10"/>
    </row>
    <row r="46" spans="2:23" ht="19.95" customHeight="1" x14ac:dyDescent="0.25">
      <c r="B46" s="126"/>
      <c r="C46" s="164"/>
      <c r="D46" s="168"/>
      <c r="E46" s="169"/>
      <c r="F46" s="166"/>
      <c r="G46" s="166"/>
      <c r="H46" s="166"/>
      <c r="I46" s="166"/>
      <c r="J46" s="1180">
        <f>IFERROR(SUMIF('10 - Endividamento'!$E$23:$E$92,C46,'10 - Endividamento'!$AP$23:$AP$92),0)</f>
        <v>0</v>
      </c>
      <c r="K46" s="1181">
        <f t="shared" si="0"/>
        <v>0</v>
      </c>
      <c r="L46" s="1181">
        <f t="shared" si="1"/>
        <v>0</v>
      </c>
      <c r="M46" s="1182">
        <f t="shared" si="2"/>
        <v>0</v>
      </c>
      <c r="N46" s="166"/>
      <c r="O46" s="166"/>
      <c r="P46" s="166"/>
      <c r="Q46" s="171"/>
      <c r="R46" s="171"/>
      <c r="S46" s="171"/>
      <c r="T46" s="171"/>
      <c r="U46" s="171"/>
      <c r="V46" s="166"/>
      <c r="W46" s="10"/>
    </row>
    <row r="47" spans="2:23" ht="19.95" customHeight="1" x14ac:dyDescent="0.25">
      <c r="B47" s="126"/>
      <c r="C47" s="164"/>
      <c r="D47" s="164"/>
      <c r="E47" s="169"/>
      <c r="F47" s="166"/>
      <c r="G47" s="166"/>
      <c r="H47" s="166"/>
      <c r="I47" s="166"/>
      <c r="J47" s="1180">
        <f>IFERROR(SUMIF('10 - Endividamento'!$E$23:$E$92,C47,'10 - Endividamento'!$AP$23:$AP$92),0)</f>
        <v>0</v>
      </c>
      <c r="K47" s="1181">
        <f t="shared" si="0"/>
        <v>0</v>
      </c>
      <c r="L47" s="1181">
        <f t="shared" si="1"/>
        <v>0</v>
      </c>
      <c r="M47" s="1182">
        <f t="shared" si="2"/>
        <v>0</v>
      </c>
      <c r="N47" s="166"/>
      <c r="O47" s="166"/>
      <c r="P47" s="166"/>
      <c r="Q47" s="171"/>
      <c r="R47" s="171"/>
      <c r="S47" s="171"/>
      <c r="T47" s="171"/>
      <c r="U47" s="171"/>
      <c r="V47" s="166"/>
      <c r="W47" s="10"/>
    </row>
    <row r="48" spans="2:23" ht="18" customHeight="1" x14ac:dyDescent="0.25">
      <c r="B48" s="126"/>
      <c r="C48" s="164"/>
      <c r="D48" s="168"/>
      <c r="E48" s="169"/>
      <c r="F48" s="166"/>
      <c r="G48" s="166"/>
      <c r="H48" s="166"/>
      <c r="I48" s="166"/>
      <c r="J48" s="1180">
        <f>IFERROR(SUMIF('10 - Endividamento'!$E$23:$E$92,C48,'10 - Endividamento'!$AP$23:$AP$92),0)</f>
        <v>0</v>
      </c>
      <c r="K48" s="1181">
        <f t="shared" si="0"/>
        <v>0</v>
      </c>
      <c r="L48" s="1181">
        <f t="shared" si="1"/>
        <v>0</v>
      </c>
      <c r="M48" s="1182">
        <f t="shared" si="2"/>
        <v>0</v>
      </c>
      <c r="N48" s="166"/>
      <c r="O48" s="166"/>
      <c r="P48" s="166"/>
      <c r="Q48" s="171"/>
      <c r="R48" s="171"/>
      <c r="S48" s="171"/>
      <c r="T48" s="171"/>
      <c r="U48" s="171"/>
      <c r="V48" s="166"/>
      <c r="W48" s="10"/>
    </row>
    <row r="49" spans="2:23" ht="18" customHeight="1" x14ac:dyDescent="0.25">
      <c r="B49" s="126"/>
      <c r="C49" s="164"/>
      <c r="D49" s="164"/>
      <c r="E49" s="169"/>
      <c r="F49" s="166"/>
      <c r="G49" s="166"/>
      <c r="H49" s="166"/>
      <c r="I49" s="166"/>
      <c r="J49" s="1180">
        <f>IFERROR(SUMIF('10 - Endividamento'!$E$23:$E$92,C49,'10 - Endividamento'!$AP$23:$AP$92),0)</f>
        <v>0</v>
      </c>
      <c r="K49" s="1181">
        <f t="shared" si="0"/>
        <v>0</v>
      </c>
      <c r="L49" s="1181">
        <f t="shared" si="1"/>
        <v>0</v>
      </c>
      <c r="M49" s="1182">
        <f t="shared" si="2"/>
        <v>0</v>
      </c>
      <c r="N49" s="166"/>
      <c r="O49" s="166"/>
      <c r="P49" s="166"/>
      <c r="Q49" s="171"/>
      <c r="R49" s="171"/>
      <c r="S49" s="171"/>
      <c r="T49" s="171"/>
      <c r="U49" s="171"/>
      <c r="V49" s="166"/>
      <c r="W49" s="10"/>
    </row>
    <row r="50" spans="2:23" ht="18" customHeight="1" x14ac:dyDescent="0.25">
      <c r="B50" s="126"/>
      <c r="C50" s="164"/>
      <c r="D50" s="168"/>
      <c r="E50" s="169"/>
      <c r="F50" s="166"/>
      <c r="G50" s="166"/>
      <c r="H50" s="166"/>
      <c r="I50" s="166"/>
      <c r="J50" s="1180">
        <f>IFERROR(SUMIF('10 - Endividamento'!$E$23:$E$92,C50,'10 - Endividamento'!$AP$23:$AP$92),0)</f>
        <v>0</v>
      </c>
      <c r="K50" s="1181">
        <f t="shared" si="0"/>
        <v>0</v>
      </c>
      <c r="L50" s="1181">
        <f t="shared" si="1"/>
        <v>0</v>
      </c>
      <c r="M50" s="1182">
        <f t="shared" si="2"/>
        <v>0</v>
      </c>
      <c r="N50" s="166"/>
      <c r="O50" s="166"/>
      <c r="P50" s="166"/>
      <c r="Q50" s="171"/>
      <c r="R50" s="171"/>
      <c r="S50" s="171"/>
      <c r="T50" s="171"/>
      <c r="U50" s="171"/>
      <c r="V50" s="166"/>
      <c r="W50" s="10"/>
    </row>
    <row r="51" spans="2:23" ht="18" customHeight="1" x14ac:dyDescent="0.25">
      <c r="B51" s="126"/>
      <c r="C51" s="164"/>
      <c r="D51" s="164"/>
      <c r="E51" s="169"/>
      <c r="F51" s="166"/>
      <c r="G51" s="166"/>
      <c r="H51" s="166"/>
      <c r="I51" s="166"/>
      <c r="J51" s="1180">
        <f>IFERROR(SUMIF('10 - Endividamento'!$E$23:$E$92,C51,'10 - Endividamento'!$AP$23:$AP$92),0)</f>
        <v>0</v>
      </c>
      <c r="K51" s="1181">
        <f t="shared" si="0"/>
        <v>0</v>
      </c>
      <c r="L51" s="1181">
        <f t="shared" si="1"/>
        <v>0</v>
      </c>
      <c r="M51" s="1182">
        <f t="shared" si="2"/>
        <v>0</v>
      </c>
      <c r="N51" s="166"/>
      <c r="O51" s="166"/>
      <c r="P51" s="166"/>
      <c r="Q51" s="171"/>
      <c r="R51" s="171"/>
      <c r="S51" s="171"/>
      <c r="T51" s="171"/>
      <c r="U51" s="171"/>
      <c r="V51" s="166"/>
      <c r="W51" s="10"/>
    </row>
    <row r="52" spans="2:23" ht="18" customHeight="1" x14ac:dyDescent="0.25">
      <c r="B52" s="126"/>
      <c r="C52" s="164"/>
      <c r="D52" s="168"/>
      <c r="E52" s="169"/>
      <c r="F52" s="166"/>
      <c r="G52" s="166"/>
      <c r="H52" s="166"/>
      <c r="I52" s="166"/>
      <c r="J52" s="1180">
        <f>IFERROR(SUMIF('10 - Endividamento'!$E$23:$E$92,C52,'10 - Endividamento'!$AP$23:$AP$92),0)</f>
        <v>0</v>
      </c>
      <c r="K52" s="1181">
        <f t="shared" si="0"/>
        <v>0</v>
      </c>
      <c r="L52" s="1181">
        <f t="shared" si="1"/>
        <v>0</v>
      </c>
      <c r="M52" s="1182">
        <f t="shared" si="2"/>
        <v>0</v>
      </c>
      <c r="N52" s="166"/>
      <c r="O52" s="166"/>
      <c r="P52" s="166"/>
      <c r="Q52" s="171"/>
      <c r="R52" s="171"/>
      <c r="S52" s="171"/>
      <c r="T52" s="171"/>
      <c r="U52" s="171"/>
      <c r="V52" s="166"/>
      <c r="W52" s="10"/>
    </row>
    <row r="53" spans="2:23" ht="18" customHeight="1" x14ac:dyDescent="0.25">
      <c r="B53" s="126"/>
      <c r="C53" s="164"/>
      <c r="D53" s="164"/>
      <c r="E53" s="169"/>
      <c r="F53" s="166"/>
      <c r="G53" s="166"/>
      <c r="H53" s="166"/>
      <c r="I53" s="166"/>
      <c r="J53" s="1180">
        <f>IFERROR(SUMIF('10 - Endividamento'!$E$23:$E$92,C53,'10 - Endividamento'!$AP$23:$AP$92),0)</f>
        <v>0</v>
      </c>
      <c r="K53" s="1181">
        <f t="shared" si="0"/>
        <v>0</v>
      </c>
      <c r="L53" s="1181">
        <f t="shared" si="1"/>
        <v>0</v>
      </c>
      <c r="M53" s="1182">
        <f t="shared" si="2"/>
        <v>0</v>
      </c>
      <c r="N53" s="166"/>
      <c r="O53" s="166"/>
      <c r="P53" s="166"/>
      <c r="Q53" s="171"/>
      <c r="R53" s="171"/>
      <c r="S53" s="171"/>
      <c r="T53" s="171"/>
      <c r="U53" s="171"/>
      <c r="V53" s="166"/>
      <c r="W53" s="10"/>
    </row>
    <row r="54" spans="2:23" ht="18" customHeight="1" x14ac:dyDescent="0.25">
      <c r="B54" s="126"/>
      <c r="C54" s="164"/>
      <c r="D54" s="168"/>
      <c r="E54" s="169"/>
      <c r="F54" s="166"/>
      <c r="G54" s="166"/>
      <c r="H54" s="166"/>
      <c r="I54" s="166"/>
      <c r="J54" s="1180">
        <f>IFERROR(SUMIF('10 - Endividamento'!$E$23:$E$92,C54,'10 - Endividamento'!$AP$23:$AP$92),0)</f>
        <v>0</v>
      </c>
      <c r="K54" s="1181">
        <f t="shared" si="0"/>
        <v>0</v>
      </c>
      <c r="L54" s="1181">
        <f t="shared" si="1"/>
        <v>0</v>
      </c>
      <c r="M54" s="1182">
        <f t="shared" si="2"/>
        <v>0</v>
      </c>
      <c r="N54" s="166"/>
      <c r="O54" s="166"/>
      <c r="P54" s="166"/>
      <c r="Q54" s="171"/>
      <c r="R54" s="171"/>
      <c r="S54" s="171"/>
      <c r="T54" s="171"/>
      <c r="U54" s="171"/>
      <c r="V54" s="166"/>
      <c r="W54" s="10"/>
    </row>
    <row r="55" spans="2:23" ht="18" customHeight="1" x14ac:dyDescent="0.25">
      <c r="B55" s="126"/>
      <c r="C55" s="164"/>
      <c r="D55" s="164"/>
      <c r="E55" s="169"/>
      <c r="F55" s="166"/>
      <c r="G55" s="166"/>
      <c r="H55" s="166"/>
      <c r="I55" s="166"/>
      <c r="J55" s="1180">
        <f>IFERROR(SUMIF('10 - Endividamento'!$E$23:$E$92,C55,'10 - Endividamento'!$AP$23:$AP$92),0)</f>
        <v>0</v>
      </c>
      <c r="K55" s="1181">
        <f t="shared" si="0"/>
        <v>0</v>
      </c>
      <c r="L55" s="1181">
        <f t="shared" si="1"/>
        <v>0</v>
      </c>
      <c r="M55" s="1182">
        <f t="shared" si="2"/>
        <v>0</v>
      </c>
      <c r="N55" s="166"/>
      <c r="O55" s="166"/>
      <c r="P55" s="166"/>
      <c r="Q55" s="171"/>
      <c r="R55" s="171"/>
      <c r="S55" s="171"/>
      <c r="T55" s="171"/>
      <c r="U55" s="171"/>
      <c r="V55" s="166"/>
      <c r="W55" s="10"/>
    </row>
    <row r="56" spans="2:23" ht="18" customHeight="1" x14ac:dyDescent="0.25">
      <c r="B56" s="126"/>
      <c r="C56" s="164"/>
      <c r="D56" s="168"/>
      <c r="E56" s="169"/>
      <c r="F56" s="166"/>
      <c r="G56" s="166"/>
      <c r="H56" s="166"/>
      <c r="I56" s="166"/>
      <c r="J56" s="1180">
        <f>IFERROR(SUMIF('10 - Endividamento'!$E$23:$E$92,C56,'10 - Endividamento'!$AP$23:$AP$92),0)</f>
        <v>0</v>
      </c>
      <c r="K56" s="1181">
        <f t="shared" si="0"/>
        <v>0</v>
      </c>
      <c r="L56" s="1181">
        <f t="shared" si="1"/>
        <v>0</v>
      </c>
      <c r="M56" s="1182">
        <f t="shared" si="2"/>
        <v>0</v>
      </c>
      <c r="N56" s="166"/>
      <c r="O56" s="166"/>
      <c r="P56" s="166"/>
      <c r="Q56" s="171"/>
      <c r="R56" s="171"/>
      <c r="S56" s="171"/>
      <c r="T56" s="171"/>
      <c r="U56" s="171"/>
      <c r="V56" s="166"/>
      <c r="W56" s="10"/>
    </row>
    <row r="57" spans="2:23" ht="18" customHeight="1" x14ac:dyDescent="0.25">
      <c r="B57" s="126"/>
      <c r="C57" s="164"/>
      <c r="D57" s="164"/>
      <c r="E57" s="169"/>
      <c r="F57" s="166"/>
      <c r="G57" s="166"/>
      <c r="H57" s="166"/>
      <c r="I57" s="166"/>
      <c r="J57" s="1180">
        <f>IFERROR(SUMIF('10 - Endividamento'!$E$23:$E$92,C57,'10 - Endividamento'!$AP$23:$AP$92),0)</f>
        <v>0</v>
      </c>
      <c r="K57" s="1181">
        <f t="shared" si="0"/>
        <v>0</v>
      </c>
      <c r="L57" s="1181">
        <f t="shared" si="1"/>
        <v>0</v>
      </c>
      <c r="M57" s="1182">
        <f t="shared" si="2"/>
        <v>0</v>
      </c>
      <c r="N57" s="166"/>
      <c r="O57" s="166"/>
      <c r="P57" s="166"/>
      <c r="Q57" s="171"/>
      <c r="R57" s="171"/>
      <c r="S57" s="171"/>
      <c r="T57" s="171"/>
      <c r="U57" s="171"/>
      <c r="V57" s="166"/>
      <c r="W57" s="10"/>
    </row>
    <row r="58" spans="2:23" ht="18" customHeight="1" x14ac:dyDescent="0.25">
      <c r="B58" s="126"/>
      <c r="C58" s="164"/>
      <c r="D58" s="168"/>
      <c r="E58" s="169"/>
      <c r="F58" s="166"/>
      <c r="G58" s="166"/>
      <c r="H58" s="166"/>
      <c r="I58" s="166"/>
      <c r="J58" s="1180">
        <f>IFERROR(SUMIF('10 - Endividamento'!$E$23:$E$92,C58,'10 - Endividamento'!$AP$23:$AP$92),0)</f>
        <v>0</v>
      </c>
      <c r="K58" s="1181">
        <f t="shared" si="0"/>
        <v>0</v>
      </c>
      <c r="L58" s="1181">
        <f t="shared" si="1"/>
        <v>0</v>
      </c>
      <c r="M58" s="1182">
        <f t="shared" si="2"/>
        <v>0</v>
      </c>
      <c r="N58" s="166"/>
      <c r="O58" s="166"/>
      <c r="P58" s="166"/>
      <c r="Q58" s="171"/>
      <c r="R58" s="171"/>
      <c r="S58" s="171"/>
      <c r="T58" s="171"/>
      <c r="U58" s="171"/>
      <c r="V58" s="166"/>
      <c r="W58" s="10"/>
    </row>
    <row r="59" spans="2:23" ht="18" customHeight="1" x14ac:dyDescent="0.25">
      <c r="B59" s="126"/>
      <c r="C59" s="164"/>
      <c r="D59" s="164"/>
      <c r="E59" s="169"/>
      <c r="F59" s="166"/>
      <c r="G59" s="166"/>
      <c r="H59" s="166"/>
      <c r="I59" s="166"/>
      <c r="J59" s="1180">
        <f>IFERROR(SUMIF('10 - Endividamento'!$E$23:$E$92,C59,'10 - Endividamento'!$AP$23:$AP$92),0)</f>
        <v>0</v>
      </c>
      <c r="K59" s="1181">
        <f t="shared" si="0"/>
        <v>0</v>
      </c>
      <c r="L59" s="1181">
        <f t="shared" si="1"/>
        <v>0</v>
      </c>
      <c r="M59" s="1182">
        <f t="shared" si="2"/>
        <v>0</v>
      </c>
      <c r="N59" s="166"/>
      <c r="O59" s="166"/>
      <c r="P59" s="166"/>
      <c r="Q59" s="171"/>
      <c r="R59" s="171"/>
      <c r="S59" s="171"/>
      <c r="T59" s="171"/>
      <c r="U59" s="171"/>
      <c r="V59" s="166"/>
      <c r="W59" s="10"/>
    </row>
    <row r="60" spans="2:23" ht="18" customHeight="1" x14ac:dyDescent="0.25">
      <c r="B60" s="126"/>
      <c r="C60" s="164"/>
      <c r="D60" s="168"/>
      <c r="E60" s="169"/>
      <c r="F60" s="164"/>
      <c r="G60" s="164"/>
      <c r="H60" s="164"/>
      <c r="I60" s="164"/>
      <c r="J60" s="1180">
        <f>IFERROR(SUMIF('10 - Endividamento'!$E$23:$E$92,C60,'10 - Endividamento'!$AP$23:$AP$92),0)</f>
        <v>0</v>
      </c>
      <c r="K60" s="1181">
        <f t="shared" si="0"/>
        <v>0</v>
      </c>
      <c r="L60" s="1181">
        <f t="shared" si="1"/>
        <v>0</v>
      </c>
      <c r="M60" s="1182">
        <f t="shared" si="2"/>
        <v>0</v>
      </c>
      <c r="N60" s="164"/>
      <c r="O60" s="164"/>
      <c r="P60" s="164"/>
      <c r="Q60" s="172"/>
      <c r="R60" s="172"/>
      <c r="S60" s="172"/>
      <c r="T60" s="172"/>
      <c r="U60" s="172"/>
      <c r="V60" s="164"/>
      <c r="W60" s="10"/>
    </row>
    <row r="61" spans="2:23" ht="18" customHeight="1" x14ac:dyDescent="0.25">
      <c r="B61" s="126"/>
      <c r="C61" s="164"/>
      <c r="D61" s="164"/>
      <c r="E61" s="169"/>
      <c r="F61" s="164"/>
      <c r="G61" s="164"/>
      <c r="H61" s="164"/>
      <c r="I61" s="164"/>
      <c r="J61" s="1180">
        <f>IFERROR(SUMIF('10 - Endividamento'!$E$23:$E$92,C61,'10 - Endividamento'!$AP$23:$AP$92),0)</f>
        <v>0</v>
      </c>
      <c r="K61" s="1181">
        <f t="shared" si="0"/>
        <v>0</v>
      </c>
      <c r="L61" s="1181">
        <f t="shared" si="1"/>
        <v>0</v>
      </c>
      <c r="M61" s="1182">
        <f t="shared" si="2"/>
        <v>0</v>
      </c>
      <c r="N61" s="164"/>
      <c r="O61" s="164"/>
      <c r="P61" s="164"/>
      <c r="Q61" s="172"/>
      <c r="R61" s="172"/>
      <c r="S61" s="172"/>
      <c r="T61" s="172"/>
      <c r="U61" s="172"/>
      <c r="V61" s="164"/>
      <c r="W61" s="10"/>
    </row>
    <row r="62" spans="2:23" ht="18" customHeight="1" x14ac:dyDescent="0.25">
      <c r="B62" s="126"/>
      <c r="C62" s="164"/>
      <c r="D62" s="168"/>
      <c r="E62" s="169"/>
      <c r="F62" s="164"/>
      <c r="G62" s="164"/>
      <c r="H62" s="164"/>
      <c r="I62" s="164"/>
      <c r="J62" s="1180">
        <f>IFERROR(SUMIF('10 - Endividamento'!$E$23:$E$92,C62,'10 - Endividamento'!$AP$23:$AP$92),0)</f>
        <v>0</v>
      </c>
      <c r="K62" s="1181">
        <f t="shared" si="0"/>
        <v>0</v>
      </c>
      <c r="L62" s="1181">
        <f t="shared" si="1"/>
        <v>0</v>
      </c>
      <c r="M62" s="1182">
        <f t="shared" si="2"/>
        <v>0</v>
      </c>
      <c r="N62" s="164"/>
      <c r="O62" s="164"/>
      <c r="P62" s="164"/>
      <c r="Q62" s="172"/>
      <c r="R62" s="172"/>
      <c r="S62" s="172"/>
      <c r="T62" s="172"/>
      <c r="U62" s="172"/>
      <c r="V62" s="164"/>
      <c r="W62" s="10"/>
    </row>
    <row r="63" spans="2:23" ht="18" customHeight="1" x14ac:dyDescent="0.25">
      <c r="B63" s="126"/>
      <c r="C63" s="164"/>
      <c r="D63" s="164"/>
      <c r="E63" s="169"/>
      <c r="F63" s="164"/>
      <c r="G63" s="164"/>
      <c r="H63" s="164"/>
      <c r="I63" s="164"/>
      <c r="J63" s="1180">
        <f>IFERROR(SUMIF('10 - Endividamento'!$E$23:$E$92,C63,'10 - Endividamento'!$AP$23:$AP$92),0)</f>
        <v>0</v>
      </c>
      <c r="K63" s="1181">
        <f t="shared" si="0"/>
        <v>0</v>
      </c>
      <c r="L63" s="1181">
        <f t="shared" si="1"/>
        <v>0</v>
      </c>
      <c r="M63" s="1182">
        <f t="shared" si="2"/>
        <v>0</v>
      </c>
      <c r="N63" s="164"/>
      <c r="O63" s="164"/>
      <c r="P63" s="164"/>
      <c r="Q63" s="172"/>
      <c r="R63" s="172"/>
      <c r="S63" s="172"/>
      <c r="T63" s="172"/>
      <c r="U63" s="172"/>
      <c r="V63" s="164"/>
      <c r="W63" s="10"/>
    </row>
    <row r="64" spans="2:23" ht="18" customHeight="1" x14ac:dyDescent="0.25">
      <c r="B64" s="126"/>
      <c r="C64" s="164"/>
      <c r="D64" s="168"/>
      <c r="E64" s="169"/>
      <c r="F64" s="164"/>
      <c r="G64" s="164"/>
      <c r="H64" s="164"/>
      <c r="I64" s="164"/>
      <c r="J64" s="1180">
        <f>IFERROR(SUMIF('10 - Endividamento'!$E$23:$E$92,C64,'10 - Endividamento'!$AP$23:$AP$92),0)</f>
        <v>0</v>
      </c>
      <c r="K64" s="1181">
        <f t="shared" si="0"/>
        <v>0</v>
      </c>
      <c r="L64" s="1181">
        <f t="shared" si="1"/>
        <v>0</v>
      </c>
      <c r="M64" s="1182">
        <f t="shared" si="2"/>
        <v>0</v>
      </c>
      <c r="N64" s="164"/>
      <c r="O64" s="164"/>
      <c r="P64" s="164"/>
      <c r="Q64" s="172"/>
      <c r="R64" s="172"/>
      <c r="S64" s="172"/>
      <c r="T64" s="172"/>
      <c r="U64" s="172"/>
      <c r="V64" s="164"/>
      <c r="W64" s="10"/>
    </row>
    <row r="65" spans="2:23" ht="18" customHeight="1" x14ac:dyDescent="0.25">
      <c r="B65" s="126"/>
      <c r="C65" s="164"/>
      <c r="D65" s="164"/>
      <c r="E65" s="169"/>
      <c r="F65" s="164"/>
      <c r="G65" s="164"/>
      <c r="H65" s="164"/>
      <c r="I65" s="164"/>
      <c r="J65" s="1180">
        <f>IFERROR(SUMIF('10 - Endividamento'!$E$23:$E$92,C65,'10 - Endividamento'!$AP$23:$AP$92),0)</f>
        <v>0</v>
      </c>
      <c r="K65" s="1181">
        <f t="shared" si="0"/>
        <v>0</v>
      </c>
      <c r="L65" s="1181">
        <f t="shared" si="1"/>
        <v>0</v>
      </c>
      <c r="M65" s="1182">
        <f t="shared" si="2"/>
        <v>0</v>
      </c>
      <c r="N65" s="164"/>
      <c r="O65" s="164"/>
      <c r="P65" s="164"/>
      <c r="Q65" s="172"/>
      <c r="R65" s="172"/>
      <c r="S65" s="172"/>
      <c r="T65" s="172"/>
      <c r="U65" s="172"/>
      <c r="V65" s="164"/>
      <c r="W65" s="10"/>
    </row>
    <row r="66" spans="2:23" ht="18" customHeight="1" x14ac:dyDescent="0.25">
      <c r="B66" s="126"/>
      <c r="C66" s="164"/>
      <c r="D66" s="168"/>
      <c r="E66" s="169"/>
      <c r="F66" s="164"/>
      <c r="G66" s="164"/>
      <c r="H66" s="164"/>
      <c r="I66" s="164"/>
      <c r="J66" s="1180">
        <f>IFERROR(SUMIF('10 - Endividamento'!$E$23:$E$92,C66,'10 - Endividamento'!$AP$23:$AP$92),0)</f>
        <v>0</v>
      </c>
      <c r="K66" s="1181">
        <f t="shared" si="0"/>
        <v>0</v>
      </c>
      <c r="L66" s="1181">
        <f t="shared" si="1"/>
        <v>0</v>
      </c>
      <c r="M66" s="1182">
        <f t="shared" si="2"/>
        <v>0</v>
      </c>
      <c r="N66" s="164"/>
      <c r="O66" s="164"/>
      <c r="P66" s="164"/>
      <c r="Q66" s="172"/>
      <c r="R66" s="172"/>
      <c r="S66" s="172"/>
      <c r="T66" s="172"/>
      <c r="U66" s="172"/>
      <c r="V66" s="164"/>
      <c r="W66" s="10"/>
    </row>
    <row r="67" spans="2:23" ht="18" customHeight="1" x14ac:dyDescent="0.25">
      <c r="B67" s="126"/>
      <c r="C67" s="164"/>
      <c r="D67" s="164"/>
      <c r="E67" s="169"/>
      <c r="F67" s="164"/>
      <c r="G67" s="164"/>
      <c r="H67" s="164"/>
      <c r="I67" s="164"/>
      <c r="J67" s="1180">
        <f>IFERROR(SUMIF('10 - Endividamento'!$E$23:$E$92,C67,'10 - Endividamento'!$AP$23:$AP$92),0)</f>
        <v>0</v>
      </c>
      <c r="K67" s="1181">
        <f t="shared" si="0"/>
        <v>0</v>
      </c>
      <c r="L67" s="1181">
        <f t="shared" si="1"/>
        <v>0</v>
      </c>
      <c r="M67" s="1182">
        <f t="shared" si="2"/>
        <v>0</v>
      </c>
      <c r="N67" s="164"/>
      <c r="O67" s="164"/>
      <c r="P67" s="164"/>
      <c r="Q67" s="172"/>
      <c r="R67" s="172"/>
      <c r="S67" s="172"/>
      <c r="T67" s="172"/>
      <c r="U67" s="172"/>
      <c r="V67" s="164"/>
      <c r="W67" s="10"/>
    </row>
    <row r="68" spans="2:23" ht="18" customHeight="1" x14ac:dyDescent="0.25">
      <c r="B68" s="126"/>
      <c r="C68" s="164"/>
      <c r="D68" s="168"/>
      <c r="E68" s="169"/>
      <c r="F68" s="164"/>
      <c r="G68" s="164"/>
      <c r="H68" s="164"/>
      <c r="I68" s="164"/>
      <c r="J68" s="1180">
        <f>IFERROR(SUMIF('10 - Endividamento'!$E$23:$E$92,C68,'10 - Endividamento'!$AP$23:$AP$92),0)</f>
        <v>0</v>
      </c>
      <c r="K68" s="1181">
        <f t="shared" si="0"/>
        <v>0</v>
      </c>
      <c r="L68" s="1181">
        <f t="shared" si="1"/>
        <v>0</v>
      </c>
      <c r="M68" s="1182">
        <f t="shared" si="2"/>
        <v>0</v>
      </c>
      <c r="N68" s="164"/>
      <c r="O68" s="164"/>
      <c r="P68" s="164"/>
      <c r="Q68" s="172"/>
      <c r="R68" s="172"/>
      <c r="S68" s="172"/>
      <c r="T68" s="172"/>
      <c r="U68" s="172"/>
      <c r="V68" s="164"/>
      <c r="W68" s="10"/>
    </row>
    <row r="69" spans="2:23" ht="18" customHeight="1" x14ac:dyDescent="0.25">
      <c r="B69" s="126"/>
      <c r="C69" s="164"/>
      <c r="D69" s="164"/>
      <c r="E69" s="169"/>
      <c r="F69" s="164"/>
      <c r="G69" s="164"/>
      <c r="H69" s="164"/>
      <c r="I69" s="164"/>
      <c r="J69" s="1180">
        <f>IFERROR(SUMIF('10 - Endividamento'!$E$23:$E$92,C69,'10 - Endividamento'!$AP$23:$AP$92),0)</f>
        <v>0</v>
      </c>
      <c r="K69" s="1181">
        <f t="shared" si="0"/>
        <v>0</v>
      </c>
      <c r="L69" s="1181">
        <f t="shared" si="1"/>
        <v>0</v>
      </c>
      <c r="M69" s="1182">
        <f t="shared" si="2"/>
        <v>0</v>
      </c>
      <c r="N69" s="164"/>
      <c r="O69" s="164"/>
      <c r="P69" s="164"/>
      <c r="Q69" s="172"/>
      <c r="R69" s="172"/>
      <c r="S69" s="172"/>
      <c r="T69" s="172"/>
      <c r="U69" s="172"/>
      <c r="V69" s="164"/>
      <c r="W69" s="10"/>
    </row>
    <row r="70" spans="2:23" ht="18" customHeight="1" x14ac:dyDescent="0.25">
      <c r="B70" s="126"/>
      <c r="C70" s="164"/>
      <c r="D70" s="168"/>
      <c r="E70" s="169"/>
      <c r="F70" s="164"/>
      <c r="G70" s="164"/>
      <c r="H70" s="164"/>
      <c r="I70" s="164"/>
      <c r="J70" s="1180">
        <f>IFERROR(SUMIF('10 - Endividamento'!$E$23:$E$92,C70,'10 - Endividamento'!$AP$23:$AP$92),0)</f>
        <v>0</v>
      </c>
      <c r="K70" s="1181">
        <f t="shared" si="0"/>
        <v>0</v>
      </c>
      <c r="L70" s="1181">
        <f t="shared" si="1"/>
        <v>0</v>
      </c>
      <c r="M70" s="1182">
        <f t="shared" si="2"/>
        <v>0</v>
      </c>
      <c r="N70" s="164"/>
      <c r="O70" s="164"/>
      <c r="P70" s="164"/>
      <c r="Q70" s="172"/>
      <c r="R70" s="172"/>
      <c r="S70" s="172"/>
      <c r="T70" s="172"/>
      <c r="U70" s="172"/>
      <c r="V70" s="164"/>
      <c r="W70" s="10"/>
    </row>
    <row r="71" spans="2:23" ht="18" customHeight="1" x14ac:dyDescent="0.25">
      <c r="B71" s="126"/>
      <c r="C71" s="164"/>
      <c r="D71" s="164"/>
      <c r="E71" s="169"/>
      <c r="F71" s="164"/>
      <c r="G71" s="164"/>
      <c r="H71" s="164"/>
      <c r="I71" s="164"/>
      <c r="J71" s="1180">
        <f>IFERROR(SUMIF('10 - Endividamento'!$E$23:$E$92,C71,'10 - Endividamento'!$AP$23:$AP$92),0)</f>
        <v>0</v>
      </c>
      <c r="K71" s="1181">
        <f t="shared" si="0"/>
        <v>0</v>
      </c>
      <c r="L71" s="1181">
        <f t="shared" si="1"/>
        <v>0</v>
      </c>
      <c r="M71" s="1182">
        <f t="shared" si="2"/>
        <v>0</v>
      </c>
      <c r="N71" s="164"/>
      <c r="O71" s="164"/>
      <c r="P71" s="164"/>
      <c r="Q71" s="172"/>
      <c r="R71" s="172"/>
      <c r="S71" s="172"/>
      <c r="T71" s="172"/>
      <c r="U71" s="172"/>
      <c r="V71" s="164"/>
      <c r="W71" s="10"/>
    </row>
    <row r="72" spans="2:23" ht="18" customHeight="1" x14ac:dyDescent="0.25">
      <c r="B72" s="126"/>
      <c r="C72" s="164"/>
      <c r="D72" s="168"/>
      <c r="E72" s="169"/>
      <c r="F72" s="164"/>
      <c r="G72" s="164"/>
      <c r="H72" s="164"/>
      <c r="I72" s="164"/>
      <c r="J72" s="1180">
        <f>IFERROR(SUMIF('10 - Endividamento'!$E$23:$E$92,C72,'10 - Endividamento'!$AP$23:$AP$92),0)</f>
        <v>0</v>
      </c>
      <c r="K72" s="1181">
        <f t="shared" si="0"/>
        <v>0</v>
      </c>
      <c r="L72" s="1181">
        <f t="shared" si="1"/>
        <v>0</v>
      </c>
      <c r="M72" s="1182">
        <f t="shared" si="2"/>
        <v>0</v>
      </c>
      <c r="N72" s="164"/>
      <c r="O72" s="164"/>
      <c r="P72" s="164"/>
      <c r="Q72" s="172"/>
      <c r="R72" s="172"/>
      <c r="S72" s="172"/>
      <c r="T72" s="172"/>
      <c r="U72" s="172"/>
      <c r="V72" s="164"/>
      <c r="W72" s="10"/>
    </row>
    <row r="73" spans="2:23" ht="18" customHeight="1" x14ac:dyDescent="0.25">
      <c r="B73" s="126"/>
      <c r="C73" s="164"/>
      <c r="D73" s="164"/>
      <c r="E73" s="169"/>
      <c r="F73" s="164"/>
      <c r="G73" s="164"/>
      <c r="H73" s="164"/>
      <c r="I73" s="164"/>
      <c r="J73" s="1180">
        <f>IFERROR(SUMIF('10 - Endividamento'!$E$23:$E$92,C73,'10 - Endividamento'!$AP$23:$AP$92),0)</f>
        <v>0</v>
      </c>
      <c r="K73" s="1181">
        <f t="shared" si="0"/>
        <v>0</v>
      </c>
      <c r="L73" s="1181">
        <f t="shared" si="1"/>
        <v>0</v>
      </c>
      <c r="M73" s="1182">
        <f t="shared" si="2"/>
        <v>0</v>
      </c>
      <c r="N73" s="164"/>
      <c r="O73" s="164"/>
      <c r="P73" s="164"/>
      <c r="Q73" s="172"/>
      <c r="R73" s="172"/>
      <c r="S73" s="172"/>
      <c r="T73" s="172"/>
      <c r="U73" s="172"/>
      <c r="V73" s="164"/>
      <c r="W73" s="10"/>
    </row>
    <row r="74" spans="2:23" ht="18" customHeight="1" x14ac:dyDescent="0.25">
      <c r="B74" s="126"/>
      <c r="C74" s="164"/>
      <c r="D74" s="168"/>
      <c r="E74" s="169"/>
      <c r="F74" s="164"/>
      <c r="G74" s="164"/>
      <c r="H74" s="164"/>
      <c r="I74" s="164"/>
      <c r="J74" s="1180">
        <f>IFERROR(SUMIF('10 - Endividamento'!$E$23:$E$92,C74,'10 - Endividamento'!$AP$23:$AP$92),0)</f>
        <v>0</v>
      </c>
      <c r="K74" s="1181">
        <f t="shared" si="0"/>
        <v>0</v>
      </c>
      <c r="L74" s="1181">
        <f t="shared" si="1"/>
        <v>0</v>
      </c>
      <c r="M74" s="1182">
        <f t="shared" si="2"/>
        <v>0</v>
      </c>
      <c r="N74" s="164"/>
      <c r="O74" s="164"/>
      <c r="P74" s="164"/>
      <c r="Q74" s="172"/>
      <c r="R74" s="172"/>
      <c r="S74" s="172"/>
      <c r="T74" s="172"/>
      <c r="U74" s="172"/>
      <c r="V74" s="164"/>
      <c r="W74" s="10"/>
    </row>
    <row r="75" spans="2:23" ht="32.4" customHeight="1" x14ac:dyDescent="0.25">
      <c r="B75" s="126"/>
      <c r="C75" s="164"/>
      <c r="D75" s="164"/>
      <c r="E75" s="169"/>
      <c r="F75" s="164"/>
      <c r="G75" s="164"/>
      <c r="H75" s="164"/>
      <c r="I75" s="164"/>
      <c r="J75" s="1180">
        <f>IFERROR(SUMIF('10 - Endividamento'!$E$23:$E$92,C75,'10 - Endividamento'!$AP$23:$AP$92),0)</f>
        <v>0</v>
      </c>
      <c r="K75" s="1181">
        <f t="shared" si="0"/>
        <v>0</v>
      </c>
      <c r="L75" s="1181">
        <f t="shared" si="1"/>
        <v>0</v>
      </c>
      <c r="M75" s="1182">
        <f t="shared" si="2"/>
        <v>0</v>
      </c>
      <c r="N75" s="164"/>
      <c r="O75" s="164"/>
      <c r="P75" s="164"/>
      <c r="Q75" s="172"/>
      <c r="R75" s="172"/>
      <c r="S75" s="172"/>
      <c r="T75" s="172"/>
      <c r="U75" s="172"/>
      <c r="V75" s="164"/>
      <c r="W75" s="10"/>
    </row>
    <row r="76" spans="2:23" ht="32.4" customHeight="1" x14ac:dyDescent="0.25">
      <c r="B76" s="126"/>
      <c r="C76" s="164"/>
      <c r="D76" s="168"/>
      <c r="E76" s="169"/>
      <c r="F76" s="164"/>
      <c r="G76" s="164"/>
      <c r="H76" s="164"/>
      <c r="I76" s="164"/>
      <c r="J76" s="1180">
        <f>IFERROR(SUMIF('10 - Endividamento'!$E$23:$E$92,C76,'10 - Endividamento'!$AP$23:$AP$92),0)</f>
        <v>0</v>
      </c>
      <c r="K76" s="1181">
        <f t="shared" si="0"/>
        <v>0</v>
      </c>
      <c r="L76" s="1181">
        <f t="shared" si="1"/>
        <v>0</v>
      </c>
      <c r="M76" s="1182">
        <f t="shared" si="2"/>
        <v>0</v>
      </c>
      <c r="N76" s="164"/>
      <c r="O76" s="164"/>
      <c r="P76" s="164"/>
      <c r="Q76" s="172"/>
      <c r="R76" s="172"/>
      <c r="S76" s="172"/>
      <c r="T76" s="172"/>
      <c r="U76" s="172"/>
      <c r="V76" s="164"/>
      <c r="W76" s="10"/>
    </row>
    <row r="77" spans="2:23" ht="19.95" customHeight="1" x14ac:dyDescent="0.25">
      <c r="B77" s="126"/>
      <c r="C77" s="164"/>
      <c r="D77" s="164"/>
      <c r="E77" s="169"/>
      <c r="F77" s="164"/>
      <c r="G77" s="164"/>
      <c r="H77" s="164"/>
      <c r="I77" s="164"/>
      <c r="J77" s="1180">
        <f>IFERROR(SUMIF('10 - Endividamento'!$E$23:$E$92,C77,'10 - Endividamento'!$AP$23:$AP$92),0)</f>
        <v>0</v>
      </c>
      <c r="K77" s="1181">
        <f t="shared" si="0"/>
        <v>0</v>
      </c>
      <c r="L77" s="1181">
        <f t="shared" si="1"/>
        <v>0</v>
      </c>
      <c r="M77" s="1182">
        <f t="shared" si="2"/>
        <v>0</v>
      </c>
      <c r="N77" s="164"/>
      <c r="O77" s="164"/>
      <c r="P77" s="164"/>
      <c r="Q77" s="172"/>
      <c r="R77" s="172"/>
      <c r="S77" s="172"/>
      <c r="T77" s="172"/>
      <c r="U77" s="172"/>
      <c r="V77" s="164"/>
      <c r="W77" s="10"/>
    </row>
    <row r="78" spans="2:23" ht="18" customHeight="1" x14ac:dyDescent="0.25">
      <c r="B78" s="126"/>
      <c r="C78" s="164"/>
      <c r="D78" s="168"/>
      <c r="E78" s="169"/>
      <c r="F78" s="164"/>
      <c r="G78" s="164"/>
      <c r="H78" s="164"/>
      <c r="I78" s="164"/>
      <c r="J78" s="1180">
        <f>IFERROR(SUMIF('10 - Endividamento'!$E$23:$E$92,C78,'10 - Endividamento'!$AP$23:$AP$92),0)</f>
        <v>0</v>
      </c>
      <c r="K78" s="1181">
        <f t="shared" si="0"/>
        <v>0</v>
      </c>
      <c r="L78" s="1181">
        <f t="shared" si="1"/>
        <v>0</v>
      </c>
      <c r="M78" s="1182">
        <f t="shared" si="2"/>
        <v>0</v>
      </c>
      <c r="N78" s="164"/>
      <c r="O78" s="164"/>
      <c r="P78" s="164"/>
      <c r="Q78" s="172"/>
      <c r="R78" s="172"/>
      <c r="S78" s="172"/>
      <c r="T78" s="172"/>
      <c r="U78" s="172"/>
      <c r="V78" s="164"/>
      <c r="W78" s="10"/>
    </row>
    <row r="79" spans="2:23" ht="18" customHeight="1" x14ac:dyDescent="0.25">
      <c r="B79" s="126"/>
      <c r="C79" s="164"/>
      <c r="D79" s="164"/>
      <c r="E79" s="169"/>
      <c r="F79" s="164"/>
      <c r="G79" s="164"/>
      <c r="H79" s="164"/>
      <c r="I79" s="164"/>
      <c r="J79" s="1180">
        <f>IFERROR(SUMIF('10 - Endividamento'!$E$23:$E$92,C79,'10 - Endividamento'!$AP$23:$AP$92),0)</f>
        <v>0</v>
      </c>
      <c r="K79" s="1181">
        <f t="shared" si="0"/>
        <v>0</v>
      </c>
      <c r="L79" s="1181">
        <f t="shared" si="1"/>
        <v>0</v>
      </c>
      <c r="M79" s="1182">
        <f t="shared" si="2"/>
        <v>0</v>
      </c>
      <c r="N79" s="164"/>
      <c r="O79" s="164"/>
      <c r="P79" s="164"/>
      <c r="Q79" s="172"/>
      <c r="R79" s="172"/>
      <c r="S79" s="172"/>
      <c r="T79" s="172"/>
      <c r="U79" s="172"/>
      <c r="V79" s="164"/>
      <c r="W79" s="10"/>
    </row>
    <row r="80" spans="2:23" ht="18" customHeight="1" x14ac:dyDescent="0.25">
      <c r="B80" s="126"/>
      <c r="C80" s="164"/>
      <c r="D80" s="168"/>
      <c r="E80" s="169"/>
      <c r="F80" s="164"/>
      <c r="G80" s="164"/>
      <c r="H80" s="164"/>
      <c r="I80" s="164"/>
      <c r="J80" s="1180">
        <f>IFERROR(SUMIF('10 - Endividamento'!$E$23:$E$92,C80,'10 - Endividamento'!$AP$23:$AP$92),0)</f>
        <v>0</v>
      </c>
      <c r="K80" s="1181">
        <f t="shared" si="0"/>
        <v>0</v>
      </c>
      <c r="L80" s="1181">
        <f t="shared" si="1"/>
        <v>0</v>
      </c>
      <c r="M80" s="1182">
        <f t="shared" si="2"/>
        <v>0</v>
      </c>
      <c r="N80" s="164"/>
      <c r="O80" s="164"/>
      <c r="P80" s="164"/>
      <c r="Q80" s="172"/>
      <c r="R80" s="172"/>
      <c r="S80" s="172"/>
      <c r="T80" s="172"/>
      <c r="U80" s="172"/>
      <c r="V80" s="164"/>
      <c r="W80" s="10"/>
    </row>
    <row r="81" spans="2:23" ht="18" customHeight="1" x14ac:dyDescent="0.25">
      <c r="B81" s="126"/>
      <c r="C81" s="164"/>
      <c r="D81" s="164"/>
      <c r="E81" s="169"/>
      <c r="F81" s="164"/>
      <c r="G81" s="164"/>
      <c r="H81" s="164"/>
      <c r="I81" s="164"/>
      <c r="J81" s="1180">
        <f>IFERROR(SUMIF('10 - Endividamento'!$E$23:$E$92,C81,'10 - Endividamento'!$AP$23:$AP$92),0)</f>
        <v>0</v>
      </c>
      <c r="K81" s="1181">
        <f t="shared" si="0"/>
        <v>0</v>
      </c>
      <c r="L81" s="1181">
        <f t="shared" si="1"/>
        <v>0</v>
      </c>
      <c r="M81" s="1182">
        <f t="shared" si="2"/>
        <v>0</v>
      </c>
      <c r="N81" s="164"/>
      <c r="O81" s="164"/>
      <c r="P81" s="164"/>
      <c r="Q81" s="172"/>
      <c r="R81" s="172"/>
      <c r="S81" s="172"/>
      <c r="T81" s="172"/>
      <c r="U81" s="172"/>
      <c r="V81" s="164"/>
      <c r="W81" s="10"/>
    </row>
    <row r="82" spans="2:23" ht="18" customHeight="1" x14ac:dyDescent="0.25">
      <c r="B82" s="126"/>
      <c r="C82" s="164"/>
      <c r="D82" s="168"/>
      <c r="E82" s="169"/>
      <c r="F82" s="164"/>
      <c r="G82" s="164"/>
      <c r="H82" s="164"/>
      <c r="I82" s="164"/>
      <c r="J82" s="1180">
        <f>IFERROR(SUMIF('10 - Endividamento'!$E$23:$E$92,C82,'10 - Endividamento'!$AP$23:$AP$92),0)</f>
        <v>0</v>
      </c>
      <c r="K82" s="1181">
        <f t="shared" si="0"/>
        <v>0</v>
      </c>
      <c r="L82" s="1181">
        <f t="shared" si="1"/>
        <v>0</v>
      </c>
      <c r="M82" s="1182">
        <f t="shared" si="2"/>
        <v>0</v>
      </c>
      <c r="N82" s="164"/>
      <c r="O82" s="164"/>
      <c r="P82" s="164"/>
      <c r="Q82" s="172"/>
      <c r="R82" s="172"/>
      <c r="S82" s="172"/>
      <c r="T82" s="172"/>
      <c r="U82" s="172"/>
      <c r="V82" s="164"/>
      <c r="W82" s="10"/>
    </row>
    <row r="83" spans="2:23" ht="18" customHeight="1" x14ac:dyDescent="0.25">
      <c r="B83" s="126"/>
      <c r="C83" s="164"/>
      <c r="D83" s="164"/>
      <c r="E83" s="169"/>
      <c r="F83" s="164"/>
      <c r="G83" s="164"/>
      <c r="H83" s="164"/>
      <c r="I83" s="164"/>
      <c r="J83" s="1180">
        <f>IFERROR(SUMIF('10 - Endividamento'!$E$23:$E$92,C83,'10 - Endividamento'!$AP$23:$AP$92),0)</f>
        <v>0</v>
      </c>
      <c r="K83" s="1181">
        <f t="shared" si="0"/>
        <v>0</v>
      </c>
      <c r="L83" s="1181">
        <f t="shared" si="1"/>
        <v>0</v>
      </c>
      <c r="M83" s="1182">
        <f t="shared" si="2"/>
        <v>0</v>
      </c>
      <c r="N83" s="164"/>
      <c r="O83" s="164"/>
      <c r="P83" s="164"/>
      <c r="Q83" s="172"/>
      <c r="R83" s="172"/>
      <c r="S83" s="172"/>
      <c r="T83" s="172"/>
      <c r="U83" s="172"/>
      <c r="V83" s="164"/>
      <c r="W83" s="10"/>
    </row>
    <row r="84" spans="2:23" ht="18" customHeight="1" x14ac:dyDescent="0.25">
      <c r="B84" s="126"/>
      <c r="C84" s="164"/>
      <c r="D84" s="168"/>
      <c r="E84" s="169"/>
      <c r="F84" s="164"/>
      <c r="G84" s="164"/>
      <c r="H84" s="164"/>
      <c r="I84" s="164"/>
      <c r="J84" s="1180">
        <f>IFERROR(SUMIF('10 - Endividamento'!$E$23:$E$92,C84,'10 - Endividamento'!$AP$23:$AP$92),0)</f>
        <v>0</v>
      </c>
      <c r="K84" s="1181">
        <f t="shared" si="0"/>
        <v>0</v>
      </c>
      <c r="L84" s="1181">
        <f t="shared" si="1"/>
        <v>0</v>
      </c>
      <c r="M84" s="1182">
        <f t="shared" si="2"/>
        <v>0</v>
      </c>
      <c r="N84" s="164"/>
      <c r="O84" s="164"/>
      <c r="P84" s="164"/>
      <c r="Q84" s="172"/>
      <c r="R84" s="172"/>
      <c r="S84" s="172"/>
      <c r="T84" s="172"/>
      <c r="U84" s="172"/>
      <c r="V84" s="164"/>
      <c r="W84" s="10"/>
    </row>
    <row r="85" spans="2:23" ht="18" customHeight="1" x14ac:dyDescent="0.25">
      <c r="B85" s="126"/>
      <c r="C85" s="164"/>
      <c r="D85" s="164"/>
      <c r="E85" s="169"/>
      <c r="F85" s="164"/>
      <c r="G85" s="164"/>
      <c r="H85" s="164"/>
      <c r="I85" s="164"/>
      <c r="J85" s="1180">
        <f>IFERROR(SUMIF('10 - Endividamento'!$E$23:$E$92,C85,'10 - Endividamento'!$AP$23:$AP$92),0)</f>
        <v>0</v>
      </c>
      <c r="K85" s="1181">
        <f t="shared" si="0"/>
        <v>0</v>
      </c>
      <c r="L85" s="1181">
        <f t="shared" si="1"/>
        <v>0</v>
      </c>
      <c r="M85" s="1182">
        <f t="shared" si="2"/>
        <v>0</v>
      </c>
      <c r="N85" s="164"/>
      <c r="O85" s="164"/>
      <c r="P85" s="164"/>
      <c r="Q85" s="172"/>
      <c r="R85" s="172"/>
      <c r="S85" s="172"/>
      <c r="T85" s="172"/>
      <c r="U85" s="172"/>
      <c r="V85" s="164"/>
      <c r="W85" s="10"/>
    </row>
    <row r="86" spans="2:23" ht="18" customHeight="1" x14ac:dyDescent="0.25">
      <c r="B86" s="126"/>
      <c r="C86" s="164"/>
      <c r="D86" s="168"/>
      <c r="E86" s="169"/>
      <c r="F86" s="164"/>
      <c r="G86" s="164"/>
      <c r="H86" s="164"/>
      <c r="I86" s="164"/>
      <c r="J86" s="1180">
        <f>IFERROR(SUMIF('10 - Endividamento'!$E$23:$E$92,C86,'10 - Endividamento'!$AP$23:$AP$92),0)</f>
        <v>0</v>
      </c>
      <c r="K86" s="1181">
        <f t="shared" si="0"/>
        <v>0</v>
      </c>
      <c r="L86" s="1181">
        <f t="shared" si="1"/>
        <v>0</v>
      </c>
      <c r="M86" s="1182">
        <f t="shared" si="2"/>
        <v>0</v>
      </c>
      <c r="N86" s="179"/>
      <c r="O86" s="179"/>
      <c r="P86" s="179"/>
      <c r="Q86" s="183"/>
      <c r="R86" s="183"/>
      <c r="S86" s="183"/>
      <c r="T86" s="183"/>
      <c r="U86" s="183"/>
      <c r="V86" s="179"/>
      <c r="W86" s="10"/>
    </row>
    <row r="87" spans="2:23" ht="18" customHeight="1" x14ac:dyDescent="0.25">
      <c r="B87" s="126"/>
      <c r="C87" s="179"/>
      <c r="D87" s="179"/>
      <c r="E87" s="180"/>
      <c r="F87" s="179"/>
      <c r="G87" s="179"/>
      <c r="H87" s="179"/>
      <c r="I87" s="179"/>
      <c r="J87" s="1180">
        <f>IFERROR(SUMIF('10 - Endividamento'!$E$23:$E$92,C87,'10 - Endividamento'!$AP$23:$AP$92),0)</f>
        <v>0</v>
      </c>
      <c r="K87" s="1181">
        <f t="shared" ref="K87:K88" si="3">IFERROR(H87-J87,0)</f>
        <v>0</v>
      </c>
      <c r="L87" s="1181">
        <f t="shared" ref="L87:L88" si="4">IFERROR(I87-J87,0)</f>
        <v>0</v>
      </c>
      <c r="M87" s="1182">
        <f t="shared" ref="M87:M88" si="5">IFERROR(J87/H87,0)</f>
        <v>0</v>
      </c>
      <c r="N87" s="153"/>
      <c r="O87" s="153"/>
      <c r="P87" s="153"/>
      <c r="Q87" s="155"/>
      <c r="R87" s="155"/>
      <c r="S87" s="155"/>
      <c r="T87" s="155"/>
      <c r="U87" s="155"/>
      <c r="V87" s="155"/>
      <c r="W87" s="10"/>
    </row>
    <row r="88" spans="2:23" ht="18" customHeight="1" x14ac:dyDescent="0.25">
      <c r="B88" s="126"/>
      <c r="C88" s="181"/>
      <c r="D88" s="181"/>
      <c r="E88" s="181"/>
      <c r="F88" s="181"/>
      <c r="G88" s="181"/>
      <c r="H88" s="181"/>
      <c r="I88" s="181"/>
      <c r="J88" s="1180">
        <f>IFERROR(SUMIF('10 - Endividamento'!$E$23:$E$92,C88,'10 - Endividamento'!$AP$23:$AP$92),0)</f>
        <v>0</v>
      </c>
      <c r="K88" s="1181">
        <f t="shared" si="3"/>
        <v>0</v>
      </c>
      <c r="L88" s="1181">
        <f t="shared" si="4"/>
        <v>0</v>
      </c>
      <c r="M88" s="1182">
        <f t="shared" si="5"/>
        <v>0</v>
      </c>
      <c r="N88" s="181"/>
      <c r="O88" s="181"/>
      <c r="P88" s="181"/>
      <c r="Q88" s="181"/>
      <c r="R88" s="181"/>
      <c r="S88" s="181"/>
      <c r="T88" s="181"/>
      <c r="U88" s="181"/>
      <c r="V88" s="181"/>
      <c r="W88" s="10"/>
    </row>
    <row r="89" spans="2:23" ht="14.4" customHeight="1" x14ac:dyDescent="0.25">
      <c r="B89" s="126"/>
      <c r="C89" s="1303" t="s">
        <v>35</v>
      </c>
      <c r="D89" s="1303"/>
      <c r="E89" s="1303"/>
      <c r="F89" s="1303"/>
      <c r="G89" s="1303"/>
      <c r="H89" s="1303"/>
      <c r="I89" s="1303"/>
      <c r="J89" s="1303"/>
      <c r="K89" s="1303"/>
      <c r="L89" s="1303"/>
      <c r="M89" s="1303"/>
      <c r="N89" s="1303"/>
      <c r="O89" s="1303"/>
      <c r="P89" s="1303"/>
      <c r="Q89" s="1303"/>
      <c r="R89" s="1303"/>
      <c r="S89" s="1303"/>
      <c r="T89" s="1303"/>
      <c r="U89" s="1303"/>
      <c r="V89" s="1303"/>
      <c r="W89" s="10"/>
    </row>
    <row r="90" spans="2:23" ht="19.95" customHeight="1" x14ac:dyDescent="0.25">
      <c r="B90" s="126"/>
      <c r="C90" s="1303"/>
      <c r="D90" s="1303"/>
      <c r="E90" s="1303"/>
      <c r="F90" s="1303"/>
      <c r="G90" s="1303"/>
      <c r="H90" s="1303"/>
      <c r="I90" s="1303"/>
      <c r="J90" s="1303"/>
      <c r="K90" s="1303"/>
      <c r="L90" s="1303"/>
      <c r="M90" s="1303"/>
      <c r="N90" s="1303"/>
      <c r="O90" s="1303"/>
      <c r="P90" s="1303"/>
      <c r="Q90" s="1303"/>
      <c r="R90" s="1303"/>
      <c r="S90" s="1303"/>
      <c r="T90" s="1303"/>
      <c r="U90" s="1303"/>
      <c r="V90" s="1303"/>
      <c r="W90" s="10"/>
    </row>
    <row r="91" spans="2:23" ht="18" customHeight="1" x14ac:dyDescent="0.25">
      <c r="B91" s="126"/>
      <c r="C91" s="1303"/>
      <c r="D91" s="1303"/>
      <c r="E91" s="1303"/>
      <c r="F91" s="1303"/>
      <c r="G91" s="1303"/>
      <c r="H91" s="1303"/>
      <c r="I91" s="1303"/>
      <c r="J91" s="1303"/>
      <c r="K91" s="1303"/>
      <c r="L91" s="1303"/>
      <c r="M91" s="1303"/>
      <c r="N91" s="1303"/>
      <c r="O91" s="1303"/>
      <c r="P91" s="1303"/>
      <c r="Q91" s="1303"/>
      <c r="R91" s="1303"/>
      <c r="S91" s="1303"/>
      <c r="T91" s="1303"/>
      <c r="U91" s="1303"/>
      <c r="V91" s="1303"/>
      <c r="W91" s="10"/>
    </row>
    <row r="92" spans="2:23" ht="18" customHeight="1" x14ac:dyDescent="0.25">
      <c r="B92" s="182"/>
      <c r="C92" s="149"/>
      <c r="D92" s="149"/>
      <c r="E92" s="149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149"/>
      <c r="W92" s="11"/>
    </row>
    <row r="93" spans="2:23" ht="18" customHeight="1" x14ac:dyDescent="0.25">
      <c r="C93" s="181"/>
      <c r="D93" s="181"/>
      <c r="E93" s="181"/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</row>
    <row r="94" spans="2:23" ht="18" customHeight="1" x14ac:dyDescent="0.25">
      <c r="C94" s="181"/>
      <c r="E94" s="16"/>
      <c r="F94" s="16"/>
      <c r="G94" s="16"/>
      <c r="H94" s="16"/>
      <c r="I94" s="181"/>
      <c r="J94" s="181"/>
      <c r="K94" s="181"/>
      <c r="L94" s="181"/>
      <c r="M94" s="181"/>
      <c r="N94" s="181"/>
      <c r="O94" s="181"/>
      <c r="P94" s="181"/>
      <c r="Q94" s="181"/>
      <c r="R94" s="181"/>
      <c r="S94" s="181"/>
      <c r="T94" s="181"/>
      <c r="U94" s="181"/>
      <c r="V94" s="181"/>
    </row>
    <row r="95" spans="2:23" x14ac:dyDescent="0.25">
      <c r="C95" s="181"/>
      <c r="D95" s="181"/>
      <c r="E95" s="181"/>
      <c r="F95" s="18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</row>
    <row r="96" spans="2:23" x14ac:dyDescent="0.25">
      <c r="C96" s="181"/>
      <c r="D96" s="181"/>
      <c r="E96" s="181"/>
      <c r="F96" s="18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</row>
    <row r="97" spans="3:22" x14ac:dyDescent="0.25"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</row>
    <row r="98" spans="3:22" x14ac:dyDescent="0.25"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</row>
    <row r="99" spans="3:22" x14ac:dyDescent="0.25"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</row>
    <row r="100" spans="3:22" x14ac:dyDescent="0.25"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</row>
    <row r="101" spans="3:22" x14ac:dyDescent="0.25"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  <c r="N101" s="181"/>
      <c r="O101" s="181"/>
      <c r="P101" s="181"/>
      <c r="Q101" s="181"/>
      <c r="R101" s="181"/>
      <c r="S101" s="181"/>
      <c r="T101" s="181"/>
      <c r="U101" s="181"/>
      <c r="V101" s="181"/>
    </row>
    <row r="102" spans="3:22" x14ac:dyDescent="0.25"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</row>
    <row r="103" spans="3:22" x14ac:dyDescent="0.25"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</row>
  </sheetData>
  <mergeCells count="20">
    <mergeCell ref="D19:D20"/>
    <mergeCell ref="E19:E20"/>
    <mergeCell ref="F19:F20"/>
    <mergeCell ref="C3:D10"/>
    <mergeCell ref="Y17:Z24"/>
    <mergeCell ref="C89:V91"/>
    <mergeCell ref="C12:V13"/>
    <mergeCell ref="F16:G17"/>
    <mergeCell ref="C15:D15"/>
    <mergeCell ref="F15:G15"/>
    <mergeCell ref="N19:V19"/>
    <mergeCell ref="G19:G20"/>
    <mergeCell ref="H19:H20"/>
    <mergeCell ref="I19:I20"/>
    <mergeCell ref="J19:J20"/>
    <mergeCell ref="K19:K20"/>
    <mergeCell ref="M19:M20"/>
    <mergeCell ref="L19:L20"/>
    <mergeCell ref="C16:D17"/>
    <mergeCell ref="C19:C20"/>
  </mergeCells>
  <conditionalFormatting sqref="C15">
    <cfRule type="cellIs" dxfId="179" priority="5" operator="lessThan">
      <formula>0</formula>
    </cfRule>
  </conditionalFormatting>
  <conditionalFormatting sqref="F15">
    <cfRule type="cellIs" dxfId="178" priority="1" operator="lessThan">
      <formula>0</formula>
    </cfRule>
  </conditionalFormatting>
  <conditionalFormatting sqref="V3:V10">
    <cfRule type="cellIs" dxfId="177" priority="2" operator="lessThan">
      <formula>0</formula>
    </cfRule>
  </conditionalFormatting>
  <hyperlinks>
    <hyperlink ref="C89" r:id="rId1" xr:uid="{00000000-0004-0000-0C00-000000000000}"/>
  </hyperlinks>
  <pageMargins left="0.511811024" right="0.511811024" top="0.78740157499999996" bottom="0.78740157499999996" header="0.31496062000000002" footer="0.31496062000000002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8"/>
  <dimension ref="B1:Q144"/>
  <sheetViews>
    <sheetView topLeftCell="A117" workbookViewId="0">
      <selection activeCell="M20" sqref="M20"/>
    </sheetView>
  </sheetViews>
  <sheetFormatPr defaultColWidth="9" defaultRowHeight="14.4" x14ac:dyDescent="0.25"/>
  <cols>
    <col min="1" max="1" width="9" style="17"/>
    <col min="2" max="2" width="9" style="367"/>
    <col min="3" max="3" width="1.77734375" style="17" customWidth="1"/>
    <col min="4" max="4" width="16.6640625" style="17" customWidth="1"/>
    <col min="5" max="5" width="12.5546875" style="17" customWidth="1"/>
    <col min="6" max="6" width="16.6640625" style="17" customWidth="1"/>
    <col min="7" max="7" width="18.44140625" style="17" bestFit="1" customWidth="1"/>
    <col min="8" max="8" width="16.6640625" style="17" customWidth="1"/>
    <col min="9" max="9" width="18.21875" style="17" bestFit="1" customWidth="1"/>
    <col min="10" max="10" width="17.44140625" style="17" customWidth="1"/>
    <col min="11" max="11" width="2.33203125" style="17" customWidth="1"/>
    <col min="12" max="12" width="13.21875" style="17" customWidth="1"/>
    <col min="13" max="13" width="16.109375" style="17" customWidth="1"/>
    <col min="14" max="14" width="18.33203125" style="17" customWidth="1"/>
    <col min="15" max="15" width="2.77734375" style="17" customWidth="1"/>
    <col min="16" max="16" width="9" style="17"/>
    <col min="17" max="17" width="30.5546875" style="17" bestFit="1" customWidth="1"/>
    <col min="18" max="18" width="9" style="17"/>
    <col min="19" max="19" width="13" style="17" customWidth="1"/>
    <col min="20" max="16384" width="9" style="17"/>
  </cols>
  <sheetData>
    <row r="1" spans="2:16" ht="14.55" customHeight="1" x14ac:dyDescent="0.25"/>
    <row r="2" spans="2:16" ht="14.55" customHeight="1" x14ac:dyDescent="0.25"/>
    <row r="3" spans="2:16" ht="13.95" customHeight="1" x14ac:dyDescent="0.4">
      <c r="E3" s="1199" t="s">
        <v>0</v>
      </c>
      <c r="P3" s="1200" t="s">
        <v>1</v>
      </c>
    </row>
    <row r="4" spans="2:16" ht="19.8" customHeight="1" x14ac:dyDescent="0.25">
      <c r="P4" s="1201" t="s">
        <v>2</v>
      </c>
    </row>
    <row r="5" spans="2:16" ht="13.95" customHeight="1" x14ac:dyDescent="0.25">
      <c r="P5" s="1200" t="s">
        <v>3</v>
      </c>
    </row>
    <row r="6" spans="2:16" ht="16.8" customHeight="1" x14ac:dyDescent="0.25">
      <c r="P6" s="1201">
        <v>1</v>
      </c>
    </row>
    <row r="7" spans="2:16" ht="13.95" customHeight="1" x14ac:dyDescent="0.25">
      <c r="P7" s="1200" t="s">
        <v>5</v>
      </c>
    </row>
    <row r="8" spans="2:16" ht="16.8" customHeight="1" x14ac:dyDescent="0.25">
      <c r="P8" s="1202">
        <f ca="1">TODAY()</f>
        <v>46141</v>
      </c>
    </row>
    <row r="10" spans="2:16" ht="15" x14ac:dyDescent="0.3">
      <c r="B10" s="369">
        <v>1</v>
      </c>
      <c r="C10" s="95" t="s">
        <v>448</v>
      </c>
      <c r="D10" s="95"/>
      <c r="E10" s="95"/>
      <c r="I10" s="366" t="s">
        <v>465</v>
      </c>
      <c r="J10" s="366" t="s">
        <v>466</v>
      </c>
    </row>
    <row r="11" spans="2:16" ht="15" x14ac:dyDescent="0.3">
      <c r="B11" s="368"/>
    </row>
    <row r="12" spans="2:16" ht="15" x14ac:dyDescent="0.3">
      <c r="B12" s="369" t="s">
        <v>449</v>
      </c>
      <c r="C12" s="95" t="s">
        <v>450</v>
      </c>
      <c r="D12" s="95"/>
      <c r="E12" s="95"/>
      <c r="F12" s="95"/>
    </row>
    <row r="13" spans="2:16" ht="15" x14ac:dyDescent="0.3">
      <c r="B13" s="368"/>
    </row>
    <row r="14" spans="2:16" ht="9" customHeight="1" x14ac:dyDescent="0.25">
      <c r="C14" s="370"/>
      <c r="D14" s="371"/>
      <c r="E14" s="371"/>
      <c r="F14" s="371"/>
      <c r="G14" s="371"/>
      <c r="H14" s="371"/>
      <c r="I14" s="371"/>
      <c r="J14" s="371"/>
      <c r="K14" s="372"/>
    </row>
    <row r="15" spans="2:16" x14ac:dyDescent="0.25">
      <c r="C15" s="373"/>
      <c r="D15" s="1726" t="s">
        <v>458</v>
      </c>
      <c r="E15" s="1727"/>
      <c r="F15" s="1727"/>
      <c r="G15" s="1727"/>
      <c r="H15" s="1727"/>
      <c r="I15" s="1727"/>
      <c r="J15" s="1728"/>
      <c r="K15" s="374"/>
      <c r="L15" s="379"/>
    </row>
    <row r="16" spans="2:16" ht="27.6" x14ac:dyDescent="0.25">
      <c r="C16" s="373"/>
      <c r="D16" s="1729" t="s">
        <v>451</v>
      </c>
      <c r="E16" s="1730"/>
      <c r="F16" s="1617" t="s">
        <v>452</v>
      </c>
      <c r="G16" s="1619"/>
      <c r="H16" s="394" t="s">
        <v>453</v>
      </c>
      <c r="I16" s="394" t="s">
        <v>482</v>
      </c>
      <c r="J16" s="394" t="s">
        <v>454</v>
      </c>
      <c r="K16" s="374"/>
      <c r="L16" s="379"/>
    </row>
    <row r="17" spans="2:12" x14ac:dyDescent="0.25">
      <c r="C17" s="373"/>
      <c r="D17" s="1731" t="s">
        <v>12</v>
      </c>
      <c r="E17" s="1732"/>
      <c r="F17" s="399" t="s">
        <v>455</v>
      </c>
      <c r="G17" s="399" t="s">
        <v>456</v>
      </c>
      <c r="H17" s="399"/>
      <c r="I17" s="399"/>
      <c r="J17" s="399"/>
      <c r="K17" s="374"/>
      <c r="L17" s="379"/>
    </row>
    <row r="18" spans="2:12" x14ac:dyDescent="0.25">
      <c r="C18" s="373"/>
      <c r="D18" s="1733" t="s">
        <v>14</v>
      </c>
      <c r="E18" s="1734"/>
      <c r="F18" s="400"/>
      <c r="G18" s="400"/>
      <c r="H18" s="400"/>
      <c r="I18" s="400" t="e">
        <f>'7 - Safra'!#REF!</f>
        <v>#REF!</v>
      </c>
      <c r="J18" s="400">
        <f>'8 - Ativos'!M29</f>
        <v>0</v>
      </c>
      <c r="K18" s="374"/>
      <c r="L18" s="379"/>
    </row>
    <row r="19" spans="2:12" x14ac:dyDescent="0.25">
      <c r="C19" s="373"/>
      <c r="D19" s="1724" t="s">
        <v>15</v>
      </c>
      <c r="E19" s="1725"/>
      <c r="F19" s="403" t="e">
        <f>'7 - Safra'!#REF!+'7 - Safra'!#REF!</f>
        <v>#REF!</v>
      </c>
      <c r="G19" s="403"/>
      <c r="H19" s="403"/>
      <c r="I19" s="403"/>
      <c r="J19" s="403"/>
      <c r="K19" s="374"/>
      <c r="L19" s="379"/>
    </row>
    <row r="20" spans="2:12" x14ac:dyDescent="0.25">
      <c r="C20" s="373"/>
      <c r="D20" s="1735" t="s">
        <v>457</v>
      </c>
      <c r="E20" s="1736"/>
      <c r="F20" s="404" t="e">
        <f>SUM(F18:F19)</f>
        <v>#REF!</v>
      </c>
      <c r="G20" s="404">
        <f>SUM(G18:G19)</f>
        <v>0</v>
      </c>
      <c r="H20" s="404">
        <f>SUM(H18:H19)</f>
        <v>0</v>
      </c>
      <c r="I20" s="404"/>
      <c r="J20" s="404">
        <f>SUM(J18:J19)</f>
        <v>0</v>
      </c>
      <c r="K20" s="374"/>
      <c r="L20" s="379"/>
    </row>
    <row r="21" spans="2:12" ht="9" customHeight="1" x14ac:dyDescent="0.25">
      <c r="C21" s="376"/>
      <c r="D21" s="377"/>
      <c r="E21" s="377"/>
      <c r="F21" s="377"/>
      <c r="G21" s="377"/>
      <c r="H21" s="377"/>
      <c r="I21" s="377"/>
      <c r="J21" s="377"/>
      <c r="K21" s="378"/>
    </row>
    <row r="22" spans="2:12" ht="9" customHeight="1" x14ac:dyDescent="0.25"/>
    <row r="24" spans="2:12" ht="15" x14ac:dyDescent="0.3">
      <c r="B24" s="368" t="s">
        <v>459</v>
      </c>
      <c r="C24" s="95" t="s">
        <v>460</v>
      </c>
    </row>
    <row r="26" spans="2:12" x14ac:dyDescent="0.25">
      <c r="C26" s="395"/>
      <c r="D26" s="396"/>
      <c r="E26" s="396"/>
      <c r="F26" s="396"/>
      <c r="G26" s="396"/>
      <c r="H26" s="396"/>
      <c r="I26" s="396"/>
      <c r="J26" s="396"/>
      <c r="K26" s="397"/>
    </row>
    <row r="27" spans="2:12" x14ac:dyDescent="0.25">
      <c r="C27" s="398"/>
      <c r="D27" s="1477" t="s">
        <v>461</v>
      </c>
      <c r="E27" s="1749"/>
      <c r="F27" s="1749"/>
      <c r="G27" s="1749"/>
      <c r="H27" s="1749"/>
      <c r="I27" s="1749"/>
      <c r="J27" s="1478"/>
      <c r="K27" s="408"/>
    </row>
    <row r="28" spans="2:12" x14ac:dyDescent="0.25">
      <c r="C28" s="398"/>
      <c r="D28" s="1737" t="s">
        <v>218</v>
      </c>
      <c r="E28" s="1738"/>
      <c r="F28" s="409" t="s">
        <v>212</v>
      </c>
      <c r="G28" s="410" t="s">
        <v>213</v>
      </c>
      <c r="H28" s="409" t="s">
        <v>462</v>
      </c>
      <c r="I28" s="411" t="s">
        <v>463</v>
      </c>
      <c r="J28" s="409" t="s">
        <v>464</v>
      </c>
      <c r="K28" s="408"/>
    </row>
    <row r="29" spans="2:12" x14ac:dyDescent="0.25">
      <c r="C29" s="398"/>
      <c r="D29" s="1739" t="s">
        <v>17</v>
      </c>
      <c r="E29" s="1740"/>
      <c r="F29" s="382" t="e">
        <f>'7 - Safra'!#REF!</f>
        <v>#REF!</v>
      </c>
      <c r="G29" s="382" t="e">
        <f>'7 - Safra'!#REF!-'7 - Safra'!#REF!-'7 - Safra'!#REF!-'7 - Safra'!#REF!-'7 - Safra'!#REF!</f>
        <v>#REF!</v>
      </c>
      <c r="H29" s="382" t="e">
        <f>'7 - Safra'!#REF!-'7 - Safra'!#REF!-'7 - Safra'!#REF!-'7 - Safra'!#REF!-'7 - Safra'!#REF!</f>
        <v>#REF!</v>
      </c>
      <c r="I29" s="382" t="e">
        <f>H29</f>
        <v>#REF!</v>
      </c>
      <c r="J29" s="382" t="e">
        <f>I29</f>
        <v>#REF!</v>
      </c>
      <c r="K29" s="408"/>
    </row>
    <row r="30" spans="2:12" x14ac:dyDescent="0.25">
      <c r="C30" s="398"/>
      <c r="D30" s="1741" t="s">
        <v>21</v>
      </c>
      <c r="E30" s="1742"/>
      <c r="F30" s="389" t="e">
        <f>'7 - Safra'!#REF!</f>
        <v>#REF!</v>
      </c>
      <c r="G30" s="412" t="e">
        <f>'7 - Safra'!#REF!-'7 - Safra'!#REF!-'7 - Safra'!#REF!-'7 - Safra'!#REF!-'7 - Safra'!#REF!</f>
        <v>#REF!</v>
      </c>
      <c r="H30" s="412" t="e">
        <f>'7 - Safra'!#REF!-'7 - Safra'!#REF!-'7 - Safra'!#REF!-'7 - Safra'!#REF!-'7 - Safra'!#REF!</f>
        <v>#REF!</v>
      </c>
      <c r="I30" s="412" t="e">
        <f>H30</f>
        <v>#REF!</v>
      </c>
      <c r="J30" s="412" t="e">
        <f>I30</f>
        <v>#REF!</v>
      </c>
      <c r="K30" s="408"/>
    </row>
    <row r="31" spans="2:12" x14ac:dyDescent="0.25">
      <c r="C31" s="398"/>
      <c r="D31" s="1743" t="s">
        <v>222</v>
      </c>
      <c r="E31" s="1744"/>
      <c r="F31" s="413" t="e">
        <f>F29-F30</f>
        <v>#REF!</v>
      </c>
      <c r="G31" s="413" t="e">
        <f>G29-G30</f>
        <v>#REF!</v>
      </c>
      <c r="H31" s="413" t="e">
        <f>H29-H30</f>
        <v>#REF!</v>
      </c>
      <c r="I31" s="413" t="e">
        <f>I29-I30</f>
        <v>#REF!</v>
      </c>
      <c r="J31" s="413" t="e">
        <f>J29-J30</f>
        <v>#REF!</v>
      </c>
      <c r="K31" s="408"/>
    </row>
    <row r="32" spans="2:12" x14ac:dyDescent="0.25">
      <c r="C32" s="398"/>
      <c r="D32" s="1745" t="s">
        <v>223</v>
      </c>
      <c r="E32" s="1746"/>
      <c r="F32" s="414" t="str">
        <f>IFERROR(F31/F29,"")</f>
        <v/>
      </c>
      <c r="G32" s="414" t="str">
        <f>IFERROR(G31/G29,"")</f>
        <v/>
      </c>
      <c r="H32" s="414" t="str">
        <f>IFERROR(H31/H29,"")</f>
        <v/>
      </c>
      <c r="I32" s="414" t="str">
        <f>IFERROR(I31/I29,"")</f>
        <v/>
      </c>
      <c r="J32" s="414" t="str">
        <f>IFERROR(J31/J29,"")</f>
        <v/>
      </c>
      <c r="K32" s="408"/>
    </row>
    <row r="33" spans="2:11" x14ac:dyDescent="0.25">
      <c r="C33" s="405"/>
      <c r="D33" s="406"/>
      <c r="E33" s="406"/>
      <c r="F33" s="406"/>
      <c r="G33" s="406"/>
      <c r="H33" s="406"/>
      <c r="I33" s="406"/>
      <c r="J33" s="406"/>
      <c r="K33" s="407"/>
    </row>
    <row r="36" spans="2:11" ht="15" x14ac:dyDescent="0.3">
      <c r="B36" s="368" t="s">
        <v>467</v>
      </c>
      <c r="C36" s="95" t="s">
        <v>468</v>
      </c>
    </row>
    <row r="38" spans="2:11" x14ac:dyDescent="0.25">
      <c r="C38" s="370"/>
      <c r="D38" s="371"/>
      <c r="E38" s="371"/>
      <c r="F38" s="371"/>
      <c r="G38" s="371"/>
      <c r="H38" s="371"/>
      <c r="I38" s="371"/>
      <c r="J38" s="371"/>
      <c r="K38" s="372"/>
    </row>
    <row r="39" spans="2:11" x14ac:dyDescent="0.25">
      <c r="C39" s="373"/>
      <c r="D39" s="1325" t="s">
        <v>471</v>
      </c>
      <c r="E39" s="1326"/>
      <c r="F39" s="1326"/>
      <c r="G39" s="1326"/>
      <c r="H39" s="1326"/>
      <c r="I39" s="1326"/>
      <c r="J39" s="1327"/>
      <c r="K39" s="55"/>
    </row>
    <row r="40" spans="2:11" x14ac:dyDescent="0.25">
      <c r="C40" s="373"/>
      <c r="D40" s="1491" t="s">
        <v>451</v>
      </c>
      <c r="E40" s="1492"/>
      <c r="F40" s="1660" t="s">
        <v>452</v>
      </c>
      <c r="G40" s="1662"/>
      <c r="H40" s="132" t="s">
        <v>453</v>
      </c>
      <c r="I40" s="132" t="s">
        <v>454</v>
      </c>
      <c r="J40" s="132" t="s">
        <v>470</v>
      </c>
      <c r="K40" s="55"/>
    </row>
    <row r="41" spans="2:11" x14ac:dyDescent="0.25">
      <c r="C41" s="373"/>
      <c r="D41" s="1750" t="s">
        <v>469</v>
      </c>
      <c r="E41" s="1751"/>
      <c r="F41" s="303" t="s">
        <v>455</v>
      </c>
      <c r="G41" s="303" t="s">
        <v>456</v>
      </c>
      <c r="H41" s="303"/>
      <c r="I41" s="302"/>
      <c r="J41" s="303"/>
      <c r="K41" s="55"/>
    </row>
    <row r="42" spans="2:11" x14ac:dyDescent="0.25">
      <c r="C42" s="373"/>
      <c r="D42" s="1747" t="s">
        <v>525</v>
      </c>
      <c r="E42" s="1748"/>
      <c r="F42" s="381"/>
      <c r="G42" s="381"/>
      <c r="H42" s="381"/>
      <c r="I42" s="1754">
        <f>'8 - Ativos'!M29</f>
        <v>0</v>
      </c>
      <c r="J42" s="382"/>
      <c r="K42" s="55"/>
    </row>
    <row r="43" spans="2:11" x14ac:dyDescent="0.25">
      <c r="C43" s="373"/>
      <c r="D43" s="1757" t="s">
        <v>485</v>
      </c>
      <c r="E43" s="1758"/>
      <c r="F43" s="383" t="e">
        <f>'7 - Safra'!#REF!</f>
        <v>#REF!</v>
      </c>
      <c r="G43" s="384"/>
      <c r="H43" s="384"/>
      <c r="I43" s="1755"/>
      <c r="J43" s="385"/>
      <c r="K43" s="55"/>
    </row>
    <row r="44" spans="2:11" x14ac:dyDescent="0.25">
      <c r="C44" s="373"/>
      <c r="D44" s="1757" t="s">
        <v>486</v>
      </c>
      <c r="E44" s="1758"/>
      <c r="F44" s="383"/>
      <c r="G44" s="384"/>
      <c r="H44" s="384"/>
      <c r="I44" s="1755"/>
      <c r="J44" s="386"/>
      <c r="K44" s="55"/>
    </row>
    <row r="45" spans="2:11" x14ac:dyDescent="0.25">
      <c r="C45" s="373"/>
      <c r="D45" s="1757" t="s">
        <v>484</v>
      </c>
      <c r="E45" s="1758"/>
      <c r="F45" s="383" t="e">
        <f>'7 - Safra'!#REF!+'7 - Safra'!#REF!</f>
        <v>#REF!</v>
      </c>
      <c r="G45" s="384"/>
      <c r="H45" s="384"/>
      <c r="I45" s="1755"/>
      <c r="J45" s="385"/>
      <c r="K45" s="55"/>
    </row>
    <row r="46" spans="2:11" x14ac:dyDescent="0.25">
      <c r="C46" s="373"/>
      <c r="D46" s="1759" t="s">
        <v>487</v>
      </c>
      <c r="E46" s="1760"/>
      <c r="F46" s="387"/>
      <c r="G46" s="388"/>
      <c r="H46" s="388"/>
      <c r="I46" s="1756"/>
      <c r="J46" s="389"/>
      <c r="K46" s="55"/>
    </row>
    <row r="47" spans="2:11" x14ac:dyDescent="0.25">
      <c r="C47" s="373"/>
      <c r="D47" s="1503" t="s">
        <v>457</v>
      </c>
      <c r="E47" s="1504"/>
      <c r="F47" s="380" t="e">
        <f>SUM(F42:F46)</f>
        <v>#REF!</v>
      </c>
      <c r="G47" s="380">
        <f>SUM(G42:G46)</f>
        <v>0</v>
      </c>
      <c r="H47" s="380">
        <f>SUM(H42:H46)</f>
        <v>0</v>
      </c>
      <c r="I47" s="380">
        <f>SUM(I42:I45)</f>
        <v>0</v>
      </c>
      <c r="J47" s="375"/>
      <c r="K47" s="55"/>
    </row>
    <row r="48" spans="2:11" x14ac:dyDescent="0.25">
      <c r="C48" s="376"/>
      <c r="D48" s="377"/>
      <c r="E48" s="377"/>
      <c r="F48" s="377"/>
      <c r="G48" s="377"/>
      <c r="H48" s="377"/>
      <c r="I48" s="377"/>
      <c r="J48" s="377"/>
      <c r="K48" s="378"/>
    </row>
    <row r="50" spans="2:15" ht="15" x14ac:dyDescent="0.3">
      <c r="B50" s="368" t="s">
        <v>472</v>
      </c>
      <c r="C50" s="95" t="s">
        <v>473</v>
      </c>
    </row>
    <row r="52" spans="2:15" x14ac:dyDescent="0.25">
      <c r="C52" s="370"/>
      <c r="D52" s="371"/>
      <c r="E52" s="371"/>
      <c r="F52" s="371"/>
      <c r="G52" s="371"/>
      <c r="H52" s="371"/>
      <c r="I52" s="371"/>
      <c r="J52" s="371"/>
      <c r="K52" s="371"/>
      <c r="L52" s="371"/>
      <c r="M52" s="371"/>
      <c r="N52" s="371"/>
      <c r="O52" s="372"/>
    </row>
    <row r="53" spans="2:15" x14ac:dyDescent="0.25">
      <c r="C53" s="373"/>
      <c r="D53" s="1325" t="s">
        <v>474</v>
      </c>
      <c r="E53" s="1326"/>
      <c r="F53" s="1326"/>
      <c r="G53" s="1326"/>
      <c r="H53" s="1326"/>
      <c r="I53" s="1326"/>
      <c r="J53" s="1326"/>
      <c r="K53" s="1326"/>
      <c r="L53" s="1326"/>
      <c r="M53" s="1326"/>
      <c r="N53" s="1327"/>
      <c r="O53" s="374"/>
    </row>
    <row r="54" spans="2:15" x14ac:dyDescent="0.25">
      <c r="C54" s="373"/>
      <c r="D54" s="1729" t="s">
        <v>451</v>
      </c>
      <c r="E54" s="1730"/>
      <c r="F54" s="1617" t="s">
        <v>475</v>
      </c>
      <c r="G54" s="1618"/>
      <c r="H54" s="1618"/>
      <c r="I54" s="1619"/>
      <c r="J54" s="1617" t="s">
        <v>483</v>
      </c>
      <c r="K54" s="1618"/>
      <c r="L54" s="1618"/>
      <c r="M54" s="1618"/>
      <c r="N54" s="1619"/>
      <c r="O54" s="374"/>
    </row>
    <row r="55" spans="2:15" ht="27.6" x14ac:dyDescent="0.25">
      <c r="C55" s="373"/>
      <c r="D55" s="1731" t="s">
        <v>469</v>
      </c>
      <c r="E55" s="1732"/>
      <c r="F55" s="399" t="s">
        <v>490</v>
      </c>
      <c r="G55" s="399" t="s">
        <v>488</v>
      </c>
      <c r="H55" s="399" t="s">
        <v>489</v>
      </c>
      <c r="I55" s="399" t="s">
        <v>476</v>
      </c>
      <c r="J55" s="399" t="str">
        <f>F55</f>
        <v>PREÇO - UNIDADE</v>
      </c>
      <c r="K55" s="1752" t="str">
        <f>G55</f>
        <v>PRODUÇÃO - VOLUMES</v>
      </c>
      <c r="L55" s="1753"/>
      <c r="M55" s="399" t="str">
        <f>H55</f>
        <v>CUSTO  - HAC</v>
      </c>
      <c r="N55" s="399" t="str">
        <f>I55</f>
        <v>ROB</v>
      </c>
      <c r="O55" s="374"/>
    </row>
    <row r="56" spans="2:15" x14ac:dyDescent="0.25">
      <c r="C56" s="373"/>
      <c r="D56" s="1747" t="str">
        <f>D42</f>
        <v>SOJA - PR - scs</v>
      </c>
      <c r="E56" s="1748"/>
      <c r="F56" s="381"/>
      <c r="G56" s="381"/>
      <c r="H56" s="382"/>
      <c r="I56" s="382"/>
      <c r="J56" s="392"/>
      <c r="K56" s="1766"/>
      <c r="L56" s="1767"/>
      <c r="M56" s="431"/>
      <c r="N56" s="382"/>
      <c r="O56" s="374"/>
    </row>
    <row r="57" spans="2:15" x14ac:dyDescent="0.25">
      <c r="C57" s="373"/>
      <c r="D57" s="1733" t="str">
        <f>D43</f>
        <v>SOJA - ARRENDADA - MS - scs</v>
      </c>
      <c r="E57" s="1761"/>
      <c r="F57" s="384">
        <f>'2 - Cadastro de Itens'!M16</f>
        <v>120</v>
      </c>
      <c r="G57" s="384" t="e">
        <f>'7 - Safra'!#REF!</f>
        <v>#REF!</v>
      </c>
      <c r="H57" s="386" t="e">
        <f>'7 - Safra'!#REF!</f>
        <v>#REF!</v>
      </c>
      <c r="I57" s="386" t="e">
        <f>'7 - Safra'!#REF!</f>
        <v>#REF!</v>
      </c>
      <c r="J57" s="430" t="e">
        <f>'7 - Safra'!#REF!</f>
        <v>#REF!</v>
      </c>
      <c r="K57" s="1768" t="e">
        <f>'7 - Safra'!#REF!</f>
        <v>#REF!</v>
      </c>
      <c r="L57" s="1769"/>
      <c r="M57" s="432" t="e">
        <f>'7 - Safra'!#REF!</f>
        <v>#REF!</v>
      </c>
      <c r="N57" s="386" t="e">
        <f>'7 - Safra'!#REF!</f>
        <v>#REF!</v>
      </c>
      <c r="O57" s="374"/>
    </row>
    <row r="58" spans="2:15" x14ac:dyDescent="0.25">
      <c r="C58" s="373"/>
      <c r="D58" s="1733" t="str">
        <f>D44</f>
        <v>MILHO - scs</v>
      </c>
      <c r="E58" s="1761"/>
      <c r="F58" s="384"/>
      <c r="G58" s="384"/>
      <c r="H58" s="386"/>
      <c r="I58" s="386"/>
      <c r="J58" s="430"/>
      <c r="K58" s="1768"/>
      <c r="L58" s="1769"/>
      <c r="M58" s="432"/>
      <c r="N58" s="386"/>
      <c r="O58" s="374"/>
    </row>
    <row r="59" spans="2:15" x14ac:dyDescent="0.25">
      <c r="C59" s="373"/>
      <c r="D59" s="1733" t="str">
        <f>D45</f>
        <v>MANDIOCA - MS E PR (TON)</v>
      </c>
      <c r="E59" s="1761"/>
      <c r="F59" s="384">
        <f>'2 - Cadastro de Itens'!M20</f>
        <v>700</v>
      </c>
      <c r="G59" s="384" t="e">
        <f>'7 - Safra'!#REF!</f>
        <v>#REF!</v>
      </c>
      <c r="H59" s="386" t="e">
        <f>'7 - Safra'!#REF!</f>
        <v>#REF!</v>
      </c>
      <c r="I59" s="386" t="e">
        <f>'7 - Safra'!#REF!</f>
        <v>#REF!</v>
      </c>
      <c r="J59" s="430" t="e">
        <f>'7 - Safra'!#REF!</f>
        <v>#REF!</v>
      </c>
      <c r="K59" s="1768" t="e">
        <f>'7 - Safra'!#REF!</f>
        <v>#REF!</v>
      </c>
      <c r="L59" s="1769"/>
      <c r="M59" s="432" t="e">
        <f>'7 - Safra'!#REF!</f>
        <v>#REF!</v>
      </c>
      <c r="N59" s="386" t="e">
        <f>'7 - Safra'!#REF!</f>
        <v>#REF!</v>
      </c>
      <c r="O59" s="374"/>
    </row>
    <row r="60" spans="2:15" x14ac:dyDescent="0.25">
      <c r="C60" s="373"/>
      <c r="D60" s="1762" t="str">
        <f>D46</f>
        <v>PECUÁRIA - PR - cab</v>
      </c>
      <c r="E60" s="1763"/>
      <c r="F60" s="388" t="e">
        <f>'7 - Safra'!#REF!</f>
        <v>#REF!</v>
      </c>
      <c r="G60" s="388"/>
      <c r="H60" s="389"/>
      <c r="I60" s="389"/>
      <c r="J60" s="393" t="e">
        <f>'7 - Safra'!#REF!</f>
        <v>#REF!</v>
      </c>
      <c r="K60" s="1770"/>
      <c r="L60" s="1771"/>
      <c r="M60" s="433"/>
      <c r="N60" s="389"/>
      <c r="O60" s="374"/>
    </row>
    <row r="61" spans="2:15" x14ac:dyDescent="0.25">
      <c r="C61" s="373"/>
      <c r="D61" s="1735" t="s">
        <v>457</v>
      </c>
      <c r="E61" s="1736"/>
      <c r="F61" s="416"/>
      <c r="G61" s="416"/>
      <c r="H61" s="416"/>
      <c r="I61" s="416" t="e">
        <f>SUM(I56:I60)</f>
        <v>#REF!</v>
      </c>
      <c r="J61" s="416"/>
      <c r="K61" s="1764"/>
      <c r="L61" s="1765"/>
      <c r="M61" s="416"/>
      <c r="N61" s="416" t="e">
        <f>SUM(N56:N60)</f>
        <v>#REF!</v>
      </c>
      <c r="O61" s="374"/>
    </row>
    <row r="62" spans="2:15" x14ac:dyDescent="0.25">
      <c r="C62" s="390"/>
      <c r="D62" s="377"/>
      <c r="E62" s="377"/>
      <c r="F62" s="377"/>
      <c r="G62" s="377"/>
      <c r="H62" s="377"/>
      <c r="I62" s="377"/>
      <c r="J62" s="377"/>
      <c r="K62" s="377"/>
      <c r="L62" s="377"/>
      <c r="M62" s="377"/>
      <c r="N62" s="377"/>
      <c r="O62" s="391"/>
    </row>
    <row r="65" spans="2:17" ht="15" x14ac:dyDescent="0.3">
      <c r="B65" s="368" t="s">
        <v>491</v>
      </c>
      <c r="C65" s="95" t="s">
        <v>492</v>
      </c>
      <c r="F65" s="429" t="s">
        <v>517</v>
      </c>
    </row>
    <row r="66" spans="2:17" ht="15" x14ac:dyDescent="0.3">
      <c r="M66" s="366" t="s">
        <v>503</v>
      </c>
    </row>
    <row r="67" spans="2:17" x14ac:dyDescent="0.25">
      <c r="C67" s="370"/>
      <c r="D67" s="371"/>
      <c r="E67" s="371"/>
      <c r="F67" s="371"/>
      <c r="G67" s="371"/>
      <c r="H67" s="371"/>
      <c r="I67" s="371"/>
      <c r="J67" s="371"/>
      <c r="K67" s="372"/>
    </row>
    <row r="68" spans="2:17" ht="14.4" customHeight="1" x14ac:dyDescent="0.25">
      <c r="C68" s="373"/>
      <c r="D68" s="1726" t="s">
        <v>493</v>
      </c>
      <c r="E68" s="1727"/>
      <c r="F68" s="1727"/>
      <c r="G68" s="1727"/>
      <c r="H68" s="1727"/>
      <c r="I68" s="1727"/>
      <c r="J68" s="1728"/>
      <c r="K68" s="55"/>
      <c r="M68" s="330" t="s">
        <v>504</v>
      </c>
      <c r="N68" s="426"/>
      <c r="O68" s="427"/>
      <c r="P68" s="330" t="s">
        <v>505</v>
      </c>
      <c r="Q68" s="330" t="s">
        <v>506</v>
      </c>
    </row>
    <row r="69" spans="2:17" ht="28.8" x14ac:dyDescent="0.25">
      <c r="C69" s="373"/>
      <c r="D69" s="1729" t="s">
        <v>451</v>
      </c>
      <c r="E69" s="1730"/>
      <c r="F69" s="339" t="s">
        <v>494</v>
      </c>
      <c r="G69" s="340" t="s">
        <v>495</v>
      </c>
      <c r="H69" s="340" t="s">
        <v>496</v>
      </c>
      <c r="I69" s="340" t="s">
        <v>497</v>
      </c>
      <c r="J69" s="415" t="s">
        <v>497</v>
      </c>
      <c r="K69" s="55"/>
      <c r="M69" s="330" t="s">
        <v>507</v>
      </c>
      <c r="N69" s="426"/>
      <c r="O69" s="427"/>
      <c r="P69" s="330" t="s">
        <v>505</v>
      </c>
      <c r="Q69" s="330" t="s">
        <v>508</v>
      </c>
    </row>
    <row r="70" spans="2:17" x14ac:dyDescent="0.25">
      <c r="C70" s="373"/>
      <c r="D70" s="1733" t="s">
        <v>498</v>
      </c>
      <c r="E70" s="1734"/>
      <c r="F70" s="418"/>
      <c r="G70" s="418"/>
      <c r="H70" s="419"/>
      <c r="I70" s="423"/>
      <c r="J70" s="400"/>
      <c r="K70" s="55"/>
      <c r="M70" s="330" t="s">
        <v>509</v>
      </c>
      <c r="N70" s="428"/>
      <c r="O70" s="427"/>
      <c r="P70" s="330"/>
      <c r="Q70" s="330" t="s">
        <v>510</v>
      </c>
    </row>
    <row r="71" spans="2:17" x14ac:dyDescent="0.25">
      <c r="C71" s="373"/>
      <c r="D71" s="1724" t="s">
        <v>499</v>
      </c>
      <c r="E71" s="1725"/>
      <c r="F71" s="420"/>
      <c r="G71" s="420"/>
      <c r="H71" s="421"/>
      <c r="I71" s="424"/>
      <c r="J71" s="403"/>
      <c r="K71" s="55"/>
    </row>
    <row r="72" spans="2:17" ht="41.4" x14ac:dyDescent="0.25">
      <c r="C72" s="373"/>
      <c r="D72" s="401" t="s">
        <v>500</v>
      </c>
      <c r="E72" s="402"/>
      <c r="F72" s="420"/>
      <c r="G72" s="420"/>
      <c r="H72" s="422"/>
      <c r="I72" s="424"/>
      <c r="J72" s="403"/>
      <c r="K72" s="55"/>
    </row>
    <row r="73" spans="2:17" ht="27.6" x14ac:dyDescent="0.25">
      <c r="C73" s="373"/>
      <c r="D73" s="401" t="s">
        <v>501</v>
      </c>
      <c r="E73" s="402"/>
      <c r="F73" s="420"/>
      <c r="G73" s="420"/>
      <c r="H73" s="422"/>
      <c r="I73" s="424"/>
      <c r="J73" s="403"/>
      <c r="K73" s="55"/>
    </row>
    <row r="74" spans="2:17" x14ac:dyDescent="0.25">
      <c r="C74" s="373"/>
      <c r="D74" s="1735" t="s">
        <v>457</v>
      </c>
      <c r="E74" s="1736"/>
      <c r="F74" s="416">
        <f>SUM(F70:F71)</f>
        <v>0</v>
      </c>
      <c r="G74" s="416">
        <f>SUM(G70:G71)</f>
        <v>0</v>
      </c>
      <c r="H74" s="404"/>
      <c r="I74" s="425"/>
      <c r="J74" s="404"/>
      <c r="K74" s="55"/>
    </row>
    <row r="75" spans="2:17" x14ac:dyDescent="0.25">
      <c r="C75" s="376"/>
      <c r="D75" s="417" t="s">
        <v>502</v>
      </c>
      <c r="E75" s="377"/>
      <c r="F75" s="377"/>
      <c r="G75" s="377"/>
      <c r="H75" s="377"/>
      <c r="I75" s="377"/>
      <c r="J75" s="377"/>
      <c r="K75" s="378"/>
    </row>
    <row r="78" spans="2:17" ht="15" x14ac:dyDescent="0.3">
      <c r="B78" s="369">
        <v>2</v>
      </c>
      <c r="C78" s="95" t="s">
        <v>511</v>
      </c>
      <c r="D78" s="95"/>
      <c r="E78" s="95"/>
      <c r="I78" s="366" t="s">
        <v>465</v>
      </c>
      <c r="J78" s="366" t="s">
        <v>466</v>
      </c>
    </row>
    <row r="79" spans="2:17" ht="15" x14ac:dyDescent="0.3">
      <c r="B79" s="368"/>
    </row>
    <row r="80" spans="2:17" ht="15" x14ac:dyDescent="0.3">
      <c r="B80" s="369" t="s">
        <v>512</v>
      </c>
      <c r="C80" s="95" t="s">
        <v>450</v>
      </c>
      <c r="D80" s="95"/>
      <c r="E80" s="95"/>
      <c r="F80" s="95"/>
    </row>
    <row r="81" spans="2:11" ht="15" x14ac:dyDescent="0.3">
      <c r="B81" s="368"/>
    </row>
    <row r="82" spans="2:11" x14ac:dyDescent="0.25">
      <c r="C82" s="370"/>
      <c r="D82" s="371"/>
      <c r="E82" s="371"/>
      <c r="F82" s="371"/>
      <c r="G82" s="371"/>
      <c r="H82" s="371"/>
      <c r="I82" s="371"/>
      <c r="J82" s="371"/>
      <c r="K82" s="372"/>
    </row>
    <row r="83" spans="2:11" x14ac:dyDescent="0.25">
      <c r="C83" s="373"/>
      <c r="D83" s="1726" t="s">
        <v>458</v>
      </c>
      <c r="E83" s="1727"/>
      <c r="F83" s="1727"/>
      <c r="G83" s="1727"/>
      <c r="H83" s="1727"/>
      <c r="I83" s="1727"/>
      <c r="J83" s="1728"/>
      <c r="K83" s="374"/>
    </row>
    <row r="84" spans="2:11" ht="27.6" x14ac:dyDescent="0.25">
      <c r="C84" s="373"/>
      <c r="D84" s="1729" t="s">
        <v>451</v>
      </c>
      <c r="E84" s="1730"/>
      <c r="F84" s="1617" t="s">
        <v>452</v>
      </c>
      <c r="G84" s="1619"/>
      <c r="H84" s="394" t="s">
        <v>453</v>
      </c>
      <c r="I84" s="394" t="s">
        <v>482</v>
      </c>
      <c r="J84" s="394" t="s">
        <v>454</v>
      </c>
      <c r="K84" s="374"/>
    </row>
    <row r="85" spans="2:11" x14ac:dyDescent="0.25">
      <c r="C85" s="373"/>
      <c r="D85" s="1731" t="s">
        <v>12</v>
      </c>
      <c r="E85" s="1732"/>
      <c r="F85" s="399" t="s">
        <v>455</v>
      </c>
      <c r="G85" s="399" t="s">
        <v>456</v>
      </c>
      <c r="H85" s="399"/>
      <c r="I85" s="399"/>
      <c r="J85" s="399"/>
      <c r="K85" s="374"/>
    </row>
    <row r="86" spans="2:11" x14ac:dyDescent="0.25">
      <c r="C86" s="373"/>
      <c r="D86" s="1733" t="s">
        <v>14</v>
      </c>
      <c r="E86" s="1734"/>
      <c r="F86" s="400" t="e">
        <f>'7 - Safra'!#REF!+'7 - Safra'!#REF!</f>
        <v>#REF!</v>
      </c>
      <c r="G86" s="400" t="e">
        <f>'7 - Safra'!#REF!</f>
        <v>#REF!</v>
      </c>
      <c r="H86" s="400" t="e">
        <f>'7 - Safra'!#REF!</f>
        <v>#REF!</v>
      </c>
      <c r="I86" s="400"/>
      <c r="J86" s="400" t="s">
        <v>520</v>
      </c>
      <c r="K86" s="374"/>
    </row>
    <row r="87" spans="2:11" x14ac:dyDescent="0.25">
      <c r="C87" s="373"/>
      <c r="D87" s="1724" t="s">
        <v>519</v>
      </c>
      <c r="E87" s="1725"/>
      <c r="F87" s="403" t="e">
        <f>SUM('7 - Safra'!#REF!,'7 - Safra'!#REF!)</f>
        <v>#REF!</v>
      </c>
      <c r="G87" s="403" t="e">
        <f>SUM('7 - Safra'!#REF!)</f>
        <v>#REF!</v>
      </c>
      <c r="H87" s="403"/>
      <c r="I87" s="403"/>
      <c r="J87" s="403"/>
      <c r="K87" s="374"/>
    </row>
    <row r="88" spans="2:11" x14ac:dyDescent="0.25">
      <c r="C88" s="373"/>
      <c r="D88" s="1735" t="s">
        <v>457</v>
      </c>
      <c r="E88" s="1736"/>
      <c r="F88" s="404" t="e">
        <f>SUM(F86:F87)</f>
        <v>#REF!</v>
      </c>
      <c r="G88" s="404" t="e">
        <f>SUM(G86:G87)</f>
        <v>#REF!</v>
      </c>
      <c r="H88" s="404" t="e">
        <f>SUM(H86:H87)</f>
        <v>#REF!</v>
      </c>
      <c r="I88" s="404"/>
      <c r="J88" s="404">
        <f>SUM(J86:J87)</f>
        <v>0</v>
      </c>
      <c r="K88" s="374"/>
    </row>
    <row r="89" spans="2:11" x14ac:dyDescent="0.25">
      <c r="C89" s="376"/>
      <c r="D89" s="377"/>
      <c r="E89" s="377"/>
      <c r="F89" s="377"/>
      <c r="G89" s="377"/>
      <c r="H89" s="377"/>
      <c r="I89" s="377"/>
      <c r="J89" s="377"/>
      <c r="K89" s="378"/>
    </row>
    <row r="92" spans="2:11" ht="15" x14ac:dyDescent="0.3">
      <c r="B92" s="368" t="s">
        <v>513</v>
      </c>
      <c r="C92" s="95" t="s">
        <v>460</v>
      </c>
    </row>
    <row r="94" spans="2:11" x14ac:dyDescent="0.25">
      <c r="C94" s="395"/>
      <c r="D94" s="396"/>
      <c r="E94" s="396"/>
      <c r="F94" s="396"/>
      <c r="G94" s="396"/>
      <c r="H94" s="396"/>
      <c r="I94" s="396"/>
      <c r="J94" s="396"/>
      <c r="K94" s="397"/>
    </row>
    <row r="95" spans="2:11" x14ac:dyDescent="0.25">
      <c r="C95" s="398"/>
      <c r="D95" s="1477" t="s">
        <v>461</v>
      </c>
      <c r="E95" s="1749"/>
      <c r="F95" s="1749"/>
      <c r="G95" s="1749"/>
      <c r="H95" s="1749"/>
      <c r="I95" s="1749"/>
      <c r="J95" s="1478"/>
      <c r="K95" s="408"/>
    </row>
    <row r="96" spans="2:11" x14ac:dyDescent="0.25">
      <c r="C96" s="398"/>
      <c r="D96" s="1737" t="s">
        <v>218</v>
      </c>
      <c r="E96" s="1738"/>
      <c r="F96" s="409" t="s">
        <v>213</v>
      </c>
      <c r="G96" s="410" t="s">
        <v>521</v>
      </c>
      <c r="H96" s="409" t="s">
        <v>522</v>
      </c>
      <c r="I96" s="410" t="s">
        <v>523</v>
      </c>
      <c r="J96" s="409" t="s">
        <v>524</v>
      </c>
      <c r="K96" s="408"/>
    </row>
    <row r="97" spans="2:11" x14ac:dyDescent="0.25">
      <c r="C97" s="398"/>
      <c r="D97" s="1739" t="s">
        <v>17</v>
      </c>
      <c r="E97" s="1740"/>
      <c r="F97" s="382" t="e">
        <f>'7 - Safra'!#REF!</f>
        <v>#REF!</v>
      </c>
      <c r="G97" s="382" t="e">
        <f>SUM('7 - Safra'!#REF!,'7 - Safra'!#REF!,'7 - Safra'!#REF!,'7 - Safra'!#REF!)</f>
        <v>#REF!</v>
      </c>
      <c r="H97" s="382" t="e">
        <f>SUM('7 - Safra'!#REF!,'7 - Safra'!#REF!,'7 - Safra'!#REF!,'7 - Safra'!#REF!,'7 - Safra'!#REF!)</f>
        <v>#REF!</v>
      </c>
      <c r="I97" s="382" t="e">
        <f>H97</f>
        <v>#REF!</v>
      </c>
      <c r="J97" s="382" t="e">
        <f>I97</f>
        <v>#REF!</v>
      </c>
      <c r="K97" s="408"/>
    </row>
    <row r="98" spans="2:11" x14ac:dyDescent="0.25">
      <c r="C98" s="398"/>
      <c r="D98" s="1741" t="s">
        <v>21</v>
      </c>
      <c r="E98" s="1742"/>
      <c r="F98" s="389" t="e">
        <f>'7 - Safra'!#REF!</f>
        <v>#REF!</v>
      </c>
      <c r="G98" s="412" t="e">
        <f>SUM('7 - Safra'!#REF!,'7 - Safra'!#REF!,'7 - Safra'!#REF!,'7 - Safra'!#REF!,'7 - Safra'!#REF!)</f>
        <v>#REF!</v>
      </c>
      <c r="H98" s="412" t="e">
        <f>SUM('7 - Safra'!#REF!,'7 - Safra'!#REF!,'7 - Safra'!#REF!,'7 - Safra'!#REF!,'7 - Safra'!#REF!)</f>
        <v>#REF!</v>
      </c>
      <c r="I98" s="412" t="e">
        <f>H98</f>
        <v>#REF!</v>
      </c>
      <c r="J98" s="412" t="e">
        <f>I98</f>
        <v>#REF!</v>
      </c>
      <c r="K98" s="408"/>
    </row>
    <row r="99" spans="2:11" x14ac:dyDescent="0.25">
      <c r="C99" s="398"/>
      <c r="D99" s="1743" t="s">
        <v>222</v>
      </c>
      <c r="E99" s="1744"/>
      <c r="F99" s="413" t="e">
        <f>F97-F98</f>
        <v>#REF!</v>
      </c>
      <c r="G99" s="413" t="e">
        <f>G97-G98</f>
        <v>#REF!</v>
      </c>
      <c r="H99" s="413" t="e">
        <f>H97-H98</f>
        <v>#REF!</v>
      </c>
      <c r="I99" s="413" t="e">
        <f>I97-I98</f>
        <v>#REF!</v>
      </c>
      <c r="J99" s="413" t="e">
        <f>J97-J98</f>
        <v>#REF!</v>
      </c>
      <c r="K99" s="408"/>
    </row>
    <row r="100" spans="2:11" x14ac:dyDescent="0.25">
      <c r="C100" s="398"/>
      <c r="D100" s="1745" t="s">
        <v>223</v>
      </c>
      <c r="E100" s="1746"/>
      <c r="F100" s="414" t="str">
        <f>IFERROR(F99/F97,"")</f>
        <v/>
      </c>
      <c r="G100" s="414" t="str">
        <f>IFERROR(G99/G97,"")</f>
        <v/>
      </c>
      <c r="H100" s="414" t="str">
        <f>IFERROR(H99/H97,"")</f>
        <v/>
      </c>
      <c r="I100" s="414" t="str">
        <f>IFERROR(I99/I97,"")</f>
        <v/>
      </c>
      <c r="J100" s="414" t="str">
        <f>IFERROR(J99/J97,"")</f>
        <v/>
      </c>
      <c r="K100" s="408"/>
    </row>
    <row r="101" spans="2:11" x14ac:dyDescent="0.25">
      <c r="C101" s="405"/>
      <c r="D101" s="406"/>
      <c r="E101" s="406"/>
      <c r="F101" s="406"/>
      <c r="G101" s="406"/>
      <c r="H101" s="406"/>
      <c r="I101" s="406"/>
      <c r="J101" s="406"/>
      <c r="K101" s="407"/>
    </row>
    <row r="103" spans="2:11" ht="15" x14ac:dyDescent="0.3">
      <c r="B103" s="368" t="s">
        <v>514</v>
      </c>
      <c r="C103" s="95" t="s">
        <v>468</v>
      </c>
    </row>
    <row r="106" spans="2:11" x14ac:dyDescent="0.25">
      <c r="C106" s="370"/>
      <c r="D106" s="371"/>
      <c r="E106" s="371"/>
      <c r="F106" s="371"/>
      <c r="G106" s="371"/>
      <c r="H106" s="371"/>
      <c r="I106" s="371"/>
      <c r="J106" s="371"/>
      <c r="K106" s="372"/>
    </row>
    <row r="107" spans="2:11" x14ac:dyDescent="0.25">
      <c r="C107" s="373"/>
      <c r="D107" s="1325" t="s">
        <v>471</v>
      </c>
      <c r="E107" s="1326"/>
      <c r="F107" s="1326"/>
      <c r="G107" s="1326"/>
      <c r="H107" s="1326"/>
      <c r="I107" s="1326"/>
      <c r="J107" s="1327"/>
      <c r="K107" s="55"/>
    </row>
    <row r="108" spans="2:11" x14ac:dyDescent="0.25">
      <c r="C108" s="373"/>
      <c r="D108" s="1491" t="s">
        <v>451</v>
      </c>
      <c r="E108" s="1492"/>
      <c r="F108" s="1660" t="s">
        <v>452</v>
      </c>
      <c r="G108" s="1662"/>
      <c r="H108" s="132" t="s">
        <v>453</v>
      </c>
      <c r="I108" s="132" t="s">
        <v>454</v>
      </c>
      <c r="J108" s="132" t="s">
        <v>470</v>
      </c>
      <c r="K108" s="55"/>
    </row>
    <row r="109" spans="2:11" x14ac:dyDescent="0.25">
      <c r="C109" s="373"/>
      <c r="D109" s="1750" t="s">
        <v>469</v>
      </c>
      <c r="E109" s="1751"/>
      <c r="F109" s="303" t="s">
        <v>455</v>
      </c>
      <c r="G109" s="303" t="s">
        <v>456</v>
      </c>
      <c r="H109" s="303"/>
      <c r="I109" s="302"/>
      <c r="J109" s="303"/>
      <c r="K109" s="55"/>
    </row>
    <row r="110" spans="2:11" x14ac:dyDescent="0.25">
      <c r="C110" s="373"/>
      <c r="D110" s="1747" t="s">
        <v>477</v>
      </c>
      <c r="E110" s="1748"/>
      <c r="F110" s="381" t="e">
        <f>SUM('7 - Safra'!#REF!)</f>
        <v>#REF!</v>
      </c>
      <c r="G110" s="381"/>
      <c r="H110" s="381"/>
      <c r="I110" s="1754" t="s">
        <v>520</v>
      </c>
      <c r="J110" s="382"/>
      <c r="K110" s="55"/>
    </row>
    <row r="111" spans="2:11" x14ac:dyDescent="0.25">
      <c r="C111" s="373"/>
      <c r="D111" s="1757" t="s">
        <v>478</v>
      </c>
      <c r="E111" s="1758"/>
      <c r="F111" s="383" t="e">
        <f>'7 - Safra'!#REF!</f>
        <v>#REF!</v>
      </c>
      <c r="G111" s="384"/>
      <c r="H111" s="384"/>
      <c r="I111" s="1755"/>
      <c r="J111" s="385"/>
      <c r="K111" s="55"/>
    </row>
    <row r="112" spans="2:11" x14ac:dyDescent="0.25">
      <c r="C112" s="373"/>
      <c r="D112" s="1757" t="s">
        <v>479</v>
      </c>
      <c r="E112" s="1758"/>
      <c r="F112" s="383"/>
      <c r="G112" s="383" t="e">
        <f>'7 - Safra'!#REF!</f>
        <v>#REF!</v>
      </c>
      <c r="H112" s="384"/>
      <c r="I112" s="1755"/>
      <c r="J112" s="386"/>
      <c r="K112" s="55"/>
    </row>
    <row r="113" spans="2:15" x14ac:dyDescent="0.25">
      <c r="C113" s="373"/>
      <c r="D113" s="1757" t="s">
        <v>480</v>
      </c>
      <c r="E113" s="1758"/>
      <c r="F113" s="383" t="e">
        <f>SUM('7 - Safra'!#REF!,'7 - Safra'!#REF!)</f>
        <v>#REF!</v>
      </c>
      <c r="G113" s="384"/>
      <c r="H113" s="384"/>
      <c r="I113" s="1755"/>
      <c r="J113" s="385"/>
      <c r="K113" s="55"/>
    </row>
    <row r="114" spans="2:15" x14ac:dyDescent="0.25">
      <c r="C114" s="373"/>
      <c r="D114" s="1759" t="s">
        <v>481</v>
      </c>
      <c r="E114" s="1760"/>
      <c r="F114" s="387"/>
      <c r="G114" s="388"/>
      <c r="H114" s="388" t="e">
        <f>'7 - Safra'!#REF!</f>
        <v>#REF!</v>
      </c>
      <c r="I114" s="1756"/>
      <c r="J114" s="389"/>
      <c r="K114" s="55"/>
    </row>
    <row r="115" spans="2:15" x14ac:dyDescent="0.25">
      <c r="C115" s="373"/>
      <c r="D115" s="1503" t="s">
        <v>457</v>
      </c>
      <c r="E115" s="1504"/>
      <c r="F115" s="380" t="e">
        <f>SUM(F110:F114)</f>
        <v>#REF!</v>
      </c>
      <c r="G115" s="380" t="e">
        <f>SUM(G110:G114)</f>
        <v>#REF!</v>
      </c>
      <c r="H115" s="380" t="e">
        <f>SUM(H110:H114)</f>
        <v>#REF!</v>
      </c>
      <c r="I115" s="380">
        <f>SUM(I110:I114)</f>
        <v>0</v>
      </c>
      <c r="J115" s="375"/>
      <c r="K115" s="55"/>
    </row>
    <row r="116" spans="2:15" x14ac:dyDescent="0.25">
      <c r="C116" s="376"/>
      <c r="D116" s="377"/>
      <c r="E116" s="377"/>
      <c r="F116" s="377"/>
      <c r="G116" s="377"/>
      <c r="H116" s="377"/>
      <c r="I116" s="377"/>
      <c r="J116" s="377"/>
      <c r="K116" s="378"/>
    </row>
    <row r="119" spans="2:15" ht="15" x14ac:dyDescent="0.3">
      <c r="B119" s="368" t="s">
        <v>515</v>
      </c>
      <c r="C119" s="95" t="s">
        <v>473</v>
      </c>
    </row>
    <row r="121" spans="2:15" x14ac:dyDescent="0.25">
      <c r="C121" s="370"/>
      <c r="D121" s="371"/>
      <c r="E121" s="371"/>
      <c r="F121" s="371"/>
      <c r="G121" s="371"/>
      <c r="H121" s="371"/>
      <c r="I121" s="371"/>
      <c r="J121" s="371"/>
      <c r="K121" s="371"/>
      <c r="L121" s="371"/>
      <c r="M121" s="371"/>
      <c r="N121" s="371"/>
      <c r="O121" s="372"/>
    </row>
    <row r="122" spans="2:15" x14ac:dyDescent="0.25">
      <c r="C122" s="373"/>
      <c r="D122" s="1325" t="s">
        <v>474</v>
      </c>
      <c r="E122" s="1326"/>
      <c r="F122" s="1326"/>
      <c r="G122" s="1326"/>
      <c r="H122" s="1326"/>
      <c r="I122" s="1326"/>
      <c r="J122" s="1326"/>
      <c r="K122" s="1326"/>
      <c r="L122" s="1326"/>
      <c r="M122" s="1326"/>
      <c r="N122" s="1327"/>
      <c r="O122" s="374"/>
    </row>
    <row r="123" spans="2:15" x14ac:dyDescent="0.25">
      <c r="C123" s="373"/>
      <c r="D123" s="1729" t="s">
        <v>451</v>
      </c>
      <c r="E123" s="1730"/>
      <c r="F123" s="1617" t="s">
        <v>475</v>
      </c>
      <c r="G123" s="1618"/>
      <c r="H123" s="1618"/>
      <c r="I123" s="1619"/>
      <c r="J123" s="1617" t="s">
        <v>483</v>
      </c>
      <c r="K123" s="1618"/>
      <c r="L123" s="1618"/>
      <c r="M123" s="1618"/>
      <c r="N123" s="1619"/>
      <c r="O123" s="374"/>
    </row>
    <row r="124" spans="2:15" ht="27.6" x14ac:dyDescent="0.25">
      <c r="C124" s="373"/>
      <c r="D124" s="1731" t="s">
        <v>469</v>
      </c>
      <c r="E124" s="1732"/>
      <c r="F124" s="399" t="s">
        <v>490</v>
      </c>
      <c r="G124" s="399" t="s">
        <v>488</v>
      </c>
      <c r="H124" s="399" t="s">
        <v>489</v>
      </c>
      <c r="I124" s="399" t="s">
        <v>476</v>
      </c>
      <c r="J124" s="399" t="str">
        <f t="shared" ref="J124:K127" si="0">F124</f>
        <v>PREÇO - UNIDADE</v>
      </c>
      <c r="K124" s="1752" t="str">
        <f t="shared" si="0"/>
        <v>PRODUÇÃO - VOLUMES</v>
      </c>
      <c r="L124" s="1753"/>
      <c r="M124" s="399" t="str">
        <f t="shared" ref="M124:N127" si="1">H124</f>
        <v>CUSTO  - HAC</v>
      </c>
      <c r="N124" s="399" t="str">
        <f t="shared" si="1"/>
        <v>ROB</v>
      </c>
      <c r="O124" s="374"/>
    </row>
    <row r="125" spans="2:15" x14ac:dyDescent="0.25">
      <c r="C125" s="373"/>
      <c r="D125" s="1747" t="str">
        <f>D56</f>
        <v>SOJA - PR - scs</v>
      </c>
      <c r="E125" s="1748"/>
      <c r="F125" s="434">
        <f>'2 - Cadastro de Itens'!M18</f>
        <v>120</v>
      </c>
      <c r="G125" s="434" t="e">
        <f>'7 - Safra'!#REF!</f>
        <v>#REF!</v>
      </c>
      <c r="H125" s="434" t="e">
        <f>'7 - Safra'!#REF!</f>
        <v>#REF!</v>
      </c>
      <c r="I125" s="434" t="e">
        <f>'7 - Safra'!#REF!</f>
        <v>#REF!</v>
      </c>
      <c r="J125" s="435">
        <f t="shared" si="0"/>
        <v>120</v>
      </c>
      <c r="K125" s="1772" t="e">
        <f t="shared" si="0"/>
        <v>#REF!</v>
      </c>
      <c r="L125" s="1772"/>
      <c r="M125" s="436" t="e">
        <f t="shared" si="1"/>
        <v>#REF!</v>
      </c>
      <c r="N125" s="435" t="e">
        <f t="shared" si="1"/>
        <v>#REF!</v>
      </c>
      <c r="O125" s="374"/>
    </row>
    <row r="126" spans="2:15" x14ac:dyDescent="0.25">
      <c r="C126" s="373"/>
      <c r="D126" s="1747" t="str">
        <f>D57</f>
        <v>SOJA - ARRENDADA - MS - scs</v>
      </c>
      <c r="E126" s="1748"/>
      <c r="F126" s="434">
        <f>'2 - Cadastro de Itens'!M16</f>
        <v>120</v>
      </c>
      <c r="G126" s="434">
        <v>0</v>
      </c>
      <c r="H126" s="434">
        <v>0</v>
      </c>
      <c r="I126" s="434">
        <v>0</v>
      </c>
      <c r="J126" s="435">
        <f t="shared" si="0"/>
        <v>120</v>
      </c>
      <c r="K126" s="1772">
        <f t="shared" si="0"/>
        <v>0</v>
      </c>
      <c r="L126" s="1772"/>
      <c r="M126" s="436">
        <f t="shared" si="1"/>
        <v>0</v>
      </c>
      <c r="N126" s="435">
        <f t="shared" si="1"/>
        <v>0</v>
      </c>
      <c r="O126" s="374"/>
    </row>
    <row r="127" spans="2:15" ht="14.4" customHeight="1" x14ac:dyDescent="0.25">
      <c r="C127" s="373"/>
      <c r="D127" s="1747" t="str">
        <f>D58</f>
        <v>MILHO - scs</v>
      </c>
      <c r="E127" s="1748"/>
      <c r="F127" s="434">
        <f>'2 - Cadastro de Itens'!M19</f>
        <v>55</v>
      </c>
      <c r="G127" s="434" t="e">
        <f>'7 - Safra'!#REF!</f>
        <v>#REF!</v>
      </c>
      <c r="H127" s="434" t="e">
        <f>'7 - Safra'!#REF!</f>
        <v>#REF!</v>
      </c>
      <c r="I127" s="434" t="e">
        <f>'7 - Safra'!#REF!</f>
        <v>#REF!</v>
      </c>
      <c r="J127" s="435">
        <f t="shared" si="0"/>
        <v>55</v>
      </c>
      <c r="K127" s="1772" t="e">
        <f t="shared" si="0"/>
        <v>#REF!</v>
      </c>
      <c r="L127" s="1772"/>
      <c r="M127" s="436" t="e">
        <f t="shared" si="1"/>
        <v>#REF!</v>
      </c>
      <c r="N127" s="435" t="e">
        <f t="shared" si="1"/>
        <v>#REF!</v>
      </c>
      <c r="O127" s="374"/>
    </row>
    <row r="128" spans="2:15" x14ac:dyDescent="0.25">
      <c r="C128" s="373"/>
      <c r="D128" s="1747" t="str">
        <f>D59</f>
        <v>MANDIOCA - MS E PR (TON)</v>
      </c>
      <c r="E128" s="1748"/>
      <c r="F128" s="434">
        <f>'2 - Cadastro de Itens'!M20</f>
        <v>700</v>
      </c>
      <c r="G128" s="434" t="e">
        <f>SUM('7 - Safra'!#REF!,'7 - Safra'!#REF!)</f>
        <v>#REF!</v>
      </c>
      <c r="H128" s="434" t="e">
        <f>'7 - Safra'!#REF!</f>
        <v>#REF!</v>
      </c>
      <c r="I128" s="434" t="e">
        <f>SUM('7 - Safra'!#REF!,'7 - Safra'!#REF!)</f>
        <v>#REF!</v>
      </c>
      <c r="J128" s="435">
        <f>F128</f>
        <v>700</v>
      </c>
      <c r="K128" s="1772" t="e">
        <f>SUM('7 - Safra'!#REF!,'7 - Safra'!#REF!)</f>
        <v>#REF!</v>
      </c>
      <c r="L128" s="1772"/>
      <c r="M128" s="436" t="e">
        <f>H128</f>
        <v>#REF!</v>
      </c>
      <c r="N128" s="435" t="e">
        <f>SUM('7 - Safra'!#REF!,'7 - Safra'!#REF!)</f>
        <v>#REF!</v>
      </c>
      <c r="O128" s="374"/>
    </row>
    <row r="129" spans="2:17" x14ac:dyDescent="0.25">
      <c r="C129" s="373"/>
      <c r="D129" s="1747" t="str">
        <f>D60</f>
        <v>PECUÁRIA - PR - cab</v>
      </c>
      <c r="E129" s="1748"/>
      <c r="F129" s="434" t="e">
        <f>'7 - Safra'!#REF!</f>
        <v>#REF!</v>
      </c>
      <c r="G129" s="434"/>
      <c r="H129" s="434"/>
      <c r="I129" s="434"/>
      <c r="J129" s="435" t="e">
        <f>'7 - Safra'!#REF!</f>
        <v>#REF!</v>
      </c>
      <c r="K129" s="1772" t="e">
        <f>'7 - Safra'!#REF!+'7 - Safra'!#REF!</f>
        <v>#REF!</v>
      </c>
      <c r="L129" s="1772"/>
      <c r="M129" s="436" t="e">
        <f>'7 - Safra'!#REF!/'7 - Safra'!#REF!</f>
        <v>#REF!</v>
      </c>
      <c r="N129" s="435" t="e">
        <f>'7 - Safra'!#REF!</f>
        <v>#REF!</v>
      </c>
      <c r="O129" s="374"/>
    </row>
    <row r="130" spans="2:17" x14ac:dyDescent="0.25">
      <c r="C130" s="373"/>
      <c r="D130" s="1735" t="s">
        <v>457</v>
      </c>
      <c r="E130" s="1736"/>
      <c r="F130" s="416"/>
      <c r="G130" s="416"/>
      <c r="H130" s="416"/>
      <c r="I130" s="416" t="e">
        <f>SUM(I125:I129)</f>
        <v>#REF!</v>
      </c>
      <c r="J130" s="416"/>
      <c r="K130" s="1764"/>
      <c r="L130" s="1765"/>
      <c r="M130" s="416"/>
      <c r="N130" s="416" t="e">
        <f>SUM(N125:N129)</f>
        <v>#REF!</v>
      </c>
      <c r="O130" s="374"/>
    </row>
    <row r="131" spans="2:17" x14ac:dyDescent="0.25">
      <c r="C131" s="390"/>
      <c r="D131" s="377"/>
      <c r="E131" s="377"/>
      <c r="F131" s="377"/>
      <c r="G131" s="377"/>
      <c r="H131" s="377"/>
      <c r="I131" s="377"/>
      <c r="J131" s="377"/>
      <c r="K131" s="377"/>
      <c r="L131" s="377"/>
      <c r="M131" s="377"/>
      <c r="N131" s="377"/>
      <c r="O131" s="391"/>
    </row>
    <row r="134" spans="2:17" ht="15" x14ac:dyDescent="0.3">
      <c r="B134" s="368" t="s">
        <v>516</v>
      </c>
      <c r="C134" s="95" t="s">
        <v>492</v>
      </c>
      <c r="F134" s="429" t="s">
        <v>518</v>
      </c>
    </row>
    <row r="135" spans="2:17" ht="15" x14ac:dyDescent="0.3">
      <c r="M135" s="366" t="s">
        <v>503</v>
      </c>
    </row>
    <row r="136" spans="2:17" x14ac:dyDescent="0.25">
      <c r="C136" s="370"/>
      <c r="D136" s="371"/>
      <c r="E136" s="371"/>
      <c r="F136" s="371"/>
      <c r="G136" s="371"/>
      <c r="H136" s="371"/>
      <c r="I136" s="371"/>
      <c r="J136" s="371"/>
      <c r="K136" s="372"/>
    </row>
    <row r="137" spans="2:17" x14ac:dyDescent="0.25">
      <c r="C137" s="373"/>
      <c r="D137" s="1726" t="s">
        <v>493</v>
      </c>
      <c r="E137" s="1727"/>
      <c r="F137" s="1727"/>
      <c r="G137" s="1727"/>
      <c r="H137" s="1727"/>
      <c r="I137" s="1727"/>
      <c r="J137" s="1728"/>
      <c r="K137" s="55"/>
      <c r="M137" s="330" t="s">
        <v>504</v>
      </c>
      <c r="N137" s="426"/>
      <c r="O137" s="427"/>
      <c r="P137" s="330" t="s">
        <v>505</v>
      </c>
      <c r="Q137" s="330" t="s">
        <v>506</v>
      </c>
    </row>
    <row r="138" spans="2:17" ht="28.8" x14ac:dyDescent="0.25">
      <c r="C138" s="373"/>
      <c r="D138" s="1729" t="s">
        <v>451</v>
      </c>
      <c r="E138" s="1730"/>
      <c r="F138" s="339" t="s">
        <v>494</v>
      </c>
      <c r="G138" s="340" t="s">
        <v>495</v>
      </c>
      <c r="H138" s="340" t="s">
        <v>496</v>
      </c>
      <c r="I138" s="340" t="s">
        <v>497</v>
      </c>
      <c r="J138" s="415" t="s">
        <v>497</v>
      </c>
      <c r="K138" s="55"/>
      <c r="M138" s="330" t="s">
        <v>507</v>
      </c>
      <c r="N138" s="426"/>
      <c r="O138" s="427"/>
      <c r="P138" s="330" t="s">
        <v>505</v>
      </c>
      <c r="Q138" s="330" t="s">
        <v>508</v>
      </c>
    </row>
    <row r="139" spans="2:17" x14ac:dyDescent="0.25">
      <c r="C139" s="373"/>
      <c r="D139" s="1733" t="s">
        <v>498</v>
      </c>
      <c r="E139" s="1734"/>
      <c r="F139" s="418"/>
      <c r="G139" s="418"/>
      <c r="H139" s="419"/>
      <c r="I139" s="423"/>
      <c r="J139" s="400"/>
      <c r="K139" s="55"/>
      <c r="M139" s="330" t="s">
        <v>509</v>
      </c>
      <c r="N139" s="428"/>
      <c r="O139" s="427"/>
      <c r="P139" s="330"/>
      <c r="Q139" s="330" t="s">
        <v>510</v>
      </c>
    </row>
    <row r="140" spans="2:17" x14ac:dyDescent="0.25">
      <c r="C140" s="373"/>
      <c r="D140" s="1724" t="s">
        <v>499</v>
      </c>
      <c r="E140" s="1725"/>
      <c r="F140" s="420"/>
      <c r="G140" s="420"/>
      <c r="H140" s="421"/>
      <c r="I140" s="424"/>
      <c r="J140" s="403"/>
      <c r="K140" s="55"/>
    </row>
    <row r="141" spans="2:17" ht="41.4" x14ac:dyDescent="0.25">
      <c r="C141" s="373"/>
      <c r="D141" s="401" t="s">
        <v>500</v>
      </c>
      <c r="E141" s="402"/>
      <c r="F141" s="420"/>
      <c r="G141" s="420"/>
      <c r="H141" s="422"/>
      <c r="I141" s="424"/>
      <c r="J141" s="403"/>
      <c r="K141" s="55"/>
    </row>
    <row r="142" spans="2:17" ht="27.6" x14ac:dyDescent="0.25">
      <c r="C142" s="373"/>
      <c r="D142" s="401" t="s">
        <v>501</v>
      </c>
      <c r="E142" s="402"/>
      <c r="F142" s="420"/>
      <c r="G142" s="420"/>
      <c r="H142" s="422"/>
      <c r="I142" s="424"/>
      <c r="J142" s="403"/>
      <c r="K142" s="55"/>
    </row>
    <row r="143" spans="2:17" x14ac:dyDescent="0.25">
      <c r="C143" s="373"/>
      <c r="D143" s="1735" t="s">
        <v>457</v>
      </c>
      <c r="E143" s="1736"/>
      <c r="F143" s="416">
        <f>SUM(F139:F140)</f>
        <v>0</v>
      </c>
      <c r="G143" s="416">
        <f>SUM(G139:G140)</f>
        <v>0</v>
      </c>
      <c r="H143" s="404"/>
      <c r="I143" s="425"/>
      <c r="J143" s="404"/>
      <c r="K143" s="55"/>
    </row>
    <row r="144" spans="2:17" x14ac:dyDescent="0.25">
      <c r="C144" s="376"/>
      <c r="D144" s="417" t="s">
        <v>502</v>
      </c>
      <c r="E144" s="377"/>
      <c r="F144" s="377"/>
      <c r="G144" s="377"/>
      <c r="H144" s="377"/>
      <c r="I144" s="377"/>
      <c r="J144" s="377"/>
      <c r="K144" s="378"/>
    </row>
  </sheetData>
  <mergeCells count="94">
    <mergeCell ref="D140:E140"/>
    <mergeCell ref="D143:E143"/>
    <mergeCell ref="D124:E124"/>
    <mergeCell ref="K124:L124"/>
    <mergeCell ref="D137:J137"/>
    <mergeCell ref="D138:E138"/>
    <mergeCell ref="D139:E139"/>
    <mergeCell ref="D130:E130"/>
    <mergeCell ref="K130:L130"/>
    <mergeCell ref="D125:E125"/>
    <mergeCell ref="K125:L125"/>
    <mergeCell ref="D126:E126"/>
    <mergeCell ref="K126:L126"/>
    <mergeCell ref="D127:E127"/>
    <mergeCell ref="K127:L127"/>
    <mergeCell ref="D128:E128"/>
    <mergeCell ref="K128:L128"/>
    <mergeCell ref="D129:E129"/>
    <mergeCell ref="K129:L129"/>
    <mergeCell ref="D100:E100"/>
    <mergeCell ref="D122:N122"/>
    <mergeCell ref="D123:E123"/>
    <mergeCell ref="F123:I123"/>
    <mergeCell ref="J123:N123"/>
    <mergeCell ref="D112:E112"/>
    <mergeCell ref="D113:E113"/>
    <mergeCell ref="D114:E114"/>
    <mergeCell ref="D115:E115"/>
    <mergeCell ref="D107:J107"/>
    <mergeCell ref="D108:E108"/>
    <mergeCell ref="F108:G108"/>
    <mergeCell ref="D109:E109"/>
    <mergeCell ref="D110:E110"/>
    <mergeCell ref="D111:E111"/>
    <mergeCell ref="I110:I114"/>
    <mergeCell ref="D99:E99"/>
    <mergeCell ref="D83:J83"/>
    <mergeCell ref="D84:E84"/>
    <mergeCell ref="F84:G84"/>
    <mergeCell ref="D85:E85"/>
    <mergeCell ref="D86:E86"/>
    <mergeCell ref="D87:E87"/>
    <mergeCell ref="D88:E88"/>
    <mergeCell ref="D95:J95"/>
    <mergeCell ref="D96:E96"/>
    <mergeCell ref="D97:E97"/>
    <mergeCell ref="D98:E98"/>
    <mergeCell ref="D69:E69"/>
    <mergeCell ref="D70:E70"/>
    <mergeCell ref="D71:E71"/>
    <mergeCell ref="D74:E74"/>
    <mergeCell ref="D68:J68"/>
    <mergeCell ref="K61:L61"/>
    <mergeCell ref="K56:L56"/>
    <mergeCell ref="K57:L57"/>
    <mergeCell ref="K58:L58"/>
    <mergeCell ref="K59:L59"/>
    <mergeCell ref="K60:L60"/>
    <mergeCell ref="D57:E57"/>
    <mergeCell ref="D61:E61"/>
    <mergeCell ref="D60:E60"/>
    <mergeCell ref="D59:E59"/>
    <mergeCell ref="D58:E58"/>
    <mergeCell ref="K55:L55"/>
    <mergeCell ref="D42:E42"/>
    <mergeCell ref="I42:I46"/>
    <mergeCell ref="D44:E44"/>
    <mergeCell ref="D47:E47"/>
    <mergeCell ref="D53:N53"/>
    <mergeCell ref="D54:E54"/>
    <mergeCell ref="F54:I54"/>
    <mergeCell ref="J54:N54"/>
    <mergeCell ref="D55:E55"/>
    <mergeCell ref="D43:E43"/>
    <mergeCell ref="D46:E46"/>
    <mergeCell ref="D45:E45"/>
    <mergeCell ref="D32:E32"/>
    <mergeCell ref="D56:E56"/>
    <mergeCell ref="D27:J27"/>
    <mergeCell ref="D40:E40"/>
    <mergeCell ref="F40:G40"/>
    <mergeCell ref="D41:E41"/>
    <mergeCell ref="D39:J39"/>
    <mergeCell ref="D20:E20"/>
    <mergeCell ref="D28:E28"/>
    <mergeCell ref="D29:E29"/>
    <mergeCell ref="D30:E30"/>
    <mergeCell ref="D31:E31"/>
    <mergeCell ref="D19:E19"/>
    <mergeCell ref="D15:J15"/>
    <mergeCell ref="D16:E16"/>
    <mergeCell ref="F16:G16"/>
    <mergeCell ref="D17:E17"/>
    <mergeCell ref="D18:E18"/>
  </mergeCells>
  <phoneticPr fontId="48" type="noConversion"/>
  <conditionalFormatting sqref="K15:L15 F16 H16:L16 F17:L20 C15:D20 M55:O55 F55:K55 F42:J42 F43:H46 J43:J46 M68:N70 P68:Q70">
    <cfRule type="cellIs" dxfId="176" priority="29" operator="lessThan">
      <formula>0</formula>
    </cfRule>
  </conditionalFormatting>
  <conditionalFormatting sqref="C27:D32">
    <cfRule type="cellIs" dxfId="175" priority="28" operator="lessThan">
      <formula>0</formula>
    </cfRule>
  </conditionalFormatting>
  <conditionalFormatting sqref="F28 H28:J28">
    <cfRule type="cellIs" dxfId="174" priority="27" operator="lessThan">
      <formula>0</formula>
    </cfRule>
  </conditionalFormatting>
  <conditionalFormatting sqref="F29:J32">
    <cfRule type="cellIs" dxfId="173" priority="26" operator="lessThan">
      <formula>0</formula>
    </cfRule>
  </conditionalFormatting>
  <conditionalFormatting sqref="F40 H40:I40 F41:I41 C39:D42 J40:J41 F47:J47 C47:D47 C43:C46">
    <cfRule type="cellIs" dxfId="172" priority="25" operator="lessThan">
      <formula>0</formula>
    </cfRule>
  </conditionalFormatting>
  <conditionalFormatting sqref="D43:D46">
    <cfRule type="cellIs" dxfId="171" priority="23" operator="lessThan">
      <formula>0</formula>
    </cfRule>
  </conditionalFormatting>
  <conditionalFormatting sqref="C53:D55 D61 F61:K61 O56:O62 C56:C62 M61:N61">
    <cfRule type="cellIs" dxfId="170" priority="22" operator="lessThan">
      <formula>0</formula>
    </cfRule>
  </conditionalFormatting>
  <conditionalFormatting sqref="F54:H54 J54:M54 O53:O54">
    <cfRule type="cellIs" dxfId="169" priority="21" operator="lessThan">
      <formula>0</formula>
    </cfRule>
  </conditionalFormatting>
  <conditionalFormatting sqref="F56:J60 N56:N60">
    <cfRule type="cellIs" dxfId="168" priority="20" operator="lessThan">
      <formula>0</formula>
    </cfRule>
  </conditionalFormatting>
  <conditionalFormatting sqref="D56:D60 K56:K60">
    <cfRule type="cellIs" dxfId="167" priority="19" operator="lessThan">
      <formula>0</formula>
    </cfRule>
  </conditionalFormatting>
  <conditionalFormatting sqref="F110:J110 F111:H114 J111:J114">
    <cfRule type="cellIs" dxfId="166" priority="17" operator="lessThan">
      <formula>0</formula>
    </cfRule>
  </conditionalFormatting>
  <conditionalFormatting sqref="F108 H108:I108 F109:I109 C107:D110 J108:J109 F115:J115 C115:D115 C111:C114">
    <cfRule type="cellIs" dxfId="165" priority="16" operator="lessThan">
      <formula>0</formula>
    </cfRule>
  </conditionalFormatting>
  <conditionalFormatting sqref="D111:D114">
    <cfRule type="cellIs" dxfId="164" priority="15" operator="lessThan">
      <formula>0</formula>
    </cfRule>
  </conditionalFormatting>
  <conditionalFormatting sqref="C68:D74 F70:J74">
    <cfRule type="cellIs" dxfId="163" priority="14" operator="lessThan">
      <formula>0</formula>
    </cfRule>
  </conditionalFormatting>
  <conditionalFormatting sqref="F69">
    <cfRule type="cellIs" dxfId="162" priority="13" operator="lessThan">
      <formula>0</formula>
    </cfRule>
  </conditionalFormatting>
  <conditionalFormatting sqref="K83 F84 H84:K84 F85:K88 C83:D88">
    <cfRule type="cellIs" dxfId="161" priority="11" operator="lessThan">
      <formula>0</formula>
    </cfRule>
  </conditionalFormatting>
  <conditionalFormatting sqref="C95:D100">
    <cfRule type="cellIs" dxfId="160" priority="10" operator="lessThan">
      <formula>0</formula>
    </cfRule>
  </conditionalFormatting>
  <conditionalFormatting sqref="F96 H96 J96">
    <cfRule type="cellIs" dxfId="159" priority="9" operator="lessThan">
      <formula>0</formula>
    </cfRule>
  </conditionalFormatting>
  <conditionalFormatting sqref="F97:J100">
    <cfRule type="cellIs" dxfId="158" priority="8" operator="lessThan">
      <formula>0</formula>
    </cfRule>
  </conditionalFormatting>
  <conditionalFormatting sqref="M124:O124 F124:K124 M137:N139 P137:Q139">
    <cfRule type="cellIs" dxfId="157" priority="7" operator="lessThan">
      <formula>0</formula>
    </cfRule>
  </conditionalFormatting>
  <conditionalFormatting sqref="C122:D124 D130 F130:K130 O125:O131 C125:C131 M130:N130">
    <cfRule type="cellIs" dxfId="156" priority="6" operator="lessThan">
      <formula>0</formula>
    </cfRule>
  </conditionalFormatting>
  <conditionalFormatting sqref="F123:H123 J123:M123 O122:O123">
    <cfRule type="cellIs" dxfId="155" priority="5" operator="lessThan">
      <formula>0</formula>
    </cfRule>
  </conditionalFormatting>
  <conditionalFormatting sqref="F125:J129 N125:N129">
    <cfRule type="cellIs" dxfId="154" priority="4" operator="lessThan">
      <formula>0</formula>
    </cfRule>
  </conditionalFormatting>
  <conditionalFormatting sqref="D125:D129 K125:K129">
    <cfRule type="cellIs" dxfId="153" priority="3" operator="lessThan">
      <formula>0</formula>
    </cfRule>
  </conditionalFormatting>
  <conditionalFormatting sqref="C137:D143 F139:J143">
    <cfRule type="cellIs" dxfId="152" priority="2" operator="lessThan">
      <formula>0</formula>
    </cfRule>
  </conditionalFormatting>
  <conditionalFormatting sqref="F138">
    <cfRule type="cellIs" dxfId="151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EA3B-893F-49CD-AD4F-BB57ADF2C0DA}">
  <sheetPr codeName="Planilha26"/>
  <dimension ref="B1:CB122"/>
  <sheetViews>
    <sheetView showGridLines="0" topLeftCell="BL1" zoomScale="70" zoomScaleNormal="70" workbookViewId="0">
      <selection activeCell="BZ11" sqref="BZ11"/>
    </sheetView>
  </sheetViews>
  <sheetFormatPr defaultRowHeight="13.8" outlineLevelRow="1" x14ac:dyDescent="0.25"/>
  <cols>
    <col min="1" max="1" width="3" style="929" customWidth="1"/>
    <col min="2" max="2" width="4.21875" style="929" customWidth="1"/>
    <col min="3" max="3" width="35.88671875" style="929" bestFit="1" customWidth="1"/>
    <col min="4" max="4" width="15.44140625" style="929" bestFit="1" customWidth="1"/>
    <col min="5" max="5" width="3.109375" style="930" customWidth="1"/>
    <col min="6" max="6" width="13.44140625" style="929" customWidth="1"/>
    <col min="7" max="7" width="37.6640625" style="929" customWidth="1"/>
    <col min="8" max="8" width="17" style="929" customWidth="1"/>
    <col min="9" max="10" width="3.109375" style="929" customWidth="1"/>
    <col min="11" max="11" width="18.5546875" style="930" bestFit="1" customWidth="1"/>
    <col min="12" max="12" width="27.6640625" style="929" customWidth="1"/>
    <col min="13" max="16" width="20.77734375" style="929" customWidth="1"/>
    <col min="17" max="17" width="10.88671875" style="929" bestFit="1" customWidth="1"/>
    <col min="18" max="18" width="10.21875" style="929" bestFit="1" customWidth="1"/>
    <col min="19" max="19" width="11.33203125" style="929" bestFit="1" customWidth="1"/>
    <col min="20" max="20" width="26.44140625" style="929" bestFit="1" customWidth="1"/>
    <col min="21" max="21" width="8.33203125" style="930" bestFit="1" customWidth="1"/>
    <col min="22" max="22" width="8.5546875" style="929" bestFit="1" customWidth="1"/>
    <col min="23" max="23" width="22.109375" style="929" customWidth="1"/>
    <col min="24" max="24" width="17.21875" style="929" bestFit="1" customWidth="1"/>
    <col min="25" max="25" width="8.33203125" style="929" bestFit="1" customWidth="1"/>
    <col min="26" max="26" width="25.21875" style="929" bestFit="1" customWidth="1"/>
    <col min="27" max="27" width="22.109375" style="929" customWidth="1"/>
    <col min="28" max="28" width="16.109375" style="929" customWidth="1"/>
    <col min="29" max="30" width="11.21875" style="929" bestFit="1" customWidth="1"/>
    <col min="31" max="31" width="3.109375" style="930" customWidth="1"/>
    <col min="32" max="32" width="37.44140625" style="929" bestFit="1" customWidth="1"/>
    <col min="33" max="33" width="24" style="929" customWidth="1"/>
    <col min="34" max="34" width="17.109375" style="929" bestFit="1" customWidth="1"/>
    <col min="35" max="36" width="18.33203125" style="929" bestFit="1" customWidth="1"/>
    <col min="37" max="37" width="6.6640625" style="929" bestFit="1" customWidth="1"/>
    <col min="38" max="38" width="24.44140625" style="929" customWidth="1"/>
    <col min="39" max="39" width="17.77734375" style="929" bestFit="1" customWidth="1"/>
    <col min="40" max="40" width="22.44140625" style="930" bestFit="1" customWidth="1"/>
    <col min="41" max="41" width="16.5546875" style="930" bestFit="1" customWidth="1"/>
    <col min="42" max="42" width="18.6640625" style="929" bestFit="1" customWidth="1"/>
    <col min="43" max="43" width="24" style="929" customWidth="1"/>
    <col min="44" max="44" width="17.5546875" style="929" bestFit="1" customWidth="1"/>
    <col min="45" max="45" width="11.33203125" style="929" bestFit="1" customWidth="1"/>
    <col min="46" max="46" width="10.33203125" style="929" bestFit="1" customWidth="1"/>
    <col min="47" max="47" width="4.88671875" style="929" customWidth="1"/>
    <col min="48" max="48" width="40.77734375" style="929" bestFit="1" customWidth="1"/>
    <col min="49" max="49" width="15.6640625" style="929" bestFit="1" customWidth="1"/>
    <col min="50" max="50" width="16.77734375" style="930" bestFit="1" customWidth="1"/>
    <col min="51" max="51" width="15.6640625" style="929" bestFit="1" customWidth="1"/>
    <col min="52" max="52" width="46" style="929" bestFit="1" customWidth="1"/>
    <col min="53" max="53" width="10.5546875" style="929" bestFit="1" customWidth="1"/>
    <col min="54" max="54" width="3.5546875" style="929" customWidth="1"/>
    <col min="55" max="55" width="28.77734375" style="929" bestFit="1" customWidth="1"/>
    <col min="56" max="56" width="17.5546875" style="929" bestFit="1" customWidth="1"/>
    <col min="57" max="59" width="18.6640625" style="929" bestFit="1" customWidth="1"/>
    <col min="60" max="60" width="3.33203125" style="929" customWidth="1"/>
    <col min="61" max="61" width="25.21875" style="929" bestFit="1" customWidth="1"/>
    <col min="62" max="62" width="17.44140625" style="929" bestFit="1" customWidth="1"/>
    <col min="63" max="63" width="3.109375" style="930" customWidth="1"/>
    <col min="64" max="64" width="33.5546875" style="929" bestFit="1" customWidth="1"/>
    <col min="65" max="65" width="14.88671875" style="929" customWidth="1"/>
    <col min="66" max="66" width="18.33203125" style="929" bestFit="1" customWidth="1"/>
    <col min="67" max="67" width="3" style="929" customWidth="1"/>
    <col min="68" max="68" width="30.88671875" style="929" bestFit="1" customWidth="1"/>
    <col min="69" max="69" width="11.5546875" style="929" customWidth="1"/>
    <col min="70" max="70" width="7.5546875" style="929" bestFit="1" customWidth="1"/>
    <col min="71" max="71" width="7.88671875" style="929" bestFit="1" customWidth="1"/>
    <col min="72" max="72" width="8.21875" style="929" bestFit="1" customWidth="1"/>
    <col min="73" max="73" width="8.21875" style="930" bestFit="1" customWidth="1"/>
    <col min="74" max="74" width="8.88671875" style="929"/>
    <col min="75" max="75" width="26.77734375" style="929" customWidth="1"/>
    <col min="76" max="76" width="9" style="929" bestFit="1" customWidth="1"/>
    <col min="77" max="77" width="8.88671875" style="929"/>
    <col min="78" max="78" width="18.21875" style="929" bestFit="1" customWidth="1"/>
    <col min="79" max="79" width="9" style="929" bestFit="1" customWidth="1"/>
    <col min="80" max="80" width="4.88671875" style="929" customWidth="1"/>
    <col min="81" max="16384" width="8.88671875" style="929"/>
  </cols>
  <sheetData>
    <row r="1" spans="2:80" s="150" customFormat="1" x14ac:dyDescent="0.25"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</row>
    <row r="2" spans="2:80" s="150" customFormat="1" x14ac:dyDescent="0.25">
      <c r="B2" s="923"/>
      <c r="C2" s="924"/>
      <c r="D2" s="120"/>
      <c r="E2" s="120"/>
      <c r="F2" s="120"/>
      <c r="G2" s="925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926"/>
    </row>
    <row r="3" spans="2:80" s="150" customFormat="1" ht="13.95" customHeight="1" outlineLevel="1" x14ac:dyDescent="0.25">
      <c r="B3" s="927"/>
      <c r="C3" s="1699" t="e" vm="11">
        <v>#VALUE!</v>
      </c>
      <c r="D3" s="1799"/>
      <c r="E3" s="1799"/>
      <c r="F3" s="1782" t="s">
        <v>0</v>
      </c>
      <c r="G3" s="1783"/>
      <c r="H3" s="1783"/>
      <c r="I3" s="1783"/>
      <c r="J3" s="1783"/>
      <c r="K3" s="1783"/>
      <c r="L3" s="1783"/>
      <c r="M3" s="1783"/>
      <c r="N3" s="1784"/>
      <c r="O3" s="1773" t="s">
        <v>1</v>
      </c>
      <c r="P3" s="1774"/>
      <c r="Q3" s="1774"/>
      <c r="R3" s="1774"/>
      <c r="S3" s="1774"/>
      <c r="T3" s="1775"/>
      <c r="U3" s="1191"/>
      <c r="V3" s="1191"/>
      <c r="W3" s="1191"/>
      <c r="X3" s="1191"/>
      <c r="Y3" s="1191"/>
      <c r="Z3" s="1191"/>
      <c r="AA3" s="1191"/>
      <c r="AB3" s="1191"/>
      <c r="AC3" s="1191"/>
      <c r="AD3" s="1191"/>
      <c r="AE3" s="1191"/>
      <c r="AF3" s="1191"/>
      <c r="AG3" s="1191"/>
      <c r="AH3" s="1191"/>
      <c r="AI3" s="1191"/>
      <c r="AJ3" s="1191"/>
      <c r="AK3" s="1191"/>
      <c r="AL3" s="1191"/>
      <c r="AM3" s="1191"/>
      <c r="AN3" s="1191"/>
      <c r="AO3" s="1191"/>
      <c r="AP3" s="1191"/>
      <c r="AQ3" s="1191"/>
      <c r="AR3" s="1191"/>
      <c r="AS3" s="1191"/>
      <c r="AT3" s="1191"/>
      <c r="AU3" s="1191"/>
      <c r="AV3" s="1191"/>
      <c r="AW3" s="1191"/>
      <c r="AX3" s="1191"/>
      <c r="AY3" s="1191"/>
      <c r="AZ3" s="1191"/>
      <c r="BA3" s="1191"/>
      <c r="BB3" s="1191"/>
      <c r="BC3" s="1191"/>
      <c r="BD3" s="1191"/>
      <c r="BE3" s="1191"/>
      <c r="BF3" s="1191"/>
      <c r="BG3" s="1191"/>
      <c r="BH3" s="1191"/>
      <c r="BI3" s="1191"/>
      <c r="BJ3" s="1191"/>
      <c r="BK3" s="1191"/>
      <c r="BL3" s="1191"/>
      <c r="BM3" s="1191"/>
      <c r="BN3" s="1191"/>
      <c r="BO3" s="1191"/>
      <c r="BP3" s="1191"/>
      <c r="BQ3" s="1191"/>
      <c r="BR3" s="1191"/>
      <c r="BS3" s="1191"/>
      <c r="BT3" s="1191"/>
      <c r="BU3" s="1191"/>
      <c r="BV3" s="1191"/>
      <c r="BW3" s="1191"/>
      <c r="BX3" s="1191"/>
      <c r="BY3" s="1193"/>
      <c r="BZ3" s="798" t="s">
        <v>1</v>
      </c>
      <c r="CA3" s="799"/>
      <c r="CB3" s="928"/>
    </row>
    <row r="4" spans="2:80" s="150" customFormat="1" ht="19.8" customHeight="1" outlineLevel="1" x14ac:dyDescent="0.25">
      <c r="B4" s="927"/>
      <c r="C4" s="1700"/>
      <c r="D4" s="1800"/>
      <c r="E4" s="1800"/>
      <c r="F4" s="1785"/>
      <c r="G4" s="1786"/>
      <c r="H4" s="1786"/>
      <c r="I4" s="1786"/>
      <c r="J4" s="1786"/>
      <c r="K4" s="1786"/>
      <c r="L4" s="1786"/>
      <c r="M4" s="1786"/>
      <c r="N4" s="1787"/>
      <c r="O4" s="1816" t="s">
        <v>2</v>
      </c>
      <c r="P4" s="1774"/>
      <c r="Q4" s="1774"/>
      <c r="R4" s="1774"/>
      <c r="S4" s="1774"/>
      <c r="T4" s="1775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6"/>
      <c r="BZ4" s="800" t="s">
        <v>2</v>
      </c>
      <c r="CA4" s="801"/>
      <c r="CB4" s="928"/>
    </row>
    <row r="5" spans="2:80" s="150" customFormat="1" ht="13.95" customHeight="1" outlineLevel="1" x14ac:dyDescent="0.25">
      <c r="B5" s="927"/>
      <c r="C5" s="1700"/>
      <c r="D5" s="1800"/>
      <c r="E5" s="1800"/>
      <c r="F5" s="1785"/>
      <c r="G5" s="1786"/>
      <c r="H5" s="1786"/>
      <c r="I5" s="1786"/>
      <c r="J5" s="1786"/>
      <c r="K5" s="1786"/>
      <c r="L5" s="1786"/>
      <c r="M5" s="1786"/>
      <c r="N5" s="1787"/>
      <c r="O5" s="1773" t="s">
        <v>3</v>
      </c>
      <c r="P5" s="1774"/>
      <c r="Q5" s="1774"/>
      <c r="R5" s="1774"/>
      <c r="S5" s="1774"/>
      <c r="T5" s="1775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  <c r="BL5" s="112"/>
      <c r="BM5" s="112"/>
      <c r="BN5" s="112"/>
      <c r="BO5" s="112"/>
      <c r="BP5" s="112"/>
      <c r="BQ5" s="112"/>
      <c r="BR5" s="112"/>
      <c r="BS5" s="112"/>
      <c r="BT5" s="112"/>
      <c r="BU5" s="112"/>
      <c r="BV5" s="112"/>
      <c r="BW5" s="112"/>
      <c r="BX5" s="112"/>
      <c r="BY5" s="116"/>
      <c r="BZ5" s="798" t="s">
        <v>3</v>
      </c>
      <c r="CA5" s="799"/>
      <c r="CB5" s="928"/>
    </row>
    <row r="6" spans="2:80" s="150" customFormat="1" ht="16.8" customHeight="1" outlineLevel="1" x14ac:dyDescent="0.25">
      <c r="B6" s="927"/>
      <c r="C6" s="1700"/>
      <c r="D6" s="1800"/>
      <c r="E6" s="1800"/>
      <c r="F6" s="1785"/>
      <c r="G6" s="1786"/>
      <c r="H6" s="1786"/>
      <c r="I6" s="1786"/>
      <c r="J6" s="1786"/>
      <c r="K6" s="1786"/>
      <c r="L6" s="1786"/>
      <c r="M6" s="1786"/>
      <c r="N6" s="1787"/>
      <c r="O6" s="1816">
        <v>1</v>
      </c>
      <c r="P6" s="1774"/>
      <c r="Q6" s="1774"/>
      <c r="R6" s="1774"/>
      <c r="S6" s="1774"/>
      <c r="T6" s="1775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AS6" s="112"/>
      <c r="AT6" s="112"/>
      <c r="AU6" s="112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  <c r="BL6" s="112"/>
      <c r="BM6" s="112"/>
      <c r="BN6" s="112"/>
      <c r="BO6" s="112"/>
      <c r="BP6" s="112"/>
      <c r="BQ6" s="112"/>
      <c r="BR6" s="112"/>
      <c r="BS6" s="112"/>
      <c r="BT6" s="112"/>
      <c r="BU6" s="112"/>
      <c r="BV6" s="112"/>
      <c r="BW6" s="112"/>
      <c r="BX6" s="112"/>
      <c r="BY6" s="116"/>
      <c r="BZ6" s="800" t="s">
        <v>4</v>
      </c>
      <c r="CA6" s="801"/>
      <c r="CB6" s="928"/>
    </row>
    <row r="7" spans="2:80" s="150" customFormat="1" ht="13.95" customHeight="1" outlineLevel="1" x14ac:dyDescent="0.25">
      <c r="B7" s="927"/>
      <c r="C7" s="1700"/>
      <c r="D7" s="1800"/>
      <c r="E7" s="1800"/>
      <c r="F7" s="1785"/>
      <c r="G7" s="1786"/>
      <c r="H7" s="1786"/>
      <c r="I7" s="1786"/>
      <c r="J7" s="1786"/>
      <c r="K7" s="1786"/>
      <c r="L7" s="1786"/>
      <c r="M7" s="1786"/>
      <c r="N7" s="1787"/>
      <c r="O7" s="1773" t="s">
        <v>5</v>
      </c>
      <c r="P7" s="1774"/>
      <c r="Q7" s="1774"/>
      <c r="R7" s="1774"/>
      <c r="S7" s="1774"/>
      <c r="T7" s="1775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  <c r="BL7" s="112"/>
      <c r="BM7" s="112"/>
      <c r="BN7" s="112"/>
      <c r="BO7" s="112"/>
      <c r="BP7" s="112"/>
      <c r="BQ7" s="112"/>
      <c r="BR7" s="112"/>
      <c r="BS7" s="112"/>
      <c r="BT7" s="112"/>
      <c r="BU7" s="112"/>
      <c r="BV7" s="112"/>
      <c r="BW7" s="112"/>
      <c r="BX7" s="112"/>
      <c r="BY7" s="116"/>
      <c r="BZ7" s="798" t="s">
        <v>5</v>
      </c>
      <c r="CA7" s="799"/>
      <c r="CB7" s="928"/>
    </row>
    <row r="8" spans="2:80" s="150" customFormat="1" ht="16.8" customHeight="1" outlineLevel="1" x14ac:dyDescent="0.25">
      <c r="B8" s="927"/>
      <c r="C8" s="1700"/>
      <c r="D8" s="1800"/>
      <c r="E8" s="1800"/>
      <c r="F8" s="1785"/>
      <c r="G8" s="1786"/>
      <c r="H8" s="1786"/>
      <c r="I8" s="1786"/>
      <c r="J8" s="1786"/>
      <c r="K8" s="1786"/>
      <c r="L8" s="1786"/>
      <c r="M8" s="1786"/>
      <c r="N8" s="1787"/>
      <c r="O8" s="1776">
        <f ca="1">TODAY()</f>
        <v>46141</v>
      </c>
      <c r="P8" s="1774"/>
      <c r="Q8" s="1774"/>
      <c r="R8" s="1774"/>
      <c r="S8" s="1774"/>
      <c r="T8" s="1775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112"/>
      <c r="AT8" s="112"/>
      <c r="AU8" s="112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  <c r="BL8" s="112"/>
      <c r="BM8" s="112"/>
      <c r="BN8" s="112"/>
      <c r="BO8" s="112"/>
      <c r="BP8" s="112"/>
      <c r="BQ8" s="112"/>
      <c r="BR8" s="112"/>
      <c r="BS8" s="112"/>
      <c r="BT8" s="112"/>
      <c r="BU8" s="112"/>
      <c r="BV8" s="112"/>
      <c r="BW8" s="112"/>
      <c r="BX8" s="112"/>
      <c r="BY8" s="116"/>
      <c r="BZ8" s="764">
        <v>45709</v>
      </c>
      <c r="CA8" s="802"/>
      <c r="CB8" s="928"/>
    </row>
    <row r="9" spans="2:80" s="150" customFormat="1" ht="13.95" customHeight="1" outlineLevel="1" x14ac:dyDescent="0.25">
      <c r="B9" s="927"/>
      <c r="C9" s="1700"/>
      <c r="D9" s="1800"/>
      <c r="E9" s="1800"/>
      <c r="F9" s="1785"/>
      <c r="G9" s="1786"/>
      <c r="H9" s="1786"/>
      <c r="I9" s="1786"/>
      <c r="J9" s="1786"/>
      <c r="K9" s="1786"/>
      <c r="L9" s="1786"/>
      <c r="M9" s="1786"/>
      <c r="N9" s="1787"/>
      <c r="O9" s="1773" t="s">
        <v>6</v>
      </c>
      <c r="P9" s="1774"/>
      <c r="Q9" s="1774"/>
      <c r="R9" s="1774"/>
      <c r="S9" s="1774"/>
      <c r="T9" s="1775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  <c r="BL9" s="112"/>
      <c r="BM9" s="112"/>
      <c r="BN9" s="112"/>
      <c r="BO9" s="112"/>
      <c r="BP9" s="112"/>
      <c r="BQ9" s="112"/>
      <c r="BR9" s="112"/>
      <c r="BS9" s="112"/>
      <c r="BT9" s="112"/>
      <c r="BU9" s="112"/>
      <c r="BV9" s="112"/>
      <c r="BW9" s="112"/>
      <c r="BX9" s="112"/>
      <c r="BY9" s="116"/>
      <c r="BZ9" s="798" t="s">
        <v>6</v>
      </c>
      <c r="CA9" s="799"/>
      <c r="CB9" s="928"/>
    </row>
    <row r="10" spans="2:80" s="150" customFormat="1" ht="21.6" customHeight="1" outlineLevel="1" x14ac:dyDescent="0.25">
      <c r="B10" s="927"/>
      <c r="C10" s="1700"/>
      <c r="D10" s="1800"/>
      <c r="E10" s="1800"/>
      <c r="F10" s="1788"/>
      <c r="G10" s="1789"/>
      <c r="H10" s="1789"/>
      <c r="I10" s="1789"/>
      <c r="J10" s="1789"/>
      <c r="K10" s="1789"/>
      <c r="L10" s="1789"/>
      <c r="M10" s="1789"/>
      <c r="N10" s="1790"/>
      <c r="O10" s="1777" t="s">
        <v>1068</v>
      </c>
      <c r="P10" s="1778"/>
      <c r="Q10" s="1778"/>
      <c r="R10" s="1778"/>
      <c r="S10" s="1778"/>
      <c r="T10" s="1779"/>
      <c r="U10" s="1192"/>
      <c r="V10" s="1192"/>
      <c r="W10" s="1192"/>
      <c r="X10" s="1192"/>
      <c r="Y10" s="1192"/>
      <c r="Z10" s="1192"/>
      <c r="AA10" s="1192"/>
      <c r="AB10" s="1192"/>
      <c r="AC10" s="1192"/>
      <c r="AD10" s="1192"/>
      <c r="AE10" s="1192"/>
      <c r="AF10" s="1192"/>
      <c r="AG10" s="1192"/>
      <c r="AH10" s="1192"/>
      <c r="AI10" s="1192"/>
      <c r="AJ10" s="1192"/>
      <c r="AK10" s="1192"/>
      <c r="AL10" s="1192"/>
      <c r="AM10" s="1192"/>
      <c r="AN10" s="1192"/>
      <c r="AO10" s="1192"/>
      <c r="AP10" s="1192"/>
      <c r="AQ10" s="1192"/>
      <c r="AR10" s="1192"/>
      <c r="AS10" s="1192"/>
      <c r="AT10" s="1192"/>
      <c r="AU10" s="1192"/>
      <c r="AV10" s="1192"/>
      <c r="AW10" s="1192"/>
      <c r="AX10" s="1192"/>
      <c r="AY10" s="1192"/>
      <c r="AZ10" s="1192"/>
      <c r="BA10" s="1192"/>
      <c r="BB10" s="1192"/>
      <c r="BC10" s="1192"/>
      <c r="BD10" s="1192"/>
      <c r="BE10" s="1192"/>
      <c r="BF10" s="1192"/>
      <c r="BG10" s="1192"/>
      <c r="BH10" s="1192"/>
      <c r="BI10" s="1192"/>
      <c r="BJ10" s="1192"/>
      <c r="BK10" s="1192"/>
      <c r="BL10" s="1192"/>
      <c r="BM10" s="1192"/>
      <c r="BN10" s="1192"/>
      <c r="BO10" s="1192"/>
      <c r="BP10" s="1192"/>
      <c r="BQ10" s="1192"/>
      <c r="BR10" s="1192"/>
      <c r="BS10" s="1192"/>
      <c r="BT10" s="1192"/>
      <c r="BU10" s="1192"/>
      <c r="BV10" s="1192"/>
      <c r="BW10" s="1192"/>
      <c r="BX10" s="1192"/>
      <c r="BY10" s="1194"/>
      <c r="BZ10" s="800" t="s">
        <v>1070</v>
      </c>
      <c r="CA10" s="801"/>
      <c r="CB10" s="928"/>
    </row>
    <row r="11" spans="2:80" s="150" customFormat="1" ht="28.05" customHeight="1" outlineLevel="1" x14ac:dyDescent="0.25">
      <c r="B11" s="1780" t="s">
        <v>1069</v>
      </c>
      <c r="C11" s="1774"/>
      <c r="D11" s="1774"/>
      <c r="E11" s="1774"/>
      <c r="F11" s="1781"/>
      <c r="G11" s="1781"/>
      <c r="H11" s="1781"/>
      <c r="I11" s="1781"/>
      <c r="J11" s="1781"/>
      <c r="K11" s="1781"/>
      <c r="L11" s="1781"/>
      <c r="M11" s="1781"/>
      <c r="N11" s="1781"/>
      <c r="O11" s="1774"/>
      <c r="P11" s="1774"/>
      <c r="Q11" s="1774"/>
      <c r="R11" s="1774"/>
      <c r="S11" s="1774"/>
      <c r="T11" s="1775"/>
      <c r="CB11" s="928"/>
    </row>
    <row r="12" spans="2:80" ht="14.4" customHeight="1" x14ac:dyDescent="0.25">
      <c r="B12" s="948"/>
      <c r="C12" s="1039" t="s">
        <v>896</v>
      </c>
      <c r="D12" s="1039"/>
      <c r="E12" s="1039"/>
      <c r="F12" s="1039"/>
      <c r="G12" s="1039"/>
      <c r="H12" s="1039"/>
      <c r="CB12" s="937"/>
    </row>
    <row r="13" spans="2:80" ht="7.8" customHeight="1" x14ac:dyDescent="0.25">
      <c r="B13" s="948"/>
      <c r="CB13" s="937"/>
    </row>
    <row r="14" spans="2:80" s="931" customFormat="1" x14ac:dyDescent="0.25">
      <c r="B14" s="1040"/>
      <c r="C14" s="1041" t="s">
        <v>959</v>
      </c>
      <c r="F14" s="1041" t="s">
        <v>960</v>
      </c>
      <c r="K14" s="931" t="s">
        <v>961</v>
      </c>
      <c r="T14" s="931" t="s">
        <v>962</v>
      </c>
      <c r="U14" s="1042"/>
      <c r="Z14" s="931" t="s">
        <v>963</v>
      </c>
      <c r="AE14" s="1042"/>
      <c r="AF14" s="931" t="s">
        <v>964</v>
      </c>
      <c r="AL14" s="931" t="s">
        <v>965</v>
      </c>
      <c r="AN14" s="1042"/>
      <c r="AO14" s="1042"/>
      <c r="AV14" s="931" t="s">
        <v>966</v>
      </c>
      <c r="AX14" s="1042"/>
      <c r="BC14" s="931" t="s">
        <v>967</v>
      </c>
      <c r="BI14" s="1041" t="s">
        <v>968</v>
      </c>
      <c r="BK14" s="1042"/>
      <c r="BL14" s="931" t="s">
        <v>969</v>
      </c>
      <c r="BP14" s="931" t="s">
        <v>970</v>
      </c>
      <c r="BU14" s="1042"/>
      <c r="CB14" s="1043"/>
    </row>
    <row r="15" spans="2:80" ht="8.4" customHeight="1" x14ac:dyDescent="0.25">
      <c r="B15" s="948"/>
      <c r="CB15" s="937"/>
    </row>
    <row r="16" spans="2:80" ht="27" customHeight="1" x14ac:dyDescent="0.25">
      <c r="B16" s="948"/>
      <c r="C16" s="1793" t="s">
        <v>662</v>
      </c>
      <c r="D16" s="1793"/>
      <c r="E16" s="1044"/>
      <c r="F16" s="1793" t="s">
        <v>663</v>
      </c>
      <c r="G16" s="1793"/>
      <c r="H16" s="1793"/>
      <c r="I16" s="1793"/>
      <c r="K16" s="1810" t="s">
        <v>712</v>
      </c>
      <c r="L16" s="1811"/>
      <c r="M16" s="1811"/>
      <c r="N16" s="1811"/>
      <c r="O16" s="1811"/>
      <c r="P16" s="1811"/>
      <c r="Q16" s="1811"/>
      <c r="R16" s="1812"/>
      <c r="T16" s="1793" t="s">
        <v>711</v>
      </c>
      <c r="U16" s="1793"/>
      <c r="V16" s="1793"/>
      <c r="W16" s="1793"/>
      <c r="X16" s="1793"/>
      <c r="Z16" s="1813" t="s">
        <v>460</v>
      </c>
      <c r="AA16" s="1814"/>
      <c r="AB16" s="1814"/>
      <c r="AC16" s="1814"/>
      <c r="AD16" s="1815"/>
      <c r="AF16" s="1807" t="s">
        <v>664</v>
      </c>
      <c r="AG16" s="1808"/>
      <c r="AH16" s="1808"/>
      <c r="AI16" s="1808"/>
      <c r="AJ16" s="1809"/>
      <c r="AL16" s="1807" t="s">
        <v>723</v>
      </c>
      <c r="AM16" s="1808"/>
      <c r="AN16" s="1808"/>
      <c r="AO16" s="1808"/>
      <c r="AP16" s="1808"/>
      <c r="AQ16" s="1808"/>
      <c r="AR16" s="1808"/>
      <c r="AS16" s="1808"/>
      <c r="AT16" s="1809"/>
      <c r="AU16" s="932"/>
      <c r="AV16" s="1807"/>
      <c r="AW16" s="1808"/>
      <c r="AX16" s="1808"/>
      <c r="AY16" s="1808"/>
      <c r="AZ16" s="1808"/>
      <c r="BA16" s="1809"/>
      <c r="BB16" s="932"/>
      <c r="BC16" s="1794" t="s">
        <v>665</v>
      </c>
      <c r="BD16" s="1795"/>
      <c r="BE16" s="1795"/>
      <c r="BF16" s="1795"/>
      <c r="BG16" s="1796"/>
      <c r="BH16" s="948"/>
      <c r="BI16" s="1804" t="s">
        <v>666</v>
      </c>
      <c r="BJ16" s="1806"/>
      <c r="BL16" s="1804" t="s">
        <v>667</v>
      </c>
      <c r="BM16" s="1805"/>
      <c r="BN16" s="1806"/>
      <c r="BP16" s="1801" t="s">
        <v>493</v>
      </c>
      <c r="BQ16" s="1802"/>
      <c r="BR16" s="1802"/>
      <c r="BS16" s="1802"/>
      <c r="BT16" s="1802"/>
      <c r="BU16" s="1803"/>
      <c r="BW16" s="1807" t="s">
        <v>703</v>
      </c>
      <c r="BX16" s="1808"/>
      <c r="BY16" s="1808"/>
      <c r="BZ16" s="1808"/>
      <c r="CA16" s="1809"/>
      <c r="CB16" s="937"/>
    </row>
    <row r="17" spans="2:80" ht="23.4" customHeight="1" x14ac:dyDescent="0.25">
      <c r="B17" s="948"/>
      <c r="C17" s="933" t="s">
        <v>668</v>
      </c>
      <c r="D17" s="810" t="s">
        <v>669</v>
      </c>
      <c r="F17" s="815" t="s">
        <v>115</v>
      </c>
      <c r="G17" s="1830"/>
      <c r="H17" s="1830"/>
      <c r="I17" s="1830"/>
      <c r="J17" s="1045"/>
      <c r="K17" s="1051" t="s">
        <v>713</v>
      </c>
      <c r="L17" s="1051" t="s">
        <v>146</v>
      </c>
      <c r="M17" s="1051" t="s">
        <v>714</v>
      </c>
      <c r="N17" s="1051" t="s">
        <v>715</v>
      </c>
      <c r="O17" s="1051" t="s">
        <v>716</v>
      </c>
      <c r="P17" s="1051" t="s">
        <v>717</v>
      </c>
      <c r="Q17" s="1051" t="s">
        <v>718</v>
      </c>
      <c r="R17" s="1051" t="s">
        <v>719</v>
      </c>
      <c r="T17" s="933" t="s">
        <v>451</v>
      </c>
      <c r="U17" s="1828" t="s">
        <v>452</v>
      </c>
      <c r="V17" s="1828"/>
      <c r="W17" s="810" t="s">
        <v>768</v>
      </c>
      <c r="X17" s="810" t="s">
        <v>769</v>
      </c>
      <c r="Z17" s="934" t="s">
        <v>218</v>
      </c>
      <c r="AA17" s="935" t="s">
        <v>212</v>
      </c>
      <c r="AB17" s="936" t="s">
        <v>670</v>
      </c>
      <c r="AC17" s="935" t="s">
        <v>671</v>
      </c>
      <c r="AD17" s="935" t="s">
        <v>672</v>
      </c>
      <c r="AF17" s="943" t="s">
        <v>451</v>
      </c>
      <c r="AG17" s="1831" t="s">
        <v>452</v>
      </c>
      <c r="AH17" s="1831" t="s">
        <v>453</v>
      </c>
      <c r="AI17" s="1831" t="s">
        <v>454</v>
      </c>
      <c r="AJ17" s="1831" t="s">
        <v>470</v>
      </c>
      <c r="AL17" s="945" t="s">
        <v>451</v>
      </c>
      <c r="AM17" s="1791" t="s">
        <v>673</v>
      </c>
      <c r="AN17" s="1833"/>
      <c r="AO17" s="1833"/>
      <c r="AP17" s="1833"/>
      <c r="AQ17" s="1833"/>
      <c r="AR17" s="1833"/>
      <c r="AS17" s="1833"/>
      <c r="AT17" s="1792"/>
      <c r="AV17" s="1797" t="s">
        <v>674</v>
      </c>
      <c r="AW17" s="1798"/>
      <c r="AX17" s="1797" t="s">
        <v>675</v>
      </c>
      <c r="AY17" s="1798"/>
      <c r="AZ17" s="1797" t="s">
        <v>676</v>
      </c>
      <c r="BA17" s="1798"/>
      <c r="BC17" s="945" t="s">
        <v>677</v>
      </c>
      <c r="BD17" s="832" t="s">
        <v>212</v>
      </c>
      <c r="BE17" s="946" t="s">
        <v>213</v>
      </c>
      <c r="BF17" s="947" t="s">
        <v>462</v>
      </c>
      <c r="BG17" s="947" t="s">
        <v>463</v>
      </c>
      <c r="BI17" s="944" t="s">
        <v>127</v>
      </c>
      <c r="BJ17" s="944" t="s">
        <v>136</v>
      </c>
      <c r="BL17" s="949" t="s">
        <v>127</v>
      </c>
      <c r="BM17" s="949" t="s">
        <v>136</v>
      </c>
      <c r="BN17" s="949" t="s">
        <v>438</v>
      </c>
      <c r="BP17" s="945" t="s">
        <v>451</v>
      </c>
      <c r="BQ17" s="832" t="s">
        <v>494</v>
      </c>
      <c r="BR17" s="946" t="s">
        <v>495</v>
      </c>
      <c r="BS17" s="946" t="s">
        <v>496</v>
      </c>
      <c r="BT17" s="946" t="s">
        <v>497</v>
      </c>
      <c r="BU17" s="947" t="s">
        <v>497</v>
      </c>
      <c r="BW17" s="580"/>
      <c r="BX17" s="581"/>
      <c r="BY17" s="582"/>
      <c r="BZ17" s="580"/>
      <c r="CA17" s="581"/>
      <c r="CB17" s="937"/>
    </row>
    <row r="18" spans="2:80" ht="23.4" customHeight="1" x14ac:dyDescent="0.25">
      <c r="B18" s="948"/>
      <c r="C18" s="938" t="s">
        <v>777</v>
      </c>
      <c r="D18" s="814" t="s">
        <v>773</v>
      </c>
      <c r="F18" s="815" t="s">
        <v>678</v>
      </c>
      <c r="G18" s="1835"/>
      <c r="H18" s="1835"/>
      <c r="I18" s="1835"/>
      <c r="J18" s="1045"/>
      <c r="K18" s="951" t="s">
        <v>720</v>
      </c>
      <c r="L18" s="951">
        <v>565</v>
      </c>
      <c r="M18" s="951">
        <v>685</v>
      </c>
      <c r="N18" s="952">
        <v>15</v>
      </c>
      <c r="O18" s="952">
        <v>8</v>
      </c>
      <c r="P18" s="951" t="s">
        <v>721</v>
      </c>
      <c r="Q18" s="952">
        <v>5</v>
      </c>
      <c r="R18" s="951" t="s">
        <v>722</v>
      </c>
      <c r="T18" s="939" t="s">
        <v>12</v>
      </c>
      <c r="U18" s="940" t="s">
        <v>455</v>
      </c>
      <c r="V18" s="940" t="s">
        <v>456</v>
      </c>
      <c r="W18" s="940"/>
      <c r="X18" s="940"/>
      <c r="Z18" s="941" t="s">
        <v>770</v>
      </c>
      <c r="AA18" s="942">
        <v>26945950</v>
      </c>
      <c r="AB18" s="942">
        <v>28456400</v>
      </c>
      <c r="AC18" s="942">
        <v>28192500</v>
      </c>
      <c r="AD18" s="942">
        <v>28456400</v>
      </c>
      <c r="AF18" s="957" t="s">
        <v>469</v>
      </c>
      <c r="AG18" s="1832"/>
      <c r="AH18" s="1832"/>
      <c r="AI18" s="1832"/>
      <c r="AJ18" s="1832"/>
      <c r="AL18" s="958" t="s">
        <v>469</v>
      </c>
      <c r="AM18" s="959" t="s">
        <v>679</v>
      </c>
      <c r="AN18" s="959" t="s">
        <v>680</v>
      </c>
      <c r="AO18" s="959" t="s">
        <v>681</v>
      </c>
      <c r="AP18" s="959" t="s">
        <v>682</v>
      </c>
      <c r="AQ18" s="585" t="s">
        <v>683</v>
      </c>
      <c r="AR18" s="959" t="s">
        <v>476</v>
      </c>
      <c r="AS18" s="959" t="s">
        <v>684</v>
      </c>
      <c r="AT18" s="959" t="s">
        <v>724</v>
      </c>
      <c r="AV18" s="957" t="s">
        <v>685</v>
      </c>
      <c r="AW18" s="960" t="s">
        <v>133</v>
      </c>
      <c r="AX18" s="957" t="s">
        <v>686</v>
      </c>
      <c r="AY18" s="960" t="s">
        <v>687</v>
      </c>
      <c r="AZ18" s="961" t="s">
        <v>688</v>
      </c>
      <c r="BA18" s="961" t="s">
        <v>689</v>
      </c>
      <c r="BC18" s="958" t="s">
        <v>690</v>
      </c>
      <c r="BD18" s="959"/>
      <c r="BE18" s="959"/>
      <c r="BF18" s="959"/>
      <c r="BG18" s="959"/>
      <c r="BI18" s="589" t="s">
        <v>137</v>
      </c>
      <c r="BJ18" s="962">
        <v>68403104.521200001</v>
      </c>
      <c r="BL18" s="589" t="s">
        <v>691</v>
      </c>
      <c r="BM18" s="962">
        <v>0</v>
      </c>
      <c r="BN18" s="963" t="s">
        <v>779</v>
      </c>
      <c r="BP18" s="964" t="s">
        <v>498</v>
      </c>
      <c r="BQ18" s="965"/>
      <c r="BR18" s="965"/>
      <c r="BS18" s="966"/>
      <c r="BT18" s="967"/>
      <c r="BU18" s="968"/>
      <c r="BW18" s="1791" t="s">
        <v>704</v>
      </c>
      <c r="BX18" s="1792"/>
      <c r="BY18" s="584"/>
      <c r="BZ18" s="1791" t="s">
        <v>705</v>
      </c>
      <c r="CA18" s="1792"/>
      <c r="CB18" s="937"/>
    </row>
    <row r="19" spans="2:80" ht="27" customHeight="1" x14ac:dyDescent="0.25">
      <c r="B19" s="948"/>
      <c r="C19" s="938" t="s">
        <v>778</v>
      </c>
      <c r="D19" s="814" t="s">
        <v>774</v>
      </c>
      <c r="F19" s="815" t="s">
        <v>368</v>
      </c>
      <c r="G19" s="1835"/>
      <c r="H19" s="1835"/>
      <c r="I19" s="1835"/>
      <c r="J19" s="1045"/>
      <c r="K19" s="951"/>
      <c r="L19" s="950"/>
      <c r="M19" s="951"/>
      <c r="N19" s="952"/>
      <c r="O19" s="952"/>
      <c r="P19" s="951"/>
      <c r="Q19" s="952"/>
      <c r="R19" s="951"/>
      <c r="T19" s="953" t="s">
        <v>14</v>
      </c>
      <c r="U19" s="954"/>
      <c r="V19" s="954"/>
      <c r="W19" s="954"/>
      <c r="X19" s="954"/>
      <c r="Z19" s="955" t="s">
        <v>738</v>
      </c>
      <c r="AA19" s="956">
        <v>5448809.3800000008</v>
      </c>
      <c r="AB19" s="956">
        <v>5448809.3800000008</v>
      </c>
      <c r="AC19" s="956">
        <v>5448809.3800000008</v>
      </c>
      <c r="AD19" s="956">
        <v>5448809.3800000008</v>
      </c>
      <c r="AF19" s="589"/>
      <c r="AG19" s="971"/>
      <c r="AH19" s="1818"/>
      <c r="AI19" s="1818"/>
      <c r="AJ19" s="972"/>
      <c r="AL19" s="589">
        <f t="shared" ref="AL19:AM23" si="0">AF19</f>
        <v>0</v>
      </c>
      <c r="AM19" s="971">
        <f t="shared" si="0"/>
        <v>0</v>
      </c>
      <c r="AN19" s="973">
        <v>65</v>
      </c>
      <c r="AO19" s="972">
        <v>115</v>
      </c>
      <c r="AP19" s="974">
        <v>6279000</v>
      </c>
      <c r="AQ19" s="975">
        <v>4500</v>
      </c>
      <c r="AR19" s="972">
        <v>2499000</v>
      </c>
      <c r="AS19" s="976">
        <f>IFERROR(AR19/AP19,0)</f>
        <v>0.39799331103678931</v>
      </c>
      <c r="AT19" s="976">
        <f>IFERROR(AP19/$AP$24,0)</f>
        <v>0.49631459341962259</v>
      </c>
      <c r="AV19" s="1023" t="s">
        <v>692</v>
      </c>
      <c r="AW19" s="971">
        <v>12651250</v>
      </c>
      <c r="AX19" s="1023" t="s">
        <v>693</v>
      </c>
      <c r="AY19" s="971">
        <v>9833324.6699999999</v>
      </c>
      <c r="AZ19" s="1821">
        <f>AY24/AW24</f>
        <v>1.1930797091196521</v>
      </c>
      <c r="BA19" s="1824">
        <f>AY24/AW24</f>
        <v>1.1930797091196521</v>
      </c>
      <c r="BC19" s="589" t="s">
        <v>771</v>
      </c>
      <c r="BD19" s="590">
        <v>26945950</v>
      </c>
      <c r="BE19" s="590">
        <v>28456400</v>
      </c>
      <c r="BF19" s="590">
        <v>28192500</v>
      </c>
      <c r="BG19" s="590">
        <v>28456400</v>
      </c>
      <c r="BI19" s="964" t="s">
        <v>139</v>
      </c>
      <c r="BJ19" s="977">
        <v>6502000</v>
      </c>
      <c r="BL19" s="964" t="s">
        <v>694</v>
      </c>
      <c r="BM19" s="977">
        <v>200000</v>
      </c>
      <c r="BN19" s="978" t="s">
        <v>544</v>
      </c>
      <c r="BP19" s="979" t="s">
        <v>499</v>
      </c>
      <c r="BQ19" s="980"/>
      <c r="BR19" s="980"/>
      <c r="BS19" s="981"/>
      <c r="BT19" s="982"/>
      <c r="BU19" s="983"/>
      <c r="BW19" s="585" t="s">
        <v>706</v>
      </c>
      <c r="BX19" s="586">
        <f>SUM(BX20:BX21)</f>
        <v>0</v>
      </c>
      <c r="BY19" s="587"/>
      <c r="BZ19" s="585" t="s">
        <v>706</v>
      </c>
      <c r="CA19" s="588">
        <f>SUM(CA20:CA21)</f>
        <v>0</v>
      </c>
      <c r="CB19" s="937"/>
    </row>
    <row r="20" spans="2:80" ht="30.6" customHeight="1" x14ac:dyDescent="0.25">
      <c r="B20" s="948"/>
      <c r="C20" s="938" t="s">
        <v>776</v>
      </c>
      <c r="D20" s="814" t="s">
        <v>775</v>
      </c>
      <c r="F20" s="816" t="s">
        <v>697</v>
      </c>
      <c r="G20" s="1836"/>
      <c r="H20" s="1836"/>
      <c r="I20" s="1836"/>
      <c r="J20" s="1045"/>
      <c r="K20" s="951"/>
      <c r="L20" s="950"/>
      <c r="M20" s="951"/>
      <c r="N20" s="952"/>
      <c r="O20" s="952"/>
      <c r="P20" s="951"/>
      <c r="Q20" s="952"/>
      <c r="R20" s="951"/>
      <c r="T20" s="969" t="s">
        <v>15</v>
      </c>
      <c r="U20" s="970"/>
      <c r="V20" s="970"/>
      <c r="W20" s="970"/>
      <c r="X20" s="970"/>
      <c r="Z20" s="955" t="s">
        <v>739</v>
      </c>
      <c r="AA20" s="956">
        <v>1636848</v>
      </c>
      <c r="AB20" s="956">
        <v>1636848</v>
      </c>
      <c r="AC20" s="956">
        <v>1636848</v>
      </c>
      <c r="AD20" s="956">
        <v>1636848</v>
      </c>
      <c r="AF20" s="986"/>
      <c r="AG20" s="987"/>
      <c r="AH20" s="1819"/>
      <c r="AI20" s="1819"/>
      <c r="AJ20" s="988"/>
      <c r="AL20" s="986">
        <f t="shared" si="0"/>
        <v>0</v>
      </c>
      <c r="AM20" s="987">
        <f t="shared" si="0"/>
        <v>0</v>
      </c>
      <c r="AN20" s="989">
        <v>75</v>
      </c>
      <c r="AO20" s="990">
        <v>115</v>
      </c>
      <c r="AP20" s="991">
        <v>3363750</v>
      </c>
      <c r="AQ20" s="992">
        <v>5500</v>
      </c>
      <c r="AR20" s="990">
        <v>1218750</v>
      </c>
      <c r="AS20" s="993">
        <f>IFERROR(AR20/AP20,0)</f>
        <v>0.36231884057971014</v>
      </c>
      <c r="AT20" s="993">
        <f>IFERROR(AP20/$AP$24,0)</f>
        <v>0.26588281790336921</v>
      </c>
      <c r="AV20" s="1021" t="s">
        <v>695</v>
      </c>
      <c r="AW20" s="987">
        <v>0</v>
      </c>
      <c r="AX20" s="1021" t="s">
        <v>176</v>
      </c>
      <c r="AY20" s="987">
        <v>5260625</v>
      </c>
      <c r="AZ20" s="1822"/>
      <c r="BA20" s="1825"/>
      <c r="BC20" s="964" t="s">
        <v>740</v>
      </c>
      <c r="BD20" s="590">
        <v>10074252.359999999</v>
      </c>
      <c r="BE20" s="590">
        <v>9949704.0645384602</v>
      </c>
      <c r="BF20" s="590">
        <v>9949704.0645384602</v>
      </c>
      <c r="BG20" s="590">
        <v>9949704.0645384602</v>
      </c>
      <c r="BI20" s="964" t="s">
        <v>138</v>
      </c>
      <c r="BJ20" s="977">
        <v>0</v>
      </c>
      <c r="BL20" s="964" t="s">
        <v>696</v>
      </c>
      <c r="BM20" s="977">
        <v>0</v>
      </c>
      <c r="BN20" s="978">
        <v>0</v>
      </c>
      <c r="BP20" s="979" t="s">
        <v>500</v>
      </c>
      <c r="BQ20" s="980"/>
      <c r="BR20" s="980"/>
      <c r="BS20" s="994"/>
      <c r="BT20" s="982"/>
      <c r="BU20" s="983"/>
      <c r="BW20" s="589" t="s">
        <v>707</v>
      </c>
      <c r="BX20" s="590">
        <v>0</v>
      </c>
      <c r="BY20" s="582"/>
      <c r="BZ20" s="589" t="s">
        <v>707</v>
      </c>
      <c r="CA20" s="591"/>
      <c r="CB20" s="937"/>
    </row>
    <row r="21" spans="2:80" ht="22.2" customHeight="1" x14ac:dyDescent="0.3">
      <c r="B21" s="948"/>
      <c r="C21" s="984"/>
      <c r="D21" s="984"/>
      <c r="F21" s="815" t="s">
        <v>116</v>
      </c>
      <c r="G21" s="1835"/>
      <c r="H21" s="1835"/>
      <c r="I21" s="1835"/>
      <c r="J21" s="1045"/>
      <c r="K21" s="1834" t="s">
        <v>210</v>
      </c>
      <c r="L21" s="1834"/>
      <c r="M21" s="1052">
        <f>SUM(M18:M20)</f>
        <v>685</v>
      </c>
      <c r="N21" s="1053">
        <f>SUM(N18:N20)</f>
        <v>15</v>
      </c>
      <c r="O21" s="1053">
        <f>SUM(O18:O20)</f>
        <v>8</v>
      </c>
      <c r="P21" s="1052"/>
      <c r="Q21" s="1053">
        <f>SUM(Q18:Q20)</f>
        <v>5</v>
      </c>
      <c r="R21" s="1038"/>
      <c r="T21" s="939" t="s">
        <v>457</v>
      </c>
      <c r="U21" s="985">
        <f>SUM(U19:U20)</f>
        <v>0</v>
      </c>
      <c r="V21" s="985">
        <f>SUM(V19:V20)</f>
        <v>0</v>
      </c>
      <c r="W21" s="985"/>
      <c r="X21" s="985"/>
      <c r="Z21" s="955" t="s">
        <v>740</v>
      </c>
      <c r="AA21" s="956">
        <v>10074252.359999999</v>
      </c>
      <c r="AB21" s="956">
        <v>9949704.0645384602</v>
      </c>
      <c r="AC21" s="956">
        <v>9949704.0645384602</v>
      </c>
      <c r="AD21" s="956">
        <v>9949704.0645384602</v>
      </c>
      <c r="AF21" s="986"/>
      <c r="AG21" s="987"/>
      <c r="AH21" s="1819"/>
      <c r="AI21" s="1819"/>
      <c r="AJ21" s="990"/>
      <c r="AL21" s="986">
        <f t="shared" si="0"/>
        <v>0</v>
      </c>
      <c r="AM21" s="987">
        <f t="shared" si="0"/>
        <v>0</v>
      </c>
      <c r="AN21" s="989">
        <v>22</v>
      </c>
      <c r="AO21" s="990">
        <v>140</v>
      </c>
      <c r="AP21" s="991">
        <v>1078000</v>
      </c>
      <c r="AQ21" s="992">
        <v>1600</v>
      </c>
      <c r="AR21" s="990">
        <v>518000</v>
      </c>
      <c r="AS21" s="993">
        <f>IFERROR(AR21/AP21,0)</f>
        <v>0.48051948051948051</v>
      </c>
      <c r="AT21" s="993">
        <f>IFERROR(AP21/$AP$24,0)</f>
        <v>8.5208971445509332E-2</v>
      </c>
      <c r="AV21" s="1021" t="s">
        <v>698</v>
      </c>
      <c r="AW21" s="987"/>
      <c r="AX21" s="1021" t="s">
        <v>699</v>
      </c>
      <c r="AY21" s="987"/>
      <c r="AZ21" s="1822"/>
      <c r="BA21" s="1825"/>
      <c r="BC21" s="964" t="s">
        <v>738</v>
      </c>
      <c r="BD21" s="590">
        <v>5448809.3800000008</v>
      </c>
      <c r="BE21" s="590">
        <v>5448809.3800000008</v>
      </c>
      <c r="BF21" s="590">
        <v>5448809.3800000008</v>
      </c>
      <c r="BG21" s="590">
        <v>5448809.3800000008</v>
      </c>
      <c r="BI21" s="964"/>
      <c r="BJ21" s="978"/>
      <c r="BL21" s="964" t="s">
        <v>700</v>
      </c>
      <c r="BM21" s="977">
        <v>50000</v>
      </c>
      <c r="BN21" s="978">
        <v>0</v>
      </c>
      <c r="BP21" s="979" t="s">
        <v>501</v>
      </c>
      <c r="BQ21" s="980"/>
      <c r="BR21" s="980"/>
      <c r="BS21" s="994"/>
      <c r="BT21" s="982"/>
      <c r="BU21" s="983"/>
      <c r="BW21" s="592" t="s">
        <v>708</v>
      </c>
      <c r="BX21" s="593">
        <v>0</v>
      </c>
      <c r="BY21" s="582"/>
      <c r="BZ21" s="592" t="s">
        <v>708</v>
      </c>
      <c r="CA21" s="593"/>
      <c r="CB21" s="937"/>
    </row>
    <row r="22" spans="2:80" ht="31.2" customHeight="1" outlineLevel="1" x14ac:dyDescent="0.25">
      <c r="B22" s="948"/>
      <c r="F22" s="1045"/>
      <c r="G22" s="1046"/>
      <c r="H22" s="587"/>
      <c r="I22" s="1045"/>
      <c r="J22" s="1045"/>
      <c r="L22" s="1045"/>
      <c r="Q22" s="1045"/>
      <c r="V22" s="1045"/>
      <c r="Z22" s="995" t="s">
        <v>222</v>
      </c>
      <c r="AA22" s="996">
        <v>9786040.2599999979</v>
      </c>
      <c r="AB22" s="996">
        <v>11421038.555461537</v>
      </c>
      <c r="AC22" s="996">
        <v>11157138.555461537</v>
      </c>
      <c r="AD22" s="996">
        <v>11421038.555461537</v>
      </c>
      <c r="AF22" s="986"/>
      <c r="AG22" s="987"/>
      <c r="AH22" s="1819"/>
      <c r="AI22" s="1819"/>
      <c r="AJ22" s="988"/>
      <c r="AL22" s="986">
        <f t="shared" si="0"/>
        <v>0</v>
      </c>
      <c r="AM22" s="987">
        <f t="shared" si="0"/>
        <v>0</v>
      </c>
      <c r="AN22" s="989">
        <v>110</v>
      </c>
      <c r="AO22" s="990">
        <v>45</v>
      </c>
      <c r="AP22" s="991">
        <v>1930500</v>
      </c>
      <c r="AQ22" s="992">
        <v>2800</v>
      </c>
      <c r="AR22" s="990">
        <v>838500</v>
      </c>
      <c r="AS22" s="993">
        <f>IFERROR(AR22/AP22,0)</f>
        <v>0.43434343434343436</v>
      </c>
      <c r="AT22" s="993">
        <f>IFERROR(AP22/$AP$24,0)</f>
        <v>0.15259361723149886</v>
      </c>
      <c r="AV22" s="1021"/>
      <c r="AW22" s="987"/>
      <c r="AX22" s="1021"/>
      <c r="AY22" s="987"/>
      <c r="AZ22" s="1822"/>
      <c r="BA22" s="1825"/>
      <c r="BC22" s="964" t="s">
        <v>739</v>
      </c>
      <c r="BD22" s="590">
        <v>1636848</v>
      </c>
      <c r="BE22" s="590">
        <v>1636848</v>
      </c>
      <c r="BF22" s="590">
        <v>1636848</v>
      </c>
      <c r="BG22" s="590">
        <v>1636848</v>
      </c>
      <c r="BI22" s="964"/>
      <c r="BJ22" s="977"/>
      <c r="BL22" s="964" t="s">
        <v>701</v>
      </c>
      <c r="BM22" s="977">
        <v>200000</v>
      </c>
      <c r="BN22" s="978">
        <v>0</v>
      </c>
      <c r="BP22" s="999" t="s">
        <v>457</v>
      </c>
      <c r="BQ22" s="1000">
        <f>SUM(BQ18:BQ19)</f>
        <v>0</v>
      </c>
      <c r="BR22" s="1000">
        <f>SUM(BR18:BR19)</f>
        <v>0</v>
      </c>
      <c r="BS22" s="1001"/>
      <c r="BT22" s="1002"/>
      <c r="BU22" s="1001"/>
      <c r="BW22" s="580"/>
      <c r="BX22" s="581"/>
      <c r="BY22" s="582"/>
      <c r="BZ22" s="580"/>
      <c r="CA22" s="581"/>
      <c r="CB22" s="937"/>
    </row>
    <row r="23" spans="2:80" ht="26.4" customHeight="1" outlineLevel="1" x14ac:dyDescent="0.25">
      <c r="B23" s="948"/>
      <c r="G23" s="1046"/>
      <c r="H23" s="587"/>
      <c r="Z23" s="997" t="s">
        <v>223</v>
      </c>
      <c r="AA23" s="998">
        <v>0.36317295400607502</v>
      </c>
      <c r="AB23" s="998">
        <v>0.40135219337166811</v>
      </c>
      <c r="AC23" s="998">
        <v>0.39574846343749354</v>
      </c>
      <c r="AD23" s="998">
        <v>0.40135219337166811</v>
      </c>
      <c r="AF23" s="1003"/>
      <c r="AG23" s="1004"/>
      <c r="AH23" s="1820"/>
      <c r="AI23" s="1820"/>
      <c r="AJ23" s="597"/>
      <c r="AL23" s="1003">
        <f t="shared" si="0"/>
        <v>0</v>
      </c>
      <c r="AM23" s="1004">
        <f t="shared" si="0"/>
        <v>0</v>
      </c>
      <c r="AN23" s="1004"/>
      <c r="AO23" s="597"/>
      <c r="AP23" s="1005"/>
      <c r="AQ23" s="1006"/>
      <c r="AR23" s="597"/>
      <c r="AS23" s="1007">
        <f>IFERROR(AR23/AP23,0)</f>
        <v>0</v>
      </c>
      <c r="AT23" s="1007">
        <f>IFERROR(AP23/$AP$24,0)</f>
        <v>0</v>
      </c>
      <c r="AV23" s="1022"/>
      <c r="AW23" s="1004"/>
      <c r="AX23" s="1022"/>
      <c r="AY23" s="1004"/>
      <c r="AZ23" s="1823"/>
      <c r="BA23" s="1826"/>
      <c r="BC23" s="999" t="s">
        <v>772</v>
      </c>
      <c r="BD23" s="1000">
        <v>9786040.2599999998</v>
      </c>
      <c r="BE23" s="1000">
        <v>11421038.555461539</v>
      </c>
      <c r="BF23" s="1000">
        <v>11157138.555461539</v>
      </c>
      <c r="BG23" s="1000">
        <v>11421038.555461539</v>
      </c>
      <c r="BI23" s="964"/>
      <c r="BJ23" s="978"/>
      <c r="BL23" s="964"/>
      <c r="BM23" s="978"/>
      <c r="BN23" s="978"/>
      <c r="BW23" s="601" t="s">
        <v>460</v>
      </c>
      <c r="BX23" s="602">
        <f>SUM(BX24:BX27)</f>
        <v>0</v>
      </c>
      <c r="BY23" s="584"/>
      <c r="BZ23" s="601" t="s">
        <v>709</v>
      </c>
      <c r="CA23" s="602">
        <f>SUM(CA24:CA27)</f>
        <v>0</v>
      </c>
      <c r="CB23" s="937"/>
    </row>
    <row r="24" spans="2:80" ht="22.2" customHeight="1" outlineLevel="1" x14ac:dyDescent="0.25">
      <c r="B24" s="948"/>
      <c r="C24" s="1041"/>
      <c r="G24" s="1046"/>
      <c r="H24" s="587"/>
      <c r="K24" s="1039"/>
      <c r="L24" s="1039"/>
      <c r="M24" s="1039"/>
      <c r="AF24" s="1011" t="s">
        <v>457</v>
      </c>
      <c r="AG24" s="1012">
        <f>SUM(AG19:AG23)</f>
        <v>0</v>
      </c>
      <c r="AH24" s="1012">
        <f>SUM(AH19:AH23)</f>
        <v>0</v>
      </c>
      <c r="AI24" s="1012">
        <f>SUM(AI19:AI22)</f>
        <v>0</v>
      </c>
      <c r="AJ24" s="1013"/>
      <c r="AL24" s="999" t="s">
        <v>457</v>
      </c>
      <c r="AM24" s="1000"/>
      <c r="AN24" s="1000"/>
      <c r="AO24" s="1000"/>
      <c r="AP24" s="1000">
        <f>SUM(AP19:AP23)</f>
        <v>12651250</v>
      </c>
      <c r="AQ24" s="1014"/>
      <c r="AR24" s="1000">
        <f>SUM(AR19:AR23)</f>
        <v>5074250</v>
      </c>
      <c r="AS24" s="1000"/>
      <c r="AT24" s="1015">
        <f>SUM(AT19:AT23)</f>
        <v>1</v>
      </c>
      <c r="AV24" s="1011" t="s">
        <v>210</v>
      </c>
      <c r="AW24" s="1012">
        <f>SUM(AW19:AW23)</f>
        <v>12651250</v>
      </c>
      <c r="AX24" s="1012"/>
      <c r="AY24" s="1012">
        <f>SUM(AY19:AY23)</f>
        <v>15093949.67</v>
      </c>
      <c r="AZ24" s="1013"/>
      <c r="BA24" s="1013"/>
      <c r="BC24" s="964"/>
      <c r="BD24" s="594"/>
      <c r="BE24" s="594"/>
      <c r="BF24" s="594"/>
      <c r="BG24" s="594"/>
      <c r="BI24" s="592"/>
      <c r="BJ24" s="1016"/>
      <c r="BL24" s="592"/>
      <c r="BM24" s="1016"/>
      <c r="BN24" s="1016"/>
      <c r="BW24" s="590" t="s">
        <v>704</v>
      </c>
      <c r="BX24" s="590">
        <v>0</v>
      </c>
      <c r="BY24" s="582"/>
      <c r="BZ24" s="590" t="s">
        <v>693</v>
      </c>
      <c r="CA24" s="590">
        <v>0</v>
      </c>
      <c r="CB24" s="937"/>
    </row>
    <row r="25" spans="2:80" ht="22.2" customHeight="1" outlineLevel="1" x14ac:dyDescent="0.25">
      <c r="B25" s="948"/>
      <c r="G25" s="1046"/>
      <c r="H25" s="587"/>
      <c r="AP25" s="1025"/>
      <c r="AW25" s="932"/>
      <c r="AX25" s="1024"/>
      <c r="AY25" s="1045"/>
      <c r="BC25" s="592"/>
      <c r="BD25" s="1004"/>
      <c r="BE25" s="1004"/>
      <c r="BF25" s="597"/>
      <c r="BG25" s="597"/>
      <c r="BI25" s="1017" t="s">
        <v>140</v>
      </c>
      <c r="BJ25" s="1018">
        <v>81407104.521200001</v>
      </c>
      <c r="BL25" s="1017" t="s">
        <v>140</v>
      </c>
      <c r="BM25" s="1018">
        <f>SUM(BM18:BM24)</f>
        <v>450000</v>
      </c>
      <c r="BN25" s="1018"/>
      <c r="BW25" s="594" t="s">
        <v>710</v>
      </c>
      <c r="BX25" s="594">
        <v>0</v>
      </c>
      <c r="BY25" s="582"/>
      <c r="BZ25" s="594" t="s">
        <v>176</v>
      </c>
      <c r="CA25" s="594">
        <v>0</v>
      </c>
      <c r="CB25" s="937"/>
    </row>
    <row r="26" spans="2:80" ht="22.2" customHeight="1" outlineLevel="1" x14ac:dyDescent="0.25">
      <c r="B26" s="948"/>
      <c r="G26" s="1046"/>
      <c r="H26" s="587"/>
      <c r="AY26" s="1045"/>
      <c r="BB26" s="937"/>
      <c r="BC26" s="999" t="s">
        <v>702</v>
      </c>
      <c r="BD26" s="1000"/>
      <c r="BE26" s="1000"/>
      <c r="BF26" s="1000"/>
      <c r="BG26" s="1000"/>
      <c r="BW26" s="594" t="s">
        <v>699</v>
      </c>
      <c r="BX26" s="594">
        <v>0</v>
      </c>
      <c r="BY26" s="582"/>
      <c r="BZ26" s="594" t="s">
        <v>699</v>
      </c>
      <c r="CA26" s="594">
        <v>0</v>
      </c>
      <c r="CB26" s="937"/>
    </row>
    <row r="27" spans="2:80" outlineLevel="1" x14ac:dyDescent="0.25">
      <c r="B27" s="948"/>
      <c r="G27" s="1046"/>
      <c r="H27" s="587"/>
      <c r="BW27" s="593"/>
      <c r="BX27" s="593"/>
      <c r="BY27" s="582"/>
      <c r="BZ27" s="593"/>
      <c r="CA27" s="593"/>
      <c r="CB27" s="937"/>
    </row>
    <row r="28" spans="2:80" x14ac:dyDescent="0.25">
      <c r="B28" s="948"/>
      <c r="G28" s="1046"/>
      <c r="H28" s="587"/>
      <c r="CB28" s="937"/>
    </row>
    <row r="29" spans="2:80" x14ac:dyDescent="0.25">
      <c r="B29" s="948"/>
      <c r="AG29" s="1827"/>
      <c r="AH29" s="1827"/>
      <c r="AI29" s="1827"/>
      <c r="AJ29" s="1827"/>
      <c r="AK29" s="1827"/>
      <c r="AL29" s="1827"/>
      <c r="AM29" s="1827"/>
      <c r="AN29" s="1827"/>
      <c r="AO29" s="1047"/>
      <c r="BW29" s="601" t="s">
        <v>725</v>
      </c>
      <c r="BX29" s="602">
        <f>SUM(BX30:BX36)</f>
        <v>0</v>
      </c>
      <c r="BY29" s="584"/>
      <c r="BZ29" s="601" t="s">
        <v>726</v>
      </c>
      <c r="CA29" s="602">
        <f>SUM(CA30:CA36)</f>
        <v>0</v>
      </c>
      <c r="CB29" s="937"/>
    </row>
    <row r="30" spans="2:80" x14ac:dyDescent="0.25">
      <c r="B30" s="948"/>
      <c r="AG30" s="1027"/>
      <c r="AH30" s="1028"/>
      <c r="AI30" s="1028"/>
      <c r="AJ30" s="1028"/>
      <c r="AK30" s="1028"/>
      <c r="AL30" s="1028"/>
      <c r="AM30" s="1028"/>
      <c r="AN30" s="1028"/>
      <c r="AO30" s="1048"/>
      <c r="BW30" s="590" t="s">
        <v>137</v>
      </c>
      <c r="BX30" s="590">
        <v>0</v>
      </c>
      <c r="BY30" s="582"/>
      <c r="BZ30" s="590">
        <v>0</v>
      </c>
      <c r="CA30" s="590">
        <v>0</v>
      </c>
      <c r="CB30" s="937"/>
    </row>
    <row r="31" spans="2:80" x14ac:dyDescent="0.25">
      <c r="B31" s="948"/>
      <c r="M31" s="1049"/>
      <c r="N31" s="1049"/>
      <c r="O31" s="1049"/>
      <c r="P31" s="1050"/>
      <c r="Q31" s="1050"/>
      <c r="R31" s="1050"/>
      <c r="S31" s="1050"/>
      <c r="T31" s="1049"/>
      <c r="AG31" s="1027"/>
      <c r="AH31" s="1029"/>
      <c r="AI31" s="1029"/>
      <c r="AJ31" s="1029"/>
      <c r="AK31" s="1029"/>
      <c r="AL31" s="1029"/>
      <c r="AM31" s="1029"/>
      <c r="AN31" s="1029"/>
      <c r="AO31" s="1019"/>
      <c r="BW31" s="594" t="s">
        <v>139</v>
      </c>
      <c r="BX31" s="594">
        <v>0</v>
      </c>
      <c r="BY31" s="582"/>
      <c r="BZ31" s="594">
        <v>0</v>
      </c>
      <c r="CA31" s="594">
        <v>0</v>
      </c>
      <c r="CB31" s="937"/>
    </row>
    <row r="32" spans="2:80" x14ac:dyDescent="0.25">
      <c r="B32" s="948"/>
      <c r="AG32" s="1030"/>
      <c r="AH32" s="1031"/>
      <c r="AI32" s="1031"/>
      <c r="AJ32" s="1031"/>
      <c r="AK32" s="1031"/>
      <c r="AL32" s="1031"/>
      <c r="AM32" s="1031"/>
      <c r="AN32" s="1031"/>
      <c r="AO32" s="1020"/>
      <c r="BW32" s="594" t="s">
        <v>138</v>
      </c>
      <c r="BX32" s="594">
        <v>0</v>
      </c>
      <c r="BY32" s="582"/>
      <c r="BZ32" s="594">
        <v>0</v>
      </c>
      <c r="CA32" s="594">
        <v>0</v>
      </c>
      <c r="CB32" s="937"/>
    </row>
    <row r="33" spans="2:80" x14ac:dyDescent="0.25">
      <c r="B33" s="948"/>
      <c r="AG33" s="1030"/>
      <c r="AH33" s="1031"/>
      <c r="AI33" s="1031"/>
      <c r="AJ33" s="1031"/>
      <c r="AK33" s="1031"/>
      <c r="AL33" s="1031"/>
      <c r="AM33" s="1031"/>
      <c r="AN33" s="1031"/>
      <c r="AO33" s="1020"/>
      <c r="BW33" s="594"/>
      <c r="BX33" s="594"/>
      <c r="BY33" s="582"/>
      <c r="BZ33" s="594">
        <v>0</v>
      </c>
      <c r="CA33" s="594">
        <v>0</v>
      </c>
      <c r="CB33" s="937"/>
    </row>
    <row r="34" spans="2:80" x14ac:dyDescent="0.25">
      <c r="B34" s="948"/>
      <c r="AG34" s="1030"/>
      <c r="AH34" s="1031"/>
      <c r="AI34" s="1031"/>
      <c r="AJ34" s="1031"/>
      <c r="AK34" s="1031"/>
      <c r="AL34" s="1031"/>
      <c r="AM34" s="1031"/>
      <c r="AN34" s="1031"/>
      <c r="AO34" s="1020"/>
      <c r="BW34" s="594"/>
      <c r="BX34" s="594"/>
      <c r="BY34" s="582"/>
      <c r="BZ34" s="594">
        <v>0</v>
      </c>
      <c r="CA34" s="594">
        <v>0</v>
      </c>
      <c r="CB34" s="937"/>
    </row>
    <row r="35" spans="2:80" x14ac:dyDescent="0.25">
      <c r="B35" s="948"/>
      <c r="AG35" s="1030"/>
      <c r="AH35" s="1031"/>
      <c r="AI35" s="1031"/>
      <c r="AJ35" s="1031"/>
      <c r="AK35" s="1031"/>
      <c r="AL35" s="1031"/>
      <c r="AM35" s="1031"/>
      <c r="AN35" s="1031"/>
      <c r="AO35" s="1020"/>
      <c r="BW35" s="594"/>
      <c r="BX35" s="594"/>
      <c r="BY35" s="582"/>
      <c r="BZ35" s="594"/>
      <c r="CA35" s="594">
        <v>0</v>
      </c>
      <c r="CB35" s="937"/>
    </row>
    <row r="36" spans="2:80" x14ac:dyDescent="0.25">
      <c r="B36" s="948"/>
      <c r="AG36" s="1030"/>
      <c r="AH36" s="1028"/>
      <c r="AI36" s="1028"/>
      <c r="AJ36" s="1028"/>
      <c r="AK36" s="1028"/>
      <c r="AL36" s="1028"/>
      <c r="AM36" s="1028"/>
      <c r="AN36" s="1028"/>
      <c r="AO36" s="1048"/>
      <c r="BW36" s="597"/>
      <c r="BX36" s="597"/>
      <c r="BY36" s="596"/>
      <c r="BZ36" s="597"/>
      <c r="CA36" s="593">
        <v>0</v>
      </c>
      <c r="CB36" s="937"/>
    </row>
    <row r="37" spans="2:80" x14ac:dyDescent="0.25">
      <c r="B37" s="948"/>
      <c r="AG37" s="1030"/>
      <c r="AH37" s="1031"/>
      <c r="AI37" s="1031"/>
      <c r="AJ37" s="1031"/>
      <c r="AK37" s="1031"/>
      <c r="AL37" s="1031"/>
      <c r="AM37" s="1031"/>
      <c r="AN37" s="1031"/>
      <c r="AO37" s="1020"/>
      <c r="CB37" s="937"/>
    </row>
    <row r="38" spans="2:80" x14ac:dyDescent="0.25">
      <c r="B38" s="948"/>
      <c r="AG38" s="1030"/>
      <c r="AH38" s="1031"/>
      <c r="AI38" s="1031"/>
      <c r="AJ38" s="1031"/>
      <c r="AK38" s="1031"/>
      <c r="AL38" s="1031"/>
      <c r="AM38" s="1031"/>
      <c r="AN38" s="1031"/>
      <c r="AO38" s="1020"/>
      <c r="BW38" s="1828" t="s">
        <v>727</v>
      </c>
      <c r="BX38" s="1828"/>
      <c r="BY38" s="603"/>
      <c r="BZ38" s="1828" t="s">
        <v>728</v>
      </c>
      <c r="CA38" s="1828"/>
      <c r="CB38" s="937"/>
    </row>
    <row r="39" spans="2:80" x14ac:dyDescent="0.25">
      <c r="B39" s="948"/>
      <c r="AG39" s="1032"/>
      <c r="AH39" s="1032"/>
      <c r="AI39" s="1032"/>
      <c r="AJ39" s="1032"/>
      <c r="AK39" s="1032"/>
      <c r="AL39" s="1032"/>
      <c r="AM39" s="1032"/>
      <c r="AN39" s="1033"/>
      <c r="BW39" s="1817"/>
      <c r="BX39" s="1817"/>
      <c r="BY39" s="582"/>
      <c r="BZ39" s="1817"/>
      <c r="CA39" s="1817"/>
      <c r="CB39" s="937"/>
    </row>
    <row r="40" spans="2:80" x14ac:dyDescent="0.25">
      <c r="B40" s="948"/>
      <c r="AG40" s="1032"/>
      <c r="AH40" s="1032"/>
      <c r="AI40" s="1032"/>
      <c r="AJ40" s="1032"/>
      <c r="AK40" s="1032"/>
      <c r="AL40" s="1032"/>
      <c r="AM40" s="1032"/>
      <c r="AN40" s="1033"/>
      <c r="CB40" s="937"/>
    </row>
    <row r="41" spans="2:80" x14ac:dyDescent="0.25">
      <c r="B41" s="948"/>
      <c r="AG41" s="1032"/>
      <c r="AH41" s="1032"/>
      <c r="AI41" s="1032"/>
      <c r="AJ41" s="1032"/>
      <c r="AK41" s="1032"/>
      <c r="AL41" s="1032"/>
      <c r="AM41" s="1032"/>
      <c r="AN41" s="1033"/>
      <c r="CB41" s="937"/>
    </row>
    <row r="42" spans="2:80" x14ac:dyDescent="0.25">
      <c r="B42" s="948"/>
      <c r="AG42" s="1032"/>
      <c r="AH42" s="1032"/>
      <c r="AI42" s="1032"/>
      <c r="AJ42" s="1032"/>
      <c r="AK42" s="1032"/>
      <c r="AL42" s="1032"/>
      <c r="AM42" s="1032"/>
      <c r="AN42" s="1033"/>
      <c r="CB42" s="937"/>
    </row>
    <row r="43" spans="2:80" x14ac:dyDescent="0.25">
      <c r="B43" s="948"/>
      <c r="AG43" s="1829"/>
      <c r="AH43" s="1829"/>
      <c r="AI43" s="1829"/>
      <c r="AJ43" s="1829"/>
      <c r="AK43" s="1829"/>
      <c r="AL43" s="1829"/>
      <c r="AM43" s="1829"/>
      <c r="AN43" s="1829"/>
      <c r="CB43" s="937"/>
    </row>
    <row r="44" spans="2:80" x14ac:dyDescent="0.25">
      <c r="B44" s="948"/>
      <c r="AG44" s="1034"/>
      <c r="AH44" s="1035"/>
      <c r="AI44" s="1035"/>
      <c r="AJ44" s="1035"/>
      <c r="AK44" s="1035"/>
      <c r="AL44" s="1035"/>
      <c r="AM44" s="1035"/>
      <c r="AN44" s="1035"/>
      <c r="CB44" s="937"/>
    </row>
    <row r="45" spans="2:80" x14ac:dyDescent="0.25">
      <c r="B45" s="948"/>
      <c r="AG45" s="580"/>
      <c r="AH45" s="1036"/>
      <c r="AI45" s="1036"/>
      <c r="AJ45" s="1036"/>
      <c r="AK45" s="1036"/>
      <c r="AL45" s="1036"/>
      <c r="AM45" s="1036"/>
      <c r="AN45" s="1036"/>
      <c r="CB45" s="937"/>
    </row>
    <row r="46" spans="2:80" x14ac:dyDescent="0.25">
      <c r="B46" s="948"/>
      <c r="AG46" s="580"/>
      <c r="AH46" s="1036"/>
      <c r="AI46" s="1036"/>
      <c r="AJ46" s="1036"/>
      <c r="AK46" s="1036"/>
      <c r="AL46" s="1036"/>
      <c r="AM46" s="1036"/>
      <c r="AN46" s="1036"/>
      <c r="CB46" s="937"/>
    </row>
    <row r="47" spans="2:80" x14ac:dyDescent="0.25">
      <c r="B47" s="948"/>
      <c r="AG47" s="580"/>
      <c r="AH47" s="1036"/>
      <c r="AI47" s="1036"/>
      <c r="AJ47" s="1036"/>
      <c r="AK47" s="1036"/>
      <c r="AL47" s="1036"/>
      <c r="AM47" s="1036"/>
      <c r="AN47" s="1036"/>
      <c r="CB47" s="937"/>
    </row>
    <row r="48" spans="2:80" x14ac:dyDescent="0.25">
      <c r="B48" s="948"/>
      <c r="AG48" s="580"/>
      <c r="AH48" s="1036"/>
      <c r="AI48" s="1036"/>
      <c r="AJ48" s="1036"/>
      <c r="AK48" s="1036"/>
      <c r="AL48" s="1036"/>
      <c r="AM48" s="1036"/>
      <c r="AN48" s="1036"/>
      <c r="CB48" s="937"/>
    </row>
    <row r="49" spans="2:80" x14ac:dyDescent="0.25">
      <c r="B49" s="948"/>
      <c r="AG49" s="580"/>
      <c r="AH49" s="1036"/>
      <c r="AI49" s="1036"/>
      <c r="AJ49" s="1036"/>
      <c r="AK49" s="1036"/>
      <c r="AL49" s="1036"/>
      <c r="AM49" s="1036"/>
      <c r="AN49" s="1036"/>
      <c r="CB49" s="937"/>
    </row>
    <row r="50" spans="2:80" x14ac:dyDescent="0.25">
      <c r="B50" s="948"/>
      <c r="AG50" s="580"/>
      <c r="AH50" s="1036"/>
      <c r="AI50" s="1036"/>
      <c r="AJ50" s="1036"/>
      <c r="AK50" s="1036"/>
      <c r="AL50" s="1036"/>
      <c r="AM50" s="1036"/>
      <c r="AN50" s="1036"/>
      <c r="CB50" s="937"/>
    </row>
    <row r="51" spans="2:80" x14ac:dyDescent="0.25">
      <c r="B51" s="948"/>
      <c r="AG51" s="580"/>
      <c r="AH51" s="1036"/>
      <c r="AI51" s="1036"/>
      <c r="AJ51" s="1036"/>
      <c r="AK51" s="1036"/>
      <c r="AL51" s="1036"/>
      <c r="AM51" s="1036"/>
      <c r="AN51" s="1036"/>
      <c r="CB51" s="937"/>
    </row>
    <row r="52" spans="2:80" x14ac:dyDescent="0.25">
      <c r="B52" s="948"/>
      <c r="AG52" s="1030"/>
      <c r="AH52" s="1031"/>
      <c r="AI52" s="1031"/>
      <c r="AJ52" s="1031"/>
      <c r="AK52" s="1031"/>
      <c r="AL52" s="1031"/>
      <c r="AM52" s="1031"/>
      <c r="AN52" s="1031"/>
      <c r="CB52" s="937"/>
    </row>
    <row r="53" spans="2:80" x14ac:dyDescent="0.25">
      <c r="B53" s="948"/>
      <c r="AG53" s="1030"/>
      <c r="AH53" s="1031"/>
      <c r="AI53" s="1031"/>
      <c r="AJ53" s="1031"/>
      <c r="AK53" s="1031"/>
      <c r="AL53" s="1031"/>
      <c r="AM53" s="1031"/>
      <c r="AN53" s="1031"/>
      <c r="CB53" s="937"/>
    </row>
    <row r="54" spans="2:80" x14ac:dyDescent="0.25">
      <c r="B54" s="948"/>
      <c r="AG54" s="1032"/>
      <c r="AH54" s="1032"/>
      <c r="AI54" s="1032"/>
      <c r="AJ54" s="1032"/>
      <c r="AK54" s="1032"/>
      <c r="AL54" s="1032"/>
      <c r="AM54" s="1032"/>
      <c r="AN54" s="1033"/>
      <c r="CB54" s="937"/>
    </row>
    <row r="55" spans="2:80" x14ac:dyDescent="0.25">
      <c r="B55" s="948"/>
      <c r="AG55" s="1032"/>
      <c r="AH55" s="1032"/>
      <c r="AI55" s="1032"/>
      <c r="AJ55" s="1032"/>
      <c r="AK55" s="1032"/>
      <c r="AL55" s="1032"/>
      <c r="AM55" s="1032"/>
      <c r="AN55" s="1033"/>
      <c r="CB55" s="937"/>
    </row>
    <row r="56" spans="2:80" x14ac:dyDescent="0.25">
      <c r="B56" s="948"/>
      <c r="AG56" s="1032"/>
      <c r="AH56" s="1032"/>
      <c r="AI56" s="1032"/>
      <c r="AJ56" s="1032"/>
      <c r="AK56" s="1032"/>
      <c r="AL56" s="1032"/>
      <c r="AM56" s="1032"/>
      <c r="AN56" s="1033"/>
      <c r="CB56" s="937"/>
    </row>
    <row r="57" spans="2:80" x14ac:dyDescent="0.25">
      <c r="B57" s="948"/>
      <c r="AG57" s="1032"/>
      <c r="AH57" s="1032"/>
      <c r="AI57" s="1032"/>
      <c r="AJ57" s="1032"/>
      <c r="AK57" s="1032"/>
      <c r="AL57" s="1032"/>
      <c r="AM57" s="1032"/>
      <c r="AN57" s="1033"/>
      <c r="CB57" s="937"/>
    </row>
    <row r="58" spans="2:80" x14ac:dyDescent="0.25">
      <c r="B58" s="948"/>
      <c r="AG58" s="1032"/>
      <c r="AH58" s="1032"/>
      <c r="AI58" s="1032"/>
      <c r="AJ58" s="1032"/>
      <c r="AK58" s="1032"/>
      <c r="AL58" s="1032"/>
      <c r="AM58" s="1032"/>
      <c r="AN58" s="1033"/>
      <c r="CB58" s="937"/>
    </row>
    <row r="59" spans="2:80" x14ac:dyDescent="0.25">
      <c r="B59" s="948"/>
      <c r="AG59" s="1032"/>
      <c r="AH59" s="1032"/>
      <c r="AI59" s="1032"/>
      <c r="AJ59" s="1032"/>
      <c r="AK59" s="1032"/>
      <c r="AL59" s="1032"/>
      <c r="AM59" s="1032"/>
      <c r="AN59" s="1033"/>
      <c r="CB59" s="937"/>
    </row>
    <row r="60" spans="2:80" x14ac:dyDescent="0.25">
      <c r="B60" s="948"/>
      <c r="AG60" s="1034"/>
      <c r="AH60" s="1035"/>
      <c r="AI60" s="1035"/>
      <c r="AJ60" s="1035"/>
      <c r="AK60" s="1035"/>
      <c r="AL60" s="1035"/>
      <c r="AM60" s="1035"/>
      <c r="AN60" s="1035"/>
      <c r="CB60" s="937"/>
    </row>
    <row r="61" spans="2:80" x14ac:dyDescent="0.25">
      <c r="B61" s="948"/>
      <c r="AG61" s="580"/>
      <c r="AH61" s="1036"/>
      <c r="AI61" s="1036"/>
      <c r="AJ61" s="1036"/>
      <c r="AK61" s="1036"/>
      <c r="AL61" s="1036"/>
      <c r="AM61" s="1036"/>
      <c r="AN61" s="1036"/>
      <c r="CB61" s="937"/>
    </row>
    <row r="62" spans="2:80" x14ac:dyDescent="0.25">
      <c r="B62" s="948"/>
      <c r="AG62" s="580"/>
      <c r="AH62" s="1036"/>
      <c r="AI62" s="1036"/>
      <c r="AJ62" s="1036"/>
      <c r="AK62" s="1036"/>
      <c r="AL62" s="1036"/>
      <c r="AM62" s="1036"/>
      <c r="AN62" s="1036"/>
      <c r="CB62" s="937"/>
    </row>
    <row r="63" spans="2:80" x14ac:dyDescent="0.25">
      <c r="B63" s="948"/>
      <c r="AG63" s="580"/>
      <c r="AH63" s="1036"/>
      <c r="AI63" s="1036"/>
      <c r="AJ63" s="1036"/>
      <c r="AK63" s="1036"/>
      <c r="AL63" s="1036"/>
      <c r="AM63" s="1036"/>
      <c r="AN63" s="1036"/>
      <c r="CB63" s="937"/>
    </row>
    <row r="64" spans="2:80" x14ac:dyDescent="0.25">
      <c r="B64" s="948"/>
      <c r="AG64" s="580"/>
      <c r="AH64" s="1036"/>
      <c r="AI64" s="1036"/>
      <c r="AJ64" s="1036"/>
      <c r="AK64" s="1036"/>
      <c r="AL64" s="1036"/>
      <c r="AM64" s="1036"/>
      <c r="AN64" s="1036"/>
      <c r="CB64" s="937"/>
    </row>
    <row r="65" spans="2:80" x14ac:dyDescent="0.25">
      <c r="B65" s="948"/>
      <c r="AG65" s="1030"/>
      <c r="AH65" s="1031"/>
      <c r="AI65" s="1031"/>
      <c r="AJ65" s="1031"/>
      <c r="AK65" s="1031"/>
      <c r="AL65" s="1031"/>
      <c r="AM65" s="1031"/>
      <c r="AN65" s="1031"/>
      <c r="CB65" s="937"/>
    </row>
    <row r="66" spans="2:80" x14ac:dyDescent="0.25">
      <c r="B66" s="948"/>
      <c r="AG66" s="1032"/>
      <c r="AH66" s="1032"/>
      <c r="AI66" s="1032"/>
      <c r="AJ66" s="1032"/>
      <c r="AK66" s="1032"/>
      <c r="AL66" s="1032"/>
      <c r="AM66" s="1032"/>
      <c r="AN66" s="1033"/>
      <c r="CB66" s="937"/>
    </row>
    <row r="67" spans="2:80" x14ac:dyDescent="0.25">
      <c r="B67" s="948"/>
      <c r="AG67" s="1032"/>
      <c r="AH67" s="1032"/>
      <c r="AI67" s="1032"/>
      <c r="AJ67" s="1032"/>
      <c r="AK67" s="1032"/>
      <c r="AL67" s="1032"/>
      <c r="AM67" s="1032"/>
      <c r="AN67" s="1033"/>
      <c r="CB67" s="937"/>
    </row>
    <row r="68" spans="2:80" x14ac:dyDescent="0.25">
      <c r="B68" s="948"/>
      <c r="CB68" s="937"/>
    </row>
    <row r="69" spans="2:80" x14ac:dyDescent="0.25">
      <c r="B69" s="948"/>
      <c r="CB69" s="937"/>
    </row>
    <row r="70" spans="2:80" x14ac:dyDescent="0.25">
      <c r="B70" s="948"/>
      <c r="CB70" s="937"/>
    </row>
    <row r="71" spans="2:80" x14ac:dyDescent="0.25">
      <c r="B71" s="948"/>
      <c r="CB71" s="937"/>
    </row>
    <row r="72" spans="2:80" x14ac:dyDescent="0.25">
      <c r="B72" s="948"/>
      <c r="CB72" s="937"/>
    </row>
    <row r="73" spans="2:80" x14ac:dyDescent="0.25">
      <c r="B73" s="948"/>
      <c r="CB73" s="937"/>
    </row>
    <row r="74" spans="2:80" x14ac:dyDescent="0.25">
      <c r="B74" s="948"/>
      <c r="CB74" s="937"/>
    </row>
    <row r="75" spans="2:80" x14ac:dyDescent="0.25">
      <c r="B75" s="948"/>
      <c r="CB75" s="937"/>
    </row>
    <row r="76" spans="2:80" x14ac:dyDescent="0.25">
      <c r="B76" s="948"/>
      <c r="CB76" s="937"/>
    </row>
    <row r="77" spans="2:80" x14ac:dyDescent="0.25">
      <c r="B77" s="948"/>
      <c r="CB77" s="937"/>
    </row>
    <row r="78" spans="2:80" x14ac:dyDescent="0.25">
      <c r="B78" s="948"/>
      <c r="CB78" s="937"/>
    </row>
    <row r="79" spans="2:80" x14ac:dyDescent="0.25">
      <c r="B79" s="948"/>
      <c r="CB79" s="937"/>
    </row>
    <row r="80" spans="2:80" x14ac:dyDescent="0.25">
      <c r="B80" s="948"/>
      <c r="CB80" s="937"/>
    </row>
    <row r="81" spans="2:80" x14ac:dyDescent="0.25">
      <c r="B81" s="948"/>
      <c r="CB81" s="937"/>
    </row>
    <row r="82" spans="2:80" x14ac:dyDescent="0.25">
      <c r="B82" s="948"/>
      <c r="CB82" s="937"/>
    </row>
    <row r="83" spans="2:80" x14ac:dyDescent="0.25">
      <c r="B83" s="948"/>
      <c r="CB83" s="937"/>
    </row>
    <row r="84" spans="2:80" x14ac:dyDescent="0.25">
      <c r="B84" s="948"/>
      <c r="CB84" s="937"/>
    </row>
    <row r="85" spans="2:80" x14ac:dyDescent="0.25">
      <c r="B85" s="948"/>
      <c r="CB85" s="937"/>
    </row>
    <row r="86" spans="2:80" x14ac:dyDescent="0.25">
      <c r="B86" s="948"/>
      <c r="CB86" s="937"/>
    </row>
    <row r="87" spans="2:80" x14ac:dyDescent="0.25">
      <c r="B87" s="948"/>
      <c r="CB87" s="937"/>
    </row>
    <row r="88" spans="2:80" x14ac:dyDescent="0.25">
      <c r="B88" s="948"/>
      <c r="CB88" s="937"/>
    </row>
    <row r="89" spans="2:80" x14ac:dyDescent="0.25">
      <c r="B89" s="948"/>
      <c r="CB89" s="937"/>
    </row>
    <row r="90" spans="2:80" x14ac:dyDescent="0.25">
      <c r="B90" s="948"/>
      <c r="CB90" s="937"/>
    </row>
    <row r="91" spans="2:80" x14ac:dyDescent="0.25">
      <c r="B91" s="948"/>
      <c r="CB91" s="937"/>
    </row>
    <row r="92" spans="2:80" x14ac:dyDescent="0.25">
      <c r="B92" s="948"/>
      <c r="CB92" s="937"/>
    </row>
    <row r="93" spans="2:80" x14ac:dyDescent="0.25">
      <c r="B93" s="948"/>
      <c r="CB93" s="937"/>
    </row>
    <row r="94" spans="2:80" x14ac:dyDescent="0.25">
      <c r="B94" s="948"/>
      <c r="CB94" s="937"/>
    </row>
    <row r="95" spans="2:80" x14ac:dyDescent="0.25">
      <c r="B95" s="948"/>
      <c r="CB95" s="937"/>
    </row>
    <row r="96" spans="2:80" x14ac:dyDescent="0.25">
      <c r="B96" s="948"/>
      <c r="CB96" s="937"/>
    </row>
    <row r="97" spans="2:80" x14ac:dyDescent="0.25">
      <c r="B97" s="948"/>
      <c r="CB97" s="937"/>
    </row>
    <row r="98" spans="2:80" x14ac:dyDescent="0.25">
      <c r="B98" s="948"/>
      <c r="CB98" s="937"/>
    </row>
    <row r="99" spans="2:80" x14ac:dyDescent="0.25">
      <c r="B99" s="948"/>
      <c r="CB99" s="937"/>
    </row>
    <row r="100" spans="2:80" x14ac:dyDescent="0.25">
      <c r="B100" s="948"/>
      <c r="CB100" s="937"/>
    </row>
    <row r="101" spans="2:80" x14ac:dyDescent="0.25">
      <c r="B101" s="948"/>
      <c r="CB101" s="937"/>
    </row>
    <row r="102" spans="2:80" x14ac:dyDescent="0.25">
      <c r="B102" s="948"/>
      <c r="CB102" s="937"/>
    </row>
    <row r="103" spans="2:80" x14ac:dyDescent="0.25">
      <c r="B103" s="948"/>
      <c r="CB103" s="937"/>
    </row>
    <row r="104" spans="2:80" x14ac:dyDescent="0.25">
      <c r="B104" s="948"/>
      <c r="CB104" s="937"/>
    </row>
    <row r="105" spans="2:80" x14ac:dyDescent="0.25">
      <c r="B105" s="948"/>
      <c r="CB105" s="937"/>
    </row>
    <row r="106" spans="2:80" x14ac:dyDescent="0.25">
      <c r="B106" s="948"/>
      <c r="CB106" s="937"/>
    </row>
    <row r="107" spans="2:80" x14ac:dyDescent="0.25">
      <c r="B107" s="948"/>
      <c r="CB107" s="937"/>
    </row>
    <row r="108" spans="2:80" x14ac:dyDescent="0.25">
      <c r="B108" s="948"/>
      <c r="CB108" s="937"/>
    </row>
    <row r="109" spans="2:80" x14ac:dyDescent="0.25">
      <c r="B109" s="948"/>
      <c r="CB109" s="937"/>
    </row>
    <row r="110" spans="2:80" x14ac:dyDescent="0.25">
      <c r="B110" s="948"/>
      <c r="CB110" s="937"/>
    </row>
    <row r="111" spans="2:80" x14ac:dyDescent="0.25">
      <c r="B111" s="948"/>
      <c r="CB111" s="937"/>
    </row>
    <row r="112" spans="2:80" x14ac:dyDescent="0.25">
      <c r="B112" s="948"/>
      <c r="CB112" s="937"/>
    </row>
    <row r="113" spans="2:80" x14ac:dyDescent="0.25">
      <c r="B113" s="948"/>
      <c r="CB113" s="937"/>
    </row>
    <row r="114" spans="2:80" x14ac:dyDescent="0.25">
      <c r="B114" s="948"/>
      <c r="CB114" s="937"/>
    </row>
    <row r="115" spans="2:80" x14ac:dyDescent="0.25">
      <c r="B115" s="948"/>
      <c r="CB115" s="937"/>
    </row>
    <row r="116" spans="2:80" x14ac:dyDescent="0.25">
      <c r="B116" s="948"/>
      <c r="CB116" s="937"/>
    </row>
    <row r="117" spans="2:80" x14ac:dyDescent="0.25">
      <c r="B117" s="948"/>
      <c r="CB117" s="937"/>
    </row>
    <row r="118" spans="2:80" x14ac:dyDescent="0.25">
      <c r="B118" s="948"/>
      <c r="CB118" s="937"/>
    </row>
    <row r="119" spans="2:80" x14ac:dyDescent="0.25">
      <c r="B119" s="948"/>
      <c r="CB119" s="937"/>
    </row>
    <row r="120" spans="2:80" x14ac:dyDescent="0.25">
      <c r="B120" s="948"/>
      <c r="CB120" s="937"/>
    </row>
    <row r="121" spans="2:80" x14ac:dyDescent="0.25">
      <c r="B121" s="948"/>
      <c r="CB121" s="937"/>
    </row>
    <row r="122" spans="2:80" x14ac:dyDescent="0.25">
      <c r="B122" s="1008"/>
      <c r="C122" s="1009"/>
      <c r="D122" s="1009"/>
      <c r="E122" s="1037"/>
      <c r="F122" s="1009"/>
      <c r="G122" s="1009"/>
      <c r="H122" s="1009"/>
      <c r="I122" s="1009"/>
      <c r="J122" s="1009"/>
      <c r="K122" s="1037"/>
      <c r="L122" s="1009"/>
      <c r="M122" s="1009"/>
      <c r="N122" s="1009"/>
      <c r="O122" s="1009"/>
      <c r="P122" s="1009"/>
      <c r="Q122" s="1009"/>
      <c r="R122" s="1009"/>
      <c r="S122" s="1009"/>
      <c r="T122" s="1009"/>
      <c r="U122" s="1037"/>
      <c r="V122" s="1009"/>
      <c r="W122" s="1009"/>
      <c r="X122" s="1009"/>
      <c r="Y122" s="1009"/>
      <c r="Z122" s="1009"/>
      <c r="AA122" s="1009"/>
      <c r="AB122" s="1009"/>
      <c r="AC122" s="1009"/>
      <c r="AD122" s="1009"/>
      <c r="AE122" s="1037"/>
      <c r="AF122" s="1009"/>
      <c r="AG122" s="1009"/>
      <c r="AH122" s="1009"/>
      <c r="AI122" s="1009"/>
      <c r="AJ122" s="1009"/>
      <c r="AK122" s="1009"/>
      <c r="AL122" s="1009"/>
      <c r="AM122" s="1009"/>
      <c r="AN122" s="1037"/>
      <c r="AO122" s="1037"/>
      <c r="AP122" s="1009"/>
      <c r="AQ122" s="1009"/>
      <c r="AR122" s="1009"/>
      <c r="AS122" s="1009"/>
      <c r="AT122" s="1009"/>
      <c r="AU122" s="1009"/>
      <c r="AV122" s="1009"/>
      <c r="AW122" s="1009"/>
      <c r="AX122" s="1037"/>
      <c r="AY122" s="1009"/>
      <c r="AZ122" s="1009"/>
      <c r="BA122" s="1009"/>
      <c r="BB122" s="1009"/>
      <c r="BC122" s="1009"/>
      <c r="BD122" s="1009"/>
      <c r="BE122" s="1009"/>
      <c r="BF122" s="1009"/>
      <c r="BG122" s="1009"/>
      <c r="BH122" s="1009"/>
      <c r="BI122" s="1009"/>
      <c r="BJ122" s="1009"/>
      <c r="BK122" s="1037"/>
      <c r="BL122" s="1009"/>
      <c r="BM122" s="1009"/>
      <c r="BN122" s="1009"/>
      <c r="BO122" s="1009"/>
      <c r="BP122" s="1009"/>
      <c r="BQ122" s="1009"/>
      <c r="BR122" s="1009"/>
      <c r="BS122" s="1009"/>
      <c r="BT122" s="1009"/>
      <c r="BU122" s="1037"/>
      <c r="BV122" s="1009"/>
      <c r="BW122" s="1009"/>
      <c r="BX122" s="1009"/>
      <c r="BY122" s="1009"/>
      <c r="BZ122" s="1009"/>
      <c r="CA122" s="1009"/>
      <c r="CB122" s="1010"/>
    </row>
  </sheetData>
  <mergeCells count="51">
    <mergeCell ref="AG43:AN43"/>
    <mergeCell ref="G17:I17"/>
    <mergeCell ref="U17:V17"/>
    <mergeCell ref="AG17:AG18"/>
    <mergeCell ref="AH17:AH18"/>
    <mergeCell ref="AI17:AI18"/>
    <mergeCell ref="AJ17:AJ18"/>
    <mergeCell ref="AM17:AT17"/>
    <mergeCell ref="K21:L21"/>
    <mergeCell ref="G21:I21"/>
    <mergeCell ref="G19:I19"/>
    <mergeCell ref="G20:I20"/>
    <mergeCell ref="G18:I18"/>
    <mergeCell ref="BW39:BX39"/>
    <mergeCell ref="BZ39:CA39"/>
    <mergeCell ref="AI19:AI23"/>
    <mergeCell ref="AZ19:AZ23"/>
    <mergeCell ref="BA19:BA23"/>
    <mergeCell ref="AG29:AN29"/>
    <mergeCell ref="BW38:BX38"/>
    <mergeCell ref="BZ38:CA38"/>
    <mergeCell ref="AH19:AH23"/>
    <mergeCell ref="AF16:AJ16"/>
    <mergeCell ref="T16:X16"/>
    <mergeCell ref="O3:T3"/>
    <mergeCell ref="O4:T4"/>
    <mergeCell ref="O5:T5"/>
    <mergeCell ref="O6:T6"/>
    <mergeCell ref="BW18:BX18"/>
    <mergeCell ref="BZ18:CA18"/>
    <mergeCell ref="C16:D16"/>
    <mergeCell ref="BC16:BG16"/>
    <mergeCell ref="AZ17:BA17"/>
    <mergeCell ref="F16:I16"/>
    <mergeCell ref="AX17:AY17"/>
    <mergeCell ref="AV17:AW17"/>
    <mergeCell ref="BP16:BU16"/>
    <mergeCell ref="BL16:BN16"/>
    <mergeCell ref="BW16:CA16"/>
    <mergeCell ref="K16:R16"/>
    <mergeCell ref="AV16:BA16"/>
    <mergeCell ref="BI16:BJ16"/>
    <mergeCell ref="AL16:AT16"/>
    <mergeCell ref="Z16:AD16"/>
    <mergeCell ref="O7:T7"/>
    <mergeCell ref="O8:T8"/>
    <mergeCell ref="O9:T9"/>
    <mergeCell ref="O10:T10"/>
    <mergeCell ref="B11:T11"/>
    <mergeCell ref="F3:N10"/>
    <mergeCell ref="C3:E10"/>
  </mergeCells>
  <conditionalFormatting sqref="V22 AH19:AJ19 AM18:AQ18 AN19:AP23 AL24:AQ24 Q22 G22:H28 C16:C20 I18:J22 D17:D20 F16:F17 L22 F19:F22 AP25 AF24:AJ24 AF16:AF19 AL16:AL18 AV24:BA24 AV16:AV19 BP16:BP22">
    <cfRule type="cellIs" dxfId="150" priority="82" operator="lessThan">
      <formula>0</formula>
    </cfRule>
  </conditionalFormatting>
  <conditionalFormatting sqref="AJ20:AJ23 AG19:AG23">
    <cfRule type="cellIs" dxfId="149" priority="80" operator="lessThan">
      <formula>0</formula>
    </cfRule>
  </conditionalFormatting>
  <conditionalFormatting sqref="AG17:AJ17">
    <cfRule type="cellIs" dxfId="148" priority="79" operator="lessThan">
      <formula>0</formula>
    </cfRule>
  </conditionalFormatting>
  <conditionalFormatting sqref="AF20:AF23">
    <cfRule type="cellIs" dxfId="147" priority="78" operator="lessThan">
      <formula>0</formula>
    </cfRule>
  </conditionalFormatting>
  <conditionalFormatting sqref="AR18:AT18 AR24:AT24">
    <cfRule type="cellIs" dxfId="146" priority="77" operator="lessThan">
      <formula>0</formula>
    </cfRule>
  </conditionalFormatting>
  <conditionalFormatting sqref="AY25:AY26">
    <cfRule type="cellIs" dxfId="145" priority="76" operator="lessThan">
      <formula>0</formula>
    </cfRule>
  </conditionalFormatting>
  <conditionalFormatting sqref="AM17">
    <cfRule type="cellIs" dxfId="144" priority="75" operator="lessThan">
      <formula>0</formula>
    </cfRule>
  </conditionalFormatting>
  <conditionalFormatting sqref="AR19:AT23">
    <cfRule type="cellIs" dxfId="143" priority="74" operator="lessThan">
      <formula>0</formula>
    </cfRule>
  </conditionalFormatting>
  <conditionalFormatting sqref="AQ19:AQ23">
    <cfRule type="cellIs" dxfId="142" priority="73" operator="lessThan">
      <formula>0</formula>
    </cfRule>
  </conditionalFormatting>
  <conditionalFormatting sqref="BQ18:BU22">
    <cfRule type="cellIs" dxfId="141" priority="70" operator="lessThan">
      <formula>0</formula>
    </cfRule>
  </conditionalFormatting>
  <conditionalFormatting sqref="BQ17">
    <cfRule type="cellIs" dxfId="140" priority="69" operator="lessThan">
      <formula>0</formula>
    </cfRule>
  </conditionalFormatting>
  <conditionalFormatting sqref="J17">
    <cfRule type="cellIs" dxfId="139" priority="67" operator="lessThan">
      <formula>0</formula>
    </cfRule>
  </conditionalFormatting>
  <conditionalFormatting sqref="AM19:AM23">
    <cfRule type="cellIs" dxfId="138" priority="63" operator="lessThan">
      <formula>0</formula>
    </cfRule>
  </conditionalFormatting>
  <conditionalFormatting sqref="AL19">
    <cfRule type="cellIs" dxfId="137" priority="62" operator="lessThan">
      <formula>0</formula>
    </cfRule>
  </conditionalFormatting>
  <conditionalFormatting sqref="AL20:AL23">
    <cfRule type="cellIs" dxfId="136" priority="61" operator="lessThan">
      <formula>0</formula>
    </cfRule>
  </conditionalFormatting>
  <conditionalFormatting sqref="AW19:AW23">
    <cfRule type="cellIs" dxfId="135" priority="59" operator="lessThan">
      <formula>0</formula>
    </cfRule>
  </conditionalFormatting>
  <conditionalFormatting sqref="AX17 AZ17 AW18:BA18">
    <cfRule type="cellIs" dxfId="134" priority="58" operator="lessThan">
      <formula>0</formula>
    </cfRule>
  </conditionalFormatting>
  <conditionalFormatting sqref="AV20:AV23">
    <cfRule type="cellIs" dxfId="133" priority="57" operator="lessThan">
      <formula>0</formula>
    </cfRule>
  </conditionalFormatting>
  <conditionalFormatting sqref="AY19:AY23">
    <cfRule type="cellIs" dxfId="132" priority="56" operator="lessThan">
      <formula>0</formula>
    </cfRule>
  </conditionalFormatting>
  <conditionalFormatting sqref="AX19 AZ19:BA19">
    <cfRule type="cellIs" dxfId="131" priority="55" operator="lessThan">
      <formula>0</formula>
    </cfRule>
  </conditionalFormatting>
  <conditionalFormatting sqref="AX20:AX23">
    <cfRule type="cellIs" dxfId="130" priority="54" operator="lessThan">
      <formula>0</formula>
    </cfRule>
  </conditionalFormatting>
  <conditionalFormatting sqref="BI16">
    <cfRule type="cellIs" dxfId="129" priority="53" operator="lessThan">
      <formula>0</formula>
    </cfRule>
  </conditionalFormatting>
  <conditionalFormatting sqref="BI18:BI24">
    <cfRule type="cellIs" dxfId="128" priority="52" operator="lessThan">
      <formula>0</formula>
    </cfRule>
  </conditionalFormatting>
  <conditionalFormatting sqref="BL16">
    <cfRule type="cellIs" dxfId="127" priority="51" operator="lessThan">
      <formula>0</formula>
    </cfRule>
  </conditionalFormatting>
  <conditionalFormatting sqref="BL18:BL24">
    <cfRule type="cellIs" dxfId="126" priority="50" operator="lessThan">
      <formula>0</formula>
    </cfRule>
  </conditionalFormatting>
  <conditionalFormatting sqref="K16">
    <cfRule type="cellIs" dxfId="125" priority="45" operator="lessThan">
      <formula>0</formula>
    </cfRule>
  </conditionalFormatting>
  <conditionalFormatting sqref="BW20:CA22 BW39 BW24:CA27 BY39:BZ39">
    <cfRule type="cellIs" dxfId="124" priority="44" operator="lessThan">
      <formula>0</formula>
    </cfRule>
  </conditionalFormatting>
  <conditionalFormatting sqref="BW19:CA19">
    <cfRule type="cellIs" dxfId="123" priority="43" operator="lessThan">
      <formula>0</formula>
    </cfRule>
  </conditionalFormatting>
  <conditionalFormatting sqref="BW16">
    <cfRule type="cellIs" dxfId="122" priority="42" operator="lessThan">
      <formula>0</formula>
    </cfRule>
  </conditionalFormatting>
  <conditionalFormatting sqref="BW18 BY18:BZ18">
    <cfRule type="cellIs" dxfId="121" priority="41" operator="lessThan">
      <formula>0</formula>
    </cfRule>
  </conditionalFormatting>
  <conditionalFormatting sqref="BW23 BY23:BZ23">
    <cfRule type="cellIs" dxfId="120" priority="40" operator="lessThan">
      <formula>0</formula>
    </cfRule>
  </conditionalFormatting>
  <conditionalFormatting sqref="BW30:CA36">
    <cfRule type="cellIs" dxfId="119" priority="39" operator="lessThan">
      <formula>0</formula>
    </cfRule>
  </conditionalFormatting>
  <conditionalFormatting sqref="BW29 BY29:BZ29">
    <cfRule type="cellIs" dxfId="118" priority="38" operator="lessThan">
      <formula>0</formula>
    </cfRule>
  </conditionalFormatting>
  <conditionalFormatting sqref="BW17:CA17">
    <cfRule type="cellIs" dxfId="117" priority="37" operator="lessThan">
      <formula>0</formula>
    </cfRule>
  </conditionalFormatting>
  <conditionalFormatting sqref="BW38">
    <cfRule type="cellIs" dxfId="116" priority="36" operator="lessThan">
      <formula>0</formula>
    </cfRule>
  </conditionalFormatting>
  <conditionalFormatting sqref="U17 T16:T21 W17:X17 U18:X21">
    <cfRule type="cellIs" dxfId="115" priority="35" operator="lessThan">
      <formula>0</formula>
    </cfRule>
  </conditionalFormatting>
  <conditionalFormatting sqref="Z16:Z23 AA19:AD23">
    <cfRule type="cellIs" dxfId="114" priority="34" operator="lessThan">
      <formula>0</formula>
    </cfRule>
  </conditionalFormatting>
  <conditionalFormatting sqref="AA17 AC17:AD17">
    <cfRule type="cellIs" dxfId="113" priority="33" operator="lessThan">
      <formula>0</formula>
    </cfRule>
  </conditionalFormatting>
  <conditionalFormatting sqref="AA18:AD18">
    <cfRule type="cellIs" dxfId="112" priority="32" operator="lessThan">
      <formula>0</formula>
    </cfRule>
  </conditionalFormatting>
  <conditionalFormatting sqref="AG29:AG32 AG36 AH32:AO32 AG37:AO38 AG33:AO35">
    <cfRule type="cellIs" dxfId="111" priority="31" operator="lessThan">
      <formula>0</formula>
    </cfRule>
  </conditionalFormatting>
  <conditionalFormatting sqref="AH30 AJ30:AO30">
    <cfRule type="cellIs" dxfId="110" priority="30" operator="lessThan">
      <formula>0</formula>
    </cfRule>
  </conditionalFormatting>
  <conditionalFormatting sqref="AH31:AO31">
    <cfRule type="cellIs" dxfId="109" priority="29" operator="lessThan">
      <formula>0</formula>
    </cfRule>
  </conditionalFormatting>
  <conditionalFormatting sqref="AH36 AJ36:AO36">
    <cfRule type="cellIs" dxfId="108" priority="28" operator="lessThan">
      <formula>0</formula>
    </cfRule>
  </conditionalFormatting>
  <conditionalFormatting sqref="AG61:AN64">
    <cfRule type="cellIs" dxfId="107" priority="27" operator="lessThan">
      <formula>0</formula>
    </cfRule>
  </conditionalFormatting>
  <conditionalFormatting sqref="AH44:AN44">
    <cfRule type="cellIs" dxfId="106" priority="26" operator="lessThan">
      <formula>0</formula>
    </cfRule>
  </conditionalFormatting>
  <conditionalFormatting sqref="AG44">
    <cfRule type="cellIs" dxfId="105" priority="25" operator="lessThan">
      <formula>0</formula>
    </cfRule>
  </conditionalFormatting>
  <conditionalFormatting sqref="AG43">
    <cfRule type="cellIs" dxfId="104" priority="24" operator="lessThan">
      <formula>0</formula>
    </cfRule>
  </conditionalFormatting>
  <conditionalFormatting sqref="AG45:AN51">
    <cfRule type="cellIs" dxfId="103" priority="23" operator="lessThan">
      <formula>0</formula>
    </cfRule>
  </conditionalFormatting>
  <conditionalFormatting sqref="AG52:AN52">
    <cfRule type="cellIs" dxfId="102" priority="22" operator="lessThan">
      <formula>0</formula>
    </cfRule>
  </conditionalFormatting>
  <conditionalFormatting sqref="AG53:AN53">
    <cfRule type="cellIs" dxfId="101" priority="21" operator="lessThan">
      <formula>0</formula>
    </cfRule>
  </conditionalFormatting>
  <conditionalFormatting sqref="AH60:AN60">
    <cfRule type="cellIs" dxfId="100" priority="20" operator="lessThan">
      <formula>0</formula>
    </cfRule>
  </conditionalFormatting>
  <conditionalFormatting sqref="AG60">
    <cfRule type="cellIs" dxfId="99" priority="19" operator="lessThan">
      <formula>0</formula>
    </cfRule>
  </conditionalFormatting>
  <conditionalFormatting sqref="AG65:AN65">
    <cfRule type="cellIs" dxfId="98" priority="18" operator="lessThan">
      <formula>0</formula>
    </cfRule>
  </conditionalFormatting>
  <conditionalFormatting sqref="BD17:BF18 BC19:BF22 BC24:BG26 BG17:BG22">
    <cfRule type="cellIs" dxfId="97" priority="17" operator="lessThan">
      <formula>0</formula>
    </cfRule>
  </conditionalFormatting>
  <conditionalFormatting sqref="BC16:BC18">
    <cfRule type="cellIs" dxfId="96" priority="16" operator="lessThan">
      <formula>0</formula>
    </cfRule>
  </conditionalFormatting>
  <conditionalFormatting sqref="BC23:BG23">
    <cfRule type="cellIs" dxfId="95" priority="15" operator="lessThan">
      <formula>0</formula>
    </cfRule>
  </conditionalFormatting>
  <conditionalFormatting sqref="BZ3:BZ10">
    <cfRule type="cellIs" dxfId="94" priority="3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A6637-3CAF-4F5D-99E0-F2255C849BAE}">
  <sheetPr codeName="Planilha27"/>
  <dimension ref="B1:H36"/>
  <sheetViews>
    <sheetView zoomScale="80" zoomScaleNormal="80" workbookViewId="0">
      <selection activeCell="C4" sqref="C4:G27"/>
    </sheetView>
  </sheetViews>
  <sheetFormatPr defaultRowHeight="14.4" x14ac:dyDescent="0.3"/>
  <cols>
    <col min="1" max="1" width="8.88671875" style="577"/>
    <col min="2" max="2" width="2.77734375" style="577" customWidth="1"/>
    <col min="3" max="3" width="28" style="577" customWidth="1"/>
    <col min="4" max="4" width="16.109375" style="577" bestFit="1" customWidth="1"/>
    <col min="5" max="5" width="1.6640625" style="577" customWidth="1"/>
    <col min="6" max="6" width="28" style="577" customWidth="1"/>
    <col min="7" max="7" width="15.5546875" style="577" customWidth="1"/>
    <col min="8" max="8" width="2.77734375" style="577" customWidth="1"/>
    <col min="9" max="16384" width="8.88671875" style="577"/>
  </cols>
  <sheetData>
    <row r="1" spans="2:8" ht="14.55" customHeight="1" x14ac:dyDescent="0.3"/>
    <row r="2" spans="2:8" ht="14.55" customHeight="1" x14ac:dyDescent="0.3"/>
    <row r="3" spans="2:8" ht="13.95" customHeight="1" x14ac:dyDescent="0.4">
      <c r="D3" s="1203" t="s">
        <v>0</v>
      </c>
      <c r="H3" s="1204" t="s">
        <v>1</v>
      </c>
    </row>
    <row r="4" spans="2:8" ht="19.8" customHeight="1" x14ac:dyDescent="0.3">
      <c r="H4" s="1205" t="s">
        <v>2</v>
      </c>
    </row>
    <row r="5" spans="2:8" ht="13.95" customHeight="1" x14ac:dyDescent="0.3">
      <c r="H5" s="1204" t="s">
        <v>3</v>
      </c>
    </row>
    <row r="6" spans="2:8" ht="16.8" customHeight="1" x14ac:dyDescent="0.3">
      <c r="H6" s="1205">
        <v>1</v>
      </c>
    </row>
    <row r="7" spans="2:8" ht="13.95" customHeight="1" x14ac:dyDescent="0.3">
      <c r="H7" s="1204" t="s">
        <v>5</v>
      </c>
    </row>
    <row r="8" spans="2:8" ht="16.8" customHeight="1" x14ac:dyDescent="0.3">
      <c r="H8" s="1206">
        <f ca="1">TODAY()</f>
        <v>46141</v>
      </c>
    </row>
    <row r="11" spans="2:8" ht="7.8" customHeight="1" x14ac:dyDescent="0.3">
      <c r="B11" s="574"/>
      <c r="C11" s="575"/>
      <c r="D11" s="575"/>
      <c r="E11" s="575"/>
      <c r="F11" s="575"/>
      <c r="G11" s="575"/>
      <c r="H11" s="576"/>
    </row>
    <row r="12" spans="2:8" x14ac:dyDescent="0.3">
      <c r="B12" s="578"/>
      <c r="C12" s="1807" t="s">
        <v>703</v>
      </c>
      <c r="D12" s="1808"/>
      <c r="E12" s="1808"/>
      <c r="F12" s="1808"/>
      <c r="G12" s="1809"/>
      <c r="H12" s="579"/>
    </row>
    <row r="13" spans="2:8" ht="7.8" customHeight="1" x14ac:dyDescent="0.3">
      <c r="B13" s="578"/>
      <c r="C13" s="580"/>
      <c r="D13" s="581"/>
      <c r="E13" s="582"/>
      <c r="F13" s="580"/>
      <c r="G13" s="581"/>
      <c r="H13" s="583"/>
    </row>
    <row r="14" spans="2:8" x14ac:dyDescent="0.3">
      <c r="B14" s="578"/>
      <c r="C14" s="1791" t="s">
        <v>704</v>
      </c>
      <c r="D14" s="1792"/>
      <c r="E14" s="584"/>
      <c r="F14" s="1791" t="s">
        <v>705</v>
      </c>
      <c r="G14" s="1792"/>
      <c r="H14" s="583"/>
    </row>
    <row r="15" spans="2:8" hidden="1" x14ac:dyDescent="0.3">
      <c r="B15" s="578"/>
      <c r="C15" s="585" t="s">
        <v>706</v>
      </c>
      <c r="D15" s="586">
        <f>SUM(D16:D17)</f>
        <v>1230</v>
      </c>
      <c r="E15" s="587"/>
      <c r="F15" s="585" t="s">
        <v>706</v>
      </c>
      <c r="G15" s="588">
        <f>SUM(G16:G17)</f>
        <v>0</v>
      </c>
      <c r="H15" s="583"/>
    </row>
    <row r="16" spans="2:8" ht="16.8" customHeight="1" x14ac:dyDescent="0.3">
      <c r="B16" s="578"/>
      <c r="C16" s="589" t="s">
        <v>707</v>
      </c>
      <c r="D16" s="590">
        <v>740</v>
      </c>
      <c r="E16" s="582"/>
      <c r="F16" s="589" t="s">
        <v>707</v>
      </c>
      <c r="G16" s="591"/>
      <c r="H16" s="583"/>
    </row>
    <row r="17" spans="2:8" ht="16.8" customHeight="1" x14ac:dyDescent="0.3">
      <c r="B17" s="578"/>
      <c r="C17" s="592" t="s">
        <v>708</v>
      </c>
      <c r="D17" s="593">
        <v>490</v>
      </c>
      <c r="E17" s="582"/>
      <c r="F17" s="592" t="s">
        <v>708</v>
      </c>
      <c r="G17" s="593"/>
      <c r="H17" s="583"/>
    </row>
    <row r="18" spans="2:8" ht="7.8" customHeight="1" x14ac:dyDescent="0.3">
      <c r="B18" s="578"/>
      <c r="C18" s="580"/>
      <c r="D18" s="581"/>
      <c r="E18" s="582"/>
      <c r="F18" s="580"/>
      <c r="G18" s="581"/>
      <c r="H18" s="583"/>
    </row>
    <row r="19" spans="2:8" ht="16.8" customHeight="1" x14ac:dyDescent="0.3">
      <c r="B19" s="578"/>
      <c r="C19" s="601" t="s">
        <v>460</v>
      </c>
      <c r="D19" s="602">
        <f>SUM(D20:D23)</f>
        <v>25.302499999999998</v>
      </c>
      <c r="E19" s="584"/>
      <c r="F19" s="601" t="s">
        <v>709</v>
      </c>
      <c r="G19" s="602">
        <f>SUM(G20:G23)</f>
        <v>9.8333246699999997</v>
      </c>
      <c r="H19" s="583"/>
    </row>
    <row r="20" spans="2:8" x14ac:dyDescent="0.3">
      <c r="B20" s="578"/>
      <c r="C20" s="590" t="s">
        <v>704</v>
      </c>
      <c r="D20" s="590">
        <v>12.651249999999999</v>
      </c>
      <c r="E20" s="582"/>
      <c r="F20" s="590" t="s">
        <v>693</v>
      </c>
      <c r="G20" s="590">
        <v>9.8333246699999997</v>
      </c>
      <c r="H20" s="583"/>
    </row>
    <row r="21" spans="2:8" x14ac:dyDescent="0.3">
      <c r="B21" s="578"/>
      <c r="C21" s="594" t="s">
        <v>710</v>
      </c>
      <c r="D21" s="594">
        <v>7.577</v>
      </c>
      <c r="E21" s="582"/>
      <c r="F21" s="594" t="s">
        <v>176</v>
      </c>
      <c r="G21" s="594">
        <v>0</v>
      </c>
      <c r="H21" s="583"/>
    </row>
    <row r="22" spans="2:8" x14ac:dyDescent="0.3">
      <c r="B22" s="578"/>
      <c r="C22" s="594" t="s">
        <v>699</v>
      </c>
      <c r="D22" s="594">
        <v>5.0742500000000001</v>
      </c>
      <c r="E22" s="582"/>
      <c r="F22" s="594" t="s">
        <v>699</v>
      </c>
      <c r="G22" s="594">
        <v>0</v>
      </c>
      <c r="H22" s="583"/>
    </row>
    <row r="23" spans="2:8" x14ac:dyDescent="0.3">
      <c r="B23" s="578"/>
      <c r="C23" s="593"/>
      <c r="D23" s="593"/>
      <c r="E23" s="582"/>
      <c r="F23" s="593"/>
      <c r="G23" s="593"/>
      <c r="H23" s="583"/>
    </row>
    <row r="24" spans="2:8" ht="7.8" customHeight="1" x14ac:dyDescent="0.3">
      <c r="B24" s="595"/>
      <c r="H24" s="583"/>
    </row>
    <row r="25" spans="2:8" x14ac:dyDescent="0.3">
      <c r="B25" s="595"/>
      <c r="C25" s="601" t="s">
        <v>725</v>
      </c>
      <c r="D25" s="602">
        <f>SUM(D26:D32)</f>
        <v>74.905104521200002</v>
      </c>
      <c r="E25" s="584"/>
      <c r="F25" s="601" t="s">
        <v>726</v>
      </c>
      <c r="G25" s="602">
        <f>SUM(G26:G32)</f>
        <v>7.5</v>
      </c>
      <c r="H25" s="583"/>
    </row>
    <row r="26" spans="2:8" x14ac:dyDescent="0.3">
      <c r="B26" s="595"/>
      <c r="C26" s="590" t="s">
        <v>137</v>
      </c>
      <c r="D26" s="590">
        <v>68.403104521200007</v>
      </c>
      <c r="E26" s="582"/>
      <c r="F26" s="590" t="s">
        <v>694</v>
      </c>
      <c r="G26" s="590">
        <v>2</v>
      </c>
      <c r="H26" s="583"/>
    </row>
    <row r="27" spans="2:8" x14ac:dyDescent="0.3">
      <c r="B27" s="595"/>
      <c r="C27" s="594" t="s">
        <v>139</v>
      </c>
      <c r="D27" s="594">
        <v>6.5019999999999998</v>
      </c>
      <c r="E27" s="582"/>
      <c r="F27" s="594" t="s">
        <v>700</v>
      </c>
      <c r="G27" s="594">
        <v>0.5</v>
      </c>
      <c r="H27" s="583"/>
    </row>
    <row r="28" spans="2:8" x14ac:dyDescent="0.3">
      <c r="B28" s="595"/>
      <c r="C28" s="594" t="s">
        <v>138</v>
      </c>
      <c r="D28" s="594">
        <v>0</v>
      </c>
      <c r="E28" s="582"/>
      <c r="F28" s="594" t="s">
        <v>700</v>
      </c>
      <c r="G28" s="594">
        <v>2</v>
      </c>
      <c r="H28" s="583"/>
    </row>
    <row r="29" spans="2:8" x14ac:dyDescent="0.3">
      <c r="B29" s="595"/>
      <c r="C29" s="594"/>
      <c r="D29" s="594"/>
      <c r="E29" s="582"/>
      <c r="F29" s="594" t="s">
        <v>700</v>
      </c>
      <c r="G29" s="594">
        <v>2</v>
      </c>
      <c r="H29" s="583"/>
    </row>
    <row r="30" spans="2:8" x14ac:dyDescent="0.3">
      <c r="B30" s="595"/>
      <c r="C30" s="594"/>
      <c r="D30" s="594"/>
      <c r="E30" s="582"/>
      <c r="F30" s="594" t="s">
        <v>780</v>
      </c>
      <c r="G30" s="594">
        <v>1</v>
      </c>
      <c r="H30" s="583"/>
    </row>
    <row r="31" spans="2:8" x14ac:dyDescent="0.3">
      <c r="B31" s="595"/>
      <c r="C31" s="594"/>
      <c r="D31" s="594"/>
      <c r="E31" s="582"/>
      <c r="F31" s="594"/>
      <c r="G31" s="594">
        <v>0</v>
      </c>
      <c r="H31" s="583"/>
    </row>
    <row r="32" spans="2:8" x14ac:dyDescent="0.3">
      <c r="B32" s="595"/>
      <c r="C32" s="597"/>
      <c r="D32" s="597"/>
      <c r="E32" s="596"/>
      <c r="F32" s="597"/>
      <c r="G32" s="593">
        <v>0</v>
      </c>
      <c r="H32" s="583"/>
    </row>
    <row r="33" spans="2:8" ht="7.8" customHeight="1" x14ac:dyDescent="0.3">
      <c r="B33" s="595"/>
      <c r="H33" s="583"/>
    </row>
    <row r="34" spans="2:8" x14ac:dyDescent="0.3">
      <c r="B34" s="595"/>
      <c r="C34" s="1828" t="s">
        <v>727</v>
      </c>
      <c r="D34" s="1828"/>
      <c r="E34" s="603"/>
      <c r="F34" s="1828" t="s">
        <v>728</v>
      </c>
      <c r="G34" s="1828"/>
      <c r="H34" s="583"/>
    </row>
    <row r="35" spans="2:8" x14ac:dyDescent="0.3">
      <c r="B35" s="595"/>
      <c r="C35" s="1817">
        <f>G19/D19</f>
        <v>0.38863055705957911</v>
      </c>
      <c r="D35" s="1817"/>
      <c r="E35" s="582"/>
      <c r="F35" s="1817">
        <f>G19/D25</f>
        <v>0.13127709697296963</v>
      </c>
      <c r="G35" s="1817"/>
      <c r="H35" s="583"/>
    </row>
    <row r="36" spans="2:8" x14ac:dyDescent="0.3">
      <c r="B36" s="598"/>
      <c r="C36" s="599"/>
      <c r="D36" s="599"/>
      <c r="E36" s="599"/>
      <c r="F36" s="599"/>
      <c r="G36" s="599"/>
      <c r="H36" s="600"/>
    </row>
  </sheetData>
  <mergeCells count="7">
    <mergeCell ref="C35:D35"/>
    <mergeCell ref="F35:G35"/>
    <mergeCell ref="C34:D34"/>
    <mergeCell ref="F34:G34"/>
    <mergeCell ref="C12:G12"/>
    <mergeCell ref="C14:D14"/>
    <mergeCell ref="F14:G14"/>
  </mergeCells>
  <conditionalFormatting sqref="H12 C16:G18 C35 B16:B23 C20:G23 E35:F35">
    <cfRule type="cellIs" dxfId="93" priority="12" operator="lessThan">
      <formula>0</formula>
    </cfRule>
  </conditionalFormatting>
  <conditionalFormatting sqref="C15:G15">
    <cfRule type="cellIs" dxfId="92" priority="11" operator="lessThan">
      <formula>0</formula>
    </cfRule>
  </conditionalFormatting>
  <conditionalFormatting sqref="B12:C12 B14:B15">
    <cfRule type="cellIs" dxfId="91" priority="10" operator="lessThan">
      <formula>0</formula>
    </cfRule>
  </conditionalFormatting>
  <conditionalFormatting sqref="C14 E14:F14">
    <cfRule type="cellIs" dxfId="90" priority="9" operator="lessThan">
      <formula>0</formula>
    </cfRule>
  </conditionalFormatting>
  <conditionalFormatting sqref="C19 E19:F19">
    <cfRule type="cellIs" dxfId="89" priority="7" operator="lessThan">
      <formula>0</formula>
    </cfRule>
  </conditionalFormatting>
  <conditionalFormatting sqref="C26:G32">
    <cfRule type="cellIs" dxfId="88" priority="6" operator="lessThan">
      <formula>0</formula>
    </cfRule>
  </conditionalFormatting>
  <conditionalFormatting sqref="C25 E25:F25">
    <cfRule type="cellIs" dxfId="87" priority="4" operator="lessThan">
      <formula>0</formula>
    </cfRule>
  </conditionalFormatting>
  <conditionalFormatting sqref="B13:G13">
    <cfRule type="cellIs" dxfId="86" priority="3" operator="lessThan">
      <formula>0</formula>
    </cfRule>
  </conditionalFormatting>
  <conditionalFormatting sqref="C34">
    <cfRule type="cellIs" dxfId="85" priority="2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"/>
  <dimension ref="B1:S116"/>
  <sheetViews>
    <sheetView showGridLines="0" zoomScale="80" zoomScaleNormal="80" workbookViewId="0">
      <selection activeCell="C3" sqref="C3:C10"/>
    </sheetView>
  </sheetViews>
  <sheetFormatPr defaultColWidth="9" defaultRowHeight="14.4" outlineLevelRow="1" outlineLevelCol="1" x14ac:dyDescent="0.25"/>
  <cols>
    <col min="1" max="1" width="3.21875" customWidth="1"/>
    <col min="2" max="2" width="3.109375" customWidth="1"/>
    <col min="3" max="3" width="44.21875" customWidth="1"/>
    <col min="4" max="4" width="23.6640625" customWidth="1"/>
    <col min="5" max="7" width="10.88671875" style="5" customWidth="1"/>
    <col min="8" max="8" width="30" style="5" customWidth="1"/>
    <col min="9" max="9" width="28.109375" style="5" customWidth="1"/>
    <col min="10" max="17" width="28.109375" style="5" customWidth="1" outlineLevel="1"/>
    <col min="18" max="18" width="22.6640625" customWidth="1"/>
    <col min="19" max="19" width="3.6640625" customWidth="1"/>
  </cols>
  <sheetData>
    <row r="1" spans="2:19" ht="15" x14ac:dyDescent="0.3">
      <c r="L1" s="447"/>
    </row>
    <row r="2" spans="2:19" x14ac:dyDescent="0.25">
      <c r="B2" s="119"/>
      <c r="C2" s="120"/>
      <c r="D2" s="121"/>
      <c r="E2" s="122"/>
      <c r="F2" s="122"/>
      <c r="G2" s="122"/>
      <c r="H2" s="122"/>
      <c r="I2" s="122"/>
      <c r="J2" s="122"/>
      <c r="K2" s="131"/>
      <c r="L2" s="131"/>
      <c r="M2" s="131"/>
      <c r="N2" s="131"/>
      <c r="O2" s="131"/>
      <c r="P2" s="131"/>
      <c r="Q2" s="122"/>
      <c r="R2" s="2"/>
      <c r="S2" s="139"/>
    </row>
    <row r="3" spans="2:19" ht="10.95" customHeight="1" outlineLevel="1" x14ac:dyDescent="0.25">
      <c r="B3" s="123"/>
      <c r="C3" s="1699"/>
      <c r="D3" s="1304" t="s">
        <v>0</v>
      </c>
      <c r="E3" s="1305"/>
      <c r="F3" s="1305"/>
      <c r="G3" s="1305"/>
      <c r="H3" s="1305"/>
      <c r="I3" s="1305"/>
      <c r="J3" s="1305"/>
      <c r="K3" s="1305"/>
      <c r="L3" s="1305"/>
      <c r="M3" s="1305"/>
      <c r="N3" s="1305"/>
      <c r="O3" s="1305"/>
      <c r="P3" s="1305"/>
      <c r="Q3" s="1305"/>
      <c r="R3" s="140" t="s">
        <v>1</v>
      </c>
      <c r="S3" s="141"/>
    </row>
    <row r="4" spans="2:19" ht="14.4" customHeight="1" outlineLevel="1" x14ac:dyDescent="0.25">
      <c r="B4" s="123"/>
      <c r="C4" s="1700"/>
      <c r="D4" s="1307"/>
      <c r="E4" s="1308"/>
      <c r="F4" s="1308"/>
      <c r="G4" s="1308"/>
      <c r="H4" s="1308"/>
      <c r="I4" s="1308"/>
      <c r="J4" s="1308"/>
      <c r="K4" s="1308"/>
      <c r="L4" s="1308"/>
      <c r="M4" s="1308"/>
      <c r="N4" s="1308"/>
      <c r="O4" s="1308"/>
      <c r="P4" s="1308"/>
      <c r="Q4" s="1308"/>
      <c r="R4" s="142" t="s">
        <v>2</v>
      </c>
      <c r="S4" s="141"/>
    </row>
    <row r="5" spans="2:19" ht="10.95" customHeight="1" outlineLevel="1" x14ac:dyDescent="0.25">
      <c r="B5" s="123"/>
      <c r="C5" s="1700"/>
      <c r="D5" s="1307"/>
      <c r="E5" s="1308"/>
      <c r="F5" s="1308"/>
      <c r="G5" s="1308"/>
      <c r="H5" s="1308"/>
      <c r="I5" s="1308"/>
      <c r="J5" s="1308"/>
      <c r="K5" s="1308"/>
      <c r="L5" s="1308"/>
      <c r="M5" s="1308"/>
      <c r="N5" s="1308"/>
      <c r="O5" s="1308"/>
      <c r="P5" s="1308"/>
      <c r="Q5" s="1308"/>
      <c r="R5" s="140" t="s">
        <v>3</v>
      </c>
      <c r="S5" s="141"/>
    </row>
    <row r="6" spans="2:19" ht="14.4" customHeight="1" outlineLevel="1" x14ac:dyDescent="0.25">
      <c r="B6" s="123"/>
      <c r="C6" s="1700"/>
      <c r="D6" s="1307"/>
      <c r="E6" s="1308"/>
      <c r="F6" s="1308"/>
      <c r="G6" s="1308"/>
      <c r="H6" s="1308"/>
      <c r="I6" s="1308"/>
      <c r="J6" s="1308"/>
      <c r="K6" s="1308"/>
      <c r="L6" s="1308"/>
      <c r="M6" s="1308"/>
      <c r="N6" s="1308"/>
      <c r="O6" s="1308"/>
      <c r="P6" s="1308"/>
      <c r="Q6" s="1308"/>
      <c r="R6" s="142" t="s">
        <v>4</v>
      </c>
      <c r="S6" s="141"/>
    </row>
    <row r="7" spans="2:19" ht="10.95" customHeight="1" outlineLevel="1" x14ac:dyDescent="0.25">
      <c r="B7" s="123"/>
      <c r="C7" s="1700"/>
      <c r="D7" s="1307"/>
      <c r="E7" s="1308"/>
      <c r="F7" s="1308"/>
      <c r="G7" s="1308"/>
      <c r="H7" s="1308"/>
      <c r="I7" s="1308"/>
      <c r="J7" s="1308"/>
      <c r="K7" s="1308"/>
      <c r="L7" s="1308"/>
      <c r="M7" s="1308"/>
      <c r="N7" s="1308"/>
      <c r="O7" s="1308"/>
      <c r="P7" s="1308"/>
      <c r="Q7" s="1308"/>
      <c r="R7" s="140" t="s">
        <v>5</v>
      </c>
      <c r="S7" s="141"/>
    </row>
    <row r="8" spans="2:19" ht="14.4" customHeight="1" outlineLevel="1" x14ac:dyDescent="0.25">
      <c r="B8" s="123"/>
      <c r="C8" s="1700"/>
      <c r="D8" s="1307"/>
      <c r="E8" s="1308"/>
      <c r="F8" s="1308"/>
      <c r="G8" s="1308"/>
      <c r="H8" s="1308"/>
      <c r="I8" s="1308"/>
      <c r="J8" s="1308"/>
      <c r="K8" s="1308"/>
      <c r="L8" s="1308"/>
      <c r="M8" s="1308"/>
      <c r="N8" s="1308"/>
      <c r="O8" s="1308"/>
      <c r="P8" s="1308"/>
      <c r="Q8" s="1308"/>
      <c r="R8" s="117">
        <v>45709</v>
      </c>
      <c r="S8" s="141"/>
    </row>
    <row r="9" spans="2:19" ht="10.95" customHeight="1" outlineLevel="1" x14ac:dyDescent="0.25">
      <c r="B9" s="123"/>
      <c r="C9" s="1700"/>
      <c r="D9" s="1307"/>
      <c r="E9" s="1308"/>
      <c r="F9" s="1308"/>
      <c r="G9" s="1308"/>
      <c r="H9" s="1308"/>
      <c r="I9" s="1308"/>
      <c r="J9" s="1308"/>
      <c r="K9" s="1308"/>
      <c r="L9" s="1308"/>
      <c r="M9" s="1308"/>
      <c r="N9" s="1308"/>
      <c r="O9" s="1308"/>
      <c r="P9" s="1308"/>
      <c r="Q9" s="1308"/>
      <c r="R9" s="140" t="s">
        <v>6</v>
      </c>
      <c r="S9" s="141"/>
    </row>
    <row r="10" spans="2:19" ht="14.4" customHeight="1" outlineLevel="1" x14ac:dyDescent="0.25">
      <c r="B10" s="123"/>
      <c r="C10" s="1701"/>
      <c r="D10" s="1310"/>
      <c r="E10" s="1311"/>
      <c r="F10" s="1311"/>
      <c r="G10" s="1311"/>
      <c r="H10" s="1311"/>
      <c r="I10" s="1311"/>
      <c r="J10" s="1311"/>
      <c r="K10" s="1311"/>
      <c r="L10" s="1311"/>
      <c r="M10" s="1311"/>
      <c r="N10" s="1311"/>
      <c r="O10" s="1311"/>
      <c r="P10" s="1311"/>
      <c r="Q10" s="1311"/>
      <c r="R10" s="142" t="s">
        <v>307</v>
      </c>
      <c r="S10" s="141"/>
    </row>
    <row r="11" spans="2:19" ht="14.4" customHeight="1" outlineLevel="1" x14ac:dyDescent="0.25">
      <c r="B11" s="123"/>
      <c r="C11" s="113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96"/>
      <c r="S11" s="141"/>
    </row>
    <row r="12" spans="2:19" ht="14.4" customHeight="1" outlineLevel="1" x14ac:dyDescent="0.25">
      <c r="B12" s="123"/>
      <c r="C12" s="1313" t="s">
        <v>375</v>
      </c>
      <c r="D12" s="1314"/>
      <c r="E12" s="1314"/>
      <c r="F12" s="1314"/>
      <c r="G12" s="1314"/>
      <c r="H12" s="1314"/>
      <c r="I12" s="1314"/>
      <c r="J12" s="1314"/>
      <c r="K12" s="1314"/>
      <c r="L12" s="1314"/>
      <c r="M12" s="1314"/>
      <c r="N12" s="1314"/>
      <c r="O12" s="1314"/>
      <c r="P12" s="1314"/>
      <c r="Q12" s="1314"/>
      <c r="R12" s="1396"/>
      <c r="S12" s="141"/>
    </row>
    <row r="13" spans="2:19" ht="14.4" customHeight="1" outlineLevel="1" x14ac:dyDescent="0.25">
      <c r="B13" s="123"/>
      <c r="C13" s="1315"/>
      <c r="D13" s="1316"/>
      <c r="E13" s="1316"/>
      <c r="F13" s="1316"/>
      <c r="G13" s="1316"/>
      <c r="H13" s="1316"/>
      <c r="I13" s="1316"/>
      <c r="J13" s="1316"/>
      <c r="K13" s="1316"/>
      <c r="L13" s="1316"/>
      <c r="M13" s="1316"/>
      <c r="N13" s="1316"/>
      <c r="O13" s="1316"/>
      <c r="P13" s="1316"/>
      <c r="Q13" s="1316"/>
      <c r="R13" s="1397"/>
      <c r="S13" s="141"/>
    </row>
    <row r="14" spans="2:19" ht="14.4" customHeight="1" outlineLevel="1" x14ac:dyDescent="0.25"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41"/>
    </row>
    <row r="15" spans="2:19" ht="14.4" customHeight="1" outlineLevel="1" x14ac:dyDescent="0.25">
      <c r="B15" s="123"/>
      <c r="C15" s="1702" t="s">
        <v>93</v>
      </c>
      <c r="D15" s="1841">
        <f>'3 - Cadastro'!D15</f>
        <v>45782</v>
      </c>
      <c r="E15" s="124"/>
      <c r="F15" s="124"/>
      <c r="G15" s="124"/>
      <c r="H15" s="1843"/>
      <c r="I15" s="1571"/>
      <c r="J15" s="124"/>
      <c r="K15" s="124"/>
      <c r="L15" s="124"/>
      <c r="M15" s="124"/>
      <c r="N15" s="124"/>
      <c r="O15" s="124"/>
      <c r="P15" s="124"/>
      <c r="Q15" s="124"/>
      <c r="R15" s="124"/>
      <c r="S15" s="141"/>
    </row>
    <row r="16" spans="2:19" ht="16.8" customHeight="1" outlineLevel="1" x14ac:dyDescent="0.25">
      <c r="B16" s="123"/>
      <c r="C16" s="1702"/>
      <c r="D16" s="1842"/>
      <c r="E16" s="124"/>
      <c r="F16" s="124"/>
      <c r="G16" s="124"/>
      <c r="H16" s="1843"/>
      <c r="I16" s="1317"/>
      <c r="J16" s="124"/>
      <c r="K16" s="124"/>
      <c r="L16" s="124"/>
      <c r="M16" s="124"/>
      <c r="N16" s="124"/>
      <c r="O16" s="124"/>
      <c r="P16" s="124"/>
      <c r="Q16" s="124"/>
      <c r="R16" s="124"/>
      <c r="S16" s="141"/>
    </row>
    <row r="17" spans="2:19" ht="14.4" customHeight="1" outlineLevel="1" x14ac:dyDescent="0.25">
      <c r="B17" s="123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41"/>
    </row>
    <row r="18" spans="2:19" ht="14.4" customHeight="1" outlineLevel="1" x14ac:dyDescent="0.25">
      <c r="B18" s="123"/>
      <c r="C18" s="124"/>
      <c r="D18" s="1863" t="s">
        <v>534</v>
      </c>
      <c r="E18" s="1863"/>
      <c r="F18" s="1863"/>
      <c r="G18" s="1863"/>
      <c r="H18" s="1863"/>
      <c r="I18" s="1863"/>
      <c r="J18" s="1863"/>
      <c r="K18" s="1863"/>
      <c r="L18" s="124"/>
      <c r="M18" s="124"/>
      <c r="N18" s="124"/>
      <c r="O18" s="124"/>
      <c r="P18" s="124"/>
      <c r="Q18"/>
      <c r="R18" s="124"/>
      <c r="S18" s="141"/>
    </row>
    <row r="19" spans="2:19" ht="14.4" customHeight="1" outlineLevel="1" x14ac:dyDescent="0.25">
      <c r="B19" s="123"/>
      <c r="C19" s="124"/>
      <c r="D19" s="1863"/>
      <c r="E19" s="1863"/>
      <c r="F19" s="1863"/>
      <c r="G19" s="1863"/>
      <c r="H19" s="1863"/>
      <c r="I19" s="1863"/>
      <c r="J19" s="1863"/>
      <c r="K19" s="1863"/>
      <c r="L19" s="124"/>
      <c r="M19" s="124"/>
      <c r="N19" s="124"/>
      <c r="O19" s="124"/>
      <c r="P19" s="124"/>
      <c r="Q19" s="124"/>
      <c r="R19" s="124"/>
      <c r="S19" s="141"/>
    </row>
    <row r="20" spans="2:19" ht="14.4" customHeight="1" outlineLevel="1" x14ac:dyDescent="0.25">
      <c r="B20" s="123"/>
      <c r="C20" s="124"/>
      <c r="D20" s="1863"/>
      <c r="E20" s="1863"/>
      <c r="F20" s="1863"/>
      <c r="G20" s="1863"/>
      <c r="H20" s="1863"/>
      <c r="I20" s="1863"/>
      <c r="J20" s="1863"/>
      <c r="K20" s="1863"/>
      <c r="L20" s="124"/>
      <c r="M20" s="124"/>
      <c r="N20" s="124"/>
      <c r="O20" s="124"/>
      <c r="P20" s="124"/>
      <c r="Q20" s="124"/>
      <c r="R20" s="124"/>
      <c r="S20" s="141"/>
    </row>
    <row r="21" spans="2:19" ht="14.4" customHeight="1" x14ac:dyDescent="0.25">
      <c r="B21" s="3"/>
      <c r="S21" s="10"/>
    </row>
    <row r="22" spans="2:19" ht="24" customHeight="1" x14ac:dyDescent="0.25">
      <c r="B22" s="3"/>
      <c r="C22" s="1407" t="s">
        <v>376</v>
      </c>
      <c r="D22" s="1408"/>
      <c r="E22" s="1408"/>
      <c r="F22" s="1408"/>
      <c r="G22" s="1408"/>
      <c r="H22" s="1408"/>
      <c r="I22" s="1408"/>
      <c r="J22" s="1408"/>
      <c r="K22" s="1408"/>
      <c r="L22" s="1408"/>
      <c r="M22" s="1408"/>
      <c r="N22" s="1408"/>
      <c r="O22" s="1408"/>
      <c r="P22" s="1408"/>
      <c r="Q22" s="1408"/>
      <c r="R22" s="1409"/>
      <c r="S22" s="10"/>
    </row>
    <row r="23" spans="2:19" s="118" customFormat="1" ht="18" customHeight="1" x14ac:dyDescent="0.25">
      <c r="B23" s="126"/>
      <c r="C23" s="1660" t="s">
        <v>230</v>
      </c>
      <c r="D23" s="1661"/>
      <c r="E23" s="1661"/>
      <c r="F23" s="1661"/>
      <c r="G23" s="1662"/>
      <c r="H23" s="58">
        <f>YEAR($D$15)</f>
        <v>2025</v>
      </c>
      <c r="I23" s="132">
        <f>$H$23+1</f>
        <v>2026</v>
      </c>
      <c r="J23" s="132">
        <f>$H$23+2</f>
        <v>2027</v>
      </c>
      <c r="K23" s="132">
        <f>$H$23+3</f>
        <v>2028</v>
      </c>
      <c r="L23" s="132">
        <f>$H$23+4</f>
        <v>2029</v>
      </c>
      <c r="M23" s="132">
        <f>$H$23+5</f>
        <v>2030</v>
      </c>
      <c r="N23" s="132">
        <f>$H$23+6</f>
        <v>2031</v>
      </c>
      <c r="O23" s="132">
        <f>$H$23+7</f>
        <v>2032</v>
      </c>
      <c r="P23" s="132">
        <f>$H$23+8</f>
        <v>2033</v>
      </c>
      <c r="Q23" s="132">
        <f>$H$23+9</f>
        <v>2034</v>
      </c>
      <c r="R23" s="143" t="s">
        <v>140</v>
      </c>
      <c r="S23" s="144"/>
    </row>
    <row r="24" spans="2:19" s="118" customFormat="1" ht="18" customHeight="1" x14ac:dyDescent="0.25">
      <c r="B24" s="126"/>
      <c r="C24" s="1859" t="s">
        <v>210</v>
      </c>
      <c r="D24" s="1860"/>
      <c r="E24" s="1860"/>
      <c r="F24" s="1860"/>
      <c r="G24" s="1861"/>
      <c r="H24" s="127">
        <f t="shared" ref="H24:Q24" si="0">SUM(H25:H46)</f>
        <v>0</v>
      </c>
      <c r="I24" s="127">
        <f t="shared" si="0"/>
        <v>33000</v>
      </c>
      <c r="J24" s="127">
        <f t="shared" si="0"/>
        <v>0</v>
      </c>
      <c r="K24" s="127">
        <f t="shared" si="0"/>
        <v>0</v>
      </c>
      <c r="L24" s="127">
        <f t="shared" si="0"/>
        <v>0</v>
      </c>
      <c r="M24" s="127">
        <f t="shared" si="0"/>
        <v>0</v>
      </c>
      <c r="N24" s="127">
        <f t="shared" si="0"/>
        <v>0</v>
      </c>
      <c r="O24" s="127">
        <f t="shared" si="0"/>
        <v>0</v>
      </c>
      <c r="P24" s="127">
        <f t="shared" si="0"/>
        <v>0</v>
      </c>
      <c r="Q24" s="127">
        <f t="shared" si="0"/>
        <v>0</v>
      </c>
      <c r="R24" s="145">
        <f>SUM(H24:Q24)</f>
        <v>33000</v>
      </c>
      <c r="S24" s="144"/>
    </row>
    <row r="25" spans="2:19" s="118" customFormat="1" ht="18" customHeight="1" x14ac:dyDescent="0.25">
      <c r="B25" s="126"/>
      <c r="C25" s="1708" t="s">
        <v>526</v>
      </c>
      <c r="D25" s="1709"/>
      <c r="E25" s="1614"/>
      <c r="F25" s="1708"/>
      <c r="G25" s="1614"/>
      <c r="H25" s="437"/>
      <c r="I25" s="361"/>
      <c r="J25" s="361"/>
      <c r="K25" s="361"/>
      <c r="L25" s="361"/>
      <c r="M25" s="361"/>
      <c r="N25" s="361"/>
      <c r="O25" s="361"/>
      <c r="P25" s="361"/>
      <c r="Q25" s="361"/>
      <c r="R25" s="146">
        <f>SUM(H25:Q25)</f>
        <v>0</v>
      </c>
      <c r="S25" s="144"/>
    </row>
    <row r="26" spans="2:19" s="118" customFormat="1" ht="18" customHeight="1" x14ac:dyDescent="0.25">
      <c r="B26" s="126"/>
      <c r="C26" s="1705" t="s">
        <v>634</v>
      </c>
      <c r="D26" s="1706"/>
      <c r="E26" s="1707"/>
      <c r="F26" s="1705"/>
      <c r="G26" s="1707"/>
      <c r="H26" s="438"/>
      <c r="I26" s="439"/>
      <c r="J26" s="439"/>
      <c r="K26" s="439"/>
      <c r="L26" s="439"/>
      <c r="M26" s="439"/>
      <c r="N26" s="439"/>
      <c r="O26" s="439"/>
      <c r="P26" s="439"/>
      <c r="Q26" s="439"/>
      <c r="R26" s="147">
        <f>SUM(H26:Q26)</f>
        <v>0</v>
      </c>
      <c r="S26" s="144"/>
    </row>
    <row r="27" spans="2:19" s="118" customFormat="1" ht="18" customHeight="1" x14ac:dyDescent="0.25">
      <c r="B27" s="126"/>
      <c r="C27" s="1694" t="s">
        <v>635</v>
      </c>
      <c r="D27" s="1317"/>
      <c r="E27" s="1695"/>
      <c r="F27" s="1694"/>
      <c r="G27" s="1695"/>
      <c r="H27" s="437"/>
      <c r="I27" s="361"/>
      <c r="J27" s="361"/>
      <c r="K27" s="361"/>
      <c r="L27" s="361"/>
      <c r="M27" s="361"/>
      <c r="N27" s="361"/>
      <c r="O27" s="361"/>
      <c r="P27" s="361"/>
      <c r="Q27" s="361"/>
      <c r="R27" s="146">
        <f t="shared" ref="R27:R46" si="1">SUM(H27:Q27)</f>
        <v>0</v>
      </c>
      <c r="S27" s="144"/>
    </row>
    <row r="28" spans="2:19" s="118" customFormat="1" ht="18" customHeight="1" x14ac:dyDescent="0.25">
      <c r="B28" s="126"/>
      <c r="C28" s="1705" t="s">
        <v>636</v>
      </c>
      <c r="D28" s="1706"/>
      <c r="E28" s="1707"/>
      <c r="F28" s="1705"/>
      <c r="G28" s="1707"/>
      <c r="H28" s="1183">
        <f>IFERROR('7 - Safra'!F21,0)</f>
        <v>0</v>
      </c>
      <c r="I28" s="1184">
        <f>IFERROR('7 - Safra'!G21,0)</f>
        <v>33000</v>
      </c>
      <c r="J28" s="1184">
        <f>IFERROR('7 - Safra'!H21,0)</f>
        <v>0</v>
      </c>
      <c r="K28" s="1184">
        <f>IFERROR('7 - Safra'!I21,0)</f>
        <v>0</v>
      </c>
      <c r="L28" s="1185">
        <v>0</v>
      </c>
      <c r="M28" s="1185">
        <v>0</v>
      </c>
      <c r="N28" s="1185">
        <v>0</v>
      </c>
      <c r="O28" s="1185">
        <v>0</v>
      </c>
      <c r="P28" s="1185">
        <v>0</v>
      </c>
      <c r="Q28" s="1185">
        <v>0</v>
      </c>
      <c r="R28" s="147">
        <f t="shared" si="1"/>
        <v>33000</v>
      </c>
      <c r="S28" s="144"/>
    </row>
    <row r="29" spans="2:19" s="118" customFormat="1" ht="18" customHeight="1" x14ac:dyDescent="0.25">
      <c r="B29" s="126"/>
      <c r="C29" s="1694"/>
      <c r="D29" s="1317"/>
      <c r="E29" s="1695"/>
      <c r="F29" s="1694"/>
      <c r="G29" s="1695"/>
      <c r="H29" s="437"/>
      <c r="I29" s="361"/>
      <c r="J29" s="361"/>
      <c r="K29" s="361"/>
      <c r="L29" s="361"/>
      <c r="M29" s="361"/>
      <c r="N29" s="361"/>
      <c r="O29" s="361"/>
      <c r="P29" s="361"/>
      <c r="Q29" s="361"/>
      <c r="R29" s="146">
        <f t="shared" si="1"/>
        <v>0</v>
      </c>
      <c r="S29" s="144"/>
    </row>
    <row r="30" spans="2:19" s="118" customFormat="1" ht="18" hidden="1" customHeight="1" outlineLevel="1" x14ac:dyDescent="0.25">
      <c r="B30" s="126"/>
      <c r="C30" s="1705"/>
      <c r="D30" s="1706"/>
      <c r="E30" s="1707"/>
      <c r="F30" s="1705"/>
      <c r="G30" s="1707"/>
      <c r="H30" s="438"/>
      <c r="I30" s="439"/>
      <c r="J30" s="439"/>
      <c r="K30" s="439"/>
      <c r="L30" s="439"/>
      <c r="M30" s="439"/>
      <c r="N30" s="439"/>
      <c r="O30" s="439"/>
      <c r="P30" s="439"/>
      <c r="Q30" s="439"/>
      <c r="R30" s="147">
        <f t="shared" si="1"/>
        <v>0</v>
      </c>
      <c r="S30" s="144"/>
    </row>
    <row r="31" spans="2:19" s="118" customFormat="1" ht="18" hidden="1" customHeight="1" outlineLevel="1" x14ac:dyDescent="0.25">
      <c r="B31" s="126"/>
      <c r="C31" s="1694"/>
      <c r="D31" s="1317"/>
      <c r="E31" s="1695"/>
      <c r="F31" s="1694"/>
      <c r="G31" s="1695"/>
      <c r="H31" s="437"/>
      <c r="I31" s="361"/>
      <c r="J31" s="361"/>
      <c r="K31" s="361"/>
      <c r="L31" s="361"/>
      <c r="M31" s="361"/>
      <c r="N31" s="361"/>
      <c r="O31" s="361"/>
      <c r="P31" s="361"/>
      <c r="Q31" s="361"/>
      <c r="R31" s="146">
        <f t="shared" si="1"/>
        <v>0</v>
      </c>
      <c r="S31" s="144"/>
    </row>
    <row r="32" spans="2:19" s="118" customFormat="1" ht="18" hidden="1" customHeight="1" outlineLevel="1" x14ac:dyDescent="0.25">
      <c r="B32" s="126"/>
      <c r="C32" s="1705"/>
      <c r="D32" s="1706"/>
      <c r="E32" s="1707"/>
      <c r="F32" s="1705"/>
      <c r="G32" s="1707"/>
      <c r="H32" s="438"/>
      <c r="I32" s="439"/>
      <c r="J32" s="439"/>
      <c r="K32" s="439"/>
      <c r="L32" s="439"/>
      <c r="M32" s="439"/>
      <c r="N32" s="439"/>
      <c r="O32" s="439"/>
      <c r="P32" s="439"/>
      <c r="Q32" s="439"/>
      <c r="R32" s="147">
        <f t="shared" si="1"/>
        <v>0</v>
      </c>
      <c r="S32" s="144"/>
    </row>
    <row r="33" spans="2:19" s="118" customFormat="1" ht="18" hidden="1" customHeight="1" outlineLevel="1" x14ac:dyDescent="0.25">
      <c r="B33" s="126"/>
      <c r="C33" s="1694"/>
      <c r="D33" s="1317"/>
      <c r="E33" s="1695"/>
      <c r="F33" s="1694"/>
      <c r="G33" s="1695"/>
      <c r="H33" s="437"/>
      <c r="I33" s="361"/>
      <c r="J33" s="361"/>
      <c r="K33" s="361"/>
      <c r="L33" s="361"/>
      <c r="M33" s="361"/>
      <c r="N33" s="361"/>
      <c r="O33" s="361"/>
      <c r="P33" s="361"/>
      <c r="Q33" s="361"/>
      <c r="R33" s="146">
        <f t="shared" si="1"/>
        <v>0</v>
      </c>
      <c r="S33" s="144"/>
    </row>
    <row r="34" spans="2:19" s="118" customFormat="1" ht="18" hidden="1" customHeight="1" outlineLevel="1" x14ac:dyDescent="0.25">
      <c r="B34" s="126"/>
      <c r="C34" s="1705"/>
      <c r="D34" s="1706"/>
      <c r="E34" s="1707"/>
      <c r="F34" s="1705"/>
      <c r="G34" s="1707"/>
      <c r="H34" s="438"/>
      <c r="I34" s="439"/>
      <c r="J34" s="439"/>
      <c r="K34" s="439"/>
      <c r="L34" s="439"/>
      <c r="M34" s="439"/>
      <c r="N34" s="439"/>
      <c r="O34" s="439"/>
      <c r="P34" s="439"/>
      <c r="Q34" s="439"/>
      <c r="R34" s="147">
        <f t="shared" si="1"/>
        <v>0</v>
      </c>
      <c r="S34" s="144"/>
    </row>
    <row r="35" spans="2:19" s="118" customFormat="1" ht="18" hidden="1" customHeight="1" outlineLevel="1" x14ac:dyDescent="0.25">
      <c r="B35" s="126"/>
      <c r="C35" s="1694"/>
      <c r="D35" s="1317"/>
      <c r="E35" s="1695"/>
      <c r="F35" s="1694"/>
      <c r="G35" s="1695"/>
      <c r="H35" s="437"/>
      <c r="I35" s="361"/>
      <c r="J35" s="361"/>
      <c r="K35" s="361"/>
      <c r="L35" s="361"/>
      <c r="M35" s="361"/>
      <c r="N35" s="361"/>
      <c r="O35" s="361"/>
      <c r="P35" s="361"/>
      <c r="Q35" s="361"/>
      <c r="R35" s="146">
        <f t="shared" si="1"/>
        <v>0</v>
      </c>
      <c r="S35" s="144"/>
    </row>
    <row r="36" spans="2:19" s="118" customFormat="1" ht="18" hidden="1" customHeight="1" outlineLevel="1" x14ac:dyDescent="0.25">
      <c r="B36" s="126"/>
      <c r="C36" s="1705"/>
      <c r="D36" s="1706"/>
      <c r="E36" s="1707"/>
      <c r="F36" s="1705"/>
      <c r="G36" s="1707"/>
      <c r="H36" s="438"/>
      <c r="I36" s="439"/>
      <c r="J36" s="439"/>
      <c r="K36" s="439"/>
      <c r="L36" s="439"/>
      <c r="M36" s="439"/>
      <c r="N36" s="439"/>
      <c r="O36" s="439"/>
      <c r="P36" s="439"/>
      <c r="Q36" s="439"/>
      <c r="R36" s="147">
        <f t="shared" si="1"/>
        <v>0</v>
      </c>
      <c r="S36" s="144"/>
    </row>
    <row r="37" spans="2:19" s="118" customFormat="1" ht="18" hidden="1" customHeight="1" outlineLevel="1" x14ac:dyDescent="0.25">
      <c r="B37" s="126"/>
      <c r="C37" s="1694"/>
      <c r="D37" s="1317"/>
      <c r="E37" s="1695"/>
      <c r="F37" s="1694"/>
      <c r="G37" s="1695"/>
      <c r="H37" s="437"/>
      <c r="I37" s="361"/>
      <c r="J37" s="361"/>
      <c r="K37" s="361"/>
      <c r="L37" s="361"/>
      <c r="M37" s="361"/>
      <c r="N37" s="361"/>
      <c r="O37" s="361"/>
      <c r="P37" s="361"/>
      <c r="Q37" s="361"/>
      <c r="R37" s="146">
        <f t="shared" si="1"/>
        <v>0</v>
      </c>
      <c r="S37" s="144"/>
    </row>
    <row r="38" spans="2:19" s="118" customFormat="1" ht="18" hidden="1" customHeight="1" outlineLevel="1" x14ac:dyDescent="0.25">
      <c r="B38" s="126"/>
      <c r="C38" s="1705"/>
      <c r="D38" s="1706"/>
      <c r="E38" s="1707"/>
      <c r="F38" s="1705"/>
      <c r="G38" s="1707"/>
      <c r="H38" s="438"/>
      <c r="I38" s="439"/>
      <c r="J38" s="439"/>
      <c r="K38" s="439"/>
      <c r="L38" s="439"/>
      <c r="M38" s="439"/>
      <c r="N38" s="439"/>
      <c r="O38" s="439"/>
      <c r="P38" s="439"/>
      <c r="Q38" s="439"/>
      <c r="R38" s="147">
        <f t="shared" si="1"/>
        <v>0</v>
      </c>
      <c r="S38" s="144"/>
    </row>
    <row r="39" spans="2:19" s="118" customFormat="1" ht="18" hidden="1" customHeight="1" outlineLevel="1" x14ac:dyDescent="0.25">
      <c r="B39" s="126"/>
      <c r="C39" s="1694"/>
      <c r="D39" s="1317"/>
      <c r="E39" s="1695"/>
      <c r="F39" s="1694"/>
      <c r="G39" s="1695"/>
      <c r="H39" s="437"/>
      <c r="I39" s="361"/>
      <c r="J39" s="361"/>
      <c r="K39" s="361"/>
      <c r="L39" s="361"/>
      <c r="M39" s="361"/>
      <c r="N39" s="361"/>
      <c r="O39" s="361"/>
      <c r="P39" s="361"/>
      <c r="Q39" s="361"/>
      <c r="R39" s="146">
        <f t="shared" si="1"/>
        <v>0</v>
      </c>
      <c r="S39" s="144"/>
    </row>
    <row r="40" spans="2:19" s="118" customFormat="1" ht="18" hidden="1" customHeight="1" outlineLevel="1" x14ac:dyDescent="0.25">
      <c r="B40" s="126"/>
      <c r="C40" s="1705"/>
      <c r="D40" s="1706"/>
      <c r="E40" s="1707"/>
      <c r="F40" s="1705"/>
      <c r="G40" s="1707"/>
      <c r="H40" s="438"/>
      <c r="I40" s="439"/>
      <c r="J40" s="439"/>
      <c r="K40" s="439"/>
      <c r="L40" s="439"/>
      <c r="M40" s="439"/>
      <c r="N40" s="439"/>
      <c r="O40" s="439"/>
      <c r="P40" s="439"/>
      <c r="Q40" s="439"/>
      <c r="R40" s="147">
        <f t="shared" si="1"/>
        <v>0</v>
      </c>
      <c r="S40" s="144"/>
    </row>
    <row r="41" spans="2:19" s="118" customFormat="1" ht="18" hidden="1" customHeight="1" outlineLevel="1" x14ac:dyDescent="0.25">
      <c r="B41" s="126"/>
      <c r="C41" s="1694"/>
      <c r="D41" s="1317"/>
      <c r="E41" s="1695"/>
      <c r="F41" s="1694"/>
      <c r="G41" s="1695"/>
      <c r="H41" s="437"/>
      <c r="I41" s="361"/>
      <c r="J41" s="361"/>
      <c r="K41" s="361"/>
      <c r="L41" s="361"/>
      <c r="M41" s="361"/>
      <c r="N41" s="361"/>
      <c r="O41" s="361"/>
      <c r="P41" s="361"/>
      <c r="Q41" s="361"/>
      <c r="R41" s="146">
        <f t="shared" si="1"/>
        <v>0</v>
      </c>
      <c r="S41" s="144"/>
    </row>
    <row r="42" spans="2:19" s="118" customFormat="1" ht="18" hidden="1" customHeight="1" outlineLevel="1" x14ac:dyDescent="0.25">
      <c r="B42" s="126"/>
      <c r="C42" s="1705"/>
      <c r="D42" s="1706"/>
      <c r="E42" s="1707"/>
      <c r="F42" s="1705"/>
      <c r="G42" s="1707"/>
      <c r="H42" s="438"/>
      <c r="I42" s="439"/>
      <c r="J42" s="439"/>
      <c r="K42" s="439"/>
      <c r="L42" s="439"/>
      <c r="M42" s="439"/>
      <c r="N42" s="439"/>
      <c r="O42" s="439"/>
      <c r="P42" s="439"/>
      <c r="Q42" s="439"/>
      <c r="R42" s="147">
        <f t="shared" si="1"/>
        <v>0</v>
      </c>
      <c r="S42" s="144"/>
    </row>
    <row r="43" spans="2:19" s="118" customFormat="1" ht="18" hidden="1" customHeight="1" outlineLevel="1" x14ac:dyDescent="0.25">
      <c r="B43" s="126"/>
      <c r="C43" s="1694"/>
      <c r="D43" s="1317"/>
      <c r="E43" s="1695"/>
      <c r="F43" s="1694"/>
      <c r="G43" s="1695"/>
      <c r="H43" s="437"/>
      <c r="I43" s="361"/>
      <c r="J43" s="361"/>
      <c r="K43" s="361"/>
      <c r="L43" s="361"/>
      <c r="M43" s="361"/>
      <c r="N43" s="361"/>
      <c r="O43" s="361"/>
      <c r="P43" s="361"/>
      <c r="Q43" s="361"/>
      <c r="R43" s="146">
        <f t="shared" si="1"/>
        <v>0</v>
      </c>
      <c r="S43" s="144"/>
    </row>
    <row r="44" spans="2:19" s="118" customFormat="1" ht="18" hidden="1" customHeight="1" outlineLevel="1" x14ac:dyDescent="0.25">
      <c r="B44" s="126"/>
      <c r="C44" s="1705"/>
      <c r="D44" s="1706"/>
      <c r="E44" s="1707"/>
      <c r="F44" s="1705"/>
      <c r="G44" s="1707"/>
      <c r="H44" s="438"/>
      <c r="I44" s="439"/>
      <c r="J44" s="439"/>
      <c r="K44" s="439"/>
      <c r="L44" s="439"/>
      <c r="M44" s="439"/>
      <c r="N44" s="439"/>
      <c r="O44" s="439"/>
      <c r="P44" s="439"/>
      <c r="Q44" s="439"/>
      <c r="R44" s="147">
        <f t="shared" si="1"/>
        <v>0</v>
      </c>
      <c r="S44" s="144"/>
    </row>
    <row r="45" spans="2:19" s="118" customFormat="1" ht="18" hidden="1" customHeight="1" outlineLevel="1" x14ac:dyDescent="0.25">
      <c r="B45" s="126"/>
      <c r="C45" s="1694"/>
      <c r="D45" s="1317"/>
      <c r="E45" s="1695"/>
      <c r="F45" s="1694"/>
      <c r="G45" s="1695"/>
      <c r="H45" s="437"/>
      <c r="I45" s="361"/>
      <c r="J45" s="361"/>
      <c r="K45" s="361"/>
      <c r="L45" s="361"/>
      <c r="M45" s="361"/>
      <c r="N45" s="361"/>
      <c r="O45" s="361"/>
      <c r="P45" s="361"/>
      <c r="Q45" s="361"/>
      <c r="R45" s="146">
        <f t="shared" si="1"/>
        <v>0</v>
      </c>
      <c r="S45" s="144"/>
    </row>
    <row r="46" spans="2:19" s="118" customFormat="1" ht="18" hidden="1" customHeight="1" outlineLevel="1" x14ac:dyDescent="0.25">
      <c r="B46" s="126"/>
      <c r="C46" s="1705"/>
      <c r="D46" s="1706"/>
      <c r="E46" s="1707"/>
      <c r="F46" s="1705"/>
      <c r="G46" s="1707"/>
      <c r="H46" s="440"/>
      <c r="I46" s="441"/>
      <c r="J46" s="441"/>
      <c r="K46" s="441"/>
      <c r="L46" s="441"/>
      <c r="M46" s="441"/>
      <c r="N46" s="441"/>
      <c r="O46" s="441"/>
      <c r="P46" s="441"/>
      <c r="Q46" s="441"/>
      <c r="R46" s="147">
        <f t="shared" si="1"/>
        <v>0</v>
      </c>
      <c r="S46" s="144"/>
    </row>
    <row r="47" spans="2:19" ht="9" customHeight="1" collapsed="1" x14ac:dyDescent="0.25">
      <c r="B47" s="3"/>
      <c r="C47" s="12"/>
      <c r="D47" s="12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"/>
      <c r="S47" s="10"/>
    </row>
    <row r="48" spans="2:19" ht="24" customHeight="1" x14ac:dyDescent="0.25">
      <c r="B48" s="3"/>
      <c r="C48" s="1342" t="s">
        <v>377</v>
      </c>
      <c r="D48" s="1344"/>
      <c r="E48" s="1344"/>
      <c r="F48" s="1344"/>
      <c r="G48" s="1344"/>
      <c r="H48" s="1344"/>
      <c r="I48" s="1344"/>
      <c r="J48" s="1344"/>
      <c r="K48" s="1344"/>
      <c r="L48" s="1344"/>
      <c r="M48" s="1344"/>
      <c r="N48" s="1344"/>
      <c r="O48" s="1344"/>
      <c r="P48" s="1344"/>
      <c r="Q48" s="1344"/>
      <c r="R48" s="1344"/>
      <c r="S48" s="148"/>
    </row>
    <row r="49" spans="2:19" s="118" customFormat="1" ht="18" customHeight="1" x14ac:dyDescent="0.25">
      <c r="B49" s="126"/>
      <c r="C49" s="1660" t="s">
        <v>230</v>
      </c>
      <c r="D49" s="1661"/>
      <c r="E49" s="1661"/>
      <c r="F49" s="1661"/>
      <c r="G49" s="1662"/>
      <c r="H49" s="58">
        <f>YEAR($D$15)</f>
        <v>2025</v>
      </c>
      <c r="I49" s="132">
        <f>$H$49+1</f>
        <v>2026</v>
      </c>
      <c r="J49" s="132">
        <f>$H$49+2</f>
        <v>2027</v>
      </c>
      <c r="K49" s="132">
        <f>$H$49+3</f>
        <v>2028</v>
      </c>
      <c r="L49" s="132">
        <f>$H$49+4</f>
        <v>2029</v>
      </c>
      <c r="M49" s="132">
        <f>$H$49+5</f>
        <v>2030</v>
      </c>
      <c r="N49" s="132">
        <f>$H$49+6</f>
        <v>2031</v>
      </c>
      <c r="O49" s="132">
        <f>$H$49+7</f>
        <v>2032</v>
      </c>
      <c r="P49" s="132">
        <f>$H$49+8</f>
        <v>2033</v>
      </c>
      <c r="Q49" s="132">
        <f>$H$49+9</f>
        <v>2034</v>
      </c>
      <c r="R49" s="132" t="s">
        <v>140</v>
      </c>
      <c r="S49" s="144"/>
    </row>
    <row r="50" spans="2:19" s="118" customFormat="1" ht="18" customHeight="1" x14ac:dyDescent="0.25">
      <c r="B50" s="129"/>
      <c r="C50" s="1859" t="s">
        <v>210</v>
      </c>
      <c r="D50" s="1860"/>
      <c r="E50" s="1860"/>
      <c r="F50" s="1860"/>
      <c r="G50" s="1861"/>
      <c r="H50" s="130">
        <f>SUM(H51:H88)</f>
        <v>1632000</v>
      </c>
      <c r="I50" s="130">
        <f>SUM(I51:I88)</f>
        <v>326400</v>
      </c>
      <c r="J50" s="130">
        <f>SUM(J51:J88)</f>
        <v>297600</v>
      </c>
      <c r="K50" s="130">
        <f>SUM(K51:K88)</f>
        <v>268800</v>
      </c>
      <c r="L50" s="127">
        <f t="shared" ref="L50:Q50" si="2">SUM(L51:L88)</f>
        <v>0</v>
      </c>
      <c r="M50" s="127">
        <f t="shared" si="2"/>
        <v>0</v>
      </c>
      <c r="N50" s="127">
        <f t="shared" si="2"/>
        <v>0</v>
      </c>
      <c r="O50" s="127">
        <f t="shared" si="2"/>
        <v>0</v>
      </c>
      <c r="P50" s="127">
        <f t="shared" si="2"/>
        <v>0</v>
      </c>
      <c r="Q50" s="127">
        <f t="shared" si="2"/>
        <v>0</v>
      </c>
      <c r="R50" s="127">
        <f>SUM(H50:Q50)</f>
        <v>2524800</v>
      </c>
      <c r="S50" s="144"/>
    </row>
    <row r="51" spans="2:19" s="118" customFormat="1" ht="18" customHeight="1" x14ac:dyDescent="0.25">
      <c r="B51" s="126"/>
      <c r="C51" s="1708" t="s">
        <v>61</v>
      </c>
      <c r="D51" s="1709"/>
      <c r="E51" s="1614"/>
      <c r="F51" s="1708"/>
      <c r="G51" s="1614"/>
      <c r="H51" s="437"/>
      <c r="I51" s="133"/>
      <c r="J51" s="133"/>
      <c r="K51" s="133"/>
      <c r="L51" s="133"/>
      <c r="M51" s="133"/>
      <c r="N51" s="133"/>
      <c r="O51" s="133"/>
      <c r="P51" s="133"/>
      <c r="Q51" s="133"/>
      <c r="R51" s="470">
        <f>SUM(H51:Q51)</f>
        <v>0</v>
      </c>
      <c r="S51" s="144"/>
    </row>
    <row r="52" spans="2:19" s="118" customFormat="1" ht="18" customHeight="1" x14ac:dyDescent="0.25">
      <c r="B52" s="126"/>
      <c r="C52" s="1705" t="s">
        <v>55</v>
      </c>
      <c r="D52" s="1706"/>
      <c r="E52" s="1707"/>
      <c r="F52" s="1705"/>
      <c r="G52" s="1707"/>
      <c r="H52" s="1183">
        <f>IFERROR('10 - Endividamento'!AN22,0)</f>
        <v>1632000</v>
      </c>
      <c r="I52" s="1184">
        <f>IFERROR('10 - Endividamento'!AS22,0)</f>
        <v>326400</v>
      </c>
      <c r="J52" s="1184">
        <f>IFERROR('10 - Endividamento'!AW22,0)</f>
        <v>297600</v>
      </c>
      <c r="K52" s="1184">
        <f>IFERROR('10 - Endividamento'!BA22,0)</f>
        <v>268800</v>
      </c>
      <c r="L52" s="1184">
        <f>IFERROR('10 - Endividamento'!BE22,0)</f>
        <v>0</v>
      </c>
      <c r="M52" s="1184">
        <f>IFERROR('10 - Endividamento'!BI22,0)</f>
        <v>0</v>
      </c>
      <c r="N52" s="1184">
        <f>IFERROR('10 - Endividamento'!BM22,0)</f>
        <v>0</v>
      </c>
      <c r="O52" s="1184">
        <f>IFERROR('10 - Endividamento'!BQ22,0)</f>
        <v>0</v>
      </c>
      <c r="P52" s="1184">
        <f>IFERROR('10 - Endividamento'!BU22,0)</f>
        <v>0</v>
      </c>
      <c r="Q52" s="1184">
        <f>IFERROR('10 - Endividamento'!BY22,0)</f>
        <v>0</v>
      </c>
      <c r="R52" s="471">
        <f>SUM(H52:Q52)</f>
        <v>2524800</v>
      </c>
      <c r="S52" s="144"/>
    </row>
    <row r="53" spans="2:19" s="118" customFormat="1" ht="18" customHeight="1" x14ac:dyDescent="0.25">
      <c r="B53" s="126"/>
      <c r="C53" s="1694" t="s">
        <v>623</v>
      </c>
      <c r="D53" s="1317"/>
      <c r="E53" s="1695"/>
      <c r="F53" s="1694"/>
      <c r="G53" s="1695"/>
      <c r="H53" s="437"/>
      <c r="I53" s="133"/>
      <c r="J53" s="133"/>
      <c r="K53" s="133"/>
      <c r="L53" s="133"/>
      <c r="M53" s="133"/>
      <c r="N53" s="133"/>
      <c r="O53" s="133"/>
      <c r="P53" s="133"/>
      <c r="Q53" s="133"/>
      <c r="R53" s="472">
        <f t="shared" ref="R53:R88" si="3">SUM(H53:Q53)</f>
        <v>0</v>
      </c>
      <c r="S53" s="144"/>
    </row>
    <row r="54" spans="2:19" s="118" customFormat="1" ht="18" customHeight="1" x14ac:dyDescent="0.25">
      <c r="B54" s="126"/>
      <c r="C54" s="1705" t="s">
        <v>622</v>
      </c>
      <c r="D54" s="1706"/>
      <c r="E54" s="1707"/>
      <c r="F54" s="1705"/>
      <c r="G54" s="1707"/>
      <c r="H54" s="438"/>
      <c r="I54" s="134"/>
      <c r="J54" s="134"/>
      <c r="K54" s="136"/>
      <c r="L54" s="136"/>
      <c r="M54" s="136"/>
      <c r="N54" s="136"/>
      <c r="O54" s="136"/>
      <c r="P54" s="136"/>
      <c r="Q54" s="136"/>
      <c r="R54" s="471">
        <f t="shared" si="3"/>
        <v>0</v>
      </c>
      <c r="S54" s="144"/>
    </row>
    <row r="55" spans="2:19" s="118" customFormat="1" ht="18" customHeight="1" x14ac:dyDescent="0.25">
      <c r="B55" s="126"/>
      <c r="C55" s="1694" t="s">
        <v>597</v>
      </c>
      <c r="D55" s="1317"/>
      <c r="E55" s="1695"/>
      <c r="F55" s="1694"/>
      <c r="G55" s="1695"/>
      <c r="H55" s="437"/>
      <c r="I55" s="133"/>
      <c r="J55" s="133"/>
      <c r="K55" s="133"/>
      <c r="L55" s="133"/>
      <c r="M55" s="133"/>
      <c r="N55" s="133"/>
      <c r="O55" s="133"/>
      <c r="P55" s="133"/>
      <c r="Q55" s="133"/>
      <c r="R55" s="472">
        <f t="shared" si="3"/>
        <v>0</v>
      </c>
      <c r="S55" s="144"/>
    </row>
    <row r="56" spans="2:19" s="118" customFormat="1" ht="18" customHeight="1" x14ac:dyDescent="0.25">
      <c r="B56" s="126"/>
      <c r="C56" s="1705" t="s">
        <v>606</v>
      </c>
      <c r="D56" s="1706"/>
      <c r="E56" s="1707"/>
      <c r="F56" s="1855"/>
      <c r="G56" s="1856"/>
      <c r="H56" s="438"/>
      <c r="I56" s="136"/>
      <c r="J56" s="136"/>
      <c r="K56" s="136"/>
      <c r="L56" s="136"/>
      <c r="M56" s="136"/>
      <c r="N56" s="136"/>
      <c r="O56" s="136"/>
      <c r="P56" s="136"/>
      <c r="Q56" s="136"/>
      <c r="R56" s="471">
        <f t="shared" si="3"/>
        <v>0</v>
      </c>
      <c r="S56" s="144"/>
    </row>
    <row r="57" spans="2:19" s="118" customFormat="1" ht="18" customHeight="1" x14ac:dyDescent="0.25">
      <c r="B57" s="126"/>
      <c r="C57" s="1694" t="s">
        <v>638</v>
      </c>
      <c r="D57" s="1317"/>
      <c r="E57" s="1695"/>
      <c r="F57" s="1857"/>
      <c r="G57" s="1858"/>
      <c r="H57" s="437"/>
      <c r="I57" s="135"/>
      <c r="J57" s="135"/>
      <c r="K57" s="135"/>
      <c r="L57" s="135"/>
      <c r="M57" s="135"/>
      <c r="N57" s="135"/>
      <c r="O57" s="135"/>
      <c r="P57" s="135"/>
      <c r="Q57" s="135"/>
      <c r="R57" s="472">
        <f t="shared" si="3"/>
        <v>0</v>
      </c>
      <c r="S57" s="144"/>
    </row>
    <row r="58" spans="2:19" s="118" customFormat="1" ht="18" customHeight="1" x14ac:dyDescent="0.25">
      <c r="B58" s="126"/>
      <c r="C58" s="1705"/>
      <c r="D58" s="1706"/>
      <c r="E58" s="1707"/>
      <c r="F58" s="1855"/>
      <c r="G58" s="1856"/>
      <c r="H58" s="442"/>
      <c r="I58" s="134"/>
      <c r="J58" s="134"/>
      <c r="K58" s="134"/>
      <c r="L58" s="134"/>
      <c r="M58" s="134"/>
      <c r="N58" s="134"/>
      <c r="O58" s="134"/>
      <c r="P58" s="134"/>
      <c r="Q58" s="134"/>
      <c r="R58" s="471">
        <f t="shared" si="3"/>
        <v>0</v>
      </c>
      <c r="S58" s="144"/>
    </row>
    <row r="59" spans="2:19" s="118" customFormat="1" ht="18" customHeight="1" x14ac:dyDescent="0.25">
      <c r="B59" s="126"/>
      <c r="C59" s="1694"/>
      <c r="D59" s="1317"/>
      <c r="E59" s="1695"/>
      <c r="F59" s="1857"/>
      <c r="G59" s="1858"/>
      <c r="H59" s="443"/>
      <c r="I59" s="133"/>
      <c r="J59" s="133"/>
      <c r="K59" s="133"/>
      <c r="L59" s="133"/>
      <c r="M59" s="133"/>
      <c r="N59" s="133"/>
      <c r="O59" s="133"/>
      <c r="P59" s="133"/>
      <c r="Q59" s="133"/>
      <c r="R59" s="472">
        <f t="shared" si="3"/>
        <v>0</v>
      </c>
      <c r="S59" s="144"/>
    </row>
    <row r="60" spans="2:19" s="118" customFormat="1" ht="18" hidden="1" customHeight="1" outlineLevel="1" x14ac:dyDescent="0.25">
      <c r="B60" s="126"/>
      <c r="C60" s="1705"/>
      <c r="D60" s="1706"/>
      <c r="E60" s="1707"/>
      <c r="F60" s="1705"/>
      <c r="G60" s="1707"/>
      <c r="H60" s="442"/>
      <c r="I60" s="134"/>
      <c r="J60" s="134"/>
      <c r="K60" s="134"/>
      <c r="L60" s="134"/>
      <c r="M60" s="134"/>
      <c r="N60" s="134"/>
      <c r="O60" s="134"/>
      <c r="P60" s="134"/>
      <c r="Q60" s="134"/>
      <c r="R60" s="471">
        <f t="shared" si="3"/>
        <v>0</v>
      </c>
      <c r="S60" s="144"/>
    </row>
    <row r="61" spans="2:19" s="118" customFormat="1" ht="18" hidden="1" customHeight="1" outlineLevel="1" x14ac:dyDescent="0.25">
      <c r="B61" s="126"/>
      <c r="C61" s="1694"/>
      <c r="D61" s="1317"/>
      <c r="E61" s="1695"/>
      <c r="F61" s="1694"/>
      <c r="G61" s="1695"/>
      <c r="H61" s="443"/>
      <c r="I61" s="446"/>
      <c r="J61" s="133"/>
      <c r="K61" s="133"/>
      <c r="L61" s="133"/>
      <c r="M61" s="133"/>
      <c r="N61" s="133"/>
      <c r="O61" s="133"/>
      <c r="P61" s="133"/>
      <c r="Q61" s="133"/>
      <c r="R61" s="472">
        <f t="shared" si="3"/>
        <v>0</v>
      </c>
      <c r="S61" s="144"/>
    </row>
    <row r="62" spans="2:19" s="118" customFormat="1" ht="18" hidden="1" customHeight="1" outlineLevel="1" x14ac:dyDescent="0.25">
      <c r="B62" s="126"/>
      <c r="C62" s="1705"/>
      <c r="D62" s="1706"/>
      <c r="E62" s="1707"/>
      <c r="F62" s="1705"/>
      <c r="G62" s="1707"/>
      <c r="H62" s="442"/>
      <c r="I62" s="134"/>
      <c r="J62" s="134"/>
      <c r="K62" s="134"/>
      <c r="L62" s="134"/>
      <c r="M62" s="134"/>
      <c r="N62" s="134"/>
      <c r="O62" s="134"/>
      <c r="P62" s="134"/>
      <c r="Q62" s="134"/>
      <c r="R62" s="471">
        <f t="shared" si="3"/>
        <v>0</v>
      </c>
      <c r="S62" s="144"/>
    </row>
    <row r="63" spans="2:19" s="118" customFormat="1" ht="18" hidden="1" customHeight="1" outlineLevel="1" x14ac:dyDescent="0.25">
      <c r="B63" s="126"/>
      <c r="C63" s="1694"/>
      <c r="D63" s="1317"/>
      <c r="E63" s="1695"/>
      <c r="F63" s="1694"/>
      <c r="G63" s="1695"/>
      <c r="H63" s="443"/>
      <c r="I63" s="133"/>
      <c r="J63" s="133"/>
      <c r="K63" s="133"/>
      <c r="L63" s="133"/>
      <c r="M63" s="133"/>
      <c r="N63" s="133"/>
      <c r="O63" s="133"/>
      <c r="P63" s="133"/>
      <c r="Q63" s="133"/>
      <c r="R63" s="472">
        <f t="shared" si="3"/>
        <v>0</v>
      </c>
      <c r="S63" s="144"/>
    </row>
    <row r="64" spans="2:19" s="118" customFormat="1" ht="18" hidden="1" customHeight="1" outlineLevel="1" x14ac:dyDescent="0.25">
      <c r="B64" s="126"/>
      <c r="C64" s="1705"/>
      <c r="D64" s="1706"/>
      <c r="E64" s="1707"/>
      <c r="F64" s="1705"/>
      <c r="G64" s="1707"/>
      <c r="H64" s="442"/>
      <c r="I64" s="134"/>
      <c r="J64" s="134"/>
      <c r="K64" s="134"/>
      <c r="L64" s="134"/>
      <c r="M64" s="134"/>
      <c r="N64" s="134"/>
      <c r="O64" s="134"/>
      <c r="P64" s="134"/>
      <c r="Q64" s="134"/>
      <c r="R64" s="471">
        <f t="shared" si="3"/>
        <v>0</v>
      </c>
      <c r="S64" s="144"/>
    </row>
    <row r="65" spans="2:19" s="118" customFormat="1" ht="18" hidden="1" customHeight="1" outlineLevel="1" x14ac:dyDescent="0.25">
      <c r="B65" s="126"/>
      <c r="C65" s="1694"/>
      <c r="D65" s="1317"/>
      <c r="E65" s="1695"/>
      <c r="F65" s="1694"/>
      <c r="G65" s="1695"/>
      <c r="H65" s="443"/>
      <c r="I65" s="133"/>
      <c r="J65" s="133"/>
      <c r="K65" s="133"/>
      <c r="L65" s="133"/>
      <c r="M65" s="133"/>
      <c r="N65" s="133"/>
      <c r="O65" s="133"/>
      <c r="P65" s="133"/>
      <c r="Q65" s="133"/>
      <c r="R65" s="472">
        <f t="shared" si="3"/>
        <v>0</v>
      </c>
      <c r="S65" s="144"/>
    </row>
    <row r="66" spans="2:19" s="118" customFormat="1" ht="18" hidden="1" customHeight="1" outlineLevel="1" x14ac:dyDescent="0.25">
      <c r="B66" s="126"/>
      <c r="C66" s="1705"/>
      <c r="D66" s="1706"/>
      <c r="E66" s="1707"/>
      <c r="F66" s="1705"/>
      <c r="G66" s="1707"/>
      <c r="H66" s="442"/>
      <c r="I66" s="134"/>
      <c r="J66" s="134"/>
      <c r="K66" s="134"/>
      <c r="L66" s="134"/>
      <c r="M66" s="134"/>
      <c r="N66" s="134"/>
      <c r="O66" s="134"/>
      <c r="P66" s="134"/>
      <c r="Q66" s="134"/>
      <c r="R66" s="471">
        <f t="shared" si="3"/>
        <v>0</v>
      </c>
      <c r="S66" s="144"/>
    </row>
    <row r="67" spans="2:19" s="118" customFormat="1" ht="18" hidden="1" customHeight="1" outlineLevel="1" x14ac:dyDescent="0.25">
      <c r="B67" s="126"/>
      <c r="C67" s="1694"/>
      <c r="D67" s="1317"/>
      <c r="E67" s="1695"/>
      <c r="F67" s="1694"/>
      <c r="G67" s="1695"/>
      <c r="H67" s="443"/>
      <c r="I67" s="133"/>
      <c r="J67" s="133"/>
      <c r="K67" s="133"/>
      <c r="L67" s="133"/>
      <c r="M67" s="133"/>
      <c r="N67" s="133"/>
      <c r="O67" s="133"/>
      <c r="P67" s="133"/>
      <c r="Q67" s="133"/>
      <c r="R67" s="472">
        <f t="shared" si="3"/>
        <v>0</v>
      </c>
      <c r="S67" s="144"/>
    </row>
    <row r="68" spans="2:19" s="118" customFormat="1" ht="18" hidden="1" customHeight="1" outlineLevel="1" x14ac:dyDescent="0.25">
      <c r="B68" s="126"/>
      <c r="C68" s="1705"/>
      <c r="D68" s="1706"/>
      <c r="E68" s="1707"/>
      <c r="F68" s="1705"/>
      <c r="G68" s="1707"/>
      <c r="H68" s="442"/>
      <c r="I68" s="134"/>
      <c r="J68" s="134"/>
      <c r="K68" s="134"/>
      <c r="L68" s="134"/>
      <c r="M68" s="134"/>
      <c r="N68" s="134"/>
      <c r="O68" s="134"/>
      <c r="P68" s="134"/>
      <c r="Q68" s="134"/>
      <c r="R68" s="471">
        <f t="shared" si="3"/>
        <v>0</v>
      </c>
      <c r="S68" s="144"/>
    </row>
    <row r="69" spans="2:19" s="118" customFormat="1" ht="18" hidden="1" customHeight="1" outlineLevel="1" x14ac:dyDescent="0.25">
      <c r="B69" s="126"/>
      <c r="C69" s="1694"/>
      <c r="D69" s="1317"/>
      <c r="E69" s="1695"/>
      <c r="F69" s="1694"/>
      <c r="G69" s="1695"/>
      <c r="H69" s="443"/>
      <c r="I69" s="133"/>
      <c r="J69" s="133"/>
      <c r="K69" s="133"/>
      <c r="L69" s="133"/>
      <c r="M69" s="133"/>
      <c r="N69" s="133"/>
      <c r="O69" s="133"/>
      <c r="P69" s="133"/>
      <c r="Q69" s="133"/>
      <c r="R69" s="472">
        <f t="shared" si="3"/>
        <v>0</v>
      </c>
      <c r="S69" s="144"/>
    </row>
    <row r="70" spans="2:19" s="118" customFormat="1" ht="18" hidden="1" customHeight="1" outlineLevel="1" x14ac:dyDescent="0.25">
      <c r="B70" s="126"/>
      <c r="C70" s="1705"/>
      <c r="D70" s="1706"/>
      <c r="E70" s="1707"/>
      <c r="F70" s="1705"/>
      <c r="G70" s="1707"/>
      <c r="H70" s="442"/>
      <c r="I70" s="134"/>
      <c r="J70" s="134"/>
      <c r="K70" s="134"/>
      <c r="L70" s="134"/>
      <c r="M70" s="134"/>
      <c r="N70" s="134"/>
      <c r="O70" s="134"/>
      <c r="P70" s="134"/>
      <c r="Q70" s="134"/>
      <c r="R70" s="471">
        <f t="shared" si="3"/>
        <v>0</v>
      </c>
      <c r="S70" s="144"/>
    </row>
    <row r="71" spans="2:19" s="118" customFormat="1" ht="18" hidden="1" customHeight="1" outlineLevel="1" x14ac:dyDescent="0.25">
      <c r="B71" s="126"/>
      <c r="C71" s="1694"/>
      <c r="D71" s="1317"/>
      <c r="E71" s="1695"/>
      <c r="F71" s="1694"/>
      <c r="G71" s="1695"/>
      <c r="H71" s="443"/>
      <c r="I71" s="133"/>
      <c r="J71" s="133"/>
      <c r="K71" s="133"/>
      <c r="L71" s="133"/>
      <c r="M71" s="133"/>
      <c r="N71" s="133"/>
      <c r="O71" s="133"/>
      <c r="P71" s="133"/>
      <c r="Q71" s="133"/>
      <c r="R71" s="472">
        <f t="shared" si="3"/>
        <v>0</v>
      </c>
      <c r="S71" s="144"/>
    </row>
    <row r="72" spans="2:19" s="118" customFormat="1" ht="18" hidden="1" customHeight="1" outlineLevel="1" x14ac:dyDescent="0.25">
      <c r="B72" s="126"/>
      <c r="C72" s="1705"/>
      <c r="D72" s="1706"/>
      <c r="E72" s="1707"/>
      <c r="F72" s="1705"/>
      <c r="G72" s="1707"/>
      <c r="H72" s="442"/>
      <c r="I72" s="134"/>
      <c r="J72" s="134"/>
      <c r="K72" s="134"/>
      <c r="L72" s="134"/>
      <c r="M72" s="134"/>
      <c r="N72" s="134"/>
      <c r="O72" s="134"/>
      <c r="P72" s="134"/>
      <c r="Q72" s="134"/>
      <c r="R72" s="471">
        <f t="shared" si="3"/>
        <v>0</v>
      </c>
      <c r="S72" s="144"/>
    </row>
    <row r="73" spans="2:19" s="118" customFormat="1" ht="18" hidden="1" customHeight="1" outlineLevel="1" x14ac:dyDescent="0.25">
      <c r="B73" s="126"/>
      <c r="C73" s="1694"/>
      <c r="D73" s="1317"/>
      <c r="E73" s="1695"/>
      <c r="F73" s="1694"/>
      <c r="G73" s="1695"/>
      <c r="H73" s="443"/>
      <c r="I73" s="133"/>
      <c r="J73" s="133"/>
      <c r="K73" s="133"/>
      <c r="L73" s="133"/>
      <c r="M73" s="133"/>
      <c r="N73" s="133"/>
      <c r="O73" s="133"/>
      <c r="P73" s="133"/>
      <c r="Q73" s="133"/>
      <c r="R73" s="472">
        <f t="shared" si="3"/>
        <v>0</v>
      </c>
      <c r="S73" s="144"/>
    </row>
    <row r="74" spans="2:19" s="118" customFormat="1" ht="18" hidden="1" customHeight="1" outlineLevel="1" x14ac:dyDescent="0.25">
      <c r="B74" s="126"/>
      <c r="C74" s="1705"/>
      <c r="D74" s="1706"/>
      <c r="E74" s="1707"/>
      <c r="F74" s="1705"/>
      <c r="G74" s="1707"/>
      <c r="H74" s="442"/>
      <c r="I74" s="134"/>
      <c r="J74" s="134"/>
      <c r="K74" s="134"/>
      <c r="L74" s="134"/>
      <c r="M74" s="134"/>
      <c r="N74" s="134"/>
      <c r="O74" s="134"/>
      <c r="P74" s="134"/>
      <c r="Q74" s="134"/>
      <c r="R74" s="471">
        <f t="shared" si="3"/>
        <v>0</v>
      </c>
      <c r="S74" s="144"/>
    </row>
    <row r="75" spans="2:19" s="118" customFormat="1" ht="18" hidden="1" customHeight="1" outlineLevel="1" x14ac:dyDescent="0.25">
      <c r="B75" s="126"/>
      <c r="C75" s="1694"/>
      <c r="D75" s="1317"/>
      <c r="E75" s="1695"/>
      <c r="F75" s="1694"/>
      <c r="G75" s="1695"/>
      <c r="H75" s="443"/>
      <c r="I75" s="133"/>
      <c r="J75" s="133"/>
      <c r="K75" s="133"/>
      <c r="L75" s="133"/>
      <c r="M75" s="133"/>
      <c r="N75" s="133"/>
      <c r="O75" s="133"/>
      <c r="P75" s="133"/>
      <c r="Q75" s="133"/>
      <c r="R75" s="472">
        <f t="shared" si="3"/>
        <v>0</v>
      </c>
      <c r="S75" s="144"/>
    </row>
    <row r="76" spans="2:19" s="118" customFormat="1" ht="18" hidden="1" customHeight="1" outlineLevel="1" x14ac:dyDescent="0.25">
      <c r="B76" s="126"/>
      <c r="C76" s="1705"/>
      <c r="D76" s="1706"/>
      <c r="E76" s="1707"/>
      <c r="F76" s="1705"/>
      <c r="G76" s="1707"/>
      <c r="H76" s="442"/>
      <c r="I76" s="134"/>
      <c r="J76" s="134"/>
      <c r="K76" s="134"/>
      <c r="L76" s="134"/>
      <c r="M76" s="134"/>
      <c r="N76" s="134"/>
      <c r="O76" s="134"/>
      <c r="P76" s="134"/>
      <c r="Q76" s="134"/>
      <c r="R76" s="471">
        <f t="shared" si="3"/>
        <v>0</v>
      </c>
      <c r="S76" s="144"/>
    </row>
    <row r="77" spans="2:19" s="118" customFormat="1" ht="18" hidden="1" customHeight="1" outlineLevel="1" x14ac:dyDescent="0.25">
      <c r="B77" s="126"/>
      <c r="C77" s="1694"/>
      <c r="D77" s="1317"/>
      <c r="E77" s="1695"/>
      <c r="F77" s="1694"/>
      <c r="G77" s="1695"/>
      <c r="H77" s="443"/>
      <c r="I77" s="133"/>
      <c r="J77" s="133"/>
      <c r="K77" s="133"/>
      <c r="L77" s="133"/>
      <c r="M77" s="133"/>
      <c r="N77" s="133"/>
      <c r="O77" s="133"/>
      <c r="P77" s="133"/>
      <c r="Q77" s="133"/>
      <c r="R77" s="472">
        <f t="shared" si="3"/>
        <v>0</v>
      </c>
      <c r="S77" s="144"/>
    </row>
    <row r="78" spans="2:19" s="118" customFormat="1" ht="18" hidden="1" customHeight="1" outlineLevel="1" x14ac:dyDescent="0.25">
      <c r="B78" s="126"/>
      <c r="C78" s="1705"/>
      <c r="D78" s="1706"/>
      <c r="E78" s="1707"/>
      <c r="F78" s="1705"/>
      <c r="G78" s="1707"/>
      <c r="H78" s="442"/>
      <c r="I78" s="134"/>
      <c r="J78" s="134"/>
      <c r="K78" s="134"/>
      <c r="L78" s="134"/>
      <c r="M78" s="134"/>
      <c r="N78" s="134"/>
      <c r="O78" s="134"/>
      <c r="P78" s="134"/>
      <c r="Q78" s="134"/>
      <c r="R78" s="471">
        <f t="shared" si="3"/>
        <v>0</v>
      </c>
      <c r="S78" s="144"/>
    </row>
    <row r="79" spans="2:19" s="118" customFormat="1" ht="36" hidden="1" customHeight="1" outlineLevel="1" x14ac:dyDescent="0.25">
      <c r="B79" s="126"/>
      <c r="C79" s="1694"/>
      <c r="D79" s="1317"/>
      <c r="E79" s="1695"/>
      <c r="F79" s="1694"/>
      <c r="G79" s="1695"/>
      <c r="H79" s="443"/>
      <c r="I79" s="133"/>
      <c r="J79" s="133"/>
      <c r="K79" s="133"/>
      <c r="L79" s="133"/>
      <c r="M79" s="133"/>
      <c r="N79" s="133"/>
      <c r="O79" s="133"/>
      <c r="P79" s="133"/>
      <c r="Q79" s="133"/>
      <c r="R79" s="472">
        <f t="shared" si="3"/>
        <v>0</v>
      </c>
      <c r="S79" s="144"/>
    </row>
    <row r="80" spans="2:19" s="118" customFormat="1" ht="18" hidden="1" customHeight="1" outlineLevel="1" x14ac:dyDescent="0.25">
      <c r="B80" s="126"/>
      <c r="C80" s="1705"/>
      <c r="D80" s="1706"/>
      <c r="E80" s="1707"/>
      <c r="F80" s="1705"/>
      <c r="G80" s="1707"/>
      <c r="H80" s="442"/>
      <c r="I80" s="134"/>
      <c r="J80" s="134"/>
      <c r="K80" s="134"/>
      <c r="L80" s="134"/>
      <c r="M80" s="134"/>
      <c r="N80" s="134"/>
      <c r="O80" s="134"/>
      <c r="P80" s="134"/>
      <c r="Q80" s="134"/>
      <c r="R80" s="471">
        <f t="shared" si="3"/>
        <v>0</v>
      </c>
      <c r="S80" s="144"/>
    </row>
    <row r="81" spans="2:19" s="118" customFormat="1" ht="18" hidden="1" customHeight="1" outlineLevel="1" x14ac:dyDescent="0.25">
      <c r="B81" s="126"/>
      <c r="C81" s="1694"/>
      <c r="D81" s="1317"/>
      <c r="E81" s="1695"/>
      <c r="F81" s="1694"/>
      <c r="G81" s="1695"/>
      <c r="H81" s="443"/>
      <c r="I81" s="133"/>
      <c r="J81" s="133"/>
      <c r="K81" s="133"/>
      <c r="L81" s="133"/>
      <c r="M81" s="133"/>
      <c r="N81" s="133"/>
      <c r="O81" s="133"/>
      <c r="P81" s="133"/>
      <c r="Q81" s="133"/>
      <c r="R81" s="472">
        <f t="shared" si="3"/>
        <v>0</v>
      </c>
      <c r="S81" s="144"/>
    </row>
    <row r="82" spans="2:19" s="118" customFormat="1" ht="18" hidden="1" customHeight="1" outlineLevel="1" x14ac:dyDescent="0.25">
      <c r="B82" s="126"/>
      <c r="C82" s="1705"/>
      <c r="D82" s="1706"/>
      <c r="E82" s="1707"/>
      <c r="F82" s="1705"/>
      <c r="G82" s="1707"/>
      <c r="H82" s="442"/>
      <c r="I82" s="134"/>
      <c r="J82" s="134"/>
      <c r="K82" s="134"/>
      <c r="L82" s="134"/>
      <c r="M82" s="134"/>
      <c r="N82" s="134"/>
      <c r="O82" s="134"/>
      <c r="P82" s="134"/>
      <c r="Q82" s="134"/>
      <c r="R82" s="471">
        <f t="shared" si="3"/>
        <v>0</v>
      </c>
      <c r="S82" s="144"/>
    </row>
    <row r="83" spans="2:19" s="118" customFormat="1" ht="18" hidden="1" customHeight="1" outlineLevel="1" x14ac:dyDescent="0.25">
      <c r="B83" s="126"/>
      <c r="C83" s="1694"/>
      <c r="D83" s="1317"/>
      <c r="E83" s="1695"/>
      <c r="F83" s="1694"/>
      <c r="G83" s="1695"/>
      <c r="H83" s="443"/>
      <c r="I83" s="133"/>
      <c r="J83" s="133"/>
      <c r="K83" s="133"/>
      <c r="L83" s="133"/>
      <c r="M83" s="133"/>
      <c r="N83" s="133"/>
      <c r="O83" s="133"/>
      <c r="P83" s="133"/>
      <c r="Q83" s="133"/>
      <c r="R83" s="472">
        <f t="shared" si="3"/>
        <v>0</v>
      </c>
      <c r="S83" s="144"/>
    </row>
    <row r="84" spans="2:19" s="118" customFormat="1" ht="18" hidden="1" customHeight="1" outlineLevel="1" x14ac:dyDescent="0.25">
      <c r="B84" s="126"/>
      <c r="C84" s="1705"/>
      <c r="D84" s="1706"/>
      <c r="E84" s="1707"/>
      <c r="F84" s="1705"/>
      <c r="G84" s="1707"/>
      <c r="H84" s="442"/>
      <c r="I84" s="134"/>
      <c r="J84" s="134"/>
      <c r="K84" s="134"/>
      <c r="L84" s="134"/>
      <c r="M84" s="134"/>
      <c r="N84" s="134"/>
      <c r="O84" s="134"/>
      <c r="P84" s="134"/>
      <c r="Q84" s="134"/>
      <c r="R84" s="471">
        <f t="shared" si="3"/>
        <v>0</v>
      </c>
      <c r="S84" s="144"/>
    </row>
    <row r="85" spans="2:19" s="118" customFormat="1" ht="18" hidden="1" customHeight="1" outlineLevel="1" x14ac:dyDescent="0.25">
      <c r="B85" s="126"/>
      <c r="C85" s="1694"/>
      <c r="D85" s="1317"/>
      <c r="E85" s="1695"/>
      <c r="F85" s="1694"/>
      <c r="G85" s="1695"/>
      <c r="H85" s="443"/>
      <c r="I85" s="133"/>
      <c r="J85" s="133"/>
      <c r="K85" s="133"/>
      <c r="L85" s="133"/>
      <c r="M85" s="133"/>
      <c r="N85" s="133"/>
      <c r="O85" s="133"/>
      <c r="P85" s="133"/>
      <c r="Q85" s="133"/>
      <c r="R85" s="472">
        <f t="shared" si="3"/>
        <v>0</v>
      </c>
      <c r="S85" s="144"/>
    </row>
    <row r="86" spans="2:19" s="118" customFormat="1" ht="18" hidden="1" customHeight="1" outlineLevel="1" x14ac:dyDescent="0.25">
      <c r="B86" s="126"/>
      <c r="C86" s="1705"/>
      <c r="D86" s="1706"/>
      <c r="E86" s="1707"/>
      <c r="F86" s="1705"/>
      <c r="G86" s="1707"/>
      <c r="H86" s="442"/>
      <c r="I86" s="134"/>
      <c r="J86" s="134"/>
      <c r="K86" s="134"/>
      <c r="L86" s="134"/>
      <c r="M86" s="134"/>
      <c r="N86" s="134"/>
      <c r="O86" s="134"/>
      <c r="P86" s="134"/>
      <c r="Q86" s="134"/>
      <c r="R86" s="471">
        <f t="shared" si="3"/>
        <v>0</v>
      </c>
      <c r="S86" s="144"/>
    </row>
    <row r="87" spans="2:19" s="118" customFormat="1" ht="18" hidden="1" customHeight="1" outlineLevel="1" x14ac:dyDescent="0.25">
      <c r="B87" s="126"/>
      <c r="C87" s="1694"/>
      <c r="D87" s="1317"/>
      <c r="E87" s="1695"/>
      <c r="F87" s="1694"/>
      <c r="G87" s="1695"/>
      <c r="H87" s="443"/>
      <c r="I87" s="133"/>
      <c r="J87" s="133"/>
      <c r="K87" s="133"/>
      <c r="L87" s="133"/>
      <c r="M87" s="133"/>
      <c r="N87" s="133"/>
      <c r="O87" s="133"/>
      <c r="P87" s="133"/>
      <c r="Q87" s="133"/>
      <c r="R87" s="472">
        <f t="shared" si="3"/>
        <v>0</v>
      </c>
      <c r="S87" s="144"/>
    </row>
    <row r="88" spans="2:19" s="118" customFormat="1" ht="18" hidden="1" customHeight="1" outlineLevel="1" x14ac:dyDescent="0.25">
      <c r="B88" s="126"/>
      <c r="C88" s="1696"/>
      <c r="D88" s="1697"/>
      <c r="E88" s="1698"/>
      <c r="F88" s="1696"/>
      <c r="G88" s="1698"/>
      <c r="H88" s="444"/>
      <c r="I88" s="138"/>
      <c r="J88" s="138"/>
      <c r="K88" s="138"/>
      <c r="L88" s="138"/>
      <c r="M88" s="138"/>
      <c r="N88" s="138"/>
      <c r="O88" s="138"/>
      <c r="P88" s="138"/>
      <c r="Q88" s="138"/>
      <c r="R88" s="473">
        <f t="shared" si="3"/>
        <v>0</v>
      </c>
      <c r="S88" s="144"/>
    </row>
    <row r="89" spans="2:19" ht="19.2" customHeight="1" collapsed="1" x14ac:dyDescent="0.25">
      <c r="B89" s="3"/>
      <c r="R89" s="469">
        <f>R24-R50</f>
        <v>-2491800</v>
      </c>
      <c r="S89" s="10"/>
    </row>
    <row r="90" spans="2:19" s="118" customFormat="1" ht="18" customHeight="1" x14ac:dyDescent="0.25">
      <c r="B90" s="126"/>
      <c r="C90" s="22"/>
      <c r="D90" s="22"/>
      <c r="E90" s="22"/>
      <c r="F90" s="22"/>
      <c r="G90" s="22"/>
      <c r="H90" s="22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44"/>
    </row>
    <row r="91" spans="2:19" ht="24" customHeight="1" x14ac:dyDescent="0.25">
      <c r="B91" s="3"/>
      <c r="C91" s="1837" t="s">
        <v>378</v>
      </c>
      <c r="D91" s="1838"/>
      <c r="E91" s="1838"/>
      <c r="F91" s="1838"/>
      <c r="G91" s="1838"/>
      <c r="H91" s="1838"/>
      <c r="I91" s="1838"/>
      <c r="J91" s="1838"/>
      <c r="K91" s="1838"/>
      <c r="L91" s="1838"/>
      <c r="M91" s="1838"/>
      <c r="N91" s="1838"/>
      <c r="O91" s="1838"/>
      <c r="P91" s="1838"/>
      <c r="Q91" s="1838"/>
      <c r="R91" s="1839"/>
      <c r="S91" s="10"/>
    </row>
    <row r="92" spans="2:19" ht="18" customHeight="1" thickBot="1" x14ac:dyDescent="0.3">
      <c r="B92" s="3"/>
      <c r="C92" s="1844" t="s">
        <v>230</v>
      </c>
      <c r="D92" s="1845"/>
      <c r="E92" s="1845"/>
      <c r="F92" s="1845"/>
      <c r="G92" s="1846"/>
      <c r="H92" s="26">
        <f>YEAR($D$15)</f>
        <v>2025</v>
      </c>
      <c r="I92" s="132">
        <f>$H$92+1</f>
        <v>2026</v>
      </c>
      <c r="J92" s="132">
        <f>$H$92+2</f>
        <v>2027</v>
      </c>
      <c r="K92" s="132">
        <f>$H$92+3</f>
        <v>2028</v>
      </c>
      <c r="L92" s="132">
        <f>$H$92+4</f>
        <v>2029</v>
      </c>
      <c r="M92" s="132">
        <f>$H$92+5</f>
        <v>2030</v>
      </c>
      <c r="N92" s="132">
        <f>$H$92+6</f>
        <v>2031</v>
      </c>
      <c r="O92" s="132">
        <f>$H$92+7</f>
        <v>2032</v>
      </c>
      <c r="P92" s="132">
        <f>$H$92+8</f>
        <v>2033</v>
      </c>
      <c r="Q92" s="132">
        <f>$H$92+9</f>
        <v>2034</v>
      </c>
      <c r="R92" s="132" t="s">
        <v>140</v>
      </c>
      <c r="S92" s="10"/>
    </row>
    <row r="93" spans="2:19" s="118" customFormat="1" ht="18" customHeight="1" thickBot="1" x14ac:dyDescent="0.3">
      <c r="B93" s="126"/>
      <c r="C93" s="1847" t="s">
        <v>530</v>
      </c>
      <c r="D93" s="1862"/>
      <c r="E93" s="1848"/>
      <c r="F93" s="1847" t="s">
        <v>528</v>
      </c>
      <c r="G93" s="1848"/>
      <c r="H93" s="462">
        <f t="shared" ref="H93:Q93" si="4">H24-H50</f>
        <v>-1632000</v>
      </c>
      <c r="I93" s="463">
        <f t="shared" si="4"/>
        <v>-293400</v>
      </c>
      <c r="J93" s="463">
        <f t="shared" si="4"/>
        <v>-297600</v>
      </c>
      <c r="K93" s="463">
        <f t="shared" si="4"/>
        <v>-268800</v>
      </c>
      <c r="L93" s="463">
        <f t="shared" si="4"/>
        <v>0</v>
      </c>
      <c r="M93" s="462">
        <f t="shared" si="4"/>
        <v>0</v>
      </c>
      <c r="N93" s="463">
        <f t="shared" si="4"/>
        <v>0</v>
      </c>
      <c r="O93" s="463">
        <f t="shared" si="4"/>
        <v>0</v>
      </c>
      <c r="P93" s="463">
        <f t="shared" si="4"/>
        <v>0</v>
      </c>
      <c r="Q93" s="463">
        <f t="shared" si="4"/>
        <v>0</v>
      </c>
      <c r="R93" s="158">
        <f>SUM(H93:Q93)</f>
        <v>-2491800</v>
      </c>
      <c r="S93" s="144"/>
    </row>
    <row r="94" spans="2:19" s="118" customFormat="1" ht="18" customHeight="1" x14ac:dyDescent="0.25">
      <c r="B94" s="126"/>
      <c r="C94" s="22"/>
      <c r="D94" s="22"/>
      <c r="E94" s="22"/>
      <c r="F94" s="22"/>
      <c r="G94" s="22"/>
      <c r="H94" s="22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44"/>
    </row>
    <row r="95" spans="2:19" ht="24" customHeight="1" x14ac:dyDescent="0.25">
      <c r="B95" s="3"/>
      <c r="C95" s="1837" t="s">
        <v>379</v>
      </c>
      <c r="D95" s="1838"/>
      <c r="E95" s="1838"/>
      <c r="F95" s="1838"/>
      <c r="G95" s="1838"/>
      <c r="H95" s="1838"/>
      <c r="I95" s="1838"/>
      <c r="J95" s="1838"/>
      <c r="K95" s="1838"/>
      <c r="L95" s="1838"/>
      <c r="M95" s="1838"/>
      <c r="N95" s="1838"/>
      <c r="O95" s="1838"/>
      <c r="P95" s="1838"/>
      <c r="Q95" s="1838"/>
      <c r="R95" s="1839"/>
      <c r="S95" s="10"/>
    </row>
    <row r="96" spans="2:19" ht="18" customHeight="1" thickBot="1" x14ac:dyDescent="0.3">
      <c r="B96" s="3"/>
      <c r="C96" s="1844" t="s">
        <v>230</v>
      </c>
      <c r="D96" s="1845"/>
      <c r="E96" s="1845"/>
      <c r="F96" s="1845"/>
      <c r="G96" s="1846"/>
      <c r="H96" s="306">
        <f>YEAR($D$15)</f>
        <v>2025</v>
      </c>
      <c r="I96" s="464">
        <f>$H$96+1</f>
        <v>2026</v>
      </c>
      <c r="J96" s="464">
        <f>$H$96+2</f>
        <v>2027</v>
      </c>
      <c r="K96" s="464">
        <f>$H$96+3</f>
        <v>2028</v>
      </c>
      <c r="L96" s="464">
        <f>$H$96+4</f>
        <v>2029</v>
      </c>
      <c r="M96" s="464">
        <f>$H$96+5</f>
        <v>2030</v>
      </c>
      <c r="N96" s="464">
        <f>$H$96+6</f>
        <v>2031</v>
      </c>
      <c r="O96" s="464">
        <f>$H$96+7</f>
        <v>2032</v>
      </c>
      <c r="P96" s="464">
        <f>$H$96+8</f>
        <v>2033</v>
      </c>
      <c r="Q96" s="464">
        <f>$H$96+9</f>
        <v>2034</v>
      </c>
      <c r="R96" s="132" t="s">
        <v>538</v>
      </c>
      <c r="S96" s="10"/>
    </row>
    <row r="97" spans="2:19" s="118" customFormat="1" ht="18" customHeight="1" thickBot="1" x14ac:dyDescent="0.3">
      <c r="B97" s="126"/>
      <c r="C97" s="1847" t="s">
        <v>531</v>
      </c>
      <c r="D97" s="1862"/>
      <c r="E97" s="1848"/>
      <c r="F97" s="1847"/>
      <c r="G97" s="1848"/>
      <c r="H97" s="462">
        <f>H93</f>
        <v>-1632000</v>
      </c>
      <c r="I97" s="463">
        <f>H105+I93</f>
        <v>-2121240</v>
      </c>
      <c r="J97" s="463">
        <f>I105+J93</f>
        <v>-2673388.7999999998</v>
      </c>
      <c r="K97" s="463">
        <f t="shared" ref="K97:Q97" si="5">J105+K93</f>
        <v>-3262995.4559999998</v>
      </c>
      <c r="L97" s="463">
        <f t="shared" si="5"/>
        <v>-3654554.9107199996</v>
      </c>
      <c r="M97" s="462">
        <f t="shared" si="5"/>
        <v>-4093101.5000063996</v>
      </c>
      <c r="N97" s="463">
        <f t="shared" si="5"/>
        <v>-4584273.6800071672</v>
      </c>
      <c r="O97" s="463">
        <f t="shared" si="5"/>
        <v>-5134386.5216080267</v>
      </c>
      <c r="P97" s="463">
        <f t="shared" si="5"/>
        <v>-5750512.9042009898</v>
      </c>
      <c r="Q97" s="463">
        <f t="shared" si="5"/>
        <v>-6440574.4527051086</v>
      </c>
      <c r="R97" s="158">
        <f>Q97</f>
        <v>-6440574.4527051086</v>
      </c>
      <c r="S97" s="144"/>
    </row>
    <row r="98" spans="2:19" ht="19.8" customHeight="1" x14ac:dyDescent="0.25">
      <c r="B98" s="3"/>
      <c r="C98" s="150"/>
      <c r="D98" s="150"/>
      <c r="E98" s="113"/>
      <c r="F98" s="113"/>
      <c r="G98" s="113"/>
      <c r="H98" s="113"/>
      <c r="I98" s="113"/>
      <c r="J98" s="113"/>
      <c r="K98" s="113"/>
      <c r="L98" s="113"/>
      <c r="M98" s="113"/>
      <c r="N98" s="113"/>
      <c r="O98" s="113"/>
      <c r="P98" s="113"/>
      <c r="Q98" s="113"/>
      <c r="R98" s="150"/>
      <c r="S98" s="10"/>
    </row>
    <row r="99" spans="2:19" ht="24" customHeight="1" x14ac:dyDescent="0.25">
      <c r="B99" s="3"/>
      <c r="C99" s="1849" t="s">
        <v>553</v>
      </c>
      <c r="D99" s="1850"/>
      <c r="E99" s="1850"/>
      <c r="F99" s="1850"/>
      <c r="G99" s="1851"/>
      <c r="H99" s="1852" t="s">
        <v>532</v>
      </c>
      <c r="I99" s="1853"/>
      <c r="J99" s="1853"/>
      <c r="K99" s="1853"/>
      <c r="L99" s="1853"/>
      <c r="M99" s="1853"/>
      <c r="N99" s="1853"/>
      <c r="O99" s="1853"/>
      <c r="P99" s="1853"/>
      <c r="Q99" s="1853"/>
      <c r="R99" s="1854"/>
      <c r="S99" s="10"/>
    </row>
    <row r="100" spans="2:19" s="118" customFormat="1" ht="18" customHeight="1" thickBot="1" x14ac:dyDescent="0.3">
      <c r="B100" s="126"/>
      <c r="C100" s="132" t="s">
        <v>380</v>
      </c>
      <c r="D100" s="132" t="s">
        <v>381</v>
      </c>
      <c r="E100" s="132" t="s">
        <v>230</v>
      </c>
      <c r="F100" s="132"/>
      <c r="G100" s="132"/>
      <c r="H100" s="26">
        <f>YEAR($D$15)</f>
        <v>2025</v>
      </c>
      <c r="I100" s="132">
        <f>$H$100+1</f>
        <v>2026</v>
      </c>
      <c r="J100" s="132">
        <f>$H$100+2</f>
        <v>2027</v>
      </c>
      <c r="K100" s="132">
        <f>$H$100+3</f>
        <v>2028</v>
      </c>
      <c r="L100" s="132">
        <f>$H$100+4</f>
        <v>2029</v>
      </c>
      <c r="M100" s="132">
        <f>$H$100+5</f>
        <v>2030</v>
      </c>
      <c r="N100" s="132">
        <f>$H$100+6</f>
        <v>2031</v>
      </c>
      <c r="O100" s="132">
        <f>$H$100+7</f>
        <v>2032</v>
      </c>
      <c r="P100" s="132">
        <f>$H$100+8</f>
        <v>2033</v>
      </c>
      <c r="Q100" s="132">
        <f>$H$100+9</f>
        <v>2034</v>
      </c>
      <c r="R100" s="132" t="s">
        <v>538</v>
      </c>
      <c r="S100" s="144"/>
    </row>
    <row r="101" spans="2:19" s="118" customFormat="1" ht="18" customHeight="1" thickBot="1" x14ac:dyDescent="0.3">
      <c r="B101" s="126"/>
      <c r="C101" s="151">
        <v>0.2</v>
      </c>
      <c r="D101" s="152">
        <v>1.67E-2</v>
      </c>
      <c r="E101" s="153" t="s">
        <v>210</v>
      </c>
      <c r="F101" s="445">
        <v>0.12</v>
      </c>
      <c r="G101" s="153" t="s">
        <v>533</v>
      </c>
      <c r="H101" s="462">
        <f>H97*$F$101</f>
        <v>-195840</v>
      </c>
      <c r="I101" s="463">
        <f>I97*$F$101</f>
        <v>-254548.8</v>
      </c>
      <c r="J101" s="463">
        <f t="shared" ref="J101:Q101" si="6">J97*$F$101</f>
        <v>-320806.65599999996</v>
      </c>
      <c r="K101" s="463">
        <f t="shared" si="6"/>
        <v>-391559.45471999998</v>
      </c>
      <c r="L101" s="463">
        <f t="shared" si="6"/>
        <v>-438546.58928639995</v>
      </c>
      <c r="M101" s="462">
        <f t="shared" si="6"/>
        <v>-491172.18000076793</v>
      </c>
      <c r="N101" s="463">
        <f t="shared" si="6"/>
        <v>-550112.84160086</v>
      </c>
      <c r="O101" s="463">
        <f t="shared" si="6"/>
        <v>-616126.38259296317</v>
      </c>
      <c r="P101" s="463">
        <f t="shared" si="6"/>
        <v>-690061.54850411869</v>
      </c>
      <c r="Q101" s="463">
        <f t="shared" si="6"/>
        <v>-772868.93432461296</v>
      </c>
      <c r="R101" s="158">
        <f>Q101</f>
        <v>-772868.93432461296</v>
      </c>
      <c r="S101" s="144"/>
    </row>
    <row r="102" spans="2:19" ht="18.600000000000001" customHeight="1" x14ac:dyDescent="0.25">
      <c r="B102" s="3"/>
      <c r="C102" s="154"/>
      <c r="D102" s="150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3"/>
      <c r="P102" s="113"/>
      <c r="Q102" s="113"/>
      <c r="R102" s="150"/>
      <c r="S102" s="10"/>
    </row>
    <row r="103" spans="2:19" ht="24" customHeight="1" x14ac:dyDescent="0.25">
      <c r="B103" s="3"/>
      <c r="C103" s="1837" t="s">
        <v>382</v>
      </c>
      <c r="D103" s="1838"/>
      <c r="E103" s="1838"/>
      <c r="F103" s="1838"/>
      <c r="G103" s="1838"/>
      <c r="H103" s="1838"/>
      <c r="I103" s="1838"/>
      <c r="J103" s="1838"/>
      <c r="K103" s="1838"/>
      <c r="L103" s="1838"/>
      <c r="M103" s="1838"/>
      <c r="N103" s="1838"/>
      <c r="O103" s="1838"/>
      <c r="P103" s="1838"/>
      <c r="Q103" s="1838"/>
      <c r="R103" s="1839"/>
      <c r="S103" s="10"/>
    </row>
    <row r="104" spans="2:19" ht="18" customHeight="1" thickBot="1" x14ac:dyDescent="0.3">
      <c r="B104" s="3"/>
      <c r="C104" s="1660" t="s">
        <v>230</v>
      </c>
      <c r="D104" s="1661"/>
      <c r="E104" s="1661"/>
      <c r="F104" s="1661"/>
      <c r="G104" s="1661"/>
      <c r="H104" s="26">
        <f>YEAR($D$15)</f>
        <v>2025</v>
      </c>
      <c r="I104" s="157">
        <f>$H$104+1</f>
        <v>2026</v>
      </c>
      <c r="J104" s="157">
        <f>$H$104+2</f>
        <v>2027</v>
      </c>
      <c r="K104" s="157">
        <f>$H$104+3</f>
        <v>2028</v>
      </c>
      <c r="L104" s="157">
        <f>$H$104+4</f>
        <v>2029</v>
      </c>
      <c r="M104" s="157">
        <f>$H$104+5</f>
        <v>2030</v>
      </c>
      <c r="N104" s="157">
        <f>$H$104+6</f>
        <v>2031</v>
      </c>
      <c r="O104" s="157">
        <f>$H$104+7</f>
        <v>2032</v>
      </c>
      <c r="P104" s="157">
        <f>$H$104+8</f>
        <v>2033</v>
      </c>
      <c r="Q104" s="157">
        <f>$H$104+9</f>
        <v>2034</v>
      </c>
      <c r="R104" s="132" t="s">
        <v>537</v>
      </c>
      <c r="S104" s="10"/>
    </row>
    <row r="105" spans="2:19" s="118" customFormat="1" ht="18" customHeight="1" thickBot="1" x14ac:dyDescent="0.3">
      <c r="B105" s="126"/>
      <c r="C105" s="1615"/>
      <c r="D105" s="1840"/>
      <c r="E105" s="1840"/>
      <c r="F105" s="1840"/>
      <c r="G105" s="1616"/>
      <c r="H105" s="462">
        <f>H97+H101</f>
        <v>-1827840</v>
      </c>
      <c r="I105" s="463">
        <f>I97+I101</f>
        <v>-2375788.7999999998</v>
      </c>
      <c r="J105" s="463">
        <f t="shared" ref="J105:Q105" si="7">J97+J101</f>
        <v>-2994195.4559999998</v>
      </c>
      <c r="K105" s="463">
        <f t="shared" si="7"/>
        <v>-3654554.9107199996</v>
      </c>
      <c r="L105" s="463">
        <f t="shared" si="7"/>
        <v>-4093101.5000063996</v>
      </c>
      <c r="M105" s="462">
        <f t="shared" si="7"/>
        <v>-4584273.6800071672</v>
      </c>
      <c r="N105" s="463">
        <f t="shared" si="7"/>
        <v>-5134386.5216080267</v>
      </c>
      <c r="O105" s="463">
        <f t="shared" si="7"/>
        <v>-5750512.9042009898</v>
      </c>
      <c r="P105" s="463">
        <f t="shared" si="7"/>
        <v>-6440574.4527051086</v>
      </c>
      <c r="Q105" s="463">
        <f t="shared" si="7"/>
        <v>-7213443.3870297214</v>
      </c>
      <c r="R105" s="158">
        <f>R97+R101</f>
        <v>-7213443.3870297214</v>
      </c>
      <c r="S105" s="144"/>
    </row>
    <row r="106" spans="2:19" x14ac:dyDescent="0.25">
      <c r="B106" s="3"/>
      <c r="C106" s="118"/>
      <c r="D106" s="118"/>
      <c r="E106" s="118"/>
      <c r="F106" s="118"/>
      <c r="G106" s="118"/>
      <c r="H106" s="118"/>
      <c r="I106" s="118"/>
      <c r="J106" s="118"/>
      <c r="K106" s="118"/>
      <c r="L106" s="118"/>
      <c r="M106" s="118"/>
      <c r="N106" s="118"/>
      <c r="O106" s="118"/>
      <c r="P106" s="118"/>
      <c r="Q106" s="118"/>
      <c r="R106" s="118"/>
      <c r="S106" s="10"/>
    </row>
    <row r="107" spans="2:19" x14ac:dyDescent="0.25">
      <c r="B107" s="3"/>
      <c r="C107" s="118"/>
      <c r="D107" s="118"/>
      <c r="E107" s="118"/>
      <c r="F107" s="118"/>
      <c r="G107" s="118"/>
      <c r="H107" s="118"/>
      <c r="I107" s="118"/>
      <c r="J107" s="118"/>
      <c r="K107" s="118"/>
      <c r="L107" s="118"/>
      <c r="M107" s="118"/>
      <c r="N107" s="118"/>
      <c r="O107" s="118"/>
      <c r="P107" s="118"/>
      <c r="Q107" s="118"/>
      <c r="R107" s="118"/>
      <c r="S107" s="10"/>
    </row>
    <row r="108" spans="2:19" ht="22.8" customHeight="1" x14ac:dyDescent="0.25">
      <c r="B108" s="3"/>
      <c r="C108" s="1303" t="s">
        <v>35</v>
      </c>
      <c r="D108" s="1303"/>
      <c r="E108" s="1303"/>
      <c r="F108" s="1303"/>
      <c r="G108" s="1303"/>
      <c r="H108" s="1303"/>
      <c r="I108" s="1303"/>
      <c r="J108" s="1303"/>
      <c r="K108" s="1303"/>
      <c r="L108" s="1303"/>
      <c r="M108" s="1303"/>
      <c r="N108" s="1303"/>
      <c r="O108" s="1303"/>
      <c r="P108" s="1303"/>
      <c r="Q108" s="1303"/>
      <c r="R108" s="1303"/>
      <c r="S108" s="10"/>
    </row>
    <row r="109" spans="2:19" ht="14.4" customHeight="1" x14ac:dyDescent="0.25">
      <c r="B109" s="3"/>
      <c r="C109" s="1303"/>
      <c r="D109" s="1303"/>
      <c r="E109" s="1303"/>
      <c r="F109" s="1303"/>
      <c r="G109" s="1303"/>
      <c r="H109" s="1303"/>
      <c r="I109" s="1303"/>
      <c r="J109" s="1303"/>
      <c r="K109" s="1303"/>
      <c r="L109" s="1303"/>
      <c r="M109" s="1303"/>
      <c r="N109" s="1303"/>
      <c r="O109" s="1303"/>
      <c r="P109" s="1303"/>
      <c r="Q109" s="1303"/>
      <c r="R109" s="1303"/>
      <c r="S109" s="10"/>
    </row>
    <row r="110" spans="2:19" x14ac:dyDescent="0.25">
      <c r="B110" s="7"/>
      <c r="C110" s="8"/>
      <c r="D110" s="8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8"/>
      <c r="S110" s="11"/>
    </row>
    <row r="116" spans="9:12" ht="14.4" customHeight="1" x14ac:dyDescent="0.25">
      <c r="I116" s="16"/>
      <c r="J116" s="16"/>
      <c r="K116" s="16"/>
      <c r="L116" s="16"/>
    </row>
  </sheetData>
  <mergeCells count="148">
    <mergeCell ref="C93:E93"/>
    <mergeCell ref="C97:E97"/>
    <mergeCell ref="D18:K20"/>
    <mergeCell ref="C22:R22"/>
    <mergeCell ref="C23:G23"/>
    <mergeCell ref="C24:G24"/>
    <mergeCell ref="C25:E25"/>
    <mergeCell ref="F25:G25"/>
    <mergeCell ref="C26:E26"/>
    <mergeCell ref="F26:G26"/>
    <mergeCell ref="C27:E27"/>
    <mergeCell ref="F27:G27"/>
    <mergeCell ref="C28:E28"/>
    <mergeCell ref="F28:G28"/>
    <mergeCell ref="C29:E29"/>
    <mergeCell ref="F29:G29"/>
    <mergeCell ref="C30:E30"/>
    <mergeCell ref="F30:G30"/>
    <mergeCell ref="C31:E31"/>
    <mergeCell ref="F31:G31"/>
    <mergeCell ref="C32:E32"/>
    <mergeCell ref="F32:G32"/>
    <mergeCell ref="C33:E33"/>
    <mergeCell ref="F33:G33"/>
    <mergeCell ref="C34:E34"/>
    <mergeCell ref="F34:G34"/>
    <mergeCell ref="C35:E35"/>
    <mergeCell ref="F35:G35"/>
    <mergeCell ref="C36:E36"/>
    <mergeCell ref="F36:G36"/>
    <mergeCell ref="C37:E37"/>
    <mergeCell ref="F37:G37"/>
    <mergeCell ref="C38:E38"/>
    <mergeCell ref="F38:G38"/>
    <mergeCell ref="C39:E39"/>
    <mergeCell ref="F39:G39"/>
    <mergeCell ref="C40:E40"/>
    <mergeCell ref="F40:G40"/>
    <mergeCell ref="C41:E41"/>
    <mergeCell ref="F41:G41"/>
    <mergeCell ref="C42:E42"/>
    <mergeCell ref="F42:G42"/>
    <mergeCell ref="C43:E43"/>
    <mergeCell ref="F43:G43"/>
    <mergeCell ref="C44:E44"/>
    <mergeCell ref="F44:G44"/>
    <mergeCell ref="C45:E45"/>
    <mergeCell ref="F45:G45"/>
    <mergeCell ref="C46:E46"/>
    <mergeCell ref="F46:G46"/>
    <mergeCell ref="C48:R48"/>
    <mergeCell ref="C49:G49"/>
    <mergeCell ref="C50:G50"/>
    <mergeCell ref="C51:E51"/>
    <mergeCell ref="F51:G51"/>
    <mergeCell ref="C52:E52"/>
    <mergeCell ref="F52:G52"/>
    <mergeCell ref="C53:E53"/>
    <mergeCell ref="F53:G53"/>
    <mergeCell ref="C54:E54"/>
    <mergeCell ref="F54:G54"/>
    <mergeCell ref="C55:E55"/>
    <mergeCell ref="F55:G55"/>
    <mergeCell ref="C56:E56"/>
    <mergeCell ref="F56:G56"/>
    <mergeCell ref="C57:E57"/>
    <mergeCell ref="F57:G57"/>
    <mergeCell ref="C58:E58"/>
    <mergeCell ref="F58:G58"/>
    <mergeCell ref="C59:E59"/>
    <mergeCell ref="F59:G59"/>
    <mergeCell ref="C60:E60"/>
    <mergeCell ref="F60:G60"/>
    <mergeCell ref="C61:E61"/>
    <mergeCell ref="F61:G61"/>
    <mergeCell ref="C62:E62"/>
    <mergeCell ref="F62:G62"/>
    <mergeCell ref="C63:E63"/>
    <mergeCell ref="F63:G63"/>
    <mergeCell ref="C64:E64"/>
    <mergeCell ref="F64:G64"/>
    <mergeCell ref="C65:E65"/>
    <mergeCell ref="F65:G65"/>
    <mergeCell ref="C66:E66"/>
    <mergeCell ref="F66:G66"/>
    <mergeCell ref="C67:E67"/>
    <mergeCell ref="F67:G67"/>
    <mergeCell ref="C68:E68"/>
    <mergeCell ref="F68:G68"/>
    <mergeCell ref="C69:E69"/>
    <mergeCell ref="F69:G69"/>
    <mergeCell ref="C70:E70"/>
    <mergeCell ref="F70:G70"/>
    <mergeCell ref="C71:E71"/>
    <mergeCell ref="F71:G71"/>
    <mergeCell ref="C72:E72"/>
    <mergeCell ref="F72:G72"/>
    <mergeCell ref="C73:E73"/>
    <mergeCell ref="F73:G73"/>
    <mergeCell ref="C74:E74"/>
    <mergeCell ref="F74:G74"/>
    <mergeCell ref="C75:E75"/>
    <mergeCell ref="F75:G75"/>
    <mergeCell ref="C76:E76"/>
    <mergeCell ref="F76:G76"/>
    <mergeCell ref="C77:E77"/>
    <mergeCell ref="F77:G77"/>
    <mergeCell ref="C78:E78"/>
    <mergeCell ref="F78:G78"/>
    <mergeCell ref="C79:E79"/>
    <mergeCell ref="F79:G79"/>
    <mergeCell ref="F87:G87"/>
    <mergeCell ref="C88:E88"/>
    <mergeCell ref="F88:G88"/>
    <mergeCell ref="C80:E80"/>
    <mergeCell ref="F80:G80"/>
    <mergeCell ref="C81:E81"/>
    <mergeCell ref="F81:G81"/>
    <mergeCell ref="C82:E82"/>
    <mergeCell ref="F82:G82"/>
    <mergeCell ref="C83:E83"/>
    <mergeCell ref="F83:G83"/>
    <mergeCell ref="C84:E84"/>
    <mergeCell ref="F84:G84"/>
    <mergeCell ref="C103:R103"/>
    <mergeCell ref="C104:G104"/>
    <mergeCell ref="C105:G105"/>
    <mergeCell ref="C3:C10"/>
    <mergeCell ref="C15:C16"/>
    <mergeCell ref="D15:D16"/>
    <mergeCell ref="H15:H16"/>
    <mergeCell ref="I15:I16"/>
    <mergeCell ref="C108:R109"/>
    <mergeCell ref="D3:Q10"/>
    <mergeCell ref="C12:R13"/>
    <mergeCell ref="C91:R91"/>
    <mergeCell ref="C92:G92"/>
    <mergeCell ref="F93:G93"/>
    <mergeCell ref="C95:R95"/>
    <mergeCell ref="C96:G96"/>
    <mergeCell ref="F97:G97"/>
    <mergeCell ref="C99:G99"/>
    <mergeCell ref="H99:R99"/>
    <mergeCell ref="C85:E85"/>
    <mergeCell ref="F85:G85"/>
    <mergeCell ref="C86:E86"/>
    <mergeCell ref="F86:G86"/>
    <mergeCell ref="C87:E87"/>
  </mergeCells>
  <conditionalFormatting sqref="C12">
    <cfRule type="cellIs" dxfId="84" priority="150" operator="lessThan">
      <formula>0</formula>
    </cfRule>
  </conditionalFormatting>
  <conditionalFormatting sqref="F25:F46">
    <cfRule type="cellIs" dxfId="83" priority="148" operator="lessThan">
      <formula>0</formula>
    </cfRule>
  </conditionalFormatting>
  <conditionalFormatting sqref="S2:S20">
    <cfRule type="cellIs" dxfId="82" priority="152" operator="equal">
      <formula>"INATIVO"</formula>
    </cfRule>
  </conditionalFormatting>
  <conditionalFormatting sqref="H93:Q93">
    <cfRule type="cellIs" dxfId="81" priority="15" operator="lessThan">
      <formula>0</formula>
    </cfRule>
  </conditionalFormatting>
  <conditionalFormatting sqref="H93 M93">
    <cfRule type="cellIs" dxfId="80" priority="14" operator="lessThan">
      <formula>0</formula>
    </cfRule>
  </conditionalFormatting>
  <conditionalFormatting sqref="I93:L93 N93:Q93">
    <cfRule type="cellIs" dxfId="79" priority="13" operator="lessThan">
      <formula>0</formula>
    </cfRule>
  </conditionalFormatting>
  <conditionalFormatting sqref="H97:Q97">
    <cfRule type="cellIs" dxfId="78" priority="12" operator="lessThan">
      <formula>0</formula>
    </cfRule>
  </conditionalFormatting>
  <conditionalFormatting sqref="H97 M97">
    <cfRule type="cellIs" dxfId="77" priority="11" operator="lessThan">
      <formula>0</formula>
    </cfRule>
  </conditionalFormatting>
  <conditionalFormatting sqref="I97:L97 N97:Q97">
    <cfRule type="cellIs" dxfId="76" priority="10" operator="lessThan">
      <formula>0</formula>
    </cfRule>
  </conditionalFormatting>
  <conditionalFormatting sqref="H101:Q101">
    <cfRule type="cellIs" dxfId="75" priority="9" operator="lessThan">
      <formula>0</formula>
    </cfRule>
  </conditionalFormatting>
  <conditionalFormatting sqref="H101 M101">
    <cfRule type="cellIs" dxfId="74" priority="8" operator="lessThan">
      <formula>0</formula>
    </cfRule>
  </conditionalFormatting>
  <conditionalFormatting sqref="I101:L101 N101:Q101">
    <cfRule type="cellIs" dxfId="73" priority="7" operator="lessThan">
      <formula>0</formula>
    </cfRule>
  </conditionalFormatting>
  <conditionalFormatting sqref="H105:Q105">
    <cfRule type="cellIs" dxfId="72" priority="6" operator="lessThan">
      <formula>0</formula>
    </cfRule>
  </conditionalFormatting>
  <conditionalFormatting sqref="H105 M105">
    <cfRule type="cellIs" dxfId="71" priority="5" operator="lessThan">
      <formula>0</formula>
    </cfRule>
  </conditionalFormatting>
  <conditionalFormatting sqref="I105:L105 N105:Q105">
    <cfRule type="cellIs" dxfId="70" priority="4" operator="lessThan">
      <formula>0</formula>
    </cfRule>
  </conditionalFormatting>
  <hyperlinks>
    <hyperlink ref="C108" r:id="rId1" xr:uid="{00000000-0004-0000-0D00-000000000000}"/>
  </hyperlink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0000000}">
          <x14:formula1>
            <xm:f>'2 - Cadastro de Itens'!$AB$16:$AB$79</xm:f>
          </x14:formula1>
          <xm:sqref>C25:C46</xm:sqref>
        </x14:dataValidation>
        <x14:dataValidation type="list" allowBlank="1" showInputMessage="1" showErrorMessage="1" xr:uid="{00000000-0002-0000-0D00-000001000000}">
          <x14:formula1>
            <xm:f>'2 - Cadastro de Itens'!$X$16:$X$79</xm:f>
          </x14:formula1>
          <xm:sqref>C51:C88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/>
  <dimension ref="B1:AG180"/>
  <sheetViews>
    <sheetView showGridLines="0" zoomScale="115" zoomScaleNormal="115" workbookViewId="0">
      <selection activeCell="G35" sqref="G35"/>
    </sheetView>
  </sheetViews>
  <sheetFormatPr defaultColWidth="8.88671875" defaultRowHeight="13.2" outlineLevelRow="1" x14ac:dyDescent="0.25"/>
  <cols>
    <col min="1" max="1" width="3" style="454" customWidth="1"/>
    <col min="2" max="2" width="4" style="453" customWidth="1"/>
    <col min="3" max="3" width="1.21875" style="454" customWidth="1"/>
    <col min="4" max="4" width="24" style="454" customWidth="1"/>
    <col min="5" max="10" width="21" style="454" customWidth="1"/>
    <col min="11" max="12" width="17" style="454" customWidth="1"/>
    <col min="13" max="14" width="16.88671875" style="454" customWidth="1"/>
    <col min="15" max="15" width="1.21875" style="454" customWidth="1"/>
    <col min="16" max="16" width="4.44140625" style="453" customWidth="1"/>
    <col min="17" max="17" width="1.109375" style="454" customWidth="1"/>
    <col min="18" max="19" width="8.88671875" style="454"/>
    <col min="20" max="20" width="14.44140625" style="454" customWidth="1"/>
    <col min="21" max="21" width="1.109375" style="454" customWidth="1"/>
    <col min="22" max="24" width="8.88671875" style="454"/>
    <col min="25" max="25" width="1.109375" style="454" customWidth="1"/>
    <col min="26" max="26" width="8.88671875" style="454"/>
    <col min="27" max="27" width="12.77734375" style="454" customWidth="1"/>
    <col min="28" max="28" width="18" style="454" customWidth="1"/>
    <col min="29" max="29" width="1.33203125" style="454" customWidth="1"/>
    <col min="30" max="30" width="3.109375" style="453" customWidth="1"/>
    <col min="31" max="16384" width="8.88671875" style="454"/>
  </cols>
  <sheetData>
    <row r="1" spans="2:30" s="313" customFormat="1" ht="14.4" x14ac:dyDescent="0.25"/>
    <row r="2" spans="2:30" s="313" customFormat="1" ht="14.4" x14ac:dyDescent="0.25">
      <c r="B2" s="474"/>
      <c r="C2" s="475"/>
      <c r="D2" s="476"/>
      <c r="E2" s="476"/>
      <c r="F2" s="476"/>
      <c r="G2" s="476"/>
      <c r="H2" s="476"/>
      <c r="I2" s="476"/>
      <c r="J2" s="476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6"/>
      <c r="V2" s="476"/>
      <c r="W2" s="475"/>
      <c r="X2" s="475"/>
      <c r="Y2" s="475"/>
      <c r="Z2" s="475"/>
      <c r="AA2" s="476"/>
      <c r="AB2" s="475"/>
      <c r="AC2" s="476"/>
      <c r="AD2" s="477"/>
    </row>
    <row r="3" spans="2:30" s="313" customFormat="1" ht="12.6" hidden="1" customHeight="1" outlineLevel="1" x14ac:dyDescent="0.25">
      <c r="B3" s="478"/>
      <c r="C3" s="1917"/>
      <c r="D3" s="1917"/>
      <c r="E3" s="1918" t="s">
        <v>0</v>
      </c>
      <c r="F3" s="1919"/>
      <c r="G3" s="1919"/>
      <c r="H3" s="1919"/>
      <c r="I3" s="1919"/>
      <c r="J3" s="1919"/>
      <c r="K3" s="1919"/>
      <c r="L3" s="1919"/>
      <c r="M3" s="1919"/>
      <c r="N3" s="1919"/>
      <c r="O3" s="1919"/>
      <c r="P3" s="1919"/>
      <c r="Q3" s="1919"/>
      <c r="R3" s="1919"/>
      <c r="S3" s="1919"/>
      <c r="T3" s="1919"/>
      <c r="U3" s="1919"/>
      <c r="V3" s="1919"/>
      <c r="W3" s="1919"/>
      <c r="X3" s="1919"/>
      <c r="Y3" s="1919"/>
      <c r="Z3" s="1919"/>
      <c r="AA3" s="1920"/>
      <c r="AB3" s="1907" t="s">
        <v>1</v>
      </c>
      <c r="AC3" s="1907"/>
      <c r="AD3" s="479"/>
    </row>
    <row r="4" spans="2:30" s="313" customFormat="1" ht="16.2" hidden="1" customHeight="1" outlineLevel="1" x14ac:dyDescent="0.25">
      <c r="B4" s="478"/>
      <c r="C4" s="1917"/>
      <c r="D4" s="1917"/>
      <c r="E4" s="1921"/>
      <c r="F4" s="1922"/>
      <c r="G4" s="1922"/>
      <c r="H4" s="1922"/>
      <c r="I4" s="1922"/>
      <c r="J4" s="1922"/>
      <c r="K4" s="1922"/>
      <c r="L4" s="1922"/>
      <c r="M4" s="1922"/>
      <c r="N4" s="1922"/>
      <c r="O4" s="1922"/>
      <c r="P4" s="1922"/>
      <c r="Q4" s="1922"/>
      <c r="R4" s="1922"/>
      <c r="S4" s="1922"/>
      <c r="T4" s="1922"/>
      <c r="U4" s="1922"/>
      <c r="V4" s="1922"/>
      <c r="W4" s="1922"/>
      <c r="X4" s="1922"/>
      <c r="Y4" s="1922"/>
      <c r="Z4" s="1922"/>
      <c r="AA4" s="1923"/>
      <c r="AB4" s="1908" t="s">
        <v>2</v>
      </c>
      <c r="AC4" s="1908"/>
      <c r="AD4" s="479"/>
    </row>
    <row r="5" spans="2:30" s="313" customFormat="1" ht="10.199999999999999" hidden="1" customHeight="1" outlineLevel="1" x14ac:dyDescent="0.25">
      <c r="B5" s="478"/>
      <c r="C5" s="1917"/>
      <c r="D5" s="1917"/>
      <c r="E5" s="1921"/>
      <c r="F5" s="1922"/>
      <c r="G5" s="1922"/>
      <c r="H5" s="1922"/>
      <c r="I5" s="1922"/>
      <c r="J5" s="1922"/>
      <c r="K5" s="1922"/>
      <c r="L5" s="1922"/>
      <c r="M5" s="1922"/>
      <c r="N5" s="1922"/>
      <c r="O5" s="1922"/>
      <c r="P5" s="1922"/>
      <c r="Q5" s="1922"/>
      <c r="R5" s="1922"/>
      <c r="S5" s="1922"/>
      <c r="T5" s="1922"/>
      <c r="U5" s="1922"/>
      <c r="V5" s="1922"/>
      <c r="W5" s="1922"/>
      <c r="X5" s="1922"/>
      <c r="Y5" s="1922"/>
      <c r="Z5" s="1922"/>
      <c r="AA5" s="1923"/>
      <c r="AB5" s="1907" t="s">
        <v>3</v>
      </c>
      <c r="AC5" s="1907"/>
      <c r="AD5" s="479"/>
    </row>
    <row r="6" spans="2:30" s="313" customFormat="1" ht="15" hidden="1" customHeight="1" outlineLevel="1" x14ac:dyDescent="0.25">
      <c r="B6" s="478"/>
      <c r="C6" s="1917"/>
      <c r="D6" s="1917"/>
      <c r="E6" s="1921"/>
      <c r="F6" s="1922"/>
      <c r="G6" s="1922"/>
      <c r="H6" s="1922"/>
      <c r="I6" s="1922"/>
      <c r="J6" s="1922"/>
      <c r="K6" s="1922"/>
      <c r="L6" s="1922"/>
      <c r="M6" s="1922"/>
      <c r="N6" s="1922"/>
      <c r="O6" s="1922"/>
      <c r="P6" s="1922"/>
      <c r="Q6" s="1922"/>
      <c r="R6" s="1922"/>
      <c r="S6" s="1922"/>
      <c r="T6" s="1922"/>
      <c r="U6" s="1922"/>
      <c r="V6" s="1922"/>
      <c r="W6" s="1922"/>
      <c r="X6" s="1922"/>
      <c r="Y6" s="1922"/>
      <c r="Z6" s="1922"/>
      <c r="AA6" s="1923"/>
      <c r="AB6" s="1908" t="s">
        <v>4</v>
      </c>
      <c r="AC6" s="1908"/>
      <c r="AD6" s="479"/>
    </row>
    <row r="7" spans="2:30" s="313" customFormat="1" ht="11.4" hidden="1" customHeight="1" outlineLevel="1" x14ac:dyDescent="0.25">
      <c r="B7" s="478"/>
      <c r="C7" s="1917"/>
      <c r="D7" s="1917"/>
      <c r="E7" s="1921"/>
      <c r="F7" s="1922"/>
      <c r="G7" s="1922"/>
      <c r="H7" s="1922"/>
      <c r="I7" s="1922"/>
      <c r="J7" s="1922"/>
      <c r="K7" s="1922"/>
      <c r="L7" s="1922"/>
      <c r="M7" s="1922"/>
      <c r="N7" s="1922"/>
      <c r="O7" s="1922"/>
      <c r="P7" s="1922"/>
      <c r="Q7" s="1922"/>
      <c r="R7" s="1922"/>
      <c r="S7" s="1922"/>
      <c r="T7" s="1922"/>
      <c r="U7" s="1922"/>
      <c r="V7" s="1922"/>
      <c r="W7" s="1922"/>
      <c r="X7" s="1922"/>
      <c r="Y7" s="1922"/>
      <c r="Z7" s="1922"/>
      <c r="AA7" s="1923"/>
      <c r="AB7" s="1907" t="s">
        <v>5</v>
      </c>
      <c r="AC7" s="1907"/>
      <c r="AD7" s="479"/>
    </row>
    <row r="8" spans="2:30" s="313" customFormat="1" ht="14.4" hidden="1" customHeight="1" outlineLevel="1" x14ac:dyDescent="0.25">
      <c r="B8" s="478"/>
      <c r="C8" s="1917"/>
      <c r="D8" s="1917"/>
      <c r="E8" s="1921"/>
      <c r="F8" s="1922"/>
      <c r="G8" s="1922"/>
      <c r="H8" s="1922"/>
      <c r="I8" s="1922"/>
      <c r="J8" s="1922"/>
      <c r="K8" s="1922"/>
      <c r="L8" s="1922"/>
      <c r="M8" s="1922"/>
      <c r="N8" s="1922"/>
      <c r="O8" s="1922"/>
      <c r="P8" s="1922"/>
      <c r="Q8" s="1922"/>
      <c r="R8" s="1922"/>
      <c r="S8" s="1922"/>
      <c r="T8" s="1922"/>
      <c r="U8" s="1922"/>
      <c r="V8" s="1922"/>
      <c r="W8" s="1922"/>
      <c r="X8" s="1922"/>
      <c r="Y8" s="1922"/>
      <c r="Z8" s="1922"/>
      <c r="AA8" s="1923"/>
      <c r="AB8" s="1906">
        <v>45709</v>
      </c>
      <c r="AC8" s="1906"/>
      <c r="AD8" s="479"/>
    </row>
    <row r="9" spans="2:30" s="313" customFormat="1" ht="12" hidden="1" customHeight="1" outlineLevel="1" x14ac:dyDescent="0.25">
      <c r="B9" s="478"/>
      <c r="C9" s="1917"/>
      <c r="D9" s="1917"/>
      <c r="E9" s="1921"/>
      <c r="F9" s="1922"/>
      <c r="G9" s="1922"/>
      <c r="H9" s="1922"/>
      <c r="I9" s="1922"/>
      <c r="J9" s="1922"/>
      <c r="K9" s="1922"/>
      <c r="L9" s="1922"/>
      <c r="M9" s="1922"/>
      <c r="N9" s="1922"/>
      <c r="O9" s="1922"/>
      <c r="P9" s="1922"/>
      <c r="Q9" s="1922"/>
      <c r="R9" s="1922"/>
      <c r="S9" s="1922"/>
      <c r="T9" s="1922"/>
      <c r="U9" s="1922"/>
      <c r="V9" s="1922"/>
      <c r="W9" s="1922"/>
      <c r="X9" s="1922"/>
      <c r="Y9" s="1922"/>
      <c r="Z9" s="1922"/>
      <c r="AA9" s="1923"/>
      <c r="AB9" s="1907" t="s">
        <v>6</v>
      </c>
      <c r="AC9" s="1907"/>
      <c r="AD9" s="479"/>
    </row>
    <row r="10" spans="2:30" s="313" customFormat="1" ht="14.4" hidden="1" customHeight="1" outlineLevel="1" x14ac:dyDescent="0.25">
      <c r="B10" s="478"/>
      <c r="C10" s="1917"/>
      <c r="D10" s="1917"/>
      <c r="E10" s="1924"/>
      <c r="F10" s="1925"/>
      <c r="G10" s="1925"/>
      <c r="H10" s="1925"/>
      <c r="I10" s="1925"/>
      <c r="J10" s="1925"/>
      <c r="K10" s="1925"/>
      <c r="L10" s="1925"/>
      <c r="M10" s="1925"/>
      <c r="N10" s="1925"/>
      <c r="O10" s="1925"/>
      <c r="P10" s="1925"/>
      <c r="Q10" s="1925"/>
      <c r="R10" s="1925"/>
      <c r="S10" s="1925"/>
      <c r="T10" s="1925"/>
      <c r="U10" s="1925"/>
      <c r="V10" s="1925"/>
      <c r="W10" s="1925"/>
      <c r="X10" s="1925"/>
      <c r="Y10" s="1925"/>
      <c r="Z10" s="1925"/>
      <c r="AA10" s="1926"/>
      <c r="AB10" s="1908" t="s">
        <v>383</v>
      </c>
      <c r="AC10" s="1908"/>
      <c r="AD10" s="479"/>
    </row>
    <row r="11" spans="2:30" s="313" customFormat="1" ht="13.2" hidden="1" customHeight="1" outlineLevel="1" x14ac:dyDescent="0.25">
      <c r="B11" s="478"/>
      <c r="C11" s="480"/>
      <c r="D11" s="454"/>
      <c r="E11" s="454"/>
      <c r="F11" s="454"/>
      <c r="G11" s="454"/>
      <c r="H11" s="454"/>
      <c r="I11" s="454"/>
      <c r="J11" s="454"/>
      <c r="K11" s="468"/>
      <c r="L11" s="468"/>
      <c r="M11" s="468"/>
      <c r="N11" s="468"/>
      <c r="O11" s="468"/>
      <c r="P11" s="468"/>
      <c r="Q11" s="468"/>
      <c r="R11" s="468"/>
      <c r="S11" s="468"/>
      <c r="T11" s="468"/>
      <c r="U11" s="468"/>
      <c r="V11" s="481"/>
      <c r="W11" s="482"/>
      <c r="AD11" s="315"/>
    </row>
    <row r="12" spans="2:30" ht="13.2" hidden="1" customHeight="1" outlineLevel="1" x14ac:dyDescent="0.25">
      <c r="B12" s="483"/>
      <c r="C12" s="1911" t="s">
        <v>384</v>
      </c>
      <c r="D12" s="1912"/>
      <c r="E12" s="1912"/>
      <c r="F12" s="1912"/>
      <c r="G12" s="1912"/>
      <c r="H12" s="1912"/>
      <c r="I12" s="1912"/>
      <c r="J12" s="1912"/>
      <c r="K12" s="1912"/>
      <c r="L12" s="1912"/>
      <c r="M12" s="1912"/>
      <c r="N12" s="1912"/>
      <c r="O12" s="1912"/>
      <c r="P12" s="1912"/>
      <c r="Q12" s="1912"/>
      <c r="R12" s="1912"/>
      <c r="S12" s="1912"/>
      <c r="T12" s="1912"/>
      <c r="U12" s="1912"/>
      <c r="V12" s="1912"/>
      <c r="W12" s="1912"/>
      <c r="X12" s="1912"/>
      <c r="Y12" s="1912"/>
      <c r="Z12" s="1912"/>
      <c r="AA12" s="1912"/>
      <c r="AB12" s="1912"/>
      <c r="AC12" s="1913"/>
      <c r="AD12" s="484"/>
    </row>
    <row r="13" spans="2:30" ht="13.2" hidden="1" customHeight="1" outlineLevel="1" x14ac:dyDescent="0.25">
      <c r="B13" s="483"/>
      <c r="C13" s="1914"/>
      <c r="D13" s="1915"/>
      <c r="E13" s="1915"/>
      <c r="F13" s="1915"/>
      <c r="G13" s="1915"/>
      <c r="H13" s="1915"/>
      <c r="I13" s="1915"/>
      <c r="J13" s="1915"/>
      <c r="K13" s="1915"/>
      <c r="L13" s="1915"/>
      <c r="M13" s="1915"/>
      <c r="N13" s="1915"/>
      <c r="O13" s="1915"/>
      <c r="P13" s="1915"/>
      <c r="Q13" s="1915"/>
      <c r="R13" s="1915"/>
      <c r="S13" s="1915"/>
      <c r="T13" s="1915"/>
      <c r="U13" s="1915"/>
      <c r="V13" s="1915"/>
      <c r="W13" s="1915"/>
      <c r="X13" s="1915"/>
      <c r="Y13" s="1915"/>
      <c r="Z13" s="1915"/>
      <c r="AA13" s="1915"/>
      <c r="AB13" s="1915"/>
      <c r="AC13" s="1916"/>
      <c r="AD13" s="484"/>
    </row>
    <row r="14" spans="2:30" s="453" customFormat="1" ht="13.8" collapsed="1" thickBot="1" x14ac:dyDescent="0.3">
      <c r="B14" s="483"/>
      <c r="AD14" s="484"/>
    </row>
    <row r="15" spans="2:30" ht="4.8" customHeight="1" thickBot="1" x14ac:dyDescent="0.3">
      <c r="B15" s="483"/>
      <c r="C15" s="448"/>
      <c r="D15" s="449"/>
      <c r="E15" s="449"/>
      <c r="F15" s="449"/>
      <c r="G15" s="449"/>
      <c r="H15" s="449"/>
      <c r="I15" s="449"/>
      <c r="J15" s="449"/>
      <c r="K15" s="449"/>
      <c r="L15" s="449"/>
      <c r="M15" s="449"/>
      <c r="N15" s="449"/>
      <c r="O15" s="450"/>
      <c r="Q15" s="448"/>
      <c r="R15" s="449"/>
      <c r="S15" s="449"/>
      <c r="T15" s="449"/>
      <c r="U15" s="449"/>
      <c r="V15" s="449"/>
      <c r="W15" s="449"/>
      <c r="X15" s="449"/>
      <c r="Y15" s="449"/>
      <c r="Z15" s="449"/>
      <c r="AA15" s="449"/>
      <c r="AB15" s="449"/>
      <c r="AC15" s="450"/>
      <c r="AD15" s="484"/>
    </row>
    <row r="16" spans="2:30" ht="17.399999999999999" x14ac:dyDescent="0.25">
      <c r="B16" s="483"/>
      <c r="C16" s="451"/>
      <c r="D16" s="1873" t="s">
        <v>554</v>
      </c>
      <c r="E16" s="1874"/>
      <c r="F16" s="1874"/>
      <c r="G16" s="1874"/>
      <c r="H16" s="1874"/>
      <c r="I16" s="1874"/>
      <c r="J16" s="1874"/>
      <c r="K16" s="1874"/>
      <c r="L16" s="1874"/>
      <c r="M16" s="1874"/>
      <c r="N16" s="1875"/>
      <c r="O16" s="452"/>
      <c r="Q16" s="451"/>
      <c r="R16" s="1909" t="s">
        <v>385</v>
      </c>
      <c r="S16" s="1910"/>
      <c r="T16" s="1910"/>
      <c r="U16" s="1910"/>
      <c r="V16" s="1910"/>
      <c r="W16" s="1910"/>
      <c r="X16" s="1910"/>
      <c r="Y16" s="1910"/>
      <c r="Z16" s="1910"/>
      <c r="AA16" s="1910"/>
      <c r="AB16" s="1910"/>
      <c r="AC16" s="452"/>
      <c r="AD16" s="484"/>
    </row>
    <row r="17" spans="2:33" ht="4.8" customHeight="1" x14ac:dyDescent="0.25">
      <c r="B17" s="483"/>
      <c r="C17" s="451"/>
      <c r="D17" s="453"/>
      <c r="E17" s="453"/>
      <c r="F17" s="453"/>
      <c r="G17" s="453"/>
      <c r="H17" s="453"/>
      <c r="I17" s="453"/>
      <c r="J17" s="453"/>
      <c r="K17" s="453"/>
      <c r="L17" s="453"/>
      <c r="M17" s="453"/>
      <c r="N17" s="453"/>
      <c r="O17" s="452"/>
      <c r="Q17" s="451"/>
      <c r="R17" s="453"/>
      <c r="S17" s="453"/>
      <c r="T17" s="453"/>
      <c r="U17" s="453"/>
      <c r="V17" s="453"/>
      <c r="W17" s="453"/>
      <c r="X17" s="453"/>
      <c r="Y17" s="453"/>
      <c r="Z17" s="453"/>
      <c r="AA17" s="453"/>
      <c r="AB17" s="453"/>
      <c r="AC17" s="452"/>
      <c r="AD17" s="484"/>
    </row>
    <row r="18" spans="2:33" ht="13.8" customHeight="1" x14ac:dyDescent="0.25">
      <c r="B18" s="483"/>
      <c r="C18" s="451"/>
      <c r="D18" s="485" t="s">
        <v>386</v>
      </c>
      <c r="E18" s="485">
        <f>'16 - Raio X'!H23</f>
        <v>2025</v>
      </c>
      <c r="F18" s="485">
        <f>'16 - Raio X'!I23</f>
        <v>2026</v>
      </c>
      <c r="G18" s="485">
        <f>'16 - Raio X'!J23</f>
        <v>2027</v>
      </c>
      <c r="H18" s="485">
        <f>'16 - Raio X'!K23</f>
        <v>2028</v>
      </c>
      <c r="I18" s="485">
        <f>'16 - Raio X'!L23</f>
        <v>2029</v>
      </c>
      <c r="J18" s="485">
        <f>'16 - Raio X'!M23</f>
        <v>2030</v>
      </c>
      <c r="K18" s="485">
        <f>'16 - Raio X'!N23</f>
        <v>2031</v>
      </c>
      <c r="L18" s="485">
        <f>'16 - Raio X'!O23</f>
        <v>2032</v>
      </c>
      <c r="M18" s="485">
        <f>'16 - Raio X'!P23</f>
        <v>2033</v>
      </c>
      <c r="N18" s="485">
        <f>'16 - Raio X'!Q23</f>
        <v>2034</v>
      </c>
      <c r="O18" s="452"/>
      <c r="Q18" s="451"/>
      <c r="R18" s="1864" t="s">
        <v>387</v>
      </c>
      <c r="S18" s="1865"/>
      <c r="T18" s="1866"/>
      <c r="U18" s="453"/>
      <c r="V18" s="1864" t="s">
        <v>388</v>
      </c>
      <c r="W18" s="1865"/>
      <c r="X18" s="1866"/>
      <c r="Y18" s="453"/>
      <c r="Z18" s="1864" t="s">
        <v>389</v>
      </c>
      <c r="AA18" s="1865"/>
      <c r="AB18" s="1866"/>
      <c r="AC18" s="452"/>
      <c r="AD18" s="484"/>
    </row>
    <row r="19" spans="2:33" ht="4.8" customHeight="1" x14ac:dyDescent="0.25">
      <c r="B19" s="483"/>
      <c r="C19" s="451"/>
      <c r="O19" s="452"/>
      <c r="Q19" s="451"/>
      <c r="R19" s="1867"/>
      <c r="S19" s="1868"/>
      <c r="T19" s="1869"/>
      <c r="U19" s="453"/>
      <c r="V19" s="1867"/>
      <c r="W19" s="1868"/>
      <c r="X19" s="1869"/>
      <c r="Y19" s="453"/>
      <c r="Z19" s="1867"/>
      <c r="AA19" s="1868"/>
      <c r="AB19" s="1869"/>
      <c r="AC19" s="452"/>
      <c r="AD19" s="484"/>
    </row>
    <row r="20" spans="2:33" ht="15" customHeight="1" x14ac:dyDescent="0.25">
      <c r="B20" s="483"/>
      <c r="C20" s="451"/>
      <c r="D20" s="455" t="s">
        <v>390</v>
      </c>
      <c r="E20" s="457">
        <f>'16 - Raio X'!H24</f>
        <v>0</v>
      </c>
      <c r="F20" s="457">
        <f>'16 - Raio X'!I24</f>
        <v>33000</v>
      </c>
      <c r="G20" s="457">
        <f>'16 - Raio X'!J24</f>
        <v>0</v>
      </c>
      <c r="H20" s="457">
        <f>'16 - Raio X'!K24</f>
        <v>0</v>
      </c>
      <c r="I20" s="457">
        <f>'16 - Raio X'!L24</f>
        <v>0</v>
      </c>
      <c r="J20" s="457">
        <f>'16 - Raio X'!M24</f>
        <v>0</v>
      </c>
      <c r="K20" s="457">
        <f>'16 - Raio X'!N24</f>
        <v>0</v>
      </c>
      <c r="L20" s="457">
        <f>'16 - Raio X'!O24</f>
        <v>0</v>
      </c>
      <c r="M20" s="457">
        <f>'16 - Raio X'!P24</f>
        <v>0</v>
      </c>
      <c r="N20" s="457">
        <f>'16 - Raio X'!Q24</f>
        <v>0</v>
      </c>
      <c r="O20" s="452"/>
      <c r="Q20" s="451"/>
      <c r="R20" s="1867"/>
      <c r="S20" s="1868"/>
      <c r="T20" s="1869"/>
      <c r="U20" s="453"/>
      <c r="V20" s="1867"/>
      <c r="W20" s="1868"/>
      <c r="X20" s="1869"/>
      <c r="Y20" s="453"/>
      <c r="Z20" s="1867"/>
      <c r="AA20" s="1868"/>
      <c r="AB20" s="1869"/>
      <c r="AC20" s="452"/>
      <c r="AD20" s="484"/>
    </row>
    <row r="21" spans="2:33" ht="4.8" customHeight="1" x14ac:dyDescent="0.25">
      <c r="B21" s="483"/>
      <c r="C21" s="451"/>
      <c r="D21" s="456"/>
      <c r="E21" s="456"/>
      <c r="F21" s="456"/>
      <c r="G21" s="456"/>
      <c r="H21" s="456"/>
      <c r="I21" s="456"/>
      <c r="J21" s="456"/>
      <c r="K21" s="453"/>
      <c r="L21" s="453"/>
      <c r="M21" s="453"/>
      <c r="N21" s="453"/>
      <c r="O21" s="452"/>
      <c r="Q21" s="451"/>
      <c r="R21" s="1870"/>
      <c r="S21" s="1871"/>
      <c r="T21" s="1872"/>
      <c r="U21" s="453"/>
      <c r="V21" s="1870"/>
      <c r="W21" s="1871"/>
      <c r="X21" s="1872"/>
      <c r="Y21" s="453"/>
      <c r="Z21" s="1870"/>
      <c r="AA21" s="1871"/>
      <c r="AB21" s="1872"/>
      <c r="AC21" s="452"/>
      <c r="AD21" s="484"/>
    </row>
    <row r="22" spans="2:33" ht="13.8" customHeight="1" x14ac:dyDescent="0.25">
      <c r="B22" s="483"/>
      <c r="C22" s="451"/>
      <c r="D22" s="455" t="s">
        <v>391</v>
      </c>
      <c r="E22" s="486">
        <f>'16 - Raio X'!H50</f>
        <v>1632000</v>
      </c>
      <c r="F22" s="486">
        <f>'16 - Raio X'!I50</f>
        <v>326400</v>
      </c>
      <c r="G22" s="486">
        <f>'16 - Raio X'!J50</f>
        <v>297600</v>
      </c>
      <c r="H22" s="486">
        <f>'16 - Raio X'!K50</f>
        <v>268800</v>
      </c>
      <c r="I22" s="486">
        <f>'16 - Raio X'!L50</f>
        <v>0</v>
      </c>
      <c r="J22" s="486">
        <f>'16 - Raio X'!M50</f>
        <v>0</v>
      </c>
      <c r="K22" s="486">
        <f>'16 - Raio X'!N50</f>
        <v>0</v>
      </c>
      <c r="L22" s="486">
        <f>'16 - Raio X'!O50</f>
        <v>0</v>
      </c>
      <c r="M22" s="486">
        <f>'16 - Raio X'!P50</f>
        <v>0</v>
      </c>
      <c r="N22" s="486">
        <f>'16 - Raio X'!Q50</f>
        <v>0</v>
      </c>
      <c r="O22" s="452"/>
      <c r="Q22" s="451"/>
      <c r="R22" s="1876">
        <f>E26</f>
        <v>0</v>
      </c>
      <c r="S22" s="1877"/>
      <c r="T22" s="1878"/>
      <c r="U22" s="453"/>
      <c r="V22" s="1885"/>
      <c r="W22" s="1886"/>
      <c r="X22" s="1887"/>
      <c r="Y22" s="453"/>
      <c r="Z22" s="1894"/>
      <c r="AA22" s="1895"/>
      <c r="AB22" s="1885" t="s">
        <v>392</v>
      </c>
      <c r="AC22" s="452"/>
      <c r="AD22" s="484"/>
    </row>
    <row r="23" spans="2:33" ht="4.8" customHeight="1" x14ac:dyDescent="0.25">
      <c r="B23" s="483"/>
      <c r="C23" s="451"/>
      <c r="D23" s="456"/>
      <c r="E23" s="456"/>
      <c r="F23" s="456"/>
      <c r="G23" s="456"/>
      <c r="H23" s="456"/>
      <c r="I23" s="456"/>
      <c r="J23" s="456"/>
      <c r="K23" s="453"/>
      <c r="L23" s="453"/>
      <c r="M23" s="453"/>
      <c r="N23" s="453"/>
      <c r="O23" s="452"/>
      <c r="Q23" s="451"/>
      <c r="R23" s="1879"/>
      <c r="S23" s="1880"/>
      <c r="T23" s="1881"/>
      <c r="U23" s="453"/>
      <c r="V23" s="1888"/>
      <c r="W23" s="1889"/>
      <c r="X23" s="1890"/>
      <c r="Y23" s="453"/>
      <c r="Z23" s="1896"/>
      <c r="AA23" s="1897"/>
      <c r="AB23" s="1888"/>
      <c r="AC23" s="452"/>
      <c r="AD23" s="484"/>
    </row>
    <row r="24" spans="2:33" ht="13.8" customHeight="1" x14ac:dyDescent="0.25">
      <c r="B24" s="483"/>
      <c r="C24" s="451"/>
      <c r="D24" s="461" t="s">
        <v>393</v>
      </c>
      <c r="E24" s="487">
        <f>E20-E22</f>
        <v>-1632000</v>
      </c>
      <c r="F24" s="487">
        <f t="shared" ref="F24:N24" si="0">F20-F22</f>
        <v>-293400</v>
      </c>
      <c r="G24" s="487">
        <f t="shared" si="0"/>
        <v>-297600</v>
      </c>
      <c r="H24" s="487">
        <f t="shared" si="0"/>
        <v>-268800</v>
      </c>
      <c r="I24" s="487">
        <f t="shared" si="0"/>
        <v>0</v>
      </c>
      <c r="J24" s="487">
        <f t="shared" si="0"/>
        <v>0</v>
      </c>
      <c r="K24" s="487">
        <f t="shared" si="0"/>
        <v>0</v>
      </c>
      <c r="L24" s="487">
        <f t="shared" si="0"/>
        <v>0</v>
      </c>
      <c r="M24" s="487">
        <f t="shared" si="0"/>
        <v>0</v>
      </c>
      <c r="N24" s="487">
        <f t="shared" si="0"/>
        <v>0</v>
      </c>
      <c r="O24" s="452"/>
      <c r="Q24" s="451"/>
      <c r="R24" s="1882"/>
      <c r="S24" s="1883"/>
      <c r="T24" s="1884"/>
      <c r="U24" s="453"/>
      <c r="V24" s="1891"/>
      <c r="W24" s="1892"/>
      <c r="X24" s="1893"/>
      <c r="Y24" s="453"/>
      <c r="Z24" s="1898"/>
      <c r="AA24" s="1899"/>
      <c r="AB24" s="1891"/>
      <c r="AC24" s="452"/>
      <c r="AD24" s="484"/>
    </row>
    <row r="25" spans="2:33" ht="4.8" customHeight="1" x14ac:dyDescent="0.25">
      <c r="B25" s="483"/>
      <c r="C25" s="451"/>
      <c r="D25" s="456"/>
      <c r="E25" s="456"/>
      <c r="F25" s="456"/>
      <c r="G25" s="456"/>
      <c r="H25" s="456"/>
      <c r="I25" s="456"/>
      <c r="J25" s="456"/>
      <c r="K25" s="453"/>
      <c r="L25" s="453"/>
      <c r="M25" s="453"/>
      <c r="N25" s="453"/>
      <c r="O25" s="452"/>
      <c r="Q25" s="451"/>
      <c r="R25" s="453"/>
      <c r="S25" s="453"/>
      <c r="T25" s="453"/>
      <c r="U25" s="453"/>
      <c r="V25" s="453"/>
      <c r="W25" s="453"/>
      <c r="X25" s="453"/>
      <c r="Y25" s="453"/>
      <c r="Z25" s="453"/>
      <c r="AA25" s="453"/>
      <c r="AB25" s="453"/>
      <c r="AC25" s="452"/>
      <c r="AD25" s="484"/>
    </row>
    <row r="26" spans="2:33" ht="13.8" thickBot="1" x14ac:dyDescent="0.3">
      <c r="B26" s="483"/>
      <c r="C26" s="451"/>
      <c r="D26" s="461" t="s">
        <v>555</v>
      </c>
      <c r="E26" s="488">
        <f t="shared" ref="E26:N26" si="1">IFERROR(E24/E20,0)</f>
        <v>0</v>
      </c>
      <c r="F26" s="488">
        <f t="shared" si="1"/>
        <v>-8.8909090909090907</v>
      </c>
      <c r="G26" s="488">
        <f t="shared" si="1"/>
        <v>0</v>
      </c>
      <c r="H26" s="488">
        <f t="shared" si="1"/>
        <v>0</v>
      </c>
      <c r="I26" s="488">
        <f t="shared" si="1"/>
        <v>0</v>
      </c>
      <c r="J26" s="488">
        <f t="shared" si="1"/>
        <v>0</v>
      </c>
      <c r="K26" s="488">
        <f t="shared" si="1"/>
        <v>0</v>
      </c>
      <c r="L26" s="488">
        <f t="shared" si="1"/>
        <v>0</v>
      </c>
      <c r="M26" s="488">
        <f t="shared" si="1"/>
        <v>0</v>
      </c>
      <c r="N26" s="488">
        <f t="shared" si="1"/>
        <v>0</v>
      </c>
      <c r="O26" s="452"/>
      <c r="Q26" s="453"/>
      <c r="R26" s="453"/>
      <c r="S26" s="453"/>
      <c r="T26" s="453"/>
      <c r="U26" s="453"/>
      <c r="V26" s="453"/>
      <c r="W26" s="453"/>
      <c r="X26" s="453"/>
      <c r="Y26" s="453"/>
      <c r="Z26" s="453"/>
      <c r="AA26" s="453"/>
      <c r="AB26" s="453"/>
      <c r="AC26" s="453"/>
      <c r="AD26" s="484"/>
    </row>
    <row r="27" spans="2:33" s="490" customFormat="1" ht="26.4" x14ac:dyDescent="0.25">
      <c r="B27" s="499"/>
      <c r="C27" s="500"/>
      <c r="D27" s="503" t="s">
        <v>563</v>
      </c>
      <c r="E27" s="504"/>
      <c r="F27" s="504"/>
      <c r="G27" s="504"/>
      <c r="H27" s="504"/>
      <c r="I27" s="504"/>
      <c r="J27" s="504"/>
      <c r="K27" s="504"/>
      <c r="L27" s="504"/>
      <c r="M27" s="504"/>
      <c r="N27" s="504"/>
      <c r="O27" s="501"/>
      <c r="P27" s="491"/>
      <c r="Q27" s="500"/>
      <c r="R27" s="453"/>
      <c r="S27" s="453"/>
      <c r="T27" s="453"/>
      <c r="U27" s="453"/>
      <c r="V27" s="453"/>
      <c r="W27" s="453"/>
      <c r="X27" s="453"/>
      <c r="Y27" s="453"/>
      <c r="Z27" s="453"/>
      <c r="AA27" s="453"/>
      <c r="AB27" s="453"/>
      <c r="AC27" s="501"/>
      <c r="AD27" s="502"/>
      <c r="AE27" s="491"/>
      <c r="AF27" s="491"/>
      <c r="AG27" s="491"/>
    </row>
    <row r="28" spans="2:33" ht="4.8" customHeight="1" thickBot="1" x14ac:dyDescent="0.3">
      <c r="B28" s="483"/>
      <c r="C28" s="458"/>
      <c r="D28" s="459"/>
      <c r="E28" s="459"/>
      <c r="F28" s="459"/>
      <c r="G28" s="459"/>
      <c r="H28" s="459"/>
      <c r="I28" s="459"/>
      <c r="J28" s="459"/>
      <c r="K28" s="459"/>
      <c r="L28" s="459"/>
      <c r="M28" s="459"/>
      <c r="N28" s="459"/>
      <c r="O28" s="460"/>
      <c r="Q28" s="453"/>
      <c r="R28" s="453"/>
      <c r="S28" s="453"/>
      <c r="T28" s="453"/>
      <c r="U28" s="453"/>
      <c r="V28" s="453"/>
      <c r="W28" s="453"/>
      <c r="X28" s="453"/>
      <c r="Y28" s="453"/>
      <c r="Z28" s="453"/>
      <c r="AA28" s="453"/>
      <c r="AB28" s="453"/>
      <c r="AC28" s="453"/>
      <c r="AD28" s="484"/>
    </row>
    <row r="29" spans="2:33" s="453" customFormat="1" x14ac:dyDescent="0.25">
      <c r="B29" s="483"/>
      <c r="AD29" s="484"/>
    </row>
    <row r="30" spans="2:33" s="453" customFormat="1" ht="6" customHeight="1" x14ac:dyDescent="0.25">
      <c r="B30" s="483"/>
      <c r="C30" s="448"/>
      <c r="D30" s="449"/>
      <c r="E30" s="449"/>
      <c r="F30" s="449"/>
      <c r="G30" s="449"/>
      <c r="H30" s="449"/>
      <c r="I30" s="449"/>
      <c r="J30" s="449"/>
      <c r="K30" s="449"/>
      <c r="L30" s="449"/>
      <c r="M30" s="449"/>
      <c r="N30" s="449"/>
      <c r="O30" s="450"/>
      <c r="Q30" s="448"/>
      <c r="R30" s="489"/>
      <c r="S30" s="489"/>
      <c r="T30" s="489"/>
      <c r="U30" s="489"/>
      <c r="V30" s="489"/>
      <c r="W30" s="449"/>
      <c r="X30" s="449"/>
      <c r="Y30" s="449"/>
      <c r="Z30" s="449"/>
      <c r="AA30" s="449"/>
      <c r="AB30" s="449"/>
      <c r="AC30" s="450"/>
      <c r="AD30" s="484"/>
    </row>
    <row r="31" spans="2:33" s="453" customFormat="1" ht="17.399999999999999" x14ac:dyDescent="0.25">
      <c r="B31" s="483"/>
      <c r="C31" s="451"/>
      <c r="D31" s="1873" t="s">
        <v>560</v>
      </c>
      <c r="E31" s="1874"/>
      <c r="F31" s="1874"/>
      <c r="G31" s="1874"/>
      <c r="H31" s="1874"/>
      <c r="I31" s="1874"/>
      <c r="J31" s="1874"/>
      <c r="K31" s="1874"/>
      <c r="L31" s="1874"/>
      <c r="M31" s="1874"/>
      <c r="N31" s="1875"/>
      <c r="O31" s="452"/>
      <c r="Q31" s="451"/>
      <c r="R31" s="1873" t="s">
        <v>396</v>
      </c>
      <c r="S31" s="1874"/>
      <c r="T31" s="1874"/>
      <c r="U31" s="1874"/>
      <c r="V31" s="1874"/>
      <c r="W31" s="1874"/>
      <c r="X31" s="1874"/>
      <c r="Y31" s="1874"/>
      <c r="Z31" s="1874"/>
      <c r="AA31" s="1874"/>
      <c r="AB31" s="1875"/>
      <c r="AC31" s="452"/>
      <c r="AD31" s="484"/>
    </row>
    <row r="32" spans="2:33" s="453" customFormat="1" ht="6" customHeight="1" x14ac:dyDescent="0.25">
      <c r="B32" s="483"/>
      <c r="C32" s="451"/>
      <c r="O32" s="452"/>
      <c r="Q32" s="451"/>
      <c r="R32" s="490"/>
      <c r="S32" s="491"/>
      <c r="T32" s="490"/>
      <c r="U32" s="491"/>
      <c r="V32" s="491"/>
      <c r="AC32" s="452"/>
      <c r="AD32" s="484"/>
    </row>
    <row r="33" spans="2:30" s="453" customFormat="1" x14ac:dyDescent="0.25">
      <c r="B33" s="483"/>
      <c r="C33" s="451"/>
      <c r="D33" s="485" t="s">
        <v>386</v>
      </c>
      <c r="E33" s="485">
        <f t="shared" ref="E33:N33" si="2">E18</f>
        <v>2025</v>
      </c>
      <c r="F33" s="485">
        <f t="shared" si="2"/>
        <v>2026</v>
      </c>
      <c r="G33" s="485">
        <f t="shared" si="2"/>
        <v>2027</v>
      </c>
      <c r="H33" s="485">
        <f t="shared" si="2"/>
        <v>2028</v>
      </c>
      <c r="I33" s="485">
        <f t="shared" si="2"/>
        <v>2029</v>
      </c>
      <c r="J33" s="485">
        <f t="shared" si="2"/>
        <v>2030</v>
      </c>
      <c r="K33" s="485">
        <f t="shared" si="2"/>
        <v>2031</v>
      </c>
      <c r="L33" s="485">
        <f t="shared" si="2"/>
        <v>2032</v>
      </c>
      <c r="M33" s="485">
        <f t="shared" si="2"/>
        <v>2033</v>
      </c>
      <c r="N33" s="485">
        <f t="shared" si="2"/>
        <v>2034</v>
      </c>
      <c r="O33" s="452"/>
      <c r="Q33" s="451"/>
      <c r="R33" s="1900"/>
      <c r="S33" s="1901"/>
      <c r="T33" s="1901"/>
      <c r="U33" s="1901"/>
      <c r="V33" s="1901"/>
      <c r="W33" s="1901"/>
      <c r="X33" s="1901"/>
      <c r="Y33" s="1901"/>
      <c r="Z33" s="1901"/>
      <c r="AA33" s="1901"/>
      <c r="AB33" s="1902"/>
      <c r="AC33" s="452"/>
      <c r="AD33" s="484"/>
    </row>
    <row r="34" spans="2:30" s="453" customFormat="1" ht="6" customHeight="1" x14ac:dyDescent="0.25">
      <c r="B34" s="483"/>
      <c r="C34" s="451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2"/>
      <c r="Q34" s="451"/>
      <c r="R34" s="1903"/>
      <c r="S34" s="1904"/>
      <c r="T34" s="1904"/>
      <c r="U34" s="1904"/>
      <c r="V34" s="1904"/>
      <c r="W34" s="1904"/>
      <c r="X34" s="1904"/>
      <c r="Y34" s="1904"/>
      <c r="Z34" s="1904"/>
      <c r="AA34" s="1904"/>
      <c r="AB34" s="1905"/>
      <c r="AC34" s="452"/>
      <c r="AD34" s="484"/>
    </row>
    <row r="35" spans="2:30" s="453" customFormat="1" x14ac:dyDescent="0.25">
      <c r="B35" s="483"/>
      <c r="C35" s="451"/>
      <c r="D35" s="455" t="s">
        <v>561</v>
      </c>
      <c r="E35" s="1265">
        <f>IFERROR('15 - Premissas e Suporte'!AA18,0)</f>
        <v>26945950</v>
      </c>
      <c r="F35" s="1265">
        <f>IFERROR('15 - Premissas e Suporte'!AB18,0)</f>
        <v>28456400</v>
      </c>
      <c r="G35" s="1266">
        <v>0</v>
      </c>
      <c r="H35" s="1266">
        <v>0</v>
      </c>
      <c r="I35" s="1266">
        <v>0</v>
      </c>
      <c r="J35" s="1266">
        <v>0</v>
      </c>
      <c r="K35" s="1266">
        <v>0</v>
      </c>
      <c r="L35" s="1266">
        <v>0</v>
      </c>
      <c r="M35" s="1266">
        <v>0</v>
      </c>
      <c r="N35" s="1266">
        <v>0</v>
      </c>
      <c r="O35" s="452"/>
      <c r="Q35" s="451"/>
      <c r="R35" s="1903"/>
      <c r="S35" s="1904"/>
      <c r="T35" s="1904"/>
      <c r="U35" s="1904"/>
      <c r="V35" s="1904"/>
      <c r="W35" s="1904"/>
      <c r="X35" s="1904"/>
      <c r="Y35" s="1904"/>
      <c r="Z35" s="1904"/>
      <c r="AA35" s="1904"/>
      <c r="AB35" s="1905"/>
      <c r="AC35" s="452"/>
      <c r="AD35" s="484"/>
    </row>
    <row r="36" spans="2:30" s="453" customFormat="1" ht="6" customHeight="1" x14ac:dyDescent="0.25">
      <c r="B36" s="483"/>
      <c r="C36" s="451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2"/>
      <c r="Q36" s="451"/>
      <c r="R36" s="1903"/>
      <c r="S36" s="1904"/>
      <c r="T36" s="1904"/>
      <c r="U36" s="1904"/>
      <c r="V36" s="1904"/>
      <c r="W36" s="1904"/>
      <c r="X36" s="1904"/>
      <c r="Y36" s="1904"/>
      <c r="Z36" s="1904"/>
      <c r="AA36" s="1904"/>
      <c r="AB36" s="1905"/>
      <c r="AC36" s="452"/>
      <c r="AD36" s="484"/>
    </row>
    <row r="37" spans="2:30" s="453" customFormat="1" x14ac:dyDescent="0.25">
      <c r="B37" s="483"/>
      <c r="C37" s="451"/>
      <c r="D37" s="455" t="s">
        <v>556</v>
      </c>
      <c r="E37" s="1190">
        <f>IFERROR('16 - Raio X'!H54,0)</f>
        <v>0</v>
      </c>
      <c r="F37" s="1190">
        <f>IFERROR('16 - Raio X'!I54,0)</f>
        <v>0</v>
      </c>
      <c r="G37" s="1190">
        <f>IFERROR('16 - Raio X'!J54,0)</f>
        <v>0</v>
      </c>
      <c r="H37" s="1190">
        <f>IFERROR('16 - Raio X'!K54,0)</f>
        <v>0</v>
      </c>
      <c r="I37" s="1190">
        <f>IFERROR('16 - Raio X'!L54,0)</f>
        <v>0</v>
      </c>
      <c r="J37" s="1190">
        <f>IFERROR('16 - Raio X'!M54,0)</f>
        <v>0</v>
      </c>
      <c r="K37" s="1190">
        <f>IFERROR('16 - Raio X'!N54,0)</f>
        <v>0</v>
      </c>
      <c r="L37" s="1190">
        <f>IFERROR('16 - Raio X'!O54,0)</f>
        <v>0</v>
      </c>
      <c r="M37" s="1190">
        <f>IFERROR('16 - Raio X'!P54,0)</f>
        <v>0</v>
      </c>
      <c r="N37" s="1190">
        <f>IFERROR('16 - Raio X'!Q54,0)</f>
        <v>0</v>
      </c>
      <c r="O37" s="452"/>
      <c r="Q37" s="451"/>
      <c r="R37" s="1903"/>
      <c r="S37" s="1904"/>
      <c r="T37" s="1904"/>
      <c r="U37" s="1904"/>
      <c r="V37" s="1904"/>
      <c r="W37" s="1904"/>
      <c r="X37" s="1904"/>
      <c r="Y37" s="1904"/>
      <c r="Z37" s="1904"/>
      <c r="AA37" s="1904"/>
      <c r="AB37" s="1905"/>
      <c r="AC37" s="452"/>
      <c r="AD37" s="484"/>
    </row>
    <row r="38" spans="2:30" s="453" customFormat="1" ht="6" customHeight="1" x14ac:dyDescent="0.25">
      <c r="B38" s="483"/>
      <c r="C38" s="451"/>
      <c r="D38" s="456"/>
      <c r="E38" s="456"/>
      <c r="F38" s="456"/>
      <c r="G38" s="456"/>
      <c r="H38" s="456"/>
      <c r="I38" s="456"/>
      <c r="J38" s="456"/>
      <c r="O38" s="452"/>
      <c r="Q38" s="451"/>
      <c r="R38" s="1903"/>
      <c r="S38" s="1904"/>
      <c r="T38" s="1904"/>
      <c r="U38" s="1904"/>
      <c r="V38" s="1904"/>
      <c r="W38" s="1904"/>
      <c r="X38" s="1904"/>
      <c r="Y38" s="1904"/>
      <c r="Z38" s="1904"/>
      <c r="AA38" s="1904"/>
      <c r="AB38" s="1905"/>
      <c r="AC38" s="452"/>
      <c r="AD38" s="484"/>
    </row>
    <row r="39" spans="2:30" s="453" customFormat="1" x14ac:dyDescent="0.25">
      <c r="B39" s="483"/>
      <c r="C39" s="451"/>
      <c r="D39" s="461" t="s">
        <v>393</v>
      </c>
      <c r="E39" s="487">
        <f>E35-E37</f>
        <v>26945950</v>
      </c>
      <c r="F39" s="487">
        <f t="shared" ref="F39:N39" si="3">F35-F37</f>
        <v>28456400</v>
      </c>
      <c r="G39" s="487">
        <f t="shared" si="3"/>
        <v>0</v>
      </c>
      <c r="H39" s="487">
        <f t="shared" si="3"/>
        <v>0</v>
      </c>
      <c r="I39" s="487">
        <f t="shared" si="3"/>
        <v>0</v>
      </c>
      <c r="J39" s="487">
        <f t="shared" si="3"/>
        <v>0</v>
      </c>
      <c r="K39" s="487">
        <f t="shared" si="3"/>
        <v>0</v>
      </c>
      <c r="L39" s="487">
        <f t="shared" si="3"/>
        <v>0</v>
      </c>
      <c r="M39" s="487">
        <f t="shared" si="3"/>
        <v>0</v>
      </c>
      <c r="N39" s="487">
        <f t="shared" si="3"/>
        <v>0</v>
      </c>
      <c r="O39" s="452"/>
      <c r="Q39" s="451"/>
      <c r="R39" s="1903"/>
      <c r="S39" s="1904"/>
      <c r="T39" s="1904"/>
      <c r="U39" s="1904"/>
      <c r="V39" s="1904"/>
      <c r="W39" s="1904"/>
      <c r="X39" s="1904"/>
      <c r="Y39" s="1904"/>
      <c r="Z39" s="1904"/>
      <c r="AA39" s="1904"/>
      <c r="AB39" s="1905"/>
      <c r="AC39" s="452"/>
      <c r="AD39" s="484"/>
    </row>
    <row r="40" spans="2:30" s="453" customFormat="1" ht="6" customHeight="1" x14ac:dyDescent="0.25">
      <c r="B40" s="483"/>
      <c r="C40" s="451"/>
      <c r="D40" s="456"/>
      <c r="E40" s="456"/>
      <c r="F40" s="456"/>
      <c r="G40" s="456"/>
      <c r="H40" s="456"/>
      <c r="I40" s="456"/>
      <c r="J40" s="456"/>
      <c r="O40" s="452"/>
      <c r="Q40" s="451"/>
      <c r="R40" s="1903"/>
      <c r="S40" s="1904"/>
      <c r="T40" s="1904"/>
      <c r="U40" s="1904"/>
      <c r="V40" s="1904"/>
      <c r="W40" s="1904"/>
      <c r="X40" s="1904"/>
      <c r="Y40" s="1904"/>
      <c r="Z40" s="1904"/>
      <c r="AA40" s="1904"/>
      <c r="AB40" s="1905"/>
      <c r="AC40" s="452"/>
      <c r="AD40" s="484"/>
    </row>
    <row r="41" spans="2:30" s="453" customFormat="1" ht="26.4" x14ac:dyDescent="0.25">
      <c r="B41" s="483"/>
      <c r="C41" s="451"/>
      <c r="D41" s="455" t="s">
        <v>558</v>
      </c>
      <c r="E41" s="1186">
        <f>IFERROR('16 - Raio X'!H53,0)</f>
        <v>0</v>
      </c>
      <c r="F41" s="1186">
        <f>IFERROR('16 - Raio X'!I53,0)</f>
        <v>0</v>
      </c>
      <c r="G41" s="1186">
        <f>IFERROR('16 - Raio X'!J53,0)</f>
        <v>0</v>
      </c>
      <c r="H41" s="1186">
        <f>IFERROR('16 - Raio X'!K53,0)</f>
        <v>0</v>
      </c>
      <c r="I41" s="1186">
        <f>IFERROR('16 - Raio X'!L53,0)</f>
        <v>0</v>
      </c>
      <c r="J41" s="1186">
        <f>IFERROR('16 - Raio X'!M53,0)</f>
        <v>0</v>
      </c>
      <c r="K41" s="1186">
        <f>IFERROR('16 - Raio X'!N53,0)</f>
        <v>0</v>
      </c>
      <c r="L41" s="1186">
        <f>IFERROR('16 - Raio X'!O53,0)</f>
        <v>0</v>
      </c>
      <c r="M41" s="1186">
        <f>IFERROR('16 - Raio X'!P53,0)</f>
        <v>0</v>
      </c>
      <c r="N41" s="1186">
        <f>IFERROR('16 - Raio X'!Q53,0)</f>
        <v>0</v>
      </c>
      <c r="O41" s="452"/>
      <c r="Q41" s="451"/>
      <c r="R41" s="1903"/>
      <c r="S41" s="1904"/>
      <c r="T41" s="1904"/>
      <c r="U41" s="1904"/>
      <c r="V41" s="1904"/>
      <c r="W41" s="1904"/>
      <c r="X41" s="1904"/>
      <c r="Y41" s="1904"/>
      <c r="Z41" s="1904"/>
      <c r="AA41" s="1904"/>
      <c r="AB41" s="1905"/>
      <c r="AC41" s="452"/>
      <c r="AD41" s="484"/>
    </row>
    <row r="42" spans="2:30" s="453" customFormat="1" ht="6" customHeight="1" thickBot="1" x14ac:dyDescent="0.3">
      <c r="B42" s="483"/>
      <c r="C42" s="451"/>
      <c r="D42" s="456"/>
      <c r="E42" s="456"/>
      <c r="F42" s="456"/>
      <c r="G42" s="456"/>
      <c r="H42" s="456"/>
      <c r="I42" s="456"/>
      <c r="J42" s="456"/>
      <c r="K42" s="456"/>
      <c r="L42" s="456"/>
      <c r="M42" s="456"/>
      <c r="N42" s="456"/>
      <c r="O42" s="452"/>
      <c r="Q42" s="451"/>
      <c r="R42" s="1903"/>
      <c r="S42" s="1904"/>
      <c r="T42" s="1904"/>
      <c r="U42" s="1904"/>
      <c r="V42" s="1904"/>
      <c r="W42" s="1904"/>
      <c r="X42" s="1904"/>
      <c r="Y42" s="1904"/>
      <c r="Z42" s="1904"/>
      <c r="AA42" s="1904"/>
      <c r="AB42" s="1905"/>
      <c r="AC42" s="452"/>
      <c r="AD42" s="484"/>
    </row>
    <row r="43" spans="2:30" s="453" customFormat="1" ht="13.8" thickBot="1" x14ac:dyDescent="0.3">
      <c r="B43" s="483"/>
      <c r="C43" s="451"/>
      <c r="D43" s="455" t="s">
        <v>557</v>
      </c>
      <c r="E43" s="1186">
        <f>IFERROR('16 - Raio X'!H55+'16 - Raio X'!H56,0)</f>
        <v>0</v>
      </c>
      <c r="F43" s="1186">
        <f>IFERROR('16 - Raio X'!I55+'16 - Raio X'!I56,0)</f>
        <v>0</v>
      </c>
      <c r="G43" s="1186">
        <f>IFERROR('16 - Raio X'!J55+'16 - Raio X'!J56,0)</f>
        <v>0</v>
      </c>
      <c r="H43" s="1186">
        <f>IFERROR('16 - Raio X'!K55+'16 - Raio X'!K56,0)</f>
        <v>0</v>
      </c>
      <c r="I43" s="1186">
        <f>IFERROR('16 - Raio X'!L55+'16 - Raio X'!L56,0)</f>
        <v>0</v>
      </c>
      <c r="J43" s="1186">
        <f>IFERROR('16 - Raio X'!M55+'16 - Raio X'!M56,0)</f>
        <v>0</v>
      </c>
      <c r="K43" s="1186">
        <f>IFERROR('16 - Raio X'!N55+'16 - Raio X'!N56,0)</f>
        <v>0</v>
      </c>
      <c r="L43" s="1186">
        <f>IFERROR('16 - Raio X'!O55+'16 - Raio X'!O56,0)</f>
        <v>0</v>
      </c>
      <c r="M43" s="1186">
        <f>IFERROR('16 - Raio X'!P55+'16 - Raio X'!P56,0)</f>
        <v>0</v>
      </c>
      <c r="N43" s="1186">
        <f>IFERROR('16 - Raio X'!Q55+'16 - Raio X'!Q56,0)</f>
        <v>0</v>
      </c>
      <c r="O43" s="452"/>
      <c r="Q43" s="451"/>
      <c r="R43" s="1903"/>
      <c r="S43" s="1904"/>
      <c r="T43" s="1904"/>
      <c r="U43" s="1904"/>
      <c r="V43" s="1904"/>
      <c r="W43" s="1904"/>
      <c r="X43" s="1904"/>
      <c r="Y43" s="1904"/>
      <c r="Z43" s="1904"/>
      <c r="AA43" s="1904"/>
      <c r="AB43" s="1905"/>
      <c r="AC43" s="452"/>
      <c r="AD43" s="484"/>
    </row>
    <row r="44" spans="2:30" s="453" customFormat="1" ht="6" customHeight="1" thickBot="1" x14ac:dyDescent="0.3">
      <c r="B44" s="483"/>
      <c r="C44" s="451"/>
      <c r="D44" s="456"/>
      <c r="E44" s="456"/>
      <c r="F44" s="456"/>
      <c r="G44" s="456"/>
      <c r="H44" s="456"/>
      <c r="I44" s="456"/>
      <c r="J44" s="456"/>
      <c r="K44" s="456"/>
      <c r="L44" s="456"/>
      <c r="M44" s="456"/>
      <c r="N44" s="456"/>
      <c r="O44" s="452"/>
      <c r="Q44" s="451"/>
      <c r="R44" s="1903"/>
      <c r="S44" s="1904"/>
      <c r="T44" s="1904"/>
      <c r="U44" s="1904"/>
      <c r="V44" s="1904"/>
      <c r="W44" s="1904"/>
      <c r="X44" s="1904"/>
      <c r="Y44" s="1904"/>
      <c r="Z44" s="1904"/>
      <c r="AA44" s="1904"/>
      <c r="AB44" s="1905"/>
      <c r="AC44" s="452"/>
      <c r="AD44" s="484"/>
    </row>
    <row r="45" spans="2:30" s="453" customFormat="1" ht="13.8" thickBot="1" x14ac:dyDescent="0.3">
      <c r="B45" s="483"/>
      <c r="C45" s="451"/>
      <c r="D45" s="455" t="s">
        <v>78</v>
      </c>
      <c r="E45" s="1187">
        <v>0</v>
      </c>
      <c r="F45" s="1187">
        <v>0</v>
      </c>
      <c r="G45" s="1187">
        <v>0</v>
      </c>
      <c r="H45" s="1187">
        <v>0</v>
      </c>
      <c r="I45" s="1187">
        <v>0</v>
      </c>
      <c r="J45" s="1187">
        <v>0</v>
      </c>
      <c r="K45" s="1187">
        <v>0</v>
      </c>
      <c r="L45" s="1187">
        <v>0</v>
      </c>
      <c r="M45" s="1187">
        <v>0</v>
      </c>
      <c r="N45" s="1187">
        <v>0</v>
      </c>
      <c r="O45" s="452"/>
      <c r="Q45" s="451"/>
      <c r="R45" s="1903"/>
      <c r="S45" s="1904"/>
      <c r="T45" s="1904"/>
      <c r="U45" s="1904"/>
      <c r="V45" s="1904"/>
      <c r="W45" s="1904"/>
      <c r="X45" s="1904"/>
      <c r="Y45" s="1904"/>
      <c r="Z45" s="1904"/>
      <c r="AA45" s="1904"/>
      <c r="AB45" s="1905"/>
      <c r="AC45" s="452"/>
      <c r="AD45" s="484"/>
    </row>
    <row r="46" spans="2:30" s="453" customFormat="1" ht="6" customHeight="1" thickBot="1" x14ac:dyDescent="0.3">
      <c r="B46" s="483"/>
      <c r="C46" s="451"/>
      <c r="D46" s="456"/>
      <c r="E46" s="456"/>
      <c r="F46" s="456"/>
      <c r="G46" s="456"/>
      <c r="H46" s="456"/>
      <c r="I46" s="456"/>
      <c r="J46" s="456"/>
      <c r="K46" s="456"/>
      <c r="L46" s="456"/>
      <c r="M46" s="456"/>
      <c r="N46" s="456"/>
      <c r="O46" s="452"/>
      <c r="Q46" s="451"/>
      <c r="R46" s="1903"/>
      <c r="S46" s="1904"/>
      <c r="T46" s="1904"/>
      <c r="U46" s="1904"/>
      <c r="V46" s="1904"/>
      <c r="W46" s="1904"/>
      <c r="X46" s="1904"/>
      <c r="Y46" s="1904"/>
      <c r="Z46" s="1904"/>
      <c r="AA46" s="1904"/>
      <c r="AB46" s="1905"/>
      <c r="AC46" s="452"/>
      <c r="AD46" s="484"/>
    </row>
    <row r="47" spans="2:30" s="453" customFormat="1" ht="13.8" thickBot="1" x14ac:dyDescent="0.3">
      <c r="B47" s="483"/>
      <c r="C47" s="451"/>
      <c r="D47" s="455" t="s">
        <v>394</v>
      </c>
      <c r="E47" s="1186">
        <f>IFERROR('16 - Raio X'!H51,0)</f>
        <v>0</v>
      </c>
      <c r="F47" s="1186">
        <f>IFERROR('16 - Raio X'!I51,0)</f>
        <v>0</v>
      </c>
      <c r="G47" s="1186">
        <f>IFERROR('16 - Raio X'!J51,0)</f>
        <v>0</v>
      </c>
      <c r="H47" s="1186">
        <f>IFERROR('16 - Raio X'!K51,0)</f>
        <v>0</v>
      </c>
      <c r="I47" s="1186">
        <f>IFERROR('16 - Raio X'!L51,0)</f>
        <v>0</v>
      </c>
      <c r="J47" s="1186">
        <f>IFERROR('16 - Raio X'!M51,0)</f>
        <v>0</v>
      </c>
      <c r="K47" s="1186">
        <f>IFERROR('16 - Raio X'!N51,0)</f>
        <v>0</v>
      </c>
      <c r="L47" s="1186">
        <f>IFERROR('16 - Raio X'!O51,0)</f>
        <v>0</v>
      </c>
      <c r="M47" s="1186">
        <f>IFERROR('16 - Raio X'!P51,0)</f>
        <v>0</v>
      </c>
      <c r="N47" s="1186">
        <f>IFERROR('16 - Raio X'!Q51,0)</f>
        <v>0</v>
      </c>
      <c r="O47" s="452"/>
      <c r="Q47" s="451"/>
      <c r="R47" s="1903"/>
      <c r="S47" s="1904"/>
      <c r="T47" s="1904"/>
      <c r="U47" s="1904"/>
      <c r="V47" s="1904"/>
      <c r="W47" s="1904"/>
      <c r="X47" s="1904"/>
      <c r="Y47" s="1904"/>
      <c r="Z47" s="1904"/>
      <c r="AA47" s="1904"/>
      <c r="AB47" s="1905"/>
      <c r="AC47" s="452"/>
      <c r="AD47" s="484"/>
    </row>
    <row r="48" spans="2:30" s="453" customFormat="1" ht="6" customHeight="1" x14ac:dyDescent="0.25">
      <c r="B48" s="483"/>
      <c r="C48" s="451"/>
      <c r="D48" s="456"/>
      <c r="E48" s="456"/>
      <c r="F48" s="456"/>
      <c r="G48" s="456"/>
      <c r="H48" s="456"/>
      <c r="I48" s="456"/>
      <c r="J48" s="456"/>
      <c r="K48" s="456"/>
      <c r="L48" s="456"/>
      <c r="M48" s="456"/>
      <c r="N48" s="456"/>
      <c r="O48" s="452"/>
      <c r="Q48" s="451"/>
      <c r="R48" s="1903"/>
      <c r="S48" s="1904"/>
      <c r="T48" s="1904"/>
      <c r="U48" s="1904"/>
      <c r="V48" s="1904"/>
      <c r="W48" s="1904"/>
      <c r="X48" s="1904"/>
      <c r="Y48" s="1904"/>
      <c r="Z48" s="1904"/>
      <c r="AA48" s="1904"/>
      <c r="AB48" s="1905"/>
      <c r="AC48" s="452"/>
      <c r="AD48" s="484"/>
    </row>
    <row r="49" spans="2:33" s="453" customFormat="1" ht="13.8" thickBot="1" x14ac:dyDescent="0.3">
      <c r="B49" s="483"/>
      <c r="C49" s="451"/>
      <c r="D49" s="461" t="s">
        <v>559</v>
      </c>
      <c r="E49" s="487">
        <f>E39-SUM(E41,E43,E45,E47)</f>
        <v>26945950</v>
      </c>
      <c r="F49" s="487">
        <f t="shared" ref="F49:N49" si="4">F39-SUM(F41,F43,F45,F47)</f>
        <v>28456400</v>
      </c>
      <c r="G49" s="487">
        <f t="shared" si="4"/>
        <v>0</v>
      </c>
      <c r="H49" s="487">
        <f t="shared" si="4"/>
        <v>0</v>
      </c>
      <c r="I49" s="487">
        <f t="shared" si="4"/>
        <v>0</v>
      </c>
      <c r="J49" s="487">
        <f t="shared" si="4"/>
        <v>0</v>
      </c>
      <c r="K49" s="487">
        <f t="shared" si="4"/>
        <v>0</v>
      </c>
      <c r="L49" s="487">
        <f t="shared" si="4"/>
        <v>0</v>
      </c>
      <c r="M49" s="487">
        <f t="shared" si="4"/>
        <v>0</v>
      </c>
      <c r="N49" s="487">
        <f t="shared" si="4"/>
        <v>0</v>
      </c>
      <c r="O49" s="452"/>
      <c r="Q49" s="451"/>
      <c r="R49" s="1903"/>
      <c r="S49" s="1904"/>
      <c r="T49" s="1904"/>
      <c r="U49" s="1904"/>
      <c r="V49" s="1904"/>
      <c r="W49" s="1904"/>
      <c r="X49" s="1904"/>
      <c r="Y49" s="1904"/>
      <c r="Z49" s="1904"/>
      <c r="AA49" s="1904"/>
      <c r="AB49" s="1905"/>
      <c r="AC49" s="452"/>
      <c r="AD49" s="484"/>
    </row>
    <row r="50" spans="2:33" s="453" customFormat="1" ht="6" hidden="1" customHeight="1" x14ac:dyDescent="0.25">
      <c r="B50" s="483"/>
      <c r="C50" s="451"/>
      <c r="O50" s="452"/>
      <c r="Q50" s="451"/>
      <c r="R50" s="1903"/>
      <c r="S50" s="1904"/>
      <c r="T50" s="1904"/>
      <c r="U50" s="1904"/>
      <c r="V50" s="1904"/>
      <c r="W50" s="1904"/>
      <c r="X50" s="1904"/>
      <c r="Y50" s="1904"/>
      <c r="Z50" s="1904"/>
      <c r="AA50" s="1904"/>
      <c r="AB50" s="1905"/>
      <c r="AC50" s="452"/>
      <c r="AD50" s="484"/>
    </row>
    <row r="51" spans="2:33" s="453" customFormat="1" ht="13.8" hidden="1" customHeight="1" x14ac:dyDescent="0.25">
      <c r="B51" s="483"/>
      <c r="C51" s="451"/>
      <c r="D51" s="493" t="s">
        <v>395</v>
      </c>
      <c r="E51" s="1188">
        <f>IFERROR('16 - Raio X'!H52,0)</f>
        <v>1632000</v>
      </c>
      <c r="F51" s="1188">
        <f>IFERROR('16 - Raio X'!I52,0)</f>
        <v>326400</v>
      </c>
      <c r="G51" s="1188">
        <f>IFERROR('16 - Raio X'!J52,0)</f>
        <v>297600</v>
      </c>
      <c r="H51" s="1188">
        <f>IFERROR('16 - Raio X'!K52,0)</f>
        <v>268800</v>
      </c>
      <c r="I51" s="1188">
        <f>IFERROR('16 - Raio X'!L52,0)</f>
        <v>0</v>
      </c>
      <c r="J51" s="1188">
        <f>IFERROR('16 - Raio X'!M52,0)</f>
        <v>0</v>
      </c>
      <c r="K51" s="1188">
        <f>IFERROR('16 - Raio X'!N52,0)</f>
        <v>0</v>
      </c>
      <c r="L51" s="1188">
        <f>IFERROR('16 - Raio X'!O52,0)</f>
        <v>0</v>
      </c>
      <c r="M51" s="1188">
        <f>IFERROR('16 - Raio X'!P52,0)</f>
        <v>0</v>
      </c>
      <c r="N51" s="1188">
        <f>IFERROR('16 - Raio X'!Q52,0)</f>
        <v>0</v>
      </c>
      <c r="O51" s="452"/>
      <c r="Q51" s="451"/>
      <c r="R51" s="1903"/>
      <c r="S51" s="1904"/>
      <c r="T51" s="1904"/>
      <c r="U51" s="1904"/>
      <c r="V51" s="1904"/>
      <c r="W51" s="1904"/>
      <c r="X51" s="1904"/>
      <c r="Y51" s="1904"/>
      <c r="Z51" s="1904"/>
      <c r="AA51" s="1904"/>
      <c r="AB51" s="1905"/>
      <c r="AC51" s="452"/>
      <c r="AD51" s="484"/>
    </row>
    <row r="52" spans="2:33" s="453" customFormat="1" ht="6" hidden="1" customHeight="1" x14ac:dyDescent="0.25">
      <c r="B52" s="483"/>
      <c r="C52" s="451"/>
      <c r="O52" s="452"/>
      <c r="Q52" s="451"/>
      <c r="R52" s="1903"/>
      <c r="S52" s="1904"/>
      <c r="T52" s="1904"/>
      <c r="U52" s="1904"/>
      <c r="V52" s="1904"/>
      <c r="W52" s="1904"/>
      <c r="X52" s="1904"/>
      <c r="Y52" s="1904"/>
      <c r="Z52" s="1904"/>
      <c r="AA52" s="1904"/>
      <c r="AB52" s="1905"/>
      <c r="AC52" s="452"/>
      <c r="AD52" s="484"/>
    </row>
    <row r="53" spans="2:33" ht="13.8" hidden="1" customHeight="1" x14ac:dyDescent="0.25">
      <c r="B53" s="483"/>
      <c r="C53" s="451"/>
      <c r="D53" s="494" t="s">
        <v>397</v>
      </c>
      <c r="E53" s="1189">
        <f>E49-E51</f>
        <v>25313950</v>
      </c>
      <c r="F53" s="1189">
        <f t="shared" ref="F53:N53" si="5">F49-F51</f>
        <v>28130000</v>
      </c>
      <c r="G53" s="1189">
        <f t="shared" si="5"/>
        <v>-297600</v>
      </c>
      <c r="H53" s="1189">
        <f t="shared" si="5"/>
        <v>-268800</v>
      </c>
      <c r="I53" s="1189">
        <f t="shared" si="5"/>
        <v>0</v>
      </c>
      <c r="J53" s="1189">
        <f t="shared" si="5"/>
        <v>0</v>
      </c>
      <c r="K53" s="1189">
        <f t="shared" si="5"/>
        <v>0</v>
      </c>
      <c r="L53" s="1189">
        <f t="shared" si="5"/>
        <v>0</v>
      </c>
      <c r="M53" s="1189">
        <f t="shared" si="5"/>
        <v>0</v>
      </c>
      <c r="N53" s="1189">
        <f t="shared" si="5"/>
        <v>0</v>
      </c>
      <c r="O53" s="452"/>
      <c r="Q53" s="451"/>
      <c r="R53" s="1903"/>
      <c r="S53" s="1904"/>
      <c r="T53" s="1904"/>
      <c r="U53" s="1904"/>
      <c r="V53" s="1904"/>
      <c r="W53" s="1904"/>
      <c r="X53" s="1904"/>
      <c r="Y53" s="1904"/>
      <c r="Z53" s="1904"/>
      <c r="AA53" s="1904"/>
      <c r="AB53" s="1905"/>
      <c r="AC53" s="452"/>
      <c r="AD53" s="484"/>
      <c r="AE53" s="453"/>
      <c r="AF53" s="453"/>
      <c r="AG53" s="453"/>
    </row>
    <row r="54" spans="2:33" s="453" customFormat="1" ht="6" customHeight="1" thickBot="1" x14ac:dyDescent="0.3">
      <c r="B54" s="483"/>
      <c r="C54" s="451"/>
      <c r="D54" s="456"/>
      <c r="E54" s="456"/>
      <c r="F54" s="456"/>
      <c r="G54" s="456"/>
      <c r="H54" s="456"/>
      <c r="I54" s="456"/>
      <c r="J54" s="456"/>
      <c r="O54" s="452"/>
      <c r="Q54" s="451"/>
      <c r="R54" s="1903"/>
      <c r="S54" s="1904"/>
      <c r="T54" s="1904"/>
      <c r="U54" s="1904"/>
      <c r="V54" s="1904"/>
      <c r="W54" s="1904"/>
      <c r="X54" s="1904"/>
      <c r="Y54" s="1904"/>
      <c r="Z54" s="1904"/>
      <c r="AA54" s="1904"/>
      <c r="AB54" s="1905"/>
      <c r="AC54" s="452"/>
      <c r="AD54" s="484"/>
    </row>
    <row r="55" spans="2:33" s="453" customFormat="1" ht="27" thickBot="1" x14ac:dyDescent="0.3">
      <c r="B55" s="483"/>
      <c r="C55" s="451"/>
      <c r="D55" s="461" t="s">
        <v>562</v>
      </c>
      <c r="E55" s="488">
        <f>IFERROR(E49/E35,0)</f>
        <v>1</v>
      </c>
      <c r="F55" s="488">
        <f t="shared" ref="F55:N55" si="6">IFERROR(F49/F35,0)</f>
        <v>1</v>
      </c>
      <c r="G55" s="488">
        <f t="shared" si="6"/>
        <v>0</v>
      </c>
      <c r="H55" s="488">
        <f t="shared" si="6"/>
        <v>0</v>
      </c>
      <c r="I55" s="488">
        <f t="shared" si="6"/>
        <v>0</v>
      </c>
      <c r="J55" s="488">
        <f t="shared" si="6"/>
        <v>0</v>
      </c>
      <c r="K55" s="488">
        <f t="shared" si="6"/>
        <v>0</v>
      </c>
      <c r="L55" s="488">
        <f t="shared" si="6"/>
        <v>0</v>
      </c>
      <c r="M55" s="488">
        <f t="shared" si="6"/>
        <v>0</v>
      </c>
      <c r="N55" s="488">
        <f t="shared" si="6"/>
        <v>0</v>
      </c>
      <c r="O55" s="452"/>
      <c r="Q55" s="451"/>
      <c r="R55" s="1903"/>
      <c r="S55" s="1904"/>
      <c r="T55" s="1904"/>
      <c r="U55" s="1904"/>
      <c r="V55" s="1904"/>
      <c r="W55" s="1904"/>
      <c r="X55" s="1904"/>
      <c r="Y55" s="1904"/>
      <c r="Z55" s="1904"/>
      <c r="AA55" s="1904"/>
      <c r="AB55" s="1905"/>
      <c r="AC55" s="452"/>
      <c r="AD55" s="484"/>
    </row>
    <row r="56" spans="2:33" s="490" customFormat="1" ht="26.4" x14ac:dyDescent="0.25">
      <c r="B56" s="499"/>
      <c r="C56" s="500"/>
      <c r="D56" s="503" t="s">
        <v>563</v>
      </c>
      <c r="E56" s="504"/>
      <c r="F56" s="504"/>
      <c r="G56" s="504"/>
      <c r="H56" s="504"/>
      <c r="I56" s="504"/>
      <c r="J56" s="504"/>
      <c r="K56" s="504"/>
      <c r="L56" s="504"/>
      <c r="M56" s="504"/>
      <c r="N56" s="504"/>
      <c r="O56" s="501"/>
      <c r="P56" s="491"/>
      <c r="Q56" s="500"/>
      <c r="R56" s="1903"/>
      <c r="S56" s="1904"/>
      <c r="T56" s="1904"/>
      <c r="U56" s="1904"/>
      <c r="V56" s="1904"/>
      <c r="W56" s="1904"/>
      <c r="X56" s="1904"/>
      <c r="Y56" s="1904"/>
      <c r="Z56" s="1904"/>
      <c r="AA56" s="1904"/>
      <c r="AB56" s="1905"/>
      <c r="AC56" s="501"/>
      <c r="AD56" s="502"/>
      <c r="AE56" s="491"/>
      <c r="AF56" s="491"/>
      <c r="AG56" s="491"/>
    </row>
    <row r="57" spans="2:33" ht="6" customHeight="1" thickBot="1" x14ac:dyDescent="0.3">
      <c r="B57" s="483"/>
      <c r="C57" s="458"/>
      <c r="D57" s="459"/>
      <c r="E57" s="459"/>
      <c r="F57" s="459"/>
      <c r="G57" s="459"/>
      <c r="H57" s="459"/>
      <c r="I57" s="459"/>
      <c r="J57" s="459"/>
      <c r="K57" s="459"/>
      <c r="L57" s="459"/>
      <c r="M57" s="459"/>
      <c r="N57" s="459"/>
      <c r="O57" s="460"/>
      <c r="Q57" s="451"/>
      <c r="R57" s="1903"/>
      <c r="S57" s="1904"/>
      <c r="T57" s="1904"/>
      <c r="U57" s="1904"/>
      <c r="V57" s="1904"/>
      <c r="W57" s="1904"/>
      <c r="X57" s="1904"/>
      <c r="Y57" s="1904"/>
      <c r="Z57" s="1904"/>
      <c r="AA57" s="1904"/>
      <c r="AB57" s="1905"/>
      <c r="AC57" s="452"/>
      <c r="AD57" s="484"/>
      <c r="AE57" s="453"/>
      <c r="AF57" s="453"/>
      <c r="AG57" s="453"/>
    </row>
    <row r="58" spans="2:33" s="453" customFormat="1" x14ac:dyDescent="0.25">
      <c r="B58" s="483"/>
      <c r="Q58" s="451"/>
      <c r="R58" s="1903"/>
      <c r="S58" s="1904"/>
      <c r="T58" s="1904"/>
      <c r="U58" s="1904"/>
      <c r="V58" s="1904"/>
      <c r="W58" s="1904"/>
      <c r="X58" s="1904"/>
      <c r="Y58" s="1904"/>
      <c r="Z58" s="1904"/>
      <c r="AA58" s="1904"/>
      <c r="AB58" s="1905"/>
      <c r="AC58" s="452"/>
      <c r="AD58" s="484"/>
    </row>
    <row r="59" spans="2:33" s="453" customFormat="1" ht="6" customHeight="1" x14ac:dyDescent="0.25">
      <c r="B59" s="483"/>
      <c r="C59" s="448"/>
      <c r="D59" s="449"/>
      <c r="E59" s="449"/>
      <c r="F59" s="449"/>
      <c r="G59" s="449"/>
      <c r="H59" s="449"/>
      <c r="I59" s="449"/>
      <c r="J59" s="449"/>
      <c r="K59" s="449"/>
      <c r="L59" s="449"/>
      <c r="M59" s="449"/>
      <c r="N59" s="449"/>
      <c r="O59" s="450"/>
      <c r="Q59" s="451"/>
      <c r="R59" s="1903"/>
      <c r="S59" s="1904"/>
      <c r="T59" s="1904"/>
      <c r="U59" s="1904"/>
      <c r="V59" s="1904"/>
      <c r="W59" s="1904"/>
      <c r="X59" s="1904"/>
      <c r="Y59" s="1904"/>
      <c r="Z59" s="1904"/>
      <c r="AA59" s="1904"/>
      <c r="AB59" s="1905"/>
      <c r="AC59" s="452"/>
      <c r="AD59" s="484"/>
    </row>
    <row r="60" spans="2:33" s="453" customFormat="1" ht="17.399999999999999" x14ac:dyDescent="0.25">
      <c r="B60" s="483"/>
      <c r="C60" s="451"/>
      <c r="D60" s="1873" t="s">
        <v>567</v>
      </c>
      <c r="E60" s="1874"/>
      <c r="F60" s="1874"/>
      <c r="G60" s="1874"/>
      <c r="H60" s="1874"/>
      <c r="I60" s="1874"/>
      <c r="J60" s="1874"/>
      <c r="K60" s="1874"/>
      <c r="L60" s="1874"/>
      <c r="M60" s="1874"/>
      <c r="N60" s="1875"/>
      <c r="O60" s="452"/>
      <c r="Q60" s="451"/>
      <c r="R60" s="1903"/>
      <c r="S60" s="1904"/>
      <c r="T60" s="1904"/>
      <c r="U60" s="1904"/>
      <c r="V60" s="1904"/>
      <c r="W60" s="1904"/>
      <c r="X60" s="1904"/>
      <c r="Y60" s="1904"/>
      <c r="Z60" s="1904"/>
      <c r="AA60" s="1904"/>
      <c r="AB60" s="1905"/>
      <c r="AC60" s="452"/>
      <c r="AD60" s="484"/>
    </row>
    <row r="61" spans="2:33" s="453" customFormat="1" ht="6" customHeight="1" x14ac:dyDescent="0.25">
      <c r="B61" s="483"/>
      <c r="C61" s="451"/>
      <c r="O61" s="452"/>
      <c r="Q61" s="451"/>
      <c r="R61" s="1903"/>
      <c r="S61" s="1904"/>
      <c r="T61" s="1904"/>
      <c r="U61" s="1904"/>
      <c r="V61" s="1904"/>
      <c r="W61" s="1904"/>
      <c r="X61" s="1904"/>
      <c r="Y61" s="1904"/>
      <c r="Z61" s="1904"/>
      <c r="AA61" s="1904"/>
      <c r="AB61" s="1905"/>
      <c r="AC61" s="452"/>
      <c r="AD61" s="484"/>
    </row>
    <row r="62" spans="2:33" s="453" customFormat="1" x14ac:dyDescent="0.25">
      <c r="B62" s="483"/>
      <c r="C62" s="451"/>
      <c r="D62" s="485" t="s">
        <v>386</v>
      </c>
      <c r="E62" s="485">
        <f t="shared" ref="E62:N62" si="7">E33</f>
        <v>2025</v>
      </c>
      <c r="F62" s="485">
        <f t="shared" si="7"/>
        <v>2026</v>
      </c>
      <c r="G62" s="485">
        <f t="shared" si="7"/>
        <v>2027</v>
      </c>
      <c r="H62" s="485">
        <f t="shared" si="7"/>
        <v>2028</v>
      </c>
      <c r="I62" s="485">
        <f t="shared" si="7"/>
        <v>2029</v>
      </c>
      <c r="J62" s="485">
        <f t="shared" si="7"/>
        <v>2030</v>
      </c>
      <c r="K62" s="485">
        <f t="shared" si="7"/>
        <v>2031</v>
      </c>
      <c r="L62" s="485">
        <f t="shared" si="7"/>
        <v>2032</v>
      </c>
      <c r="M62" s="485">
        <f t="shared" si="7"/>
        <v>2033</v>
      </c>
      <c r="N62" s="485">
        <f t="shared" si="7"/>
        <v>2034</v>
      </c>
      <c r="O62" s="452"/>
      <c r="Q62" s="451"/>
      <c r="R62" s="1903"/>
      <c r="S62" s="1904"/>
      <c r="T62" s="1904"/>
      <c r="U62" s="1904"/>
      <c r="V62" s="1904"/>
      <c r="W62" s="1904"/>
      <c r="X62" s="1904"/>
      <c r="Y62" s="1904"/>
      <c r="Z62" s="1904"/>
      <c r="AA62" s="1904"/>
      <c r="AB62" s="1905"/>
      <c r="AC62" s="452"/>
      <c r="AD62" s="484"/>
    </row>
    <row r="63" spans="2:33" s="453" customFormat="1" ht="6" customHeight="1" x14ac:dyDescent="0.25">
      <c r="B63" s="483"/>
      <c r="C63" s="451"/>
      <c r="D63" s="454"/>
      <c r="E63" s="454"/>
      <c r="F63" s="454"/>
      <c r="G63" s="454"/>
      <c r="H63" s="454"/>
      <c r="I63" s="454"/>
      <c r="J63" s="454"/>
      <c r="K63" s="454"/>
      <c r="L63" s="454"/>
      <c r="M63" s="454"/>
      <c r="N63" s="454"/>
      <c r="O63" s="452"/>
      <c r="Q63" s="451"/>
      <c r="R63" s="1903"/>
      <c r="S63" s="1904"/>
      <c r="T63" s="1904"/>
      <c r="U63" s="1904"/>
      <c r="V63" s="1904"/>
      <c r="W63" s="1904"/>
      <c r="X63" s="1904"/>
      <c r="Y63" s="1904"/>
      <c r="Z63" s="1904"/>
      <c r="AA63" s="1904"/>
      <c r="AB63" s="1905"/>
      <c r="AC63" s="452"/>
      <c r="AD63" s="484"/>
    </row>
    <row r="64" spans="2:33" s="453" customFormat="1" x14ac:dyDescent="0.25">
      <c r="B64" s="483"/>
      <c r="C64" s="451"/>
      <c r="D64" s="461" t="s">
        <v>388</v>
      </c>
      <c r="E64" s="487">
        <f>E49</f>
        <v>26945950</v>
      </c>
      <c r="F64" s="487">
        <f t="shared" ref="F64:N64" si="8">F49</f>
        <v>28456400</v>
      </c>
      <c r="G64" s="487">
        <f t="shared" si="8"/>
        <v>0</v>
      </c>
      <c r="H64" s="487">
        <f t="shared" si="8"/>
        <v>0</v>
      </c>
      <c r="I64" s="487">
        <f t="shared" si="8"/>
        <v>0</v>
      </c>
      <c r="J64" s="487">
        <f t="shared" si="8"/>
        <v>0</v>
      </c>
      <c r="K64" s="487">
        <f t="shared" si="8"/>
        <v>0</v>
      </c>
      <c r="L64" s="487">
        <f t="shared" si="8"/>
        <v>0</v>
      </c>
      <c r="M64" s="487">
        <f t="shared" si="8"/>
        <v>0</v>
      </c>
      <c r="N64" s="487">
        <f t="shared" si="8"/>
        <v>0</v>
      </c>
      <c r="O64" s="452"/>
      <c r="Q64" s="451"/>
      <c r="R64" s="1903"/>
      <c r="S64" s="1904"/>
      <c r="T64" s="1904"/>
      <c r="U64" s="1904"/>
      <c r="V64" s="1904"/>
      <c r="W64" s="1904"/>
      <c r="X64" s="1904"/>
      <c r="Y64" s="1904"/>
      <c r="Z64" s="1904"/>
      <c r="AA64" s="1904"/>
      <c r="AB64" s="1905"/>
      <c r="AC64" s="452"/>
      <c r="AD64" s="484"/>
    </row>
    <row r="65" spans="2:33" s="453" customFormat="1" ht="6" customHeight="1" x14ac:dyDescent="0.25">
      <c r="B65" s="483"/>
      <c r="C65" s="451"/>
      <c r="O65" s="452"/>
      <c r="Q65" s="451"/>
      <c r="R65" s="1903"/>
      <c r="S65" s="1904"/>
      <c r="T65" s="1904"/>
      <c r="U65" s="1904"/>
      <c r="V65" s="1904"/>
      <c r="W65" s="1904"/>
      <c r="X65" s="1904"/>
      <c r="Y65" s="1904"/>
      <c r="Z65" s="1904"/>
      <c r="AA65" s="1904"/>
      <c r="AB65" s="1905"/>
      <c r="AC65" s="452"/>
      <c r="AD65" s="484"/>
    </row>
    <row r="66" spans="2:33" s="453" customFormat="1" ht="13.8" thickBot="1" x14ac:dyDescent="0.3">
      <c r="B66" s="483"/>
      <c r="C66" s="451"/>
      <c r="D66" s="455" t="s">
        <v>395</v>
      </c>
      <c r="E66" s="1190">
        <f>IFERROR('16 - Raio X'!H52,0)</f>
        <v>1632000</v>
      </c>
      <c r="F66" s="1190">
        <f>IFERROR('16 - Raio X'!I52,0)</f>
        <v>326400</v>
      </c>
      <c r="G66" s="1190">
        <f>IFERROR('16 - Raio X'!J52,0)</f>
        <v>297600</v>
      </c>
      <c r="H66" s="1190">
        <f>IFERROR('16 - Raio X'!K52,0)</f>
        <v>268800</v>
      </c>
      <c r="I66" s="1190">
        <f>IFERROR('16 - Raio X'!L52,0)</f>
        <v>0</v>
      </c>
      <c r="J66" s="1190">
        <f>IFERROR('16 - Raio X'!M52,0)</f>
        <v>0</v>
      </c>
      <c r="K66" s="1190">
        <f>IFERROR('16 - Raio X'!N52,0)</f>
        <v>0</v>
      </c>
      <c r="L66" s="1190">
        <f>IFERROR('16 - Raio X'!O52,0)</f>
        <v>0</v>
      </c>
      <c r="M66" s="1190">
        <f>IFERROR('16 - Raio X'!P52,0)</f>
        <v>0</v>
      </c>
      <c r="N66" s="1190">
        <f>IFERROR('16 - Raio X'!Q52,0)</f>
        <v>0</v>
      </c>
      <c r="O66" s="452"/>
      <c r="Q66" s="451"/>
      <c r="R66" s="1903"/>
      <c r="S66" s="1904"/>
      <c r="T66" s="1904"/>
      <c r="U66" s="1904"/>
      <c r="V66" s="1904"/>
      <c r="W66" s="1904"/>
      <c r="X66" s="1904"/>
      <c r="Y66" s="1904"/>
      <c r="Z66" s="1904"/>
      <c r="AA66" s="1904"/>
      <c r="AB66" s="1905"/>
      <c r="AC66" s="452"/>
      <c r="AD66" s="484"/>
    </row>
    <row r="67" spans="2:33" s="453" customFormat="1" ht="6" customHeight="1" thickBot="1" x14ac:dyDescent="0.3">
      <c r="B67" s="483"/>
      <c r="C67" s="451"/>
      <c r="O67" s="452"/>
      <c r="Q67" s="451"/>
      <c r="R67" s="1903"/>
      <c r="S67" s="1904"/>
      <c r="T67" s="1904"/>
      <c r="U67" s="1904"/>
      <c r="V67" s="1904"/>
      <c r="W67" s="1904"/>
      <c r="X67" s="1904"/>
      <c r="Y67" s="1904"/>
      <c r="Z67" s="1904"/>
      <c r="AA67" s="1904"/>
      <c r="AB67" s="1905"/>
      <c r="AC67" s="452"/>
      <c r="AD67" s="484"/>
    </row>
    <row r="68" spans="2:33" s="453" customFormat="1" ht="13.8" thickBot="1" x14ac:dyDescent="0.3">
      <c r="B68" s="483"/>
      <c r="C68" s="451"/>
      <c r="D68" s="455" t="s">
        <v>535</v>
      </c>
      <c r="E68" s="492"/>
      <c r="F68" s="492"/>
      <c r="G68" s="492"/>
      <c r="H68" s="492"/>
      <c r="I68" s="492"/>
      <c r="J68" s="492"/>
      <c r="K68" s="492"/>
      <c r="L68" s="492"/>
      <c r="M68" s="492"/>
      <c r="N68" s="492"/>
      <c r="O68" s="452"/>
      <c r="Q68" s="451"/>
      <c r="R68" s="1903"/>
      <c r="S68" s="1904"/>
      <c r="T68" s="1904"/>
      <c r="U68" s="1904"/>
      <c r="V68" s="1904"/>
      <c r="W68" s="1904"/>
      <c r="X68" s="1904"/>
      <c r="Y68" s="1904"/>
      <c r="Z68" s="1904"/>
      <c r="AA68" s="1904"/>
      <c r="AB68" s="1905"/>
      <c r="AC68" s="452"/>
      <c r="AD68" s="484"/>
    </row>
    <row r="69" spans="2:33" s="453" customFormat="1" ht="6" customHeight="1" thickBot="1" x14ac:dyDescent="0.3">
      <c r="B69" s="483"/>
      <c r="C69" s="451"/>
      <c r="O69" s="452"/>
      <c r="Q69" s="451"/>
      <c r="R69" s="1903"/>
      <c r="S69" s="1904"/>
      <c r="T69" s="1904"/>
      <c r="U69" s="1904"/>
      <c r="V69" s="1904"/>
      <c r="W69" s="1904"/>
      <c r="X69" s="1904"/>
      <c r="Y69" s="1904"/>
      <c r="Z69" s="1904"/>
      <c r="AA69" s="1904"/>
      <c r="AB69" s="1905"/>
      <c r="AC69" s="452"/>
      <c r="AD69" s="484"/>
    </row>
    <row r="70" spans="2:33" s="453" customFormat="1" ht="13.8" thickBot="1" x14ac:dyDescent="0.3">
      <c r="B70" s="483"/>
      <c r="C70" s="451"/>
      <c r="D70" s="455" t="s">
        <v>536</v>
      </c>
      <c r="E70" s="492"/>
      <c r="F70" s="492"/>
      <c r="G70" s="492"/>
      <c r="H70" s="492"/>
      <c r="I70" s="492"/>
      <c r="J70" s="492"/>
      <c r="K70" s="492"/>
      <c r="L70" s="492"/>
      <c r="M70" s="492"/>
      <c r="N70" s="492"/>
      <c r="O70" s="452"/>
      <c r="Q70" s="451"/>
      <c r="R70" s="1903"/>
      <c r="S70" s="1904"/>
      <c r="T70" s="1904"/>
      <c r="U70" s="1904"/>
      <c r="V70" s="1904"/>
      <c r="W70" s="1904"/>
      <c r="X70" s="1904"/>
      <c r="Y70" s="1904"/>
      <c r="Z70" s="1904"/>
      <c r="AA70" s="1904"/>
      <c r="AB70" s="1905"/>
      <c r="AC70" s="452"/>
      <c r="AD70" s="484"/>
    </row>
    <row r="71" spans="2:33" s="453" customFormat="1" ht="6" customHeight="1" x14ac:dyDescent="0.25">
      <c r="B71" s="483"/>
      <c r="C71" s="451"/>
      <c r="O71" s="452"/>
      <c r="Q71" s="451"/>
      <c r="R71" s="1903"/>
      <c r="S71" s="1904"/>
      <c r="T71" s="1904"/>
      <c r="U71" s="1904"/>
      <c r="V71" s="1904"/>
      <c r="W71" s="1904"/>
      <c r="X71" s="1904"/>
      <c r="Y71" s="1904"/>
      <c r="Z71" s="1904"/>
      <c r="AA71" s="1904"/>
      <c r="AB71" s="1905"/>
      <c r="AC71" s="452"/>
      <c r="AD71" s="484"/>
    </row>
    <row r="72" spans="2:33" x14ac:dyDescent="0.25">
      <c r="B72" s="483"/>
      <c r="C72" s="451"/>
      <c r="D72" s="505" t="s">
        <v>397</v>
      </c>
      <c r="E72" s="506">
        <f>E64-E66-E68+E70</f>
        <v>25313950</v>
      </c>
      <c r="F72" s="506">
        <f t="shared" ref="F72:N72" si="9">F64-F66-F68+F70</f>
        <v>28130000</v>
      </c>
      <c r="G72" s="506">
        <f t="shared" si="9"/>
        <v>-297600</v>
      </c>
      <c r="H72" s="506">
        <f t="shared" si="9"/>
        <v>-268800</v>
      </c>
      <c r="I72" s="506">
        <f t="shared" si="9"/>
        <v>0</v>
      </c>
      <c r="J72" s="506">
        <f t="shared" si="9"/>
        <v>0</v>
      </c>
      <c r="K72" s="506">
        <f t="shared" si="9"/>
        <v>0</v>
      </c>
      <c r="L72" s="506">
        <f t="shared" si="9"/>
        <v>0</v>
      </c>
      <c r="M72" s="506">
        <f t="shared" si="9"/>
        <v>0</v>
      </c>
      <c r="N72" s="506">
        <f t="shared" si="9"/>
        <v>0</v>
      </c>
      <c r="O72" s="452"/>
      <c r="Q72" s="451"/>
      <c r="R72" s="1903"/>
      <c r="S72" s="1904"/>
      <c r="T72" s="1904"/>
      <c r="U72" s="1904"/>
      <c r="V72" s="1904"/>
      <c r="W72" s="1904"/>
      <c r="X72" s="1904"/>
      <c r="Y72" s="1904"/>
      <c r="Z72" s="1904"/>
      <c r="AA72" s="1904"/>
      <c r="AB72" s="1905"/>
      <c r="AC72" s="452"/>
      <c r="AD72" s="484"/>
      <c r="AE72" s="453"/>
      <c r="AF72" s="453"/>
      <c r="AG72" s="453"/>
    </row>
    <row r="73" spans="2:33" s="490" customFormat="1" ht="26.4" x14ac:dyDescent="0.25">
      <c r="B73" s="499"/>
      <c r="C73" s="500"/>
      <c r="D73" s="503" t="s">
        <v>563</v>
      </c>
      <c r="E73" s="504"/>
      <c r="F73" s="504"/>
      <c r="G73" s="504"/>
      <c r="H73" s="504"/>
      <c r="I73" s="504"/>
      <c r="J73" s="504"/>
      <c r="K73" s="504"/>
      <c r="L73" s="504"/>
      <c r="M73" s="504"/>
      <c r="N73" s="504"/>
      <c r="O73" s="501"/>
      <c r="P73" s="491"/>
      <c r="Q73" s="500"/>
      <c r="R73" s="1903"/>
      <c r="S73" s="1904"/>
      <c r="T73" s="1904"/>
      <c r="U73" s="1904"/>
      <c r="V73" s="1904"/>
      <c r="W73" s="1904"/>
      <c r="X73" s="1904"/>
      <c r="Y73" s="1904"/>
      <c r="Z73" s="1904"/>
      <c r="AA73" s="1904"/>
      <c r="AB73" s="1905"/>
      <c r="AC73" s="501"/>
      <c r="AD73" s="502"/>
      <c r="AE73" s="491"/>
      <c r="AF73" s="491"/>
      <c r="AG73" s="491"/>
    </row>
    <row r="74" spans="2:33" ht="6" customHeight="1" thickBot="1" x14ac:dyDescent="0.3">
      <c r="B74" s="483"/>
      <c r="C74" s="458"/>
      <c r="D74" s="459"/>
      <c r="E74" s="459"/>
      <c r="F74" s="459"/>
      <c r="G74" s="459"/>
      <c r="H74" s="459"/>
      <c r="I74" s="459"/>
      <c r="J74" s="459"/>
      <c r="K74" s="459"/>
      <c r="L74" s="459"/>
      <c r="M74" s="459"/>
      <c r="N74" s="459"/>
      <c r="O74" s="460"/>
      <c r="Q74" s="451"/>
      <c r="R74" s="1903"/>
      <c r="S74" s="1904"/>
      <c r="T74" s="1904"/>
      <c r="U74" s="1904"/>
      <c r="V74" s="1904"/>
      <c r="W74" s="1904"/>
      <c r="X74" s="1904"/>
      <c r="Y74" s="1904"/>
      <c r="Z74" s="1904"/>
      <c r="AA74" s="1904"/>
      <c r="AB74" s="1905"/>
      <c r="AC74" s="452"/>
      <c r="AD74" s="484"/>
      <c r="AE74" s="453"/>
      <c r="AF74" s="453"/>
      <c r="AG74" s="453"/>
    </row>
    <row r="75" spans="2:33" s="453" customFormat="1" x14ac:dyDescent="0.25">
      <c r="B75" s="483"/>
      <c r="Q75" s="451"/>
      <c r="R75" s="1903"/>
      <c r="S75" s="1904"/>
      <c r="T75" s="1904"/>
      <c r="U75" s="1904"/>
      <c r="V75" s="1904"/>
      <c r="W75" s="1904"/>
      <c r="X75" s="1904"/>
      <c r="Y75" s="1904"/>
      <c r="Z75" s="1904"/>
      <c r="AA75" s="1904"/>
      <c r="AB75" s="1905"/>
      <c r="AC75" s="452"/>
      <c r="AD75" s="484"/>
    </row>
    <row r="76" spans="2:33" s="453" customFormat="1" ht="6" customHeight="1" x14ac:dyDescent="0.25">
      <c r="B76" s="483"/>
      <c r="C76" s="448"/>
      <c r="D76" s="449"/>
      <c r="E76" s="449"/>
      <c r="F76" s="449"/>
      <c r="G76" s="449"/>
      <c r="H76" s="449"/>
      <c r="I76" s="449"/>
      <c r="J76" s="449"/>
      <c r="K76" s="449"/>
      <c r="L76" s="449"/>
      <c r="M76" s="449"/>
      <c r="N76" s="449"/>
      <c r="O76" s="450"/>
      <c r="Q76" s="451"/>
      <c r="R76" s="1903"/>
      <c r="S76" s="1904"/>
      <c r="T76" s="1904"/>
      <c r="U76" s="1904"/>
      <c r="V76" s="1904"/>
      <c r="W76" s="1904"/>
      <c r="X76" s="1904"/>
      <c r="Y76" s="1904"/>
      <c r="Z76" s="1904"/>
      <c r="AA76" s="1904"/>
      <c r="AB76" s="1905"/>
      <c r="AC76" s="452"/>
      <c r="AD76" s="484"/>
    </row>
    <row r="77" spans="2:33" s="453" customFormat="1" ht="17.399999999999999" x14ac:dyDescent="0.25">
      <c r="B77" s="483"/>
      <c r="C77" s="451"/>
      <c r="D77" s="1873" t="s">
        <v>568</v>
      </c>
      <c r="E77" s="1874"/>
      <c r="F77" s="1874"/>
      <c r="G77" s="1874"/>
      <c r="H77" s="1874"/>
      <c r="I77" s="1874"/>
      <c r="J77" s="1874"/>
      <c r="K77" s="1874"/>
      <c r="L77" s="1874"/>
      <c r="M77" s="1874"/>
      <c r="N77" s="1875"/>
      <c r="O77" s="452"/>
      <c r="Q77" s="451"/>
      <c r="R77" s="1903"/>
      <c r="S77" s="1904"/>
      <c r="T77" s="1904"/>
      <c r="U77" s="1904"/>
      <c r="V77" s="1904"/>
      <c r="W77" s="1904"/>
      <c r="X77" s="1904"/>
      <c r="Y77" s="1904"/>
      <c r="Z77" s="1904"/>
      <c r="AA77" s="1904"/>
      <c r="AB77" s="1905"/>
      <c r="AC77" s="452"/>
      <c r="AD77" s="484"/>
    </row>
    <row r="78" spans="2:33" s="453" customFormat="1" ht="6" customHeight="1" x14ac:dyDescent="0.25">
      <c r="B78" s="483"/>
      <c r="C78" s="451"/>
      <c r="O78" s="452"/>
      <c r="Q78" s="451"/>
      <c r="R78" s="1903"/>
      <c r="S78" s="1904"/>
      <c r="T78" s="1904"/>
      <c r="U78" s="1904"/>
      <c r="V78" s="1904"/>
      <c r="W78" s="1904"/>
      <c r="X78" s="1904"/>
      <c r="Y78" s="1904"/>
      <c r="Z78" s="1904"/>
      <c r="AA78" s="1904"/>
      <c r="AB78" s="1905"/>
      <c r="AC78" s="452"/>
      <c r="AD78" s="484"/>
    </row>
    <row r="79" spans="2:33" s="453" customFormat="1" x14ac:dyDescent="0.25">
      <c r="B79" s="483"/>
      <c r="C79" s="451"/>
      <c r="D79" s="485" t="s">
        <v>386</v>
      </c>
      <c r="E79" s="485">
        <f>E62</f>
        <v>2025</v>
      </c>
      <c r="F79" s="485">
        <f t="shared" ref="F79:N79" si="10">F62</f>
        <v>2026</v>
      </c>
      <c r="G79" s="485">
        <f t="shared" si="10"/>
        <v>2027</v>
      </c>
      <c r="H79" s="485">
        <f t="shared" si="10"/>
        <v>2028</v>
      </c>
      <c r="I79" s="485">
        <f t="shared" si="10"/>
        <v>2029</v>
      </c>
      <c r="J79" s="485">
        <f t="shared" si="10"/>
        <v>2030</v>
      </c>
      <c r="K79" s="485">
        <f t="shared" si="10"/>
        <v>2031</v>
      </c>
      <c r="L79" s="485">
        <f t="shared" si="10"/>
        <v>2032</v>
      </c>
      <c r="M79" s="485">
        <f t="shared" si="10"/>
        <v>2033</v>
      </c>
      <c r="N79" s="485">
        <f t="shared" si="10"/>
        <v>2034</v>
      </c>
      <c r="O79" s="452"/>
      <c r="Q79" s="451"/>
      <c r="R79" s="1903"/>
      <c r="S79" s="1904"/>
      <c r="T79" s="1904"/>
      <c r="U79" s="1904"/>
      <c r="V79" s="1904"/>
      <c r="W79" s="1904"/>
      <c r="X79" s="1904"/>
      <c r="Y79" s="1904"/>
      <c r="Z79" s="1904"/>
      <c r="AA79" s="1904"/>
      <c r="AB79" s="1905"/>
      <c r="AC79" s="452"/>
      <c r="AD79" s="484"/>
    </row>
    <row r="80" spans="2:33" s="453" customFormat="1" ht="6" customHeight="1" x14ac:dyDescent="0.25">
      <c r="B80" s="483"/>
      <c r="C80" s="451"/>
      <c r="O80" s="452"/>
      <c r="Q80" s="451"/>
      <c r="R80" s="1903"/>
      <c r="S80" s="1904"/>
      <c r="T80" s="1904"/>
      <c r="U80" s="1904"/>
      <c r="V80" s="1904"/>
      <c r="W80" s="1904"/>
      <c r="X80" s="1904"/>
      <c r="Y80" s="1904"/>
      <c r="Z80" s="1904"/>
      <c r="AA80" s="1904"/>
      <c r="AB80" s="1905"/>
      <c r="AC80" s="452"/>
      <c r="AD80" s="484"/>
    </row>
    <row r="81" spans="2:33" s="453" customFormat="1" x14ac:dyDescent="0.25">
      <c r="B81" s="483"/>
      <c r="C81" s="451"/>
      <c r="D81" s="461" t="s">
        <v>398</v>
      </c>
      <c r="E81" s="487">
        <f>E72</f>
        <v>25313950</v>
      </c>
      <c r="F81" s="487">
        <f t="shared" ref="F81:N81" si="11">F72</f>
        <v>28130000</v>
      </c>
      <c r="G81" s="487">
        <f t="shared" si="11"/>
        <v>-297600</v>
      </c>
      <c r="H81" s="487">
        <f t="shared" si="11"/>
        <v>-268800</v>
      </c>
      <c r="I81" s="487">
        <f t="shared" si="11"/>
        <v>0</v>
      </c>
      <c r="J81" s="487">
        <f t="shared" si="11"/>
        <v>0</v>
      </c>
      <c r="K81" s="487">
        <f t="shared" si="11"/>
        <v>0</v>
      </c>
      <c r="L81" s="487">
        <f t="shared" si="11"/>
        <v>0</v>
      </c>
      <c r="M81" s="487">
        <f t="shared" si="11"/>
        <v>0</v>
      </c>
      <c r="N81" s="487">
        <f t="shared" si="11"/>
        <v>0</v>
      </c>
      <c r="O81" s="452"/>
      <c r="Q81" s="451"/>
      <c r="R81" s="1903"/>
      <c r="S81" s="1904"/>
      <c r="T81" s="1904"/>
      <c r="U81" s="1904"/>
      <c r="V81" s="1904"/>
      <c r="W81" s="1904"/>
      <c r="X81" s="1904"/>
      <c r="Y81" s="1904"/>
      <c r="Z81" s="1904"/>
      <c r="AA81" s="1904"/>
      <c r="AB81" s="1905"/>
      <c r="AC81" s="452"/>
      <c r="AD81" s="484"/>
    </row>
    <row r="82" spans="2:33" s="453" customFormat="1" ht="6" customHeight="1" x14ac:dyDescent="0.25">
      <c r="B82" s="483"/>
      <c r="C82" s="451"/>
      <c r="O82" s="452"/>
      <c r="Q82" s="451"/>
      <c r="R82" s="1903"/>
      <c r="S82" s="1904"/>
      <c r="T82" s="1904"/>
      <c r="U82" s="1904"/>
      <c r="V82" s="1904"/>
      <c r="W82" s="1904"/>
      <c r="X82" s="1904"/>
      <c r="Y82" s="1904"/>
      <c r="Z82" s="1904"/>
      <c r="AA82" s="1904"/>
      <c r="AB82" s="1905"/>
      <c r="AC82" s="452"/>
      <c r="AD82" s="484"/>
    </row>
    <row r="83" spans="2:33" s="453" customFormat="1" ht="27" thickBot="1" x14ac:dyDescent="0.3">
      <c r="B83" s="483"/>
      <c r="C83" s="451"/>
      <c r="D83" s="455" t="s">
        <v>565</v>
      </c>
      <c r="E83" s="486">
        <f>'16 - Raio X'!H101</f>
        <v>-195840</v>
      </c>
      <c r="F83" s="486">
        <f>'16 - Raio X'!I101</f>
        <v>-254548.8</v>
      </c>
      <c r="G83" s="486">
        <f>'16 - Raio X'!J101</f>
        <v>-320806.65599999996</v>
      </c>
      <c r="H83" s="486">
        <f>'16 - Raio X'!K101</f>
        <v>-391559.45471999998</v>
      </c>
      <c r="I83" s="486">
        <f>'16 - Raio X'!L101</f>
        <v>-438546.58928639995</v>
      </c>
      <c r="J83" s="486">
        <f>'16 - Raio X'!M101</f>
        <v>-491172.18000076793</v>
      </c>
      <c r="K83" s="486">
        <f>'16 - Raio X'!N101</f>
        <v>-550112.84160086</v>
      </c>
      <c r="L83" s="486">
        <f>'16 - Raio X'!O101</f>
        <v>-616126.38259296317</v>
      </c>
      <c r="M83" s="486">
        <f>'16 - Raio X'!P101</f>
        <v>-690061.54850411869</v>
      </c>
      <c r="N83" s="486">
        <f>'16 - Raio X'!Q101</f>
        <v>-772868.93432461296</v>
      </c>
      <c r="O83" s="452"/>
      <c r="Q83" s="451"/>
      <c r="R83" s="1903"/>
      <c r="S83" s="1904"/>
      <c r="T83" s="1904"/>
      <c r="U83" s="1904"/>
      <c r="V83" s="1904"/>
      <c r="W83" s="1904"/>
      <c r="X83" s="1904"/>
      <c r="Y83" s="1904"/>
      <c r="Z83" s="1904"/>
      <c r="AA83" s="1904"/>
      <c r="AB83" s="1905"/>
      <c r="AC83" s="452"/>
      <c r="AD83" s="484"/>
    </row>
    <row r="84" spans="2:33" s="453" customFormat="1" ht="6" customHeight="1" thickBot="1" x14ac:dyDescent="0.3">
      <c r="B84" s="483"/>
      <c r="C84" s="451"/>
      <c r="O84" s="452"/>
      <c r="Q84" s="451"/>
      <c r="R84" s="1903"/>
      <c r="S84" s="1904"/>
      <c r="T84" s="1904"/>
      <c r="U84" s="1904"/>
      <c r="V84" s="1904"/>
      <c r="W84" s="1904"/>
      <c r="X84" s="1904"/>
      <c r="Y84" s="1904"/>
      <c r="Z84" s="1904"/>
      <c r="AA84" s="1904"/>
      <c r="AB84" s="1905"/>
      <c r="AC84" s="452"/>
      <c r="AD84" s="484"/>
    </row>
    <row r="85" spans="2:33" s="453" customFormat="1" ht="27" thickBot="1" x14ac:dyDescent="0.3">
      <c r="B85" s="483"/>
      <c r="C85" s="451"/>
      <c r="D85" s="455" t="s">
        <v>564</v>
      </c>
      <c r="E85" s="486">
        <f>'16 - Raio X'!H103</f>
        <v>0</v>
      </c>
      <c r="F85" s="486">
        <f>'16 - Raio X'!I103</f>
        <v>0</v>
      </c>
      <c r="G85" s="486">
        <f>'16 - Raio X'!J103</f>
        <v>0</v>
      </c>
      <c r="H85" s="486">
        <f>'16 - Raio X'!K103</f>
        <v>0</v>
      </c>
      <c r="I85" s="486">
        <f>'16 - Raio X'!L103</f>
        <v>0</v>
      </c>
      <c r="J85" s="486">
        <f>'16 - Raio X'!M103</f>
        <v>0</v>
      </c>
      <c r="K85" s="486">
        <f>'16 - Raio X'!N103</f>
        <v>0</v>
      </c>
      <c r="L85" s="486">
        <f>'16 - Raio X'!O103</f>
        <v>0</v>
      </c>
      <c r="M85" s="486">
        <f>'16 - Raio X'!P103</f>
        <v>0</v>
      </c>
      <c r="N85" s="486">
        <f>'16 - Raio X'!Q103</f>
        <v>0</v>
      </c>
      <c r="O85" s="452"/>
      <c r="Q85" s="451"/>
      <c r="R85" s="1903"/>
      <c r="S85" s="1904"/>
      <c r="T85" s="1904"/>
      <c r="U85" s="1904"/>
      <c r="V85" s="1904"/>
      <c r="W85" s="1904"/>
      <c r="X85" s="1904"/>
      <c r="Y85" s="1904"/>
      <c r="Z85" s="1904"/>
      <c r="AA85" s="1904"/>
      <c r="AB85" s="1905"/>
      <c r="AC85" s="452"/>
      <c r="AD85" s="484"/>
    </row>
    <row r="86" spans="2:33" s="453" customFormat="1" ht="6" customHeight="1" thickBot="1" x14ac:dyDescent="0.3">
      <c r="B86" s="483"/>
      <c r="C86" s="451"/>
      <c r="O86" s="452"/>
      <c r="Q86" s="451"/>
      <c r="R86" s="1903"/>
      <c r="S86" s="1904"/>
      <c r="T86" s="1904"/>
      <c r="U86" s="1904"/>
      <c r="V86" s="1904"/>
      <c r="W86" s="1904"/>
      <c r="X86" s="1904"/>
      <c r="Y86" s="1904"/>
      <c r="Z86" s="1904"/>
      <c r="AA86" s="1904"/>
      <c r="AB86" s="1905"/>
      <c r="AC86" s="452"/>
      <c r="AD86" s="484"/>
    </row>
    <row r="87" spans="2:33" s="453" customFormat="1" ht="13.8" thickBot="1" x14ac:dyDescent="0.3">
      <c r="B87" s="483"/>
      <c r="C87" s="451"/>
      <c r="D87" s="461" t="s">
        <v>397</v>
      </c>
      <c r="E87" s="487">
        <f>E81-E83</f>
        <v>25509790</v>
      </c>
      <c r="F87" s="487">
        <f t="shared" ref="F87:N87" si="12">F81-F83</f>
        <v>28384548.800000001</v>
      </c>
      <c r="G87" s="487">
        <f t="shared" si="12"/>
        <v>23206.655999999959</v>
      </c>
      <c r="H87" s="487">
        <f t="shared" si="12"/>
        <v>122759.45471999998</v>
      </c>
      <c r="I87" s="487">
        <f t="shared" si="12"/>
        <v>438546.58928639995</v>
      </c>
      <c r="J87" s="487">
        <f t="shared" si="12"/>
        <v>491172.18000076793</v>
      </c>
      <c r="K87" s="487">
        <f t="shared" si="12"/>
        <v>550112.84160086</v>
      </c>
      <c r="L87" s="487">
        <f t="shared" si="12"/>
        <v>616126.38259296317</v>
      </c>
      <c r="M87" s="487">
        <f t="shared" si="12"/>
        <v>690061.54850411869</v>
      </c>
      <c r="N87" s="487">
        <f t="shared" si="12"/>
        <v>772868.93432461296</v>
      </c>
      <c r="O87" s="452"/>
      <c r="Q87" s="451"/>
      <c r="R87" s="1903"/>
      <c r="S87" s="1904"/>
      <c r="T87" s="1904"/>
      <c r="U87" s="1904"/>
      <c r="V87" s="1904"/>
      <c r="W87" s="1904"/>
      <c r="X87" s="1904"/>
      <c r="Y87" s="1904"/>
      <c r="Z87" s="1904"/>
      <c r="AA87" s="1904"/>
      <c r="AB87" s="1905"/>
      <c r="AC87" s="452"/>
      <c r="AD87" s="484"/>
    </row>
    <row r="88" spans="2:33" s="490" customFormat="1" ht="26.4" x14ac:dyDescent="0.25">
      <c r="B88" s="499"/>
      <c r="C88" s="500"/>
      <c r="D88" s="503" t="s">
        <v>566</v>
      </c>
      <c r="E88" s="504"/>
      <c r="F88" s="504"/>
      <c r="G88" s="504"/>
      <c r="H88" s="504"/>
      <c r="I88" s="504"/>
      <c r="J88" s="504"/>
      <c r="K88" s="504"/>
      <c r="L88" s="504"/>
      <c r="M88" s="504"/>
      <c r="N88" s="504"/>
      <c r="O88" s="501"/>
      <c r="P88" s="491"/>
      <c r="Q88" s="500"/>
      <c r="R88" s="1903"/>
      <c r="S88" s="1904"/>
      <c r="T88" s="1904"/>
      <c r="U88" s="1904"/>
      <c r="V88" s="1904"/>
      <c r="W88" s="1904"/>
      <c r="X88" s="1904"/>
      <c r="Y88" s="1904"/>
      <c r="Z88" s="1904"/>
      <c r="AA88" s="1904"/>
      <c r="AB88" s="1905"/>
      <c r="AC88" s="501"/>
      <c r="AD88" s="502"/>
      <c r="AE88" s="491"/>
      <c r="AF88" s="491"/>
      <c r="AG88" s="491"/>
    </row>
    <row r="89" spans="2:33" s="453" customFormat="1" ht="6" customHeight="1" thickBot="1" x14ac:dyDescent="0.3">
      <c r="B89" s="483"/>
      <c r="C89" s="458"/>
      <c r="D89" s="459"/>
      <c r="E89" s="459"/>
      <c r="F89" s="459"/>
      <c r="G89" s="459"/>
      <c r="H89" s="459"/>
      <c r="I89" s="459"/>
      <c r="J89" s="459"/>
      <c r="K89" s="459"/>
      <c r="L89" s="459"/>
      <c r="M89" s="459"/>
      <c r="N89" s="459"/>
      <c r="O89" s="460"/>
      <c r="Q89" s="451"/>
      <c r="R89" s="1903"/>
      <c r="S89" s="1904"/>
      <c r="T89" s="1904"/>
      <c r="U89" s="1904"/>
      <c r="V89" s="1904"/>
      <c r="W89" s="1904"/>
      <c r="X89" s="1904"/>
      <c r="Y89" s="1904"/>
      <c r="Z89" s="1904"/>
      <c r="AA89" s="1904"/>
      <c r="AB89" s="1905"/>
      <c r="AC89" s="452"/>
      <c r="AD89" s="484"/>
    </row>
    <row r="90" spans="2:33" s="453" customFormat="1" x14ac:dyDescent="0.25">
      <c r="B90" s="483"/>
      <c r="Q90" s="451"/>
      <c r="R90" s="1903"/>
      <c r="S90" s="1904"/>
      <c r="T90" s="1904"/>
      <c r="U90" s="1904"/>
      <c r="V90" s="1904"/>
      <c r="W90" s="1904"/>
      <c r="X90" s="1904"/>
      <c r="Y90" s="1904"/>
      <c r="Z90" s="1904"/>
      <c r="AA90" s="1904"/>
      <c r="AB90" s="1905"/>
      <c r="AC90" s="452"/>
      <c r="AD90" s="484"/>
    </row>
    <row r="91" spans="2:33" s="453" customFormat="1" ht="6" customHeight="1" x14ac:dyDescent="0.25">
      <c r="B91" s="483"/>
      <c r="C91" s="448"/>
      <c r="D91" s="449"/>
      <c r="E91" s="449"/>
      <c r="F91" s="449"/>
      <c r="G91" s="449"/>
      <c r="H91" s="449"/>
      <c r="I91" s="449"/>
      <c r="J91" s="449"/>
      <c r="K91" s="449"/>
      <c r="L91" s="449"/>
      <c r="M91" s="449"/>
      <c r="N91" s="449"/>
      <c r="O91" s="450"/>
      <c r="Q91" s="451"/>
      <c r="R91" s="1903"/>
      <c r="S91" s="1904"/>
      <c r="T91" s="1904"/>
      <c r="U91" s="1904"/>
      <c r="V91" s="1904"/>
      <c r="W91" s="1904"/>
      <c r="X91" s="1904"/>
      <c r="Y91" s="1904"/>
      <c r="Z91" s="1904"/>
      <c r="AA91" s="1904"/>
      <c r="AB91" s="1905"/>
      <c r="AC91" s="452"/>
      <c r="AD91" s="484"/>
    </row>
    <row r="92" spans="2:33" s="453" customFormat="1" ht="17.399999999999999" x14ac:dyDescent="0.25">
      <c r="B92" s="483"/>
      <c r="C92" s="451"/>
      <c r="D92" s="1873" t="s">
        <v>569</v>
      </c>
      <c r="E92" s="1874"/>
      <c r="F92" s="1874"/>
      <c r="G92" s="1874"/>
      <c r="H92" s="1874"/>
      <c r="I92" s="1874"/>
      <c r="J92" s="1874"/>
      <c r="K92" s="1874"/>
      <c r="L92" s="1874"/>
      <c r="M92" s="1874"/>
      <c r="N92" s="1875"/>
      <c r="O92" s="452"/>
      <c r="Q92" s="451"/>
      <c r="R92" s="1903"/>
      <c r="S92" s="1904"/>
      <c r="T92" s="1904"/>
      <c r="U92" s="1904"/>
      <c r="V92" s="1904"/>
      <c r="W92" s="1904"/>
      <c r="X92" s="1904"/>
      <c r="Y92" s="1904"/>
      <c r="Z92" s="1904"/>
      <c r="AA92" s="1904"/>
      <c r="AB92" s="1905"/>
      <c r="AC92" s="452"/>
      <c r="AD92" s="484"/>
    </row>
    <row r="93" spans="2:33" s="453" customFormat="1" ht="6" customHeight="1" x14ac:dyDescent="0.25">
      <c r="B93" s="483"/>
      <c r="C93" s="451"/>
      <c r="O93" s="452"/>
      <c r="Q93" s="451"/>
      <c r="R93" s="1903"/>
      <c r="S93" s="1904"/>
      <c r="T93" s="1904"/>
      <c r="U93" s="1904"/>
      <c r="V93" s="1904"/>
      <c r="W93" s="1904"/>
      <c r="X93" s="1904"/>
      <c r="Y93" s="1904"/>
      <c r="Z93" s="1904"/>
      <c r="AA93" s="1904"/>
      <c r="AB93" s="1905"/>
      <c r="AC93" s="452"/>
      <c r="AD93" s="484"/>
    </row>
    <row r="94" spans="2:33" s="453" customFormat="1" x14ac:dyDescent="0.25">
      <c r="B94" s="483"/>
      <c r="C94" s="451"/>
      <c r="D94" s="485" t="s">
        <v>386</v>
      </c>
      <c r="E94" s="485">
        <f>E79</f>
        <v>2025</v>
      </c>
      <c r="F94" s="485">
        <f t="shared" ref="F94:N94" si="13">F79</f>
        <v>2026</v>
      </c>
      <c r="G94" s="485">
        <f t="shared" si="13"/>
        <v>2027</v>
      </c>
      <c r="H94" s="485">
        <f t="shared" si="13"/>
        <v>2028</v>
      </c>
      <c r="I94" s="485">
        <f t="shared" si="13"/>
        <v>2029</v>
      </c>
      <c r="J94" s="485">
        <f t="shared" si="13"/>
        <v>2030</v>
      </c>
      <c r="K94" s="485">
        <f t="shared" si="13"/>
        <v>2031</v>
      </c>
      <c r="L94" s="485">
        <f t="shared" si="13"/>
        <v>2032</v>
      </c>
      <c r="M94" s="485">
        <f t="shared" si="13"/>
        <v>2033</v>
      </c>
      <c r="N94" s="485">
        <f t="shared" si="13"/>
        <v>2034</v>
      </c>
      <c r="O94" s="452"/>
      <c r="Q94" s="451"/>
      <c r="R94" s="1903"/>
      <c r="S94" s="1904"/>
      <c r="T94" s="1904"/>
      <c r="U94" s="1904"/>
      <c r="V94" s="1904"/>
      <c r="W94" s="1904"/>
      <c r="X94" s="1904"/>
      <c r="Y94" s="1904"/>
      <c r="Z94" s="1904"/>
      <c r="AA94" s="1904"/>
      <c r="AB94" s="1905"/>
      <c r="AC94" s="452"/>
      <c r="AD94" s="484"/>
    </row>
    <row r="95" spans="2:33" s="453" customFormat="1" ht="6" customHeight="1" x14ac:dyDescent="0.25">
      <c r="B95" s="483"/>
      <c r="C95" s="451"/>
      <c r="O95" s="452"/>
      <c r="Q95" s="451"/>
      <c r="R95" s="1903"/>
      <c r="S95" s="1904"/>
      <c r="T95" s="1904"/>
      <c r="U95" s="1904"/>
      <c r="V95" s="1904"/>
      <c r="W95" s="1904"/>
      <c r="X95" s="1904"/>
      <c r="Y95" s="1904"/>
      <c r="Z95" s="1904"/>
      <c r="AA95" s="1904"/>
      <c r="AB95" s="1905"/>
      <c r="AC95" s="452"/>
      <c r="AD95" s="484"/>
    </row>
    <row r="96" spans="2:33" s="453" customFormat="1" x14ac:dyDescent="0.25">
      <c r="B96" s="483"/>
      <c r="C96" s="451"/>
      <c r="D96" s="461" t="s">
        <v>398</v>
      </c>
      <c r="E96" s="495">
        <f>E87</f>
        <v>25509790</v>
      </c>
      <c r="F96" s="495">
        <f t="shared" ref="F96:N96" si="14">F87</f>
        <v>28384548.800000001</v>
      </c>
      <c r="G96" s="495">
        <f t="shared" si="14"/>
        <v>23206.655999999959</v>
      </c>
      <c r="H96" s="495">
        <f t="shared" si="14"/>
        <v>122759.45471999998</v>
      </c>
      <c r="I96" s="495">
        <f t="shared" si="14"/>
        <v>438546.58928639995</v>
      </c>
      <c r="J96" s="495">
        <f t="shared" si="14"/>
        <v>491172.18000076793</v>
      </c>
      <c r="K96" s="495">
        <f t="shared" si="14"/>
        <v>550112.84160086</v>
      </c>
      <c r="L96" s="495">
        <f t="shared" si="14"/>
        <v>616126.38259296317</v>
      </c>
      <c r="M96" s="495">
        <f t="shared" si="14"/>
        <v>690061.54850411869</v>
      </c>
      <c r="N96" s="495">
        <f t="shared" si="14"/>
        <v>772868.93432461296</v>
      </c>
      <c r="O96" s="452"/>
      <c r="Q96" s="451"/>
      <c r="R96" s="1903"/>
      <c r="S96" s="1904"/>
      <c r="T96" s="1904"/>
      <c r="U96" s="1904"/>
      <c r="V96" s="1904"/>
      <c r="W96" s="1904"/>
      <c r="X96" s="1904"/>
      <c r="Y96" s="1904"/>
      <c r="Z96" s="1904"/>
      <c r="AA96" s="1904"/>
      <c r="AB96" s="1905"/>
      <c r="AC96" s="452"/>
      <c r="AD96" s="484"/>
    </row>
    <row r="97" spans="2:30" s="453" customFormat="1" ht="6" customHeight="1" x14ac:dyDescent="0.25">
      <c r="B97" s="483"/>
      <c r="C97" s="451"/>
      <c r="O97" s="452"/>
      <c r="Q97" s="451"/>
      <c r="R97" s="1903"/>
      <c r="S97" s="1904"/>
      <c r="T97" s="1904"/>
      <c r="U97" s="1904"/>
      <c r="V97" s="1904"/>
      <c r="W97" s="1904"/>
      <c r="X97" s="1904"/>
      <c r="Y97" s="1904"/>
      <c r="Z97" s="1904"/>
      <c r="AA97" s="1904"/>
      <c r="AB97" s="1905"/>
      <c r="AC97" s="452"/>
      <c r="AD97" s="484"/>
    </row>
    <row r="98" spans="2:30" s="453" customFormat="1" ht="27" thickBot="1" x14ac:dyDescent="0.3">
      <c r="B98" s="483"/>
      <c r="C98" s="451"/>
      <c r="D98" s="455" t="s">
        <v>570</v>
      </c>
      <c r="E98" s="486"/>
      <c r="F98" s="486"/>
      <c r="G98" s="486"/>
      <c r="H98" s="486"/>
      <c r="I98" s="486"/>
      <c r="J98" s="486"/>
      <c r="K98" s="486"/>
      <c r="L98" s="486"/>
      <c r="M98" s="486"/>
      <c r="N98" s="486"/>
      <c r="O98" s="452"/>
      <c r="Q98" s="451"/>
      <c r="R98" s="1903"/>
      <c r="S98" s="1904"/>
      <c r="T98" s="1904"/>
      <c r="U98" s="1904"/>
      <c r="V98" s="1904"/>
      <c r="W98" s="1904"/>
      <c r="X98" s="1904"/>
      <c r="Y98" s="1904"/>
      <c r="Z98" s="1904"/>
      <c r="AA98" s="1904"/>
      <c r="AB98" s="1905"/>
      <c r="AC98" s="452"/>
      <c r="AD98" s="484"/>
    </row>
    <row r="99" spans="2:30" s="453" customFormat="1" ht="6" customHeight="1" thickBot="1" x14ac:dyDescent="0.3">
      <c r="B99" s="483"/>
      <c r="C99" s="451"/>
      <c r="O99" s="452"/>
      <c r="Q99" s="451"/>
      <c r="R99" s="1903"/>
      <c r="S99" s="1904"/>
      <c r="T99" s="1904"/>
      <c r="U99" s="1904"/>
      <c r="V99" s="1904"/>
      <c r="W99" s="1904"/>
      <c r="X99" s="1904"/>
      <c r="Y99" s="1904"/>
      <c r="Z99" s="1904"/>
      <c r="AA99" s="1904"/>
      <c r="AB99" s="1905"/>
      <c r="AC99" s="452"/>
      <c r="AD99" s="484"/>
    </row>
    <row r="100" spans="2:30" s="453" customFormat="1" ht="13.8" thickBot="1" x14ac:dyDescent="0.3">
      <c r="B100" s="483"/>
      <c r="C100" s="451"/>
      <c r="D100" s="455" t="s">
        <v>571</v>
      </c>
      <c r="E100" s="1187">
        <v>0</v>
      </c>
      <c r="F100" s="1187">
        <v>0</v>
      </c>
      <c r="G100" s="1187">
        <v>0</v>
      </c>
      <c r="H100" s="1187">
        <v>0</v>
      </c>
      <c r="I100" s="1187">
        <v>0</v>
      </c>
      <c r="J100" s="1187">
        <v>0</v>
      </c>
      <c r="K100" s="1187">
        <v>0</v>
      </c>
      <c r="L100" s="1187">
        <v>0</v>
      </c>
      <c r="M100" s="1187">
        <v>0</v>
      </c>
      <c r="N100" s="1187">
        <v>0</v>
      </c>
      <c r="O100" s="452"/>
      <c r="Q100" s="451"/>
      <c r="R100" s="1903"/>
      <c r="S100" s="1904"/>
      <c r="T100" s="1904"/>
      <c r="U100" s="1904"/>
      <c r="V100" s="1904"/>
      <c r="W100" s="1904"/>
      <c r="X100" s="1904"/>
      <c r="Y100" s="1904"/>
      <c r="Z100" s="1904"/>
      <c r="AA100" s="1904"/>
      <c r="AB100" s="1905"/>
      <c r="AC100" s="452"/>
      <c r="AD100" s="484"/>
    </row>
    <row r="101" spans="2:30" s="453" customFormat="1" ht="6" customHeight="1" thickBot="1" x14ac:dyDescent="0.3">
      <c r="B101" s="483"/>
      <c r="C101" s="451"/>
      <c r="O101" s="452"/>
      <c r="Q101" s="451"/>
      <c r="R101" s="1903"/>
      <c r="S101" s="1904"/>
      <c r="T101" s="1904"/>
      <c r="U101" s="1904"/>
      <c r="V101" s="1904"/>
      <c r="W101" s="1904"/>
      <c r="X101" s="1904"/>
      <c r="Y101" s="1904"/>
      <c r="Z101" s="1904"/>
      <c r="AA101" s="1904"/>
      <c r="AB101" s="1905"/>
      <c r="AC101" s="452"/>
      <c r="AD101" s="484"/>
    </row>
    <row r="102" spans="2:30" s="453" customFormat="1" ht="27" thickBot="1" x14ac:dyDescent="0.3">
      <c r="B102" s="483"/>
      <c r="C102" s="451"/>
      <c r="D102" s="455" t="s">
        <v>565</v>
      </c>
      <c r="E102" s="1187">
        <v>0</v>
      </c>
      <c r="F102" s="1187">
        <v>0</v>
      </c>
      <c r="G102" s="1187">
        <v>0</v>
      </c>
      <c r="H102" s="1187">
        <v>0</v>
      </c>
      <c r="I102" s="1187">
        <v>0</v>
      </c>
      <c r="J102" s="1187">
        <v>0</v>
      </c>
      <c r="K102" s="1187">
        <v>0</v>
      </c>
      <c r="L102" s="1187">
        <v>0</v>
      </c>
      <c r="M102" s="1187">
        <v>0</v>
      </c>
      <c r="N102" s="1187">
        <v>0</v>
      </c>
      <c r="O102" s="452"/>
      <c r="Q102" s="451"/>
      <c r="R102" s="1903"/>
      <c r="S102" s="1904"/>
      <c r="T102" s="1904"/>
      <c r="U102" s="1904"/>
      <c r="V102" s="1904"/>
      <c r="W102" s="1904"/>
      <c r="X102" s="1904"/>
      <c r="Y102" s="1904"/>
      <c r="Z102" s="1904"/>
      <c r="AA102" s="1904"/>
      <c r="AB102" s="1905"/>
      <c r="AC102" s="452"/>
      <c r="AD102" s="484"/>
    </row>
    <row r="103" spans="2:30" s="453" customFormat="1" ht="6" customHeight="1" thickBot="1" x14ac:dyDescent="0.3">
      <c r="B103" s="483"/>
      <c r="C103" s="451"/>
      <c r="O103" s="452"/>
      <c r="Q103" s="451"/>
      <c r="R103" s="1903"/>
      <c r="S103" s="1904"/>
      <c r="T103" s="1904"/>
      <c r="U103" s="1904"/>
      <c r="V103" s="1904"/>
      <c r="W103" s="1904"/>
      <c r="X103" s="1904"/>
      <c r="Y103" s="1904"/>
      <c r="Z103" s="1904"/>
      <c r="AA103" s="1904"/>
      <c r="AB103" s="1905"/>
      <c r="AC103" s="452"/>
      <c r="AD103" s="484"/>
    </row>
    <row r="104" spans="2:30" s="453" customFormat="1" ht="27" thickBot="1" x14ac:dyDescent="0.3">
      <c r="B104" s="483"/>
      <c r="C104" s="451"/>
      <c r="D104" s="455" t="s">
        <v>564</v>
      </c>
      <c r="E104" s="1187">
        <v>0</v>
      </c>
      <c r="F104" s="1187">
        <v>0</v>
      </c>
      <c r="G104" s="1187">
        <v>0</v>
      </c>
      <c r="H104" s="1187">
        <v>0</v>
      </c>
      <c r="I104" s="1187">
        <v>0</v>
      </c>
      <c r="J104" s="1187">
        <v>0</v>
      </c>
      <c r="K104" s="1187">
        <v>0</v>
      </c>
      <c r="L104" s="1187">
        <v>0</v>
      </c>
      <c r="M104" s="1187">
        <v>0</v>
      </c>
      <c r="N104" s="1187">
        <v>0</v>
      </c>
      <c r="O104" s="452"/>
      <c r="Q104" s="451"/>
      <c r="R104" s="1903"/>
      <c r="S104" s="1904"/>
      <c r="T104" s="1904"/>
      <c r="U104" s="1904"/>
      <c r="V104" s="1904"/>
      <c r="W104" s="1904"/>
      <c r="X104" s="1904"/>
      <c r="Y104" s="1904"/>
      <c r="Z104" s="1904"/>
      <c r="AA104" s="1904"/>
      <c r="AB104" s="1905"/>
      <c r="AC104" s="452"/>
      <c r="AD104" s="484"/>
    </row>
    <row r="105" spans="2:30" s="453" customFormat="1" ht="6" customHeight="1" thickBot="1" x14ac:dyDescent="0.3">
      <c r="B105" s="483"/>
      <c r="C105" s="451"/>
      <c r="O105" s="452"/>
      <c r="Q105" s="451"/>
      <c r="R105" s="1903"/>
      <c r="S105" s="1904"/>
      <c r="T105" s="1904"/>
      <c r="U105" s="1904"/>
      <c r="V105" s="1904"/>
      <c r="W105" s="1904"/>
      <c r="X105" s="1904"/>
      <c r="Y105" s="1904"/>
      <c r="Z105" s="1904"/>
      <c r="AA105" s="1904"/>
      <c r="AB105" s="1905"/>
      <c r="AC105" s="452"/>
      <c r="AD105" s="484"/>
    </row>
    <row r="106" spans="2:30" s="453" customFormat="1" x14ac:dyDescent="0.25">
      <c r="B106" s="483"/>
      <c r="C106" s="451"/>
      <c r="D106" s="461" t="s">
        <v>397</v>
      </c>
      <c r="E106" s="487">
        <f>E96+E98-E100+E102-E104</f>
        <v>25509790</v>
      </c>
      <c r="F106" s="487">
        <f t="shared" ref="F106:N106" si="15">F96+F98-F100+F102-F104</f>
        <v>28384548.800000001</v>
      </c>
      <c r="G106" s="487">
        <f t="shared" si="15"/>
        <v>23206.655999999959</v>
      </c>
      <c r="H106" s="487">
        <f t="shared" si="15"/>
        <v>122759.45471999998</v>
      </c>
      <c r="I106" s="487">
        <f t="shared" si="15"/>
        <v>438546.58928639995</v>
      </c>
      <c r="J106" s="487">
        <f t="shared" si="15"/>
        <v>491172.18000076793</v>
      </c>
      <c r="K106" s="487">
        <f t="shared" si="15"/>
        <v>550112.84160086</v>
      </c>
      <c r="L106" s="487">
        <f t="shared" si="15"/>
        <v>616126.38259296317</v>
      </c>
      <c r="M106" s="487">
        <f t="shared" si="15"/>
        <v>690061.54850411869</v>
      </c>
      <c r="N106" s="487">
        <f t="shared" si="15"/>
        <v>772868.93432461296</v>
      </c>
      <c r="O106" s="452"/>
      <c r="Q106" s="451"/>
      <c r="R106" s="1903"/>
      <c r="S106" s="1904"/>
      <c r="T106" s="1904"/>
      <c r="U106" s="1904"/>
      <c r="V106" s="1904"/>
      <c r="W106" s="1904"/>
      <c r="X106" s="1904"/>
      <c r="Y106" s="1904"/>
      <c r="Z106" s="1904"/>
      <c r="AA106" s="1904"/>
      <c r="AB106" s="1905"/>
      <c r="AC106" s="452"/>
      <c r="AD106" s="484"/>
    </row>
    <row r="107" spans="2:30" s="453" customFormat="1" ht="6" customHeight="1" x14ac:dyDescent="0.25">
      <c r="B107" s="483"/>
      <c r="C107" s="458"/>
      <c r="D107" s="459"/>
      <c r="E107" s="459"/>
      <c r="F107" s="459"/>
      <c r="G107" s="459"/>
      <c r="H107" s="459"/>
      <c r="I107" s="459"/>
      <c r="J107" s="459"/>
      <c r="K107" s="459"/>
      <c r="L107" s="459"/>
      <c r="M107" s="459"/>
      <c r="N107" s="459"/>
      <c r="O107" s="460"/>
      <c r="Q107" s="451"/>
      <c r="R107" s="1903"/>
      <c r="S107" s="1904"/>
      <c r="T107" s="1904"/>
      <c r="U107" s="1904"/>
      <c r="V107" s="1904"/>
      <c r="W107" s="1904"/>
      <c r="X107" s="1904"/>
      <c r="Y107" s="1904"/>
      <c r="Z107" s="1904"/>
      <c r="AA107" s="1904"/>
      <c r="AB107" s="1905"/>
      <c r="AC107" s="452"/>
      <c r="AD107" s="484"/>
    </row>
    <row r="108" spans="2:30" s="453" customFormat="1" x14ac:dyDescent="0.25">
      <c r="B108" s="483"/>
      <c r="Q108" s="451"/>
      <c r="R108" s="1903"/>
      <c r="S108" s="1904"/>
      <c r="T108" s="1904"/>
      <c r="U108" s="1904"/>
      <c r="V108" s="1904"/>
      <c r="W108" s="1904"/>
      <c r="X108" s="1904"/>
      <c r="Y108" s="1904"/>
      <c r="Z108" s="1904"/>
      <c r="AA108" s="1904"/>
      <c r="AB108" s="1905"/>
      <c r="AC108" s="452"/>
      <c r="AD108" s="484"/>
    </row>
    <row r="109" spans="2:30" s="453" customFormat="1" x14ac:dyDescent="0.25">
      <c r="B109" s="483"/>
      <c r="AD109" s="484"/>
    </row>
    <row r="110" spans="2:30" s="453" customFormat="1" x14ac:dyDescent="0.25">
      <c r="B110" s="483"/>
      <c r="D110" s="1303" t="s">
        <v>35</v>
      </c>
      <c r="E110" s="1303"/>
      <c r="F110" s="1303"/>
      <c r="G110" s="1303"/>
      <c r="H110" s="1303"/>
      <c r="I110" s="1303"/>
      <c r="J110" s="1303"/>
      <c r="K110" s="1303"/>
      <c r="L110" s="1303"/>
      <c r="M110" s="1303"/>
      <c r="N110" s="1303"/>
      <c r="O110" s="1303"/>
      <c r="P110" s="1303"/>
      <c r="Q110" s="1303"/>
      <c r="R110" s="1303"/>
      <c r="S110" s="1303"/>
      <c r="T110" s="1303"/>
      <c r="U110" s="1303"/>
      <c r="V110" s="1303"/>
      <c r="W110" s="1303"/>
      <c r="X110" s="1303"/>
      <c r="Y110" s="1303"/>
      <c r="Z110" s="1303"/>
      <c r="AA110" s="1303"/>
      <c r="AB110" s="1303"/>
      <c r="AD110" s="484"/>
    </row>
    <row r="111" spans="2:30" s="453" customFormat="1" x14ac:dyDescent="0.25">
      <c r="B111" s="483"/>
      <c r="D111" s="1303"/>
      <c r="E111" s="1303"/>
      <c r="F111" s="1303"/>
      <c r="G111" s="1303"/>
      <c r="H111" s="1303"/>
      <c r="I111" s="1303"/>
      <c r="J111" s="1303"/>
      <c r="K111" s="1303"/>
      <c r="L111" s="1303"/>
      <c r="M111" s="1303"/>
      <c r="N111" s="1303"/>
      <c r="O111" s="1303"/>
      <c r="P111" s="1303"/>
      <c r="Q111" s="1303"/>
      <c r="R111" s="1303"/>
      <c r="S111" s="1303"/>
      <c r="T111" s="1303"/>
      <c r="U111" s="1303"/>
      <c r="V111" s="1303"/>
      <c r="W111" s="1303"/>
      <c r="X111" s="1303"/>
      <c r="Y111" s="1303"/>
      <c r="Z111" s="1303"/>
      <c r="AA111" s="1303"/>
      <c r="AB111" s="1303"/>
      <c r="AD111" s="484"/>
    </row>
    <row r="112" spans="2:30" s="453" customFormat="1" x14ac:dyDescent="0.25">
      <c r="B112" s="496"/>
      <c r="C112" s="497"/>
      <c r="D112" s="497"/>
      <c r="E112" s="497"/>
      <c r="F112" s="497"/>
      <c r="G112" s="497"/>
      <c r="H112" s="497"/>
      <c r="I112" s="497"/>
      <c r="J112" s="497"/>
      <c r="K112" s="497"/>
      <c r="L112" s="497"/>
      <c r="M112" s="497"/>
      <c r="N112" s="497"/>
      <c r="O112" s="497"/>
      <c r="P112" s="497"/>
      <c r="Q112" s="497"/>
      <c r="R112" s="497"/>
      <c r="S112" s="497"/>
      <c r="T112" s="497"/>
      <c r="U112" s="497"/>
      <c r="V112" s="497"/>
      <c r="W112" s="497"/>
      <c r="X112" s="497"/>
      <c r="Y112" s="497"/>
      <c r="Z112" s="497"/>
      <c r="AA112" s="497"/>
      <c r="AB112" s="497"/>
      <c r="AC112" s="497"/>
      <c r="AD112" s="498"/>
    </row>
    <row r="113" spans="8:11" s="453" customFormat="1" x14ac:dyDescent="0.25"/>
    <row r="114" spans="8:11" s="453" customFormat="1" x14ac:dyDescent="0.25"/>
    <row r="115" spans="8:11" s="453" customFormat="1" x14ac:dyDescent="0.25"/>
    <row r="116" spans="8:11" s="453" customFormat="1" ht="13.2" customHeight="1" x14ac:dyDescent="0.25">
      <c r="H116" s="16"/>
      <c r="I116" s="16"/>
      <c r="J116" s="16"/>
      <c r="K116" s="16"/>
    </row>
    <row r="117" spans="8:11" s="453" customFormat="1" x14ac:dyDescent="0.25"/>
    <row r="118" spans="8:11" s="453" customFormat="1" x14ac:dyDescent="0.25"/>
    <row r="119" spans="8:11" s="453" customFormat="1" x14ac:dyDescent="0.25"/>
    <row r="120" spans="8:11" s="453" customFormat="1" x14ac:dyDescent="0.25"/>
    <row r="121" spans="8:11" s="453" customFormat="1" x14ac:dyDescent="0.25"/>
    <row r="122" spans="8:11" s="453" customFormat="1" x14ac:dyDescent="0.25"/>
    <row r="123" spans="8:11" s="453" customFormat="1" x14ac:dyDescent="0.25"/>
    <row r="124" spans="8:11" s="453" customFormat="1" x14ac:dyDescent="0.25"/>
    <row r="125" spans="8:11" s="453" customFormat="1" x14ac:dyDescent="0.25"/>
    <row r="126" spans="8:11" s="453" customFormat="1" x14ac:dyDescent="0.25"/>
    <row r="127" spans="8:11" s="453" customFormat="1" x14ac:dyDescent="0.25"/>
    <row r="128" spans="8:11" s="453" customFormat="1" x14ac:dyDescent="0.25"/>
    <row r="129" s="453" customFormat="1" x14ac:dyDescent="0.25"/>
    <row r="130" s="453" customFormat="1" x14ac:dyDescent="0.25"/>
    <row r="131" s="453" customFormat="1" x14ac:dyDescent="0.25"/>
    <row r="132" s="453" customFormat="1" x14ac:dyDescent="0.25"/>
    <row r="133" s="453" customFormat="1" x14ac:dyDescent="0.25"/>
    <row r="134" s="453" customFormat="1" x14ac:dyDescent="0.25"/>
    <row r="135" s="453" customFormat="1" x14ac:dyDescent="0.25"/>
    <row r="136" s="453" customFormat="1" x14ac:dyDescent="0.25"/>
    <row r="137" s="453" customFormat="1" x14ac:dyDescent="0.25"/>
    <row r="138" s="453" customFormat="1" x14ac:dyDescent="0.25"/>
    <row r="139" s="453" customFormat="1" x14ac:dyDescent="0.25"/>
    <row r="140" s="453" customFormat="1" x14ac:dyDescent="0.25"/>
    <row r="141" s="453" customFormat="1" x14ac:dyDescent="0.25"/>
    <row r="142" s="453" customFormat="1" x14ac:dyDescent="0.25"/>
    <row r="143" s="453" customFormat="1" x14ac:dyDescent="0.25"/>
    <row r="144" s="453" customFormat="1" x14ac:dyDescent="0.25"/>
    <row r="145" s="453" customFormat="1" x14ac:dyDescent="0.25"/>
    <row r="146" s="453" customFormat="1" x14ac:dyDescent="0.25"/>
    <row r="147" s="453" customFormat="1" x14ac:dyDescent="0.25"/>
    <row r="148" s="453" customFormat="1" x14ac:dyDescent="0.25"/>
    <row r="149" s="453" customFormat="1" x14ac:dyDescent="0.25"/>
    <row r="150" s="453" customFormat="1" x14ac:dyDescent="0.25"/>
    <row r="151" s="453" customFormat="1" x14ac:dyDescent="0.25"/>
    <row r="152" s="453" customFormat="1" x14ac:dyDescent="0.25"/>
    <row r="153" s="453" customFormat="1" x14ac:dyDescent="0.25"/>
    <row r="154" s="453" customFormat="1" x14ac:dyDescent="0.25"/>
    <row r="155" s="453" customFormat="1" x14ac:dyDescent="0.25"/>
    <row r="156" s="453" customFormat="1" x14ac:dyDescent="0.25"/>
    <row r="157" s="453" customFormat="1" x14ac:dyDescent="0.25"/>
    <row r="158" s="453" customFormat="1" x14ac:dyDescent="0.25"/>
    <row r="159" s="453" customFormat="1" x14ac:dyDescent="0.25"/>
    <row r="160" s="453" customFormat="1" x14ac:dyDescent="0.25"/>
    <row r="161" s="453" customFormat="1" x14ac:dyDescent="0.25"/>
    <row r="162" s="453" customFormat="1" x14ac:dyDescent="0.25"/>
    <row r="163" s="453" customFormat="1" x14ac:dyDescent="0.25"/>
    <row r="164" s="453" customFormat="1" x14ac:dyDescent="0.25"/>
    <row r="165" s="453" customFormat="1" x14ac:dyDescent="0.25"/>
    <row r="166" s="453" customFormat="1" x14ac:dyDescent="0.25"/>
    <row r="167" s="453" customFormat="1" x14ac:dyDescent="0.25"/>
    <row r="168" s="453" customFormat="1" x14ac:dyDescent="0.25"/>
    <row r="169" s="453" customFormat="1" x14ac:dyDescent="0.25"/>
    <row r="170" s="453" customFormat="1" x14ac:dyDescent="0.25"/>
    <row r="171" s="453" customFormat="1" x14ac:dyDescent="0.25"/>
    <row r="172" s="453" customFormat="1" x14ac:dyDescent="0.25"/>
    <row r="173" s="453" customFormat="1" x14ac:dyDescent="0.25"/>
    <row r="174" s="453" customFormat="1" x14ac:dyDescent="0.25"/>
    <row r="175" s="453" customFormat="1" x14ac:dyDescent="0.25"/>
    <row r="176" s="453" customFormat="1" x14ac:dyDescent="0.25"/>
    <row r="177" s="453" customFormat="1" x14ac:dyDescent="0.25"/>
    <row r="178" s="453" customFormat="1" x14ac:dyDescent="0.25"/>
    <row r="179" s="453" customFormat="1" x14ac:dyDescent="0.25"/>
    <row r="180" s="453" customFormat="1" x14ac:dyDescent="0.25"/>
  </sheetData>
  <mergeCells count="27">
    <mergeCell ref="AB8:AC8"/>
    <mergeCell ref="AB9:AC9"/>
    <mergeCell ref="AB10:AC10"/>
    <mergeCell ref="D16:N16"/>
    <mergeCell ref="R16:AB16"/>
    <mergeCell ref="C12:AC13"/>
    <mergeCell ref="C3:D10"/>
    <mergeCell ref="E3:AA10"/>
    <mergeCell ref="AB3:AC3"/>
    <mergeCell ref="AB4:AC4"/>
    <mergeCell ref="AB5:AC5"/>
    <mergeCell ref="AB6:AC6"/>
    <mergeCell ref="AB7:AC7"/>
    <mergeCell ref="R18:T21"/>
    <mergeCell ref="V18:X21"/>
    <mergeCell ref="Z18:AB21"/>
    <mergeCell ref="D77:N77"/>
    <mergeCell ref="D110:AB111"/>
    <mergeCell ref="R22:T24"/>
    <mergeCell ref="V22:X24"/>
    <mergeCell ref="Z22:AA24"/>
    <mergeCell ref="R33:AB108"/>
    <mergeCell ref="D92:N92"/>
    <mergeCell ref="AB22:AB24"/>
    <mergeCell ref="D60:N60"/>
    <mergeCell ref="D31:N31"/>
    <mergeCell ref="R31:AB31"/>
  </mergeCells>
  <conditionalFormatting sqref="R16">
    <cfRule type="cellIs" dxfId="69" priority="120" operator="lessThan">
      <formula>0</formula>
    </cfRule>
  </conditionalFormatting>
  <conditionalFormatting sqref="D18:N18">
    <cfRule type="cellIs" dxfId="68" priority="119" operator="lessThan">
      <formula>0</formula>
    </cfRule>
  </conditionalFormatting>
  <conditionalFormatting sqref="R18">
    <cfRule type="cellIs" dxfId="67" priority="99" operator="lessThan">
      <formula>0</formula>
    </cfRule>
  </conditionalFormatting>
  <conditionalFormatting sqref="V18">
    <cfRule type="cellIs" dxfId="66" priority="97" operator="lessThan">
      <formula>0</formula>
    </cfRule>
  </conditionalFormatting>
  <conditionalFormatting sqref="Z18">
    <cfRule type="cellIs" dxfId="65" priority="95" operator="lessThan">
      <formula>0</formula>
    </cfRule>
  </conditionalFormatting>
  <conditionalFormatting sqref="D20:N20">
    <cfRule type="cellIs" dxfId="64" priority="114" operator="lessThan">
      <formula>0</formula>
    </cfRule>
  </conditionalFormatting>
  <conditionalFormatting sqref="D22:N22">
    <cfRule type="cellIs" dxfId="63" priority="112" operator="lessThan">
      <formula>0</formula>
    </cfRule>
  </conditionalFormatting>
  <conditionalFormatting sqref="R22">
    <cfRule type="cellIs" dxfId="62" priority="98" operator="lessThan">
      <formula>0</formula>
    </cfRule>
  </conditionalFormatting>
  <conditionalFormatting sqref="V22">
    <cfRule type="cellIs" dxfId="61" priority="96" operator="lessThan">
      <formula>0</formula>
    </cfRule>
  </conditionalFormatting>
  <conditionalFormatting sqref="Z22">
    <cfRule type="cellIs" dxfId="60" priority="94" operator="lessThan">
      <formula>0</formula>
    </cfRule>
  </conditionalFormatting>
  <conditionalFormatting sqref="AB22">
    <cfRule type="cellIs" dxfId="59" priority="93" operator="lessThan">
      <formula>0</formula>
    </cfRule>
  </conditionalFormatting>
  <conditionalFormatting sqref="D24:N24">
    <cfRule type="cellIs" dxfId="58" priority="77" operator="lessThan">
      <formula>0</formula>
    </cfRule>
  </conditionalFormatting>
  <conditionalFormatting sqref="D26:N26">
    <cfRule type="cellIs" dxfId="57" priority="71" operator="lessThan">
      <formula>0</formula>
    </cfRule>
  </conditionalFormatting>
  <conditionalFormatting sqref="D31:N31">
    <cfRule type="cellIs" dxfId="56" priority="104" operator="lessThan">
      <formula>0</formula>
    </cfRule>
  </conditionalFormatting>
  <conditionalFormatting sqref="R31">
    <cfRule type="cellIs" dxfId="55" priority="9" operator="lessThan">
      <formula>0</formula>
    </cfRule>
  </conditionalFormatting>
  <conditionalFormatting sqref="D33:N33">
    <cfRule type="cellIs" dxfId="54" priority="69" operator="lessThan">
      <formula>0</formula>
    </cfRule>
  </conditionalFormatting>
  <conditionalFormatting sqref="D35:N35">
    <cfRule type="cellIs" dxfId="53" priority="103" operator="lessThan">
      <formula>0</formula>
    </cfRule>
  </conditionalFormatting>
  <conditionalFormatting sqref="D37:N37">
    <cfRule type="cellIs" dxfId="52" priority="101" operator="lessThan">
      <formula>0</formula>
    </cfRule>
  </conditionalFormatting>
  <conditionalFormatting sqref="D39:N39">
    <cfRule type="cellIs" dxfId="51" priority="64" operator="lessThan">
      <formula>0</formula>
    </cfRule>
  </conditionalFormatting>
  <conditionalFormatting sqref="D41:N41">
    <cfRule type="cellIs" dxfId="50" priority="83" operator="lessThan">
      <formula>0</formula>
    </cfRule>
  </conditionalFormatting>
  <conditionalFormatting sqref="D43:N43">
    <cfRule type="cellIs" dxfId="49" priority="79" operator="lessThan">
      <formula>0</formula>
    </cfRule>
  </conditionalFormatting>
  <conditionalFormatting sqref="D47:N47">
    <cfRule type="cellIs" dxfId="48" priority="81" operator="lessThan">
      <formula>0</formula>
    </cfRule>
  </conditionalFormatting>
  <conditionalFormatting sqref="D49:N49">
    <cfRule type="cellIs" dxfId="47" priority="60" operator="lessThan">
      <formula>0</formula>
    </cfRule>
  </conditionalFormatting>
  <conditionalFormatting sqref="D60:N60">
    <cfRule type="cellIs" dxfId="46" priority="58" operator="lessThan">
      <formula>0</formula>
    </cfRule>
  </conditionalFormatting>
  <conditionalFormatting sqref="D62:N62">
    <cfRule type="cellIs" dxfId="45" priority="57" operator="lessThan">
      <formula>0</formula>
    </cfRule>
  </conditionalFormatting>
  <conditionalFormatting sqref="D64:N64">
    <cfRule type="cellIs" dxfId="44" priority="52" operator="lessThan">
      <formula>0</formula>
    </cfRule>
  </conditionalFormatting>
  <conditionalFormatting sqref="D66:N66 D68:N68 D70:N70">
    <cfRule type="cellIs" dxfId="43" priority="50" operator="lessThan">
      <formula>0</formula>
    </cfRule>
  </conditionalFormatting>
  <conditionalFormatting sqref="D72:N73">
    <cfRule type="cellIs" dxfId="42" priority="48" operator="lessThan">
      <formula>0</formula>
    </cfRule>
  </conditionalFormatting>
  <conditionalFormatting sqref="D77:N77">
    <cfRule type="cellIs" dxfId="41" priority="46" operator="lessThan">
      <formula>0</formula>
    </cfRule>
  </conditionalFormatting>
  <conditionalFormatting sqref="D79:N79">
    <cfRule type="cellIs" dxfId="40" priority="45" operator="lessThan">
      <formula>0</formula>
    </cfRule>
  </conditionalFormatting>
  <conditionalFormatting sqref="D81:N81">
    <cfRule type="cellIs" dxfId="39" priority="40" operator="lessThan">
      <formula>0</formula>
    </cfRule>
  </conditionalFormatting>
  <conditionalFormatting sqref="D83:N83 D85:N85">
    <cfRule type="cellIs" dxfId="38" priority="38" operator="lessThan">
      <formula>0</formula>
    </cfRule>
  </conditionalFormatting>
  <conditionalFormatting sqref="D87:N87">
    <cfRule type="cellIs" dxfId="37" priority="36" operator="lessThan">
      <formula>0</formula>
    </cfRule>
  </conditionalFormatting>
  <conditionalFormatting sqref="D92:N92">
    <cfRule type="cellIs" dxfId="36" priority="34" operator="lessThan">
      <formula>0</formula>
    </cfRule>
  </conditionalFormatting>
  <conditionalFormatting sqref="D94:N94">
    <cfRule type="cellIs" dxfId="35" priority="33" operator="lessThan">
      <formula>0</formula>
    </cfRule>
  </conditionalFormatting>
  <conditionalFormatting sqref="D96:N96">
    <cfRule type="cellIs" dxfId="34" priority="28" operator="lessThan">
      <formula>0</formula>
    </cfRule>
  </conditionalFormatting>
  <conditionalFormatting sqref="D98:N98">
    <cfRule type="cellIs" dxfId="33" priority="26" operator="lessThan">
      <formula>0</formula>
    </cfRule>
  </conditionalFormatting>
  <conditionalFormatting sqref="D106:N106">
    <cfRule type="cellIs" dxfId="32" priority="24" operator="lessThan">
      <formula>0</formula>
    </cfRule>
  </conditionalFormatting>
  <conditionalFormatting sqref="D45:N45">
    <cfRule type="cellIs" dxfId="31" priority="8" operator="lessThan">
      <formula>0</formula>
    </cfRule>
  </conditionalFormatting>
  <conditionalFormatting sqref="D55:N55">
    <cfRule type="cellIs" dxfId="30" priority="7" operator="lessThan">
      <formula>0</formula>
    </cfRule>
  </conditionalFormatting>
  <conditionalFormatting sqref="F35:N35">
    <cfRule type="cellIs" dxfId="29" priority="6" operator="lessThan">
      <formula>0</formula>
    </cfRule>
  </conditionalFormatting>
  <conditionalFormatting sqref="D56:N56">
    <cfRule type="cellIs" dxfId="28" priority="5" operator="lessThan">
      <formula>0</formula>
    </cfRule>
  </conditionalFormatting>
  <conditionalFormatting sqref="D27:N27">
    <cfRule type="cellIs" dxfId="27" priority="4" operator="lessThan">
      <formula>0</formula>
    </cfRule>
  </conditionalFormatting>
  <conditionalFormatting sqref="D88:N88">
    <cfRule type="cellIs" dxfId="26" priority="3" operator="lessThan">
      <formula>0</formula>
    </cfRule>
  </conditionalFormatting>
  <conditionalFormatting sqref="D100:N100 D104:N104">
    <cfRule type="cellIs" dxfId="25" priority="2" operator="lessThan">
      <formula>0</formula>
    </cfRule>
  </conditionalFormatting>
  <conditionalFormatting sqref="D102:N102">
    <cfRule type="cellIs" dxfId="24" priority="1" operator="lessThan">
      <formula>0</formula>
    </cfRule>
  </conditionalFormatting>
  <hyperlinks>
    <hyperlink ref="D110" r:id="rId1" xr:uid="{00000000-0004-0000-0E00-000000000000}"/>
  </hyperlinks>
  <pageMargins left="0.511811024" right="0.511811024" top="0.78740157499999996" bottom="0.78740157499999996" header="0.31496062000000002" footer="0.31496062000000002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9">
    <pageSetUpPr fitToPage="1"/>
  </sheetPr>
  <dimension ref="B42:AL657"/>
  <sheetViews>
    <sheetView showGridLines="0" view="pageBreakPreview" topLeftCell="A664" zoomScale="70" zoomScaleNormal="100" workbookViewId="0">
      <selection activeCell="K426" sqref="K426:L426"/>
    </sheetView>
  </sheetViews>
  <sheetFormatPr defaultColWidth="9" defaultRowHeight="14.4" x14ac:dyDescent="0.25"/>
  <cols>
    <col min="1" max="1" width="4.33203125" customWidth="1"/>
    <col min="2" max="2" width="4.6640625" customWidth="1"/>
    <col min="3" max="3" width="2.44140625" customWidth="1"/>
    <col min="4" max="4" width="7.77734375" customWidth="1"/>
    <col min="5" max="5" width="6.33203125" customWidth="1"/>
    <col min="6" max="6" width="13.109375" customWidth="1"/>
    <col min="7" max="7" width="12.44140625" customWidth="1"/>
    <col min="8" max="8" width="11.33203125" customWidth="1"/>
    <col min="9" max="9" width="10.6640625" customWidth="1"/>
    <col min="10" max="10" width="11.88671875" customWidth="1"/>
    <col min="11" max="11" width="12" customWidth="1"/>
    <col min="12" max="12" width="2" customWidth="1"/>
    <col min="13" max="13" width="14.77734375" customWidth="1"/>
    <col min="14" max="14" width="3.88671875" customWidth="1"/>
    <col min="15" max="15" width="13" customWidth="1"/>
    <col min="16" max="16" width="12.44140625" customWidth="1"/>
    <col min="17" max="17" width="16.6640625" customWidth="1"/>
    <col min="18" max="19" width="12.44140625" customWidth="1"/>
    <col min="20" max="20" width="11.33203125" customWidth="1"/>
    <col min="21" max="21" width="6.33203125" customWidth="1"/>
  </cols>
  <sheetData>
    <row r="42" ht="8.4" customHeight="1" x14ac:dyDescent="0.25"/>
    <row r="43" ht="8.4" customHeight="1" x14ac:dyDescent="0.25"/>
    <row r="44" ht="8.4" customHeight="1" x14ac:dyDescent="0.25"/>
    <row r="86" spans="2:20" ht="8.4" customHeight="1" x14ac:dyDescent="0.25"/>
    <row r="88" spans="2:20" x14ac:dyDescent="0.25"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</row>
    <row r="89" spans="2:20" x14ac:dyDescent="0.25"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</row>
    <row r="90" spans="2:20" x14ac:dyDescent="0.25"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</row>
    <row r="91" spans="2:20" x14ac:dyDescent="0.25"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</row>
    <row r="92" spans="2:20" x14ac:dyDescent="0.25"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</row>
    <row r="93" spans="2:20" x14ac:dyDescent="0.25"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</row>
    <row r="94" spans="2:20" x14ac:dyDescent="0.25">
      <c r="B94" s="17"/>
      <c r="C94" s="17"/>
      <c r="S94" s="17"/>
      <c r="T94" s="17"/>
    </row>
    <row r="95" spans="2:20" x14ac:dyDescent="0.25">
      <c r="B95" s="17"/>
      <c r="C95" s="17"/>
      <c r="S95" s="17"/>
      <c r="T95" s="17"/>
    </row>
    <row r="96" spans="2:20" x14ac:dyDescent="0.25">
      <c r="B96" s="17"/>
      <c r="C96" s="17"/>
      <c r="S96" s="17"/>
      <c r="T96" s="17"/>
    </row>
    <row r="97" spans="2:20" x14ac:dyDescent="0.25">
      <c r="B97" s="17"/>
      <c r="C97" s="17"/>
      <c r="S97" s="17"/>
      <c r="T97" s="17"/>
    </row>
    <row r="98" spans="2:20" x14ac:dyDescent="0.25">
      <c r="B98" s="17"/>
      <c r="C98" s="17"/>
      <c r="S98" s="17"/>
      <c r="T98" s="17"/>
    </row>
    <row r="99" spans="2:20" ht="14.4" customHeight="1" x14ac:dyDescent="0.25">
      <c r="B99" s="17"/>
      <c r="C99" s="17"/>
      <c r="S99" s="17"/>
      <c r="T99" s="17"/>
    </row>
    <row r="100" spans="2:20" ht="14.4" customHeight="1" x14ac:dyDescent="0.25">
      <c r="B100" s="17"/>
      <c r="C100" s="17"/>
      <c r="S100" s="17"/>
      <c r="T100" s="17"/>
    </row>
    <row r="101" spans="2:20" x14ac:dyDescent="0.25">
      <c r="B101" s="17"/>
      <c r="C101" s="17"/>
      <c r="S101" s="17"/>
      <c r="T101" s="17"/>
    </row>
    <row r="102" spans="2:20" x14ac:dyDescent="0.25">
      <c r="B102" s="17"/>
      <c r="C102" s="17"/>
      <c r="S102" s="17"/>
      <c r="T102" s="17"/>
    </row>
    <row r="103" spans="2:20" x14ac:dyDescent="0.25">
      <c r="B103" s="17"/>
      <c r="C103" s="17"/>
      <c r="S103" s="17"/>
      <c r="T103" s="17"/>
    </row>
    <row r="104" spans="2:20" x14ac:dyDescent="0.25">
      <c r="B104" s="17"/>
      <c r="C104" s="17"/>
      <c r="T104" s="17"/>
    </row>
    <row r="105" spans="2:20" x14ac:dyDescent="0.25">
      <c r="B105" s="17"/>
      <c r="C105" s="17"/>
      <c r="S105" s="17"/>
      <c r="T105" s="17"/>
    </row>
    <row r="106" spans="2:20" x14ac:dyDescent="0.25">
      <c r="B106" s="17"/>
      <c r="C106" s="17"/>
      <c r="S106" s="17"/>
      <c r="T106" s="17"/>
    </row>
    <row r="107" spans="2:20" x14ac:dyDescent="0.25">
      <c r="B107" s="17"/>
      <c r="C107" s="17"/>
      <c r="T107" s="17"/>
    </row>
    <row r="108" spans="2:20" x14ac:dyDescent="0.25">
      <c r="B108" s="17"/>
      <c r="C108" s="17"/>
      <c r="S108" s="17"/>
      <c r="T108" s="17"/>
    </row>
    <row r="109" spans="2:20" x14ac:dyDescent="0.25">
      <c r="B109" s="17"/>
      <c r="C109" s="17"/>
      <c r="S109" s="17"/>
      <c r="T109" s="17"/>
    </row>
    <row r="110" spans="2:20" x14ac:dyDescent="0.25">
      <c r="B110" s="17"/>
      <c r="C110" s="17"/>
      <c r="S110" s="17"/>
      <c r="T110" s="17"/>
    </row>
    <row r="111" spans="2:20" x14ac:dyDescent="0.25">
      <c r="B111" s="17"/>
      <c r="C111" s="17"/>
      <c r="S111" s="17"/>
      <c r="T111" s="17"/>
    </row>
    <row r="112" spans="2:20" ht="14.4" customHeight="1" x14ac:dyDescent="0.25">
      <c r="B112" s="17"/>
      <c r="C112" s="17"/>
      <c r="S112" s="17"/>
      <c r="T112" s="17"/>
    </row>
    <row r="113" spans="2:20" ht="14.4" customHeight="1" x14ac:dyDescent="0.25">
      <c r="B113" s="17"/>
      <c r="C113" s="17"/>
      <c r="S113" s="17"/>
      <c r="T113" s="17"/>
    </row>
    <row r="114" spans="2:20" x14ac:dyDescent="0.25">
      <c r="B114" s="17"/>
      <c r="C114" s="17"/>
      <c r="S114" s="17"/>
      <c r="T114" s="17"/>
    </row>
    <row r="115" spans="2:20" x14ac:dyDescent="0.25">
      <c r="B115" s="17"/>
      <c r="C115" s="17"/>
      <c r="S115" s="17"/>
      <c r="T115" s="17"/>
    </row>
    <row r="116" spans="2:20" x14ac:dyDescent="0.25">
      <c r="B116" s="17"/>
      <c r="C116" s="17"/>
      <c r="S116" s="17"/>
      <c r="T116" s="17"/>
    </row>
    <row r="117" spans="2:20" x14ac:dyDescent="0.25">
      <c r="B117" s="17"/>
      <c r="C117" s="17"/>
      <c r="S117" s="17"/>
      <c r="T117" s="17"/>
    </row>
    <row r="118" spans="2:20" x14ac:dyDescent="0.25">
      <c r="B118" s="17"/>
      <c r="C118" s="17"/>
      <c r="S118" s="17"/>
      <c r="T118" s="17"/>
    </row>
    <row r="119" spans="2:20" x14ac:dyDescent="0.25">
      <c r="B119" s="17"/>
      <c r="C119" s="17"/>
      <c r="S119" s="17"/>
      <c r="T119" s="17"/>
    </row>
    <row r="120" spans="2:20" x14ac:dyDescent="0.25">
      <c r="B120" s="17"/>
      <c r="C120" s="17"/>
      <c r="S120" s="17"/>
      <c r="T120" s="17"/>
    </row>
    <row r="121" spans="2:20" x14ac:dyDescent="0.25">
      <c r="B121" s="17"/>
      <c r="C121" s="17"/>
      <c r="S121" s="17"/>
      <c r="T121" s="17"/>
    </row>
    <row r="122" spans="2:20" x14ac:dyDescent="0.25">
      <c r="B122" s="17"/>
      <c r="C122" s="17"/>
      <c r="S122" s="17"/>
      <c r="T122" s="17"/>
    </row>
    <row r="123" spans="2:20" x14ac:dyDescent="0.25">
      <c r="B123" s="17"/>
      <c r="C123" s="17"/>
      <c r="S123" s="17"/>
      <c r="T123" s="17"/>
    </row>
    <row r="124" spans="2:20" x14ac:dyDescent="0.25">
      <c r="B124" s="17"/>
      <c r="C124" s="17"/>
      <c r="S124" s="17"/>
      <c r="T124" s="17"/>
    </row>
    <row r="125" spans="2:20" x14ac:dyDescent="0.25">
      <c r="B125" s="17"/>
      <c r="C125" s="17"/>
      <c r="S125" s="17"/>
      <c r="T125" s="17"/>
    </row>
    <row r="126" spans="2:20" x14ac:dyDescent="0.25">
      <c r="B126" s="17"/>
      <c r="C126" s="17"/>
      <c r="S126" s="17"/>
      <c r="T126" s="17"/>
    </row>
    <row r="127" spans="2:20" x14ac:dyDescent="0.25">
      <c r="B127" s="17"/>
      <c r="C127" s="17"/>
      <c r="S127" s="17"/>
      <c r="T127" s="17"/>
    </row>
    <row r="128" spans="2:20" ht="8.4" customHeight="1" x14ac:dyDescent="0.25"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</row>
    <row r="130" spans="2:37" x14ac:dyDescent="0.25"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</row>
    <row r="131" spans="2:37" x14ac:dyDescent="0.25"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</row>
    <row r="132" spans="2:37" x14ac:dyDescent="0.25"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</row>
    <row r="133" spans="2:37" x14ac:dyDescent="0.25"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</row>
    <row r="134" spans="2:37" x14ac:dyDescent="0.25"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</row>
    <row r="135" spans="2:37" x14ac:dyDescent="0.25"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</row>
    <row r="136" spans="2:37" x14ac:dyDescent="0.25"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</row>
    <row r="137" spans="2:37" x14ac:dyDescent="0.25"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</row>
    <row r="138" spans="2:37" x14ac:dyDescent="0.25"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</row>
    <row r="139" spans="2:37" x14ac:dyDescent="0.25"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X139" s="1330"/>
      <c r="Y139" s="1330"/>
      <c r="Z139" s="1330"/>
      <c r="AA139" s="1330"/>
      <c r="AB139" s="1330"/>
      <c r="AC139" s="1330"/>
      <c r="AD139" s="1330"/>
      <c r="AE139" s="1330"/>
      <c r="AF139" s="1330"/>
      <c r="AG139" s="1330"/>
      <c r="AH139" s="1330"/>
      <c r="AI139" s="1330"/>
      <c r="AJ139" s="1330"/>
      <c r="AK139" s="1330"/>
    </row>
    <row r="140" spans="2:37" x14ac:dyDescent="0.25">
      <c r="B140" s="17"/>
      <c r="C140" s="17"/>
      <c r="D140" s="17"/>
      <c r="S140" s="17"/>
      <c r="T140" s="17"/>
      <c r="X140" s="1330"/>
      <c r="Y140" s="1330"/>
      <c r="Z140" s="1330"/>
      <c r="AA140" s="1330"/>
      <c r="AB140" s="1330"/>
      <c r="AC140" s="1330"/>
      <c r="AD140" s="1330"/>
      <c r="AE140" s="1330"/>
      <c r="AF140" s="1330"/>
      <c r="AG140" s="1330"/>
      <c r="AH140" s="1330"/>
      <c r="AI140" s="1330"/>
      <c r="AJ140" s="1330"/>
      <c r="AK140" s="1330"/>
    </row>
    <row r="141" spans="2:37" ht="14.4" customHeight="1" x14ac:dyDescent="0.25">
      <c r="B141" s="17"/>
      <c r="C141" s="17"/>
      <c r="D141" s="17"/>
      <c r="S141" s="17"/>
      <c r="T141" s="17"/>
      <c r="X141" s="1934"/>
      <c r="Y141" s="1934"/>
      <c r="Z141" s="1934"/>
      <c r="AA141" s="1934"/>
      <c r="AB141" s="1934"/>
      <c r="AC141" s="1934"/>
      <c r="AD141" s="1934"/>
      <c r="AE141" s="1934"/>
      <c r="AF141" s="1934"/>
      <c r="AG141" s="1934"/>
      <c r="AH141" s="1934"/>
      <c r="AI141" s="1934"/>
      <c r="AJ141" s="1934"/>
      <c r="AK141" s="1934"/>
    </row>
    <row r="142" spans="2:37" ht="14.4" customHeight="1" x14ac:dyDescent="0.25">
      <c r="B142" s="17"/>
      <c r="C142" s="17"/>
      <c r="D142" s="17"/>
      <c r="S142" s="17"/>
      <c r="T142" s="17"/>
      <c r="X142" s="1934"/>
      <c r="Y142" s="1934"/>
      <c r="Z142" s="1934"/>
      <c r="AA142" s="1934"/>
      <c r="AB142" s="1934"/>
      <c r="AC142" s="1934"/>
      <c r="AD142" s="1934"/>
      <c r="AE142" s="1934"/>
      <c r="AF142" s="1934"/>
      <c r="AG142" s="1934"/>
      <c r="AH142" s="1934"/>
      <c r="AI142" s="1934"/>
      <c r="AJ142" s="1934"/>
      <c r="AK142" s="1934"/>
    </row>
    <row r="143" spans="2:37" x14ac:dyDescent="0.25">
      <c r="B143" s="17"/>
      <c r="C143" s="17"/>
      <c r="D143" s="17"/>
      <c r="S143" s="17"/>
      <c r="T143" s="17"/>
      <c r="X143" s="1317"/>
      <c r="Y143" s="1317"/>
      <c r="Z143" s="1927"/>
      <c r="AA143" s="1927"/>
      <c r="AB143" s="1927"/>
      <c r="AC143" s="1927"/>
      <c r="AD143" s="1927"/>
      <c r="AE143" s="1927"/>
      <c r="AF143" s="1927"/>
      <c r="AG143" s="1927"/>
      <c r="AH143" s="1927"/>
      <c r="AI143" s="1927"/>
      <c r="AJ143" s="1927"/>
      <c r="AK143" s="1927"/>
    </row>
    <row r="144" spans="2:37" x14ac:dyDescent="0.25">
      <c r="B144" s="17"/>
      <c r="C144" s="17"/>
      <c r="D144" s="17"/>
      <c r="S144" s="17"/>
      <c r="T144" s="17"/>
      <c r="X144" s="1317"/>
      <c r="Y144" s="1317"/>
      <c r="Z144" s="1927"/>
      <c r="AA144" s="1927"/>
      <c r="AB144" s="1927"/>
      <c r="AC144" s="1927"/>
      <c r="AD144" s="1927"/>
      <c r="AE144" s="1927"/>
      <c r="AF144" s="1927"/>
      <c r="AG144" s="1927"/>
      <c r="AH144" s="1927"/>
      <c r="AI144" s="1927"/>
      <c r="AJ144" s="1927"/>
      <c r="AK144" s="1927"/>
    </row>
    <row r="145" spans="2:37" x14ac:dyDescent="0.25">
      <c r="B145" s="17"/>
      <c r="C145" s="17"/>
      <c r="D145" s="17"/>
      <c r="S145" s="17"/>
      <c r="T145" s="17"/>
      <c r="X145" s="1317"/>
      <c r="Y145" s="1317"/>
      <c r="Z145" s="1927"/>
      <c r="AA145" s="1927"/>
      <c r="AB145" s="1927"/>
      <c r="AC145" s="1927"/>
      <c r="AD145" s="1927"/>
      <c r="AE145" s="1927"/>
      <c r="AF145" s="1927"/>
      <c r="AG145" s="1927"/>
      <c r="AH145" s="1927"/>
      <c r="AI145" s="1927"/>
      <c r="AJ145" s="1927"/>
      <c r="AK145" s="1927"/>
    </row>
    <row r="146" spans="2:37" x14ac:dyDescent="0.25">
      <c r="B146" s="17"/>
      <c r="C146" s="17"/>
      <c r="D146" s="17"/>
      <c r="T146" s="17"/>
      <c r="X146" s="1317"/>
      <c r="Y146" s="1317"/>
      <c r="Z146" s="1927"/>
      <c r="AA146" s="1927"/>
      <c r="AB146" s="1927"/>
      <c r="AC146" s="1927"/>
      <c r="AD146" s="1927"/>
      <c r="AE146" s="1927"/>
      <c r="AF146" s="1927"/>
      <c r="AG146" s="1927"/>
      <c r="AH146" s="1927"/>
      <c r="AI146" s="1927"/>
      <c r="AJ146" s="1927"/>
      <c r="AK146" s="1927"/>
    </row>
    <row r="147" spans="2:37" x14ac:dyDescent="0.25">
      <c r="B147" s="17"/>
      <c r="C147" s="17"/>
      <c r="D147" s="17"/>
      <c r="S147" s="17"/>
      <c r="T147" s="17"/>
      <c r="X147" s="1317"/>
      <c r="Y147" s="1317"/>
      <c r="Z147" s="1927"/>
      <c r="AA147" s="1927"/>
      <c r="AB147" s="1927"/>
      <c r="AC147" s="1927"/>
      <c r="AD147" s="1927"/>
      <c r="AE147" s="1927"/>
      <c r="AF147" s="1927"/>
      <c r="AG147" s="1927"/>
      <c r="AH147" s="1927"/>
      <c r="AI147" s="1927"/>
      <c r="AJ147" s="1927"/>
      <c r="AK147" s="1927"/>
    </row>
    <row r="148" spans="2:37" x14ac:dyDescent="0.25">
      <c r="B148" s="17"/>
      <c r="C148" s="17"/>
      <c r="D148" s="17"/>
      <c r="S148" s="17"/>
      <c r="T148" s="17"/>
      <c r="X148" s="1317"/>
      <c r="Y148" s="1317"/>
      <c r="Z148" s="1927"/>
      <c r="AA148" s="1927"/>
      <c r="AB148" s="1927"/>
      <c r="AC148" s="1927"/>
      <c r="AD148" s="1927"/>
      <c r="AE148" s="1927"/>
      <c r="AF148" s="1927"/>
      <c r="AG148" s="1927"/>
      <c r="AH148" s="1927"/>
      <c r="AI148" s="1927"/>
      <c r="AJ148" s="1927"/>
      <c r="AK148" s="1927"/>
    </row>
    <row r="149" spans="2:37" x14ac:dyDescent="0.25">
      <c r="B149" s="17"/>
      <c r="C149" s="17"/>
      <c r="D149" s="17"/>
      <c r="T149" s="17"/>
      <c r="X149" s="1317"/>
      <c r="Y149" s="1317"/>
      <c r="Z149" s="1927"/>
      <c r="AA149" s="1927"/>
      <c r="AB149" s="1927"/>
      <c r="AC149" s="1927"/>
      <c r="AD149" s="1927"/>
      <c r="AE149" s="1927"/>
      <c r="AF149" s="1927"/>
      <c r="AG149" s="1927"/>
      <c r="AH149" s="1927"/>
      <c r="AI149" s="1927"/>
      <c r="AJ149" s="1927"/>
      <c r="AK149" s="1927"/>
    </row>
    <row r="150" spans="2:37" x14ac:dyDescent="0.25">
      <c r="B150" s="17"/>
      <c r="C150" s="17"/>
      <c r="D150" s="17"/>
      <c r="S150" s="17"/>
      <c r="T150" s="17"/>
      <c r="X150" s="1317"/>
      <c r="Y150" s="1317"/>
      <c r="Z150" s="1927"/>
      <c r="AA150" s="1927"/>
      <c r="AB150" s="1927"/>
      <c r="AC150" s="1927"/>
      <c r="AD150" s="1927"/>
      <c r="AE150" s="1927"/>
      <c r="AF150" s="1927"/>
      <c r="AG150" s="1927"/>
      <c r="AH150" s="1927"/>
      <c r="AI150" s="1927"/>
      <c r="AJ150" s="1927"/>
      <c r="AK150" s="1927"/>
    </row>
    <row r="151" spans="2:37" x14ac:dyDescent="0.25">
      <c r="B151" s="17"/>
      <c r="C151" s="17"/>
      <c r="D151" s="17"/>
      <c r="S151" s="17"/>
      <c r="T151" s="17"/>
    </row>
    <row r="152" spans="2:37" ht="14.4" customHeight="1" x14ac:dyDescent="0.25">
      <c r="B152" s="17"/>
      <c r="C152" s="17"/>
      <c r="D152" s="17"/>
      <c r="S152" s="17"/>
      <c r="T152" s="17"/>
      <c r="X152" s="1330"/>
      <c r="Y152" s="1330"/>
      <c r="Z152" s="1330"/>
      <c r="AA152" s="1330"/>
      <c r="AB152" s="1330"/>
      <c r="AC152" s="1330"/>
      <c r="AD152" s="1330"/>
      <c r="AE152" s="1330"/>
      <c r="AF152" s="1330"/>
      <c r="AG152" s="1330"/>
      <c r="AH152" s="1330"/>
      <c r="AI152" s="1330"/>
      <c r="AJ152" s="1330"/>
      <c r="AK152" s="1330"/>
    </row>
    <row r="153" spans="2:37" ht="14.4" customHeight="1" x14ac:dyDescent="0.25">
      <c r="B153" s="17"/>
      <c r="C153" s="17"/>
      <c r="D153" s="17"/>
      <c r="S153" s="23"/>
      <c r="T153" s="17"/>
      <c r="X153" s="1330"/>
      <c r="Y153" s="1330"/>
      <c r="Z153" s="1330"/>
      <c r="AA153" s="1330"/>
      <c r="AB153" s="1330"/>
      <c r="AC153" s="1330"/>
      <c r="AD153" s="1330"/>
      <c r="AE153" s="1330"/>
      <c r="AF153" s="1330"/>
      <c r="AG153" s="1330"/>
      <c r="AH153" s="1330"/>
      <c r="AI153" s="1330"/>
      <c r="AJ153" s="1330"/>
      <c r="AK153" s="1330"/>
    </row>
    <row r="154" spans="2:37" ht="14.4" customHeight="1" x14ac:dyDescent="0.25">
      <c r="B154" s="17"/>
      <c r="C154" s="17"/>
      <c r="D154" s="17"/>
      <c r="S154" s="23"/>
      <c r="T154" s="17"/>
      <c r="X154" s="1934"/>
      <c r="Y154" s="1934"/>
      <c r="Z154" s="1934"/>
      <c r="AA154" s="1934"/>
      <c r="AB154" s="1934"/>
      <c r="AC154" s="1934"/>
      <c r="AD154" s="1934"/>
      <c r="AE154" s="1934"/>
      <c r="AF154" s="1948"/>
      <c r="AG154" s="1948"/>
      <c r="AH154" s="1948"/>
      <c r="AI154" s="1948"/>
      <c r="AJ154" s="1948"/>
      <c r="AK154" s="1948"/>
    </row>
    <row r="155" spans="2:37" ht="14.4" customHeight="1" x14ac:dyDescent="0.25">
      <c r="B155" s="17"/>
      <c r="C155" s="17"/>
      <c r="D155" s="17"/>
      <c r="S155" s="23"/>
      <c r="T155" s="17"/>
      <c r="X155" s="1934"/>
      <c r="Y155" s="1934"/>
      <c r="Z155" s="1934"/>
      <c r="AA155" s="1934"/>
      <c r="AB155" s="1934"/>
      <c r="AC155" s="1934"/>
      <c r="AD155" s="1934"/>
      <c r="AE155" s="1934"/>
      <c r="AF155" s="1948"/>
      <c r="AG155" s="1948"/>
      <c r="AH155" s="1948"/>
      <c r="AI155" s="1948"/>
      <c r="AJ155" s="1948"/>
      <c r="AK155" s="1948"/>
    </row>
    <row r="156" spans="2:37" ht="14.4" customHeight="1" x14ac:dyDescent="0.25">
      <c r="B156" s="17"/>
      <c r="C156" s="17"/>
      <c r="D156" s="17"/>
      <c r="S156" s="23"/>
      <c r="T156" s="17"/>
      <c r="X156" s="1317"/>
      <c r="Y156" s="1317"/>
      <c r="Z156" s="1927"/>
      <c r="AA156" s="1927"/>
      <c r="AB156" s="1927"/>
      <c r="AC156" s="1927"/>
      <c r="AD156" s="1927"/>
      <c r="AE156" s="1927"/>
      <c r="AF156" s="1927"/>
      <c r="AG156" s="1927"/>
      <c r="AH156" s="1927"/>
      <c r="AI156" s="1927"/>
      <c r="AJ156" s="1927"/>
      <c r="AK156" s="1927"/>
    </row>
    <row r="157" spans="2:37" ht="14.4" customHeight="1" x14ac:dyDescent="0.25">
      <c r="B157" s="17"/>
      <c r="C157" s="17"/>
      <c r="D157" s="17"/>
      <c r="S157" s="23"/>
      <c r="T157" s="17"/>
      <c r="X157" s="1317"/>
      <c r="Y157" s="1317"/>
      <c r="Z157" s="1927"/>
      <c r="AA157" s="1927"/>
      <c r="AB157" s="1927"/>
      <c r="AC157" s="1927"/>
      <c r="AD157" s="1927"/>
      <c r="AE157" s="1927"/>
      <c r="AF157" s="1927"/>
      <c r="AG157" s="1927"/>
      <c r="AH157" s="1927"/>
      <c r="AI157" s="1927"/>
      <c r="AJ157" s="1927"/>
      <c r="AK157" s="1927"/>
    </row>
    <row r="158" spans="2:37" ht="14.4" customHeight="1" x14ac:dyDescent="0.25">
      <c r="B158" s="17"/>
      <c r="C158" s="17"/>
      <c r="D158" s="17"/>
      <c r="S158" s="23"/>
      <c r="T158" s="17"/>
      <c r="X158" s="1317"/>
      <c r="Y158" s="1317"/>
      <c r="Z158" s="1927"/>
      <c r="AA158" s="1927"/>
      <c r="AB158" s="1927"/>
      <c r="AC158" s="1927"/>
      <c r="AD158" s="1927"/>
      <c r="AE158" s="1927"/>
      <c r="AF158" s="1927"/>
      <c r="AG158" s="1927"/>
      <c r="AH158" s="1927"/>
      <c r="AI158" s="1927"/>
      <c r="AJ158" s="1927"/>
      <c r="AK158" s="1927"/>
    </row>
    <row r="159" spans="2:37" ht="14.4" customHeight="1" x14ac:dyDescent="0.25">
      <c r="B159" s="17"/>
      <c r="C159" s="17"/>
      <c r="D159" s="17"/>
      <c r="S159" s="23"/>
      <c r="T159" s="17"/>
      <c r="X159" s="1317"/>
      <c r="Y159" s="1317"/>
      <c r="Z159" s="1927"/>
      <c r="AA159" s="1927"/>
      <c r="AB159" s="1927"/>
      <c r="AC159" s="1927"/>
      <c r="AD159" s="1927"/>
      <c r="AE159" s="1927"/>
      <c r="AF159" s="1927"/>
      <c r="AG159" s="1927"/>
      <c r="AH159" s="1927"/>
      <c r="AI159" s="1927"/>
      <c r="AJ159" s="1927"/>
      <c r="AK159" s="1927"/>
    </row>
    <row r="160" spans="2:37" ht="14.4" customHeight="1" x14ac:dyDescent="0.25">
      <c r="B160" s="17"/>
      <c r="C160" s="17"/>
      <c r="D160" s="17"/>
      <c r="S160" s="23"/>
      <c r="T160" s="17"/>
      <c r="X160" s="1317"/>
      <c r="Y160" s="1317"/>
      <c r="Z160" s="1927"/>
      <c r="AA160" s="1927"/>
      <c r="AB160" s="1927"/>
      <c r="AC160" s="1927"/>
      <c r="AD160" s="1927"/>
      <c r="AE160" s="1927"/>
      <c r="AF160" s="1927"/>
      <c r="AG160" s="1927"/>
      <c r="AH160" s="1927"/>
      <c r="AI160" s="1927"/>
      <c r="AJ160" s="1927"/>
      <c r="AK160" s="1927"/>
    </row>
    <row r="161" spans="2:37" ht="14.4" customHeight="1" x14ac:dyDescent="0.25">
      <c r="B161" s="17"/>
      <c r="C161" s="17"/>
      <c r="D161" s="17"/>
      <c r="S161" s="23"/>
      <c r="T161" s="17"/>
      <c r="X161" s="1317"/>
      <c r="Y161" s="1317"/>
      <c r="Z161" s="1927"/>
      <c r="AA161" s="1927"/>
      <c r="AB161" s="1927"/>
      <c r="AC161" s="1927"/>
      <c r="AD161" s="1927"/>
      <c r="AE161" s="1927"/>
      <c r="AF161" s="1927"/>
      <c r="AG161" s="1927"/>
      <c r="AH161" s="1927"/>
      <c r="AI161" s="1927"/>
      <c r="AJ161" s="1927"/>
      <c r="AK161" s="1927"/>
    </row>
    <row r="162" spans="2:37" ht="14.4" customHeight="1" x14ac:dyDescent="0.25">
      <c r="B162" s="17"/>
      <c r="C162" s="17"/>
      <c r="D162" s="17"/>
      <c r="S162" s="23"/>
      <c r="T162" s="17"/>
      <c r="X162" s="1317"/>
      <c r="Y162" s="1317"/>
      <c r="Z162" s="1927"/>
      <c r="AA162" s="1927"/>
      <c r="AB162" s="1927"/>
      <c r="AC162" s="1927"/>
      <c r="AD162" s="1927"/>
      <c r="AE162" s="1927"/>
      <c r="AF162" s="1927"/>
      <c r="AG162" s="1927"/>
      <c r="AH162" s="1927"/>
      <c r="AI162" s="1927"/>
      <c r="AJ162" s="1927"/>
      <c r="AK162" s="1927"/>
    </row>
    <row r="163" spans="2:37" ht="14.4" customHeight="1" x14ac:dyDescent="0.25">
      <c r="B163" s="17"/>
      <c r="C163" s="17"/>
      <c r="D163" s="17"/>
      <c r="S163" s="23"/>
      <c r="T163" s="17"/>
      <c r="X163" s="1317"/>
      <c r="Y163" s="1317"/>
      <c r="Z163" s="1927"/>
      <c r="AA163" s="1927"/>
      <c r="AB163" s="1927"/>
      <c r="AC163" s="1927"/>
      <c r="AD163" s="1927"/>
      <c r="AE163" s="1927"/>
      <c r="AF163" s="1927"/>
      <c r="AG163" s="1927"/>
      <c r="AH163" s="1927"/>
      <c r="AI163" s="1927"/>
      <c r="AJ163" s="1927"/>
      <c r="AK163" s="1927"/>
    </row>
    <row r="164" spans="2:37" ht="14.4" customHeight="1" x14ac:dyDescent="0.25">
      <c r="B164" s="17"/>
      <c r="C164" s="17"/>
      <c r="D164" s="17"/>
      <c r="S164" s="23"/>
      <c r="T164" s="17"/>
      <c r="X164" s="1317"/>
      <c r="Y164" s="1317"/>
      <c r="Z164" s="1927"/>
      <c r="AA164" s="1927"/>
      <c r="AB164" s="1927"/>
      <c r="AC164" s="1927"/>
      <c r="AD164" s="1927"/>
      <c r="AE164" s="1927"/>
      <c r="AF164" s="1927"/>
      <c r="AG164" s="1927"/>
      <c r="AH164" s="1927"/>
      <c r="AI164" s="1927"/>
      <c r="AJ164" s="1927"/>
      <c r="AK164" s="1927"/>
    </row>
    <row r="165" spans="2:37" ht="14.4" customHeight="1" x14ac:dyDescent="0.25">
      <c r="B165" s="17"/>
      <c r="C165" s="17"/>
      <c r="D165" s="17"/>
      <c r="S165" s="23"/>
      <c r="T165" s="17"/>
      <c r="X165" s="1317"/>
      <c r="Y165" s="1317"/>
      <c r="Z165" s="1927"/>
      <c r="AA165" s="1927"/>
      <c r="AB165" s="1927"/>
      <c r="AC165" s="1927"/>
      <c r="AD165" s="1927"/>
      <c r="AE165" s="1927"/>
      <c r="AF165" s="1927"/>
      <c r="AG165" s="1927"/>
      <c r="AH165" s="1927"/>
      <c r="AI165" s="1927"/>
      <c r="AJ165" s="1927"/>
      <c r="AK165" s="1927"/>
    </row>
    <row r="166" spans="2:37" ht="14.4" customHeight="1" x14ac:dyDescent="0.25">
      <c r="B166" s="17"/>
      <c r="C166" s="17"/>
      <c r="D166" s="17"/>
      <c r="S166" s="23"/>
      <c r="T166" s="17"/>
      <c r="X166" s="1317"/>
      <c r="Y166" s="1317"/>
      <c r="Z166" s="1927"/>
      <c r="AA166" s="1927"/>
      <c r="AB166" s="1927"/>
      <c r="AC166" s="1927"/>
      <c r="AD166" s="1927"/>
      <c r="AE166" s="1927"/>
      <c r="AF166" s="1927"/>
      <c r="AG166" s="1927"/>
      <c r="AH166" s="1927"/>
      <c r="AI166" s="1927"/>
      <c r="AJ166" s="1927"/>
      <c r="AK166" s="1927"/>
    </row>
    <row r="167" spans="2:37" ht="14.4" customHeight="1" x14ac:dyDescent="0.25">
      <c r="B167" s="17"/>
      <c r="C167" s="17"/>
      <c r="D167" s="17"/>
      <c r="S167" s="23"/>
      <c r="T167" s="17"/>
      <c r="X167" s="1317"/>
      <c r="Y167" s="1317"/>
      <c r="Z167" s="1927"/>
      <c r="AA167" s="1927"/>
      <c r="AB167" s="1927"/>
      <c r="AC167" s="1927"/>
      <c r="AD167" s="1927"/>
      <c r="AE167" s="1927"/>
      <c r="AF167" s="1927"/>
      <c r="AG167" s="1927"/>
      <c r="AH167" s="1927"/>
      <c r="AI167" s="1927"/>
      <c r="AJ167" s="1927"/>
      <c r="AK167" s="1927"/>
    </row>
    <row r="168" spans="2:37" ht="14.4" customHeight="1" x14ac:dyDescent="0.25">
      <c r="B168" s="17"/>
      <c r="C168" s="17"/>
      <c r="D168" s="17"/>
      <c r="S168" s="23"/>
      <c r="T168" s="17"/>
      <c r="X168" s="1317"/>
      <c r="Y168" s="1317"/>
      <c r="Z168" s="1927"/>
      <c r="AA168" s="1927"/>
      <c r="AB168" s="1927"/>
      <c r="AC168" s="1927"/>
      <c r="AD168" s="1927"/>
      <c r="AE168" s="1927"/>
      <c r="AF168" s="1927"/>
      <c r="AG168" s="1927"/>
      <c r="AH168" s="1927"/>
      <c r="AI168" s="1927"/>
      <c r="AJ168" s="1927"/>
      <c r="AK168" s="1927"/>
    </row>
    <row r="169" spans="2:37" ht="14.4" customHeight="1" x14ac:dyDescent="0.25">
      <c r="B169" s="17"/>
      <c r="C169" s="17"/>
      <c r="D169" s="17"/>
      <c r="S169" s="23"/>
      <c r="T169" s="17"/>
    </row>
    <row r="170" spans="2:37" ht="8.4" customHeight="1" x14ac:dyDescent="0.25"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</row>
    <row r="172" spans="2:37" x14ac:dyDescent="0.25"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</row>
    <row r="173" spans="2:37" x14ac:dyDescent="0.25"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</row>
    <row r="174" spans="2:37" x14ac:dyDescent="0.25"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</row>
    <row r="175" spans="2:37" x14ac:dyDescent="0.25"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</row>
    <row r="176" spans="2:37" x14ac:dyDescent="0.25"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</row>
    <row r="177" spans="2:38" x14ac:dyDescent="0.25"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</row>
    <row r="178" spans="2:38" x14ac:dyDescent="0.25"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</row>
    <row r="179" spans="2:38" x14ac:dyDescent="0.25"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</row>
    <row r="180" spans="2:38" x14ac:dyDescent="0.25"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</row>
    <row r="181" spans="2:38" x14ac:dyDescent="0.25">
      <c r="B181" s="17"/>
      <c r="C181" s="17"/>
      <c r="D181" s="17"/>
      <c r="S181" s="17"/>
      <c r="T181" s="17"/>
    </row>
    <row r="182" spans="2:38" x14ac:dyDescent="0.25">
      <c r="B182" s="17"/>
      <c r="C182" s="17"/>
      <c r="D182" s="17"/>
      <c r="S182" s="17"/>
      <c r="T182" s="17"/>
      <c r="Y182" s="1330"/>
      <c r="Z182" s="1330"/>
      <c r="AA182" s="1330"/>
      <c r="AB182" s="1330"/>
      <c r="AC182" s="1330"/>
      <c r="AD182" s="1330"/>
      <c r="AE182" s="1330"/>
      <c r="AF182" s="1330"/>
      <c r="AG182" s="1330"/>
      <c r="AH182" s="1330"/>
      <c r="AI182" s="1330"/>
      <c r="AJ182" s="1330"/>
      <c r="AK182" s="1330"/>
      <c r="AL182" s="1330"/>
    </row>
    <row r="183" spans="2:38" ht="14.4" customHeight="1" x14ac:dyDescent="0.25">
      <c r="B183" s="17"/>
      <c r="C183" s="17"/>
      <c r="D183" s="17"/>
      <c r="E183" s="1443" t="s">
        <v>104</v>
      </c>
      <c r="F183" s="1444"/>
      <c r="H183" s="1434">
        <f>'4 - Overview'!F15</f>
        <v>0</v>
      </c>
      <c r="I183" s="1435"/>
      <c r="J183" s="1435"/>
      <c r="K183" s="1435"/>
      <c r="L183" s="1435"/>
      <c r="M183" s="1435"/>
      <c r="N183" s="1435"/>
      <c r="O183" s="1435"/>
      <c r="P183" s="1435"/>
      <c r="Q183" s="1436"/>
      <c r="T183" s="17"/>
      <c r="Y183" s="1330"/>
      <c r="Z183" s="1330"/>
      <c r="AA183" s="1330"/>
      <c r="AB183" s="1330"/>
      <c r="AC183" s="1330"/>
      <c r="AD183" s="1330"/>
      <c r="AE183" s="1330"/>
      <c r="AF183" s="1330"/>
      <c r="AG183" s="1330"/>
      <c r="AH183" s="1330"/>
      <c r="AI183" s="1330"/>
      <c r="AJ183" s="1330"/>
      <c r="AK183" s="1330"/>
      <c r="AL183" s="1330"/>
    </row>
    <row r="184" spans="2:38" ht="14.4" customHeight="1" x14ac:dyDescent="0.25">
      <c r="B184" s="17"/>
      <c r="C184" s="17"/>
      <c r="D184" s="17"/>
      <c r="E184" s="1445"/>
      <c r="F184" s="1446"/>
      <c r="H184" s="1437"/>
      <c r="I184" s="1438"/>
      <c r="J184" s="1438"/>
      <c r="K184" s="1438"/>
      <c r="L184" s="1438"/>
      <c r="M184" s="1438"/>
      <c r="N184" s="1438"/>
      <c r="O184" s="1438"/>
      <c r="P184" s="1438"/>
      <c r="Q184" s="1439"/>
      <c r="T184" s="17"/>
      <c r="Y184" s="1934"/>
      <c r="Z184" s="1934"/>
      <c r="AA184" s="1934"/>
      <c r="AB184" s="1934"/>
      <c r="AC184" s="1934"/>
      <c r="AD184" s="1934"/>
      <c r="AE184" s="1934"/>
      <c r="AF184" s="1934"/>
      <c r="AG184" s="1934"/>
      <c r="AH184" s="1934"/>
      <c r="AI184" s="1934"/>
      <c r="AJ184" s="1934"/>
      <c r="AK184" s="1934"/>
      <c r="AL184" s="1934"/>
    </row>
    <row r="185" spans="2:38" ht="15.6" customHeight="1" x14ac:dyDescent="0.25">
      <c r="B185" s="17"/>
      <c r="C185" s="17"/>
      <c r="D185" s="17"/>
      <c r="E185" s="1445"/>
      <c r="F185" s="1446"/>
      <c r="G185" s="18"/>
      <c r="H185" s="1437"/>
      <c r="I185" s="1438"/>
      <c r="J185" s="1438"/>
      <c r="K185" s="1438"/>
      <c r="L185" s="1438"/>
      <c r="M185" s="1438"/>
      <c r="N185" s="1438"/>
      <c r="O185" s="1438"/>
      <c r="P185" s="1438"/>
      <c r="Q185" s="1439"/>
      <c r="T185" s="17"/>
      <c r="Y185" s="1934"/>
      <c r="Z185" s="1934"/>
      <c r="AA185" s="1934"/>
      <c r="AB185" s="1934"/>
      <c r="AC185" s="1934"/>
      <c r="AD185" s="1934"/>
      <c r="AE185" s="1934"/>
      <c r="AF185" s="1934"/>
      <c r="AG185" s="1934"/>
      <c r="AH185" s="1934"/>
      <c r="AI185" s="1934"/>
      <c r="AJ185" s="1934"/>
      <c r="AK185" s="1934"/>
      <c r="AL185" s="1934"/>
    </row>
    <row r="186" spans="2:38" ht="15.6" x14ac:dyDescent="0.25">
      <c r="B186" s="17"/>
      <c r="C186" s="17"/>
      <c r="D186" s="17"/>
      <c r="E186" s="1445"/>
      <c r="F186" s="1446"/>
      <c r="G186" s="18"/>
      <c r="H186" s="1437"/>
      <c r="I186" s="1438"/>
      <c r="J186" s="1438"/>
      <c r="K186" s="1438"/>
      <c r="L186" s="1438"/>
      <c r="M186" s="1438"/>
      <c r="N186" s="1438"/>
      <c r="O186" s="1438"/>
      <c r="P186" s="1438"/>
      <c r="Q186" s="1439"/>
      <c r="T186" s="17"/>
      <c r="Y186" s="1317"/>
      <c r="Z186" s="1317"/>
      <c r="AA186" s="1317"/>
      <c r="AB186" s="1317"/>
      <c r="AC186" s="1317"/>
      <c r="AD186" s="1317"/>
      <c r="AE186" s="1317"/>
      <c r="AF186" s="1317"/>
      <c r="AG186" s="1927"/>
      <c r="AH186" s="1927"/>
      <c r="AI186" s="1927"/>
      <c r="AJ186" s="1927"/>
      <c r="AK186" s="1927"/>
      <c r="AL186" s="1927"/>
    </row>
    <row r="187" spans="2:38" ht="15.6" x14ac:dyDescent="0.25">
      <c r="B187" s="17"/>
      <c r="C187" s="17"/>
      <c r="D187" s="17"/>
      <c r="E187" s="1445"/>
      <c r="F187" s="1446"/>
      <c r="G187" s="18"/>
      <c r="H187" s="1437"/>
      <c r="I187" s="1438"/>
      <c r="J187" s="1438"/>
      <c r="K187" s="1438"/>
      <c r="L187" s="1438"/>
      <c r="M187" s="1438"/>
      <c r="N187" s="1438"/>
      <c r="O187" s="1438"/>
      <c r="P187" s="1438"/>
      <c r="Q187" s="1439"/>
      <c r="T187" s="17"/>
      <c r="Y187" s="1317"/>
      <c r="Z187" s="1317"/>
      <c r="AA187" s="1317"/>
      <c r="AB187" s="1317"/>
      <c r="AC187" s="1317"/>
      <c r="AD187" s="1317"/>
      <c r="AE187" s="1317"/>
      <c r="AF187" s="1317"/>
      <c r="AG187" s="1927"/>
      <c r="AH187" s="1927"/>
      <c r="AI187" s="1927"/>
      <c r="AJ187" s="1927"/>
      <c r="AK187" s="1927"/>
      <c r="AL187" s="1927"/>
    </row>
    <row r="188" spans="2:38" ht="14.4" customHeight="1" x14ac:dyDescent="0.25">
      <c r="B188" s="17"/>
      <c r="C188" s="17"/>
      <c r="D188" s="17"/>
      <c r="E188" s="1445"/>
      <c r="F188" s="1446"/>
      <c r="G188" s="19"/>
      <c r="H188" s="1437"/>
      <c r="I188" s="1438"/>
      <c r="J188" s="1438"/>
      <c r="K188" s="1438"/>
      <c r="L188" s="1438"/>
      <c r="M188" s="1438"/>
      <c r="N188" s="1438"/>
      <c r="O188" s="1438"/>
      <c r="P188" s="1438"/>
      <c r="Q188" s="1439"/>
      <c r="T188" s="17"/>
      <c r="Y188" s="1317"/>
      <c r="Z188" s="1317"/>
      <c r="AA188" s="1317"/>
      <c r="AB188" s="1317"/>
      <c r="AC188" s="1317"/>
      <c r="AD188" s="1317"/>
      <c r="AE188" s="1317"/>
      <c r="AF188" s="1317"/>
      <c r="AG188" s="1927"/>
      <c r="AH188" s="1927"/>
      <c r="AI188" s="1927"/>
      <c r="AJ188" s="1927"/>
      <c r="AK188" s="1927"/>
      <c r="AL188" s="1927"/>
    </row>
    <row r="189" spans="2:38" ht="14.4" customHeight="1" x14ac:dyDescent="0.25">
      <c r="B189" s="17"/>
      <c r="C189" s="17"/>
      <c r="D189" s="17"/>
      <c r="E189" s="1447"/>
      <c r="F189" s="1448"/>
      <c r="H189" s="1440"/>
      <c r="I189" s="1441"/>
      <c r="J189" s="1441"/>
      <c r="K189" s="1441"/>
      <c r="L189" s="1441"/>
      <c r="M189" s="1441"/>
      <c r="N189" s="1441"/>
      <c r="O189" s="1441"/>
      <c r="P189" s="1441"/>
      <c r="Q189" s="1442"/>
      <c r="T189" s="17"/>
      <c r="Y189" s="1317"/>
      <c r="Z189" s="1317"/>
      <c r="AA189" s="1317"/>
      <c r="AB189" s="1317"/>
      <c r="AC189" s="1317"/>
      <c r="AD189" s="1317"/>
      <c r="AE189" s="1317"/>
      <c r="AF189" s="1317"/>
      <c r="AG189" s="1927"/>
      <c r="AH189" s="1927"/>
      <c r="AI189" s="1927"/>
      <c r="AJ189" s="1927"/>
      <c r="AK189" s="1927"/>
      <c r="AL189" s="1927"/>
    </row>
    <row r="190" spans="2:38" ht="14.4" customHeight="1" x14ac:dyDescent="0.25">
      <c r="B190" s="17"/>
      <c r="C190" s="17"/>
      <c r="D190" s="17"/>
      <c r="E190" s="18"/>
      <c r="F190" s="18"/>
      <c r="T190" s="17"/>
      <c r="Y190" s="1317"/>
      <c r="Z190" s="1317"/>
      <c r="AA190" s="1317"/>
      <c r="AB190" s="1317"/>
      <c r="AC190" s="1317"/>
      <c r="AD190" s="1317"/>
      <c r="AE190" s="1317"/>
      <c r="AF190" s="1317"/>
      <c r="AG190" s="1927"/>
      <c r="AH190" s="1927"/>
      <c r="AI190" s="1927"/>
      <c r="AJ190" s="1927"/>
      <c r="AK190" s="1927"/>
      <c r="AL190" s="1927"/>
    </row>
    <row r="191" spans="2:38" x14ac:dyDescent="0.25">
      <c r="B191" s="17"/>
      <c r="C191" s="17"/>
      <c r="D191" s="17"/>
      <c r="E191" s="1449" t="s">
        <v>105</v>
      </c>
      <c r="F191" s="1450"/>
      <c r="H191" s="1434">
        <f>'4 - Overview'!F19</f>
        <v>0</v>
      </c>
      <c r="I191" s="1435"/>
      <c r="J191" s="1435"/>
      <c r="K191" s="1435"/>
      <c r="L191" s="1435"/>
      <c r="M191" s="1435"/>
      <c r="N191" s="1435"/>
      <c r="O191" s="1435"/>
      <c r="P191" s="1435"/>
      <c r="Q191" s="1436"/>
      <c r="T191" s="17"/>
      <c r="Y191" s="1317"/>
      <c r="Z191" s="1317"/>
      <c r="AA191" s="1317"/>
      <c r="AB191" s="1317"/>
      <c r="AC191" s="1317"/>
      <c r="AD191" s="1317"/>
      <c r="AE191" s="1317"/>
      <c r="AF191" s="1317"/>
      <c r="AG191" s="1927"/>
      <c r="AH191" s="1927"/>
      <c r="AI191" s="1927"/>
      <c r="AJ191" s="1927"/>
      <c r="AK191" s="1927"/>
      <c r="AL191" s="1927"/>
    </row>
    <row r="192" spans="2:38" x14ac:dyDescent="0.25">
      <c r="B192" s="17"/>
      <c r="C192" s="17"/>
      <c r="D192" s="17"/>
      <c r="E192" s="1451"/>
      <c r="F192" s="1452"/>
      <c r="H192" s="1437"/>
      <c r="I192" s="1438"/>
      <c r="J192" s="1438"/>
      <c r="K192" s="1438"/>
      <c r="L192" s="1438"/>
      <c r="M192" s="1438"/>
      <c r="N192" s="1438"/>
      <c r="O192" s="1438"/>
      <c r="P192" s="1438"/>
      <c r="Q192" s="1439"/>
      <c r="T192" s="17"/>
      <c r="Y192" s="1317"/>
      <c r="Z192" s="1317"/>
      <c r="AA192" s="1317"/>
      <c r="AB192" s="1317"/>
      <c r="AC192" s="1317"/>
      <c r="AD192" s="1317"/>
      <c r="AE192" s="1317"/>
      <c r="AF192" s="1317"/>
      <c r="AG192" s="1927"/>
      <c r="AH192" s="1927"/>
      <c r="AI192" s="1927"/>
      <c r="AJ192" s="1927"/>
      <c r="AK192" s="1927"/>
      <c r="AL192" s="1927"/>
    </row>
    <row r="193" spans="2:38" ht="15.6" customHeight="1" x14ac:dyDescent="0.25">
      <c r="B193" s="17"/>
      <c r="C193" s="17"/>
      <c r="D193" s="17"/>
      <c r="E193" s="1451"/>
      <c r="F193" s="1452"/>
      <c r="G193" s="18"/>
      <c r="H193" s="1437"/>
      <c r="I193" s="1438"/>
      <c r="J193" s="1438"/>
      <c r="K193" s="1438"/>
      <c r="L193" s="1438"/>
      <c r="M193" s="1438"/>
      <c r="N193" s="1438"/>
      <c r="O193" s="1438"/>
      <c r="P193" s="1438"/>
      <c r="Q193" s="1439"/>
      <c r="T193" s="17"/>
      <c r="Y193" s="1317"/>
      <c r="Z193" s="1317"/>
      <c r="AA193" s="1317"/>
      <c r="AB193" s="1317"/>
      <c r="AC193" s="1317"/>
      <c r="AD193" s="1317"/>
      <c r="AE193" s="1317"/>
      <c r="AF193" s="1317"/>
      <c r="AG193" s="1927"/>
      <c r="AH193" s="1927"/>
      <c r="AI193" s="1927"/>
      <c r="AJ193" s="1927"/>
      <c r="AK193" s="1927"/>
      <c r="AL193" s="1927"/>
    </row>
    <row r="194" spans="2:38" ht="14.4" customHeight="1" x14ac:dyDescent="0.25">
      <c r="B194" s="17"/>
      <c r="C194" s="17"/>
      <c r="D194" s="17"/>
      <c r="E194" s="1451"/>
      <c r="F194" s="1452"/>
      <c r="G194" s="18"/>
      <c r="H194" s="1437"/>
      <c r="I194" s="1438"/>
      <c r="J194" s="1438"/>
      <c r="K194" s="1438"/>
      <c r="L194" s="1438"/>
      <c r="M194" s="1438"/>
      <c r="N194" s="1438"/>
      <c r="O194" s="1438"/>
      <c r="P194" s="1438"/>
      <c r="Q194" s="1439"/>
      <c r="T194" s="17"/>
      <c r="Y194" s="1317"/>
      <c r="Z194" s="1317"/>
      <c r="AA194" s="1317"/>
      <c r="AB194" s="1317"/>
      <c r="AC194" s="1317"/>
      <c r="AD194" s="1317"/>
      <c r="AE194" s="1317"/>
      <c r="AF194" s="1317"/>
      <c r="AG194" s="1927"/>
      <c r="AH194" s="1927"/>
      <c r="AI194" s="1927"/>
      <c r="AJ194" s="1927"/>
      <c r="AK194" s="1927"/>
      <c r="AL194" s="1927"/>
    </row>
    <row r="195" spans="2:38" ht="14.4" customHeight="1" x14ac:dyDescent="0.25">
      <c r="B195" s="17"/>
      <c r="C195" s="17"/>
      <c r="D195" s="17"/>
      <c r="E195" s="1453"/>
      <c r="F195" s="1454"/>
      <c r="G195" s="18"/>
      <c r="H195" s="1440"/>
      <c r="I195" s="1441"/>
      <c r="J195" s="1441"/>
      <c r="K195" s="1441"/>
      <c r="L195" s="1441"/>
      <c r="M195" s="1441"/>
      <c r="N195" s="1441"/>
      <c r="O195" s="1441"/>
      <c r="P195" s="1441"/>
      <c r="Q195" s="1442"/>
      <c r="T195" s="17"/>
      <c r="Y195" s="1317"/>
      <c r="Z195" s="1317"/>
      <c r="AA195" s="1317"/>
      <c r="AB195" s="1317"/>
      <c r="AC195" s="1317"/>
      <c r="AD195" s="1317"/>
      <c r="AE195" s="1317"/>
      <c r="AF195" s="1317"/>
      <c r="AG195" s="1927"/>
      <c r="AH195" s="1927"/>
      <c r="AI195" s="1927"/>
      <c r="AJ195" s="1927"/>
      <c r="AK195" s="1927"/>
      <c r="AL195" s="1927"/>
    </row>
    <row r="196" spans="2:38" ht="14.4" customHeight="1" x14ac:dyDescent="0.25">
      <c r="B196" s="17"/>
      <c r="C196" s="17"/>
      <c r="D196" s="17"/>
      <c r="E196" s="19"/>
      <c r="F196" s="24"/>
      <c r="G196" s="19"/>
      <c r="H196" s="19"/>
      <c r="I196" s="19"/>
      <c r="J196" s="19"/>
      <c r="K196" s="19"/>
      <c r="L196" s="24"/>
      <c r="M196" s="24"/>
      <c r="N196" s="24"/>
      <c r="O196" s="24"/>
      <c r="P196" s="24"/>
      <c r="T196" s="17"/>
      <c r="Y196" s="1317"/>
      <c r="Z196" s="1317"/>
      <c r="AA196" s="1317"/>
      <c r="AB196" s="1317"/>
      <c r="AC196" s="1317"/>
      <c r="AD196" s="1317"/>
      <c r="AE196" s="1317"/>
      <c r="AF196" s="1317"/>
      <c r="AG196" s="1927"/>
      <c r="AH196" s="1927"/>
      <c r="AI196" s="1927"/>
      <c r="AJ196" s="1927"/>
      <c r="AK196" s="1927"/>
      <c r="AL196" s="1927"/>
    </row>
    <row r="197" spans="2:38" ht="14.4" customHeight="1" x14ac:dyDescent="0.25">
      <c r="B197" s="17"/>
      <c r="C197" s="17"/>
      <c r="D197" s="17"/>
      <c r="E197" s="1449" t="s">
        <v>106</v>
      </c>
      <c r="F197" s="1450"/>
      <c r="G197" s="18"/>
      <c r="H197" s="1434">
        <f>'4 - Overview'!F23</f>
        <v>0</v>
      </c>
      <c r="I197" s="1435"/>
      <c r="J197" s="1435"/>
      <c r="K197" s="1435"/>
      <c r="L197" s="1435"/>
      <c r="M197" s="1435"/>
      <c r="N197" s="1435"/>
      <c r="O197" s="1435"/>
      <c r="P197" s="1435"/>
      <c r="Q197" s="1436"/>
      <c r="T197" s="17"/>
      <c r="Y197" s="1317"/>
      <c r="Z197" s="1317"/>
      <c r="AA197" s="1317"/>
      <c r="AB197" s="1317"/>
      <c r="AC197" s="1317"/>
      <c r="AD197" s="1317"/>
      <c r="AE197" s="1317"/>
      <c r="AF197" s="1317"/>
      <c r="AG197" s="1927"/>
      <c r="AH197" s="1927"/>
      <c r="AI197" s="1927"/>
      <c r="AJ197" s="1927"/>
      <c r="AK197" s="1927"/>
      <c r="AL197" s="1927"/>
    </row>
    <row r="198" spans="2:38" ht="14.4" customHeight="1" x14ac:dyDescent="0.25">
      <c r="B198" s="17"/>
      <c r="C198" s="17"/>
      <c r="D198" s="17"/>
      <c r="E198" s="1451"/>
      <c r="F198" s="1452"/>
      <c r="G198" s="18"/>
      <c r="H198" s="1437"/>
      <c r="I198" s="1438"/>
      <c r="J198" s="1438"/>
      <c r="K198" s="1438"/>
      <c r="L198" s="1438"/>
      <c r="M198" s="1438"/>
      <c r="N198" s="1438"/>
      <c r="O198" s="1438"/>
      <c r="P198" s="1438"/>
      <c r="Q198" s="1439"/>
      <c r="T198" s="17"/>
      <c r="Y198" s="1317"/>
      <c r="Z198" s="1317"/>
      <c r="AA198" s="1317"/>
      <c r="AB198" s="1317"/>
      <c r="AC198" s="1317"/>
      <c r="AD198" s="1317"/>
      <c r="AE198" s="1317"/>
      <c r="AF198" s="1317"/>
      <c r="AG198" s="1927"/>
      <c r="AH198" s="1927"/>
      <c r="AI198" s="1927"/>
      <c r="AJ198" s="1927"/>
      <c r="AK198" s="1927"/>
      <c r="AL198" s="1927"/>
    </row>
    <row r="199" spans="2:38" ht="14.4" customHeight="1" x14ac:dyDescent="0.25">
      <c r="B199" s="17"/>
      <c r="C199" s="17"/>
      <c r="D199" s="17"/>
      <c r="E199" s="1451"/>
      <c r="F199" s="1452"/>
      <c r="G199" s="18"/>
      <c r="H199" s="1437"/>
      <c r="I199" s="1438"/>
      <c r="J199" s="1438"/>
      <c r="K199" s="1438"/>
      <c r="L199" s="1438"/>
      <c r="M199" s="1438"/>
      <c r="N199" s="1438"/>
      <c r="O199" s="1438"/>
      <c r="P199" s="1438"/>
      <c r="Q199" s="1439"/>
      <c r="T199" s="17"/>
      <c r="Y199" s="1317"/>
      <c r="Z199" s="1317"/>
      <c r="AA199" s="1317"/>
      <c r="AB199" s="1317"/>
      <c r="AC199" s="1317"/>
      <c r="AD199" s="1317"/>
      <c r="AE199" s="1317"/>
      <c r="AF199" s="1317"/>
      <c r="AG199" s="1927"/>
      <c r="AH199" s="1927"/>
      <c r="AI199" s="1927"/>
      <c r="AJ199" s="1927"/>
      <c r="AK199" s="1927"/>
      <c r="AL199" s="1927"/>
    </row>
    <row r="200" spans="2:38" ht="14.4" customHeight="1" x14ac:dyDescent="0.25">
      <c r="B200" s="17"/>
      <c r="C200" s="17"/>
      <c r="D200" s="17"/>
      <c r="E200" s="1451"/>
      <c r="F200" s="1452"/>
      <c r="H200" s="1437"/>
      <c r="I200" s="1438"/>
      <c r="J200" s="1438"/>
      <c r="K200" s="1438"/>
      <c r="L200" s="1438"/>
      <c r="M200" s="1438"/>
      <c r="N200" s="1438"/>
      <c r="O200" s="1438"/>
      <c r="P200" s="1438"/>
      <c r="Q200" s="1439"/>
      <c r="T200" s="17"/>
    </row>
    <row r="201" spans="2:38" ht="14.4" customHeight="1" x14ac:dyDescent="0.25">
      <c r="B201" s="17"/>
      <c r="C201" s="17"/>
      <c r="D201" s="17"/>
      <c r="E201" s="1451"/>
      <c r="F201" s="1452"/>
      <c r="G201" s="17"/>
      <c r="H201" s="1437"/>
      <c r="I201" s="1438"/>
      <c r="J201" s="1438"/>
      <c r="K201" s="1438"/>
      <c r="L201" s="1438"/>
      <c r="M201" s="1438"/>
      <c r="N201" s="1438"/>
      <c r="O201" s="1438"/>
      <c r="P201" s="1438"/>
      <c r="Q201" s="1439"/>
      <c r="R201" s="17"/>
      <c r="S201" s="17"/>
      <c r="T201" s="17"/>
    </row>
    <row r="202" spans="2:38" ht="14.4" customHeight="1" x14ac:dyDescent="0.25">
      <c r="B202" s="17"/>
      <c r="C202" s="17"/>
      <c r="D202" s="17"/>
      <c r="E202" s="1451"/>
      <c r="F202" s="1452"/>
      <c r="H202" s="1437"/>
      <c r="I202" s="1438"/>
      <c r="J202" s="1438"/>
      <c r="K202" s="1438"/>
      <c r="L202" s="1438"/>
      <c r="M202" s="1438"/>
      <c r="N202" s="1438"/>
      <c r="O202" s="1438"/>
      <c r="P202" s="1438"/>
      <c r="Q202" s="1439"/>
      <c r="S202" s="23"/>
      <c r="T202" s="17"/>
    </row>
    <row r="203" spans="2:38" ht="14.4" customHeight="1" x14ac:dyDescent="0.25">
      <c r="B203" s="17"/>
      <c r="C203" s="17"/>
      <c r="D203" s="17"/>
      <c r="E203" s="1453"/>
      <c r="F203" s="1454"/>
      <c r="G203" s="23"/>
      <c r="H203" s="1440"/>
      <c r="I203" s="1441"/>
      <c r="J203" s="1441"/>
      <c r="K203" s="1441"/>
      <c r="L203" s="1441"/>
      <c r="M203" s="1441"/>
      <c r="N203" s="1441"/>
      <c r="O203" s="1441"/>
      <c r="P203" s="1441"/>
      <c r="Q203" s="1442"/>
      <c r="R203" s="27"/>
      <c r="S203" s="23"/>
      <c r="T203" s="17"/>
    </row>
    <row r="204" spans="2:38" ht="14.4" customHeight="1" x14ac:dyDescent="0.25">
      <c r="B204" s="17"/>
      <c r="C204" s="17"/>
      <c r="D204" s="17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17"/>
    </row>
    <row r="205" spans="2:38" ht="14.4" customHeight="1" x14ac:dyDescent="0.25">
      <c r="B205" s="17"/>
      <c r="C205" s="17"/>
      <c r="D205" s="17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17"/>
    </row>
    <row r="206" spans="2:38" ht="14.4" customHeight="1" x14ac:dyDescent="0.25">
      <c r="B206" s="17"/>
      <c r="C206" s="17"/>
      <c r="D206" s="17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17"/>
    </row>
    <row r="207" spans="2:38" ht="14.4" customHeight="1" x14ac:dyDescent="0.25">
      <c r="B207" s="17"/>
      <c r="C207" s="17"/>
      <c r="D207" s="17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17"/>
    </row>
    <row r="208" spans="2:38" ht="14.4" customHeight="1" x14ac:dyDescent="0.25">
      <c r="B208" s="17"/>
      <c r="C208" s="17"/>
      <c r="D208" s="17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17"/>
    </row>
    <row r="209" spans="2:20" ht="14.4" customHeight="1" x14ac:dyDescent="0.25">
      <c r="B209" s="17"/>
      <c r="C209" s="17"/>
      <c r="D209" s="17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17"/>
    </row>
    <row r="210" spans="2:20" ht="14.4" customHeight="1" x14ac:dyDescent="0.25">
      <c r="B210" s="17"/>
      <c r="C210" s="17"/>
      <c r="D210" s="17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17"/>
    </row>
    <row r="211" spans="2:20" ht="14.4" customHeight="1" x14ac:dyDescent="0.25">
      <c r="B211" s="17"/>
      <c r="C211" s="17"/>
      <c r="D211" s="17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17"/>
    </row>
    <row r="212" spans="2:20" ht="8.4" customHeight="1" x14ac:dyDescent="0.25"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</row>
    <row r="214" spans="2:20" x14ac:dyDescent="0.25"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</row>
    <row r="215" spans="2:20" x14ac:dyDescent="0.25"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</row>
    <row r="216" spans="2:20" x14ac:dyDescent="0.25"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</row>
    <row r="217" spans="2:20" x14ac:dyDescent="0.25"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</row>
    <row r="218" spans="2:20" x14ac:dyDescent="0.25"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</row>
    <row r="219" spans="2:20" x14ac:dyDescent="0.25"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</row>
    <row r="220" spans="2:20" x14ac:dyDescent="0.25">
      <c r="B220" s="17"/>
      <c r="C220" s="17"/>
      <c r="D220" s="17"/>
      <c r="Q220" s="17"/>
      <c r="R220" s="17"/>
      <c r="S220" s="17"/>
      <c r="T220" s="17"/>
    </row>
    <row r="221" spans="2:20" x14ac:dyDescent="0.25">
      <c r="B221" s="17"/>
      <c r="C221" s="17"/>
      <c r="D221" s="17"/>
      <c r="Q221" s="17"/>
      <c r="R221" s="17"/>
      <c r="S221" s="17"/>
      <c r="T221" s="17"/>
    </row>
    <row r="222" spans="2:20" ht="14.4" customHeight="1" x14ac:dyDescent="0.25"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</row>
    <row r="223" spans="2:20" ht="14.4" customHeight="1" x14ac:dyDescent="0.25">
      <c r="B223" s="17"/>
      <c r="E223" s="1425" t="s">
        <v>107</v>
      </c>
      <c r="F223" s="1426"/>
      <c r="G223" s="1426"/>
      <c r="H223" s="1426"/>
      <c r="I223" s="1426"/>
      <c r="J223" s="1426"/>
      <c r="K223" s="1426"/>
      <c r="L223" s="1426"/>
      <c r="M223" s="1426"/>
      <c r="N223" s="1426"/>
      <c r="O223" s="1426"/>
      <c r="P223" s="1426"/>
      <c r="Q223" s="1427"/>
      <c r="R223" s="17"/>
      <c r="S223" s="17"/>
      <c r="T223" s="17"/>
    </row>
    <row r="224" spans="2:20" ht="14.4" customHeight="1" x14ac:dyDescent="0.25">
      <c r="B224" s="17"/>
      <c r="E224" s="1428"/>
      <c r="F224" s="1429"/>
      <c r="G224" s="1429"/>
      <c r="H224" s="1429"/>
      <c r="I224" s="1429"/>
      <c r="J224" s="1429"/>
      <c r="K224" s="1429"/>
      <c r="L224" s="1429"/>
      <c r="M224" s="1429"/>
      <c r="N224" s="1429"/>
      <c r="O224" s="1429"/>
      <c r="P224" s="1429"/>
      <c r="Q224" s="1430"/>
      <c r="R224" s="17"/>
      <c r="S224" s="17"/>
      <c r="T224" s="17"/>
    </row>
    <row r="225" spans="2:37" ht="21.6" customHeight="1" x14ac:dyDescent="0.25">
      <c r="B225" s="17"/>
      <c r="O225" s="17"/>
      <c r="P225" s="17"/>
      <c r="Q225" s="17"/>
      <c r="R225" s="17"/>
      <c r="S225" s="17"/>
      <c r="T225" s="17"/>
      <c r="X225" s="1330"/>
      <c r="Y225" s="1330"/>
      <c r="Z225" s="1330"/>
      <c r="AA225" s="1330"/>
      <c r="AB225" s="1330"/>
      <c r="AC225" s="1330"/>
      <c r="AD225" s="1330"/>
      <c r="AE225" s="1330"/>
      <c r="AF225" s="1330"/>
      <c r="AG225" s="1330"/>
      <c r="AH225" s="1330"/>
      <c r="AI225" s="1330"/>
      <c r="AJ225" s="1330"/>
      <c r="AK225" s="1330"/>
    </row>
    <row r="226" spans="2:37" ht="21.6" customHeight="1" x14ac:dyDescent="0.25">
      <c r="B226" s="17"/>
      <c r="C226" s="25"/>
      <c r="D226" s="25"/>
      <c r="E226" s="1928">
        <f>'4 - Overview'!C30</f>
        <v>0</v>
      </c>
      <c r="F226" s="1929"/>
      <c r="G226" s="1929"/>
      <c r="H226" s="1929"/>
      <c r="I226" s="1929"/>
      <c r="J226" s="1929"/>
      <c r="K226" s="1929"/>
      <c r="L226" s="1929"/>
      <c r="M226" s="1929"/>
      <c r="N226" s="1929"/>
      <c r="O226" s="1929"/>
      <c r="P226" s="1929"/>
      <c r="Q226" s="1930"/>
      <c r="R226" s="17"/>
      <c r="S226" s="17"/>
      <c r="T226" s="17"/>
      <c r="X226" s="1330"/>
      <c r="Y226" s="1330"/>
      <c r="Z226" s="1330"/>
      <c r="AA226" s="1330"/>
      <c r="AB226" s="1330"/>
      <c r="AC226" s="1330"/>
      <c r="AD226" s="1330"/>
      <c r="AE226" s="1330"/>
      <c r="AF226" s="1330"/>
      <c r="AG226" s="1330"/>
      <c r="AH226" s="1330"/>
      <c r="AI226" s="1330"/>
      <c r="AJ226" s="1330"/>
      <c r="AK226" s="1330"/>
    </row>
    <row r="227" spans="2:37" ht="21.6" customHeight="1" x14ac:dyDescent="0.25">
      <c r="B227" s="17"/>
      <c r="C227" s="25"/>
      <c r="D227" s="25"/>
      <c r="E227" s="1931"/>
      <c r="F227" s="1932"/>
      <c r="G227" s="1932"/>
      <c r="H227" s="1932"/>
      <c r="I227" s="1932"/>
      <c r="J227" s="1932"/>
      <c r="K227" s="1932"/>
      <c r="L227" s="1932"/>
      <c r="M227" s="1932"/>
      <c r="N227" s="1932"/>
      <c r="O227" s="1932"/>
      <c r="P227" s="1932"/>
      <c r="Q227" s="1933"/>
      <c r="R227" s="17"/>
      <c r="S227" s="17"/>
      <c r="T227" s="17"/>
      <c r="X227" s="1934"/>
      <c r="Y227" s="1934"/>
      <c r="Z227" s="1934"/>
      <c r="AA227" s="1934"/>
      <c r="AB227" s="1934"/>
      <c r="AC227" s="1934"/>
      <c r="AD227" s="1934"/>
      <c r="AE227" s="1934"/>
      <c r="AF227" s="1934"/>
      <c r="AG227" s="1934"/>
      <c r="AH227" s="1934"/>
      <c r="AI227" s="1934"/>
      <c r="AJ227" s="1934"/>
      <c r="AK227" s="1934"/>
    </row>
    <row r="228" spans="2:37" ht="21.6" customHeight="1" x14ac:dyDescent="0.25">
      <c r="B228" s="17"/>
      <c r="O228" s="17"/>
      <c r="P228" s="17"/>
      <c r="Q228" s="17"/>
      <c r="R228" s="17"/>
      <c r="S228" s="17"/>
      <c r="T228" s="17"/>
      <c r="X228" s="1934"/>
      <c r="Y228" s="1934"/>
      <c r="Z228" s="1934"/>
      <c r="AA228" s="1934"/>
      <c r="AB228" s="1934"/>
      <c r="AC228" s="1934"/>
      <c r="AD228" s="1934"/>
      <c r="AE228" s="1934"/>
      <c r="AF228" s="1934"/>
      <c r="AG228" s="1934"/>
      <c r="AH228" s="1934"/>
      <c r="AI228" s="1934"/>
      <c r="AJ228" s="1934"/>
      <c r="AK228" s="1934"/>
    </row>
    <row r="229" spans="2:37" ht="21.6" customHeight="1" x14ac:dyDescent="0.25">
      <c r="B229" s="17"/>
      <c r="C229" s="25"/>
      <c r="D229" s="25"/>
      <c r="E229" s="1935">
        <f>IF('4 - Overview'!C38="","",'4 - Overview'!C38)</f>
        <v>0</v>
      </c>
      <c r="F229" s="1936"/>
      <c r="G229" s="1936"/>
      <c r="H229" s="1936"/>
      <c r="I229" s="1936"/>
      <c r="J229" s="1937"/>
      <c r="L229" s="1941">
        <f>IF('4 - Overview'!L38="","",'4 - Overview'!L38)</f>
        <v>0</v>
      </c>
      <c r="M229" s="1942"/>
      <c r="N229" s="1942"/>
      <c r="O229" s="1942"/>
      <c r="P229" s="1942"/>
      <c r="Q229" s="1943"/>
      <c r="R229" s="17"/>
      <c r="S229" s="17"/>
      <c r="T229" s="17"/>
      <c r="X229" s="1317"/>
      <c r="Y229" s="1317"/>
      <c r="Z229" s="1317"/>
      <c r="AA229" s="1317"/>
      <c r="AB229" s="1317"/>
      <c r="AC229" s="1317"/>
      <c r="AD229" s="1317"/>
      <c r="AE229" s="1317"/>
      <c r="AF229" s="1927"/>
      <c r="AG229" s="1927"/>
      <c r="AH229" s="1927"/>
      <c r="AI229" s="1927"/>
      <c r="AJ229" s="1927"/>
      <c r="AK229" s="1927"/>
    </row>
    <row r="230" spans="2:37" ht="21.6" customHeight="1" x14ac:dyDescent="0.25">
      <c r="B230" s="17"/>
      <c r="C230" s="25"/>
      <c r="D230" s="25"/>
      <c r="E230" s="1938"/>
      <c r="F230" s="1939"/>
      <c r="G230" s="1939"/>
      <c r="H230" s="1939"/>
      <c r="I230" s="1939"/>
      <c r="J230" s="1940"/>
      <c r="L230" s="1944"/>
      <c r="M230" s="1945"/>
      <c r="N230" s="1945"/>
      <c r="O230" s="1945"/>
      <c r="P230" s="1945"/>
      <c r="Q230" s="1946"/>
      <c r="R230" s="17"/>
      <c r="S230" s="17"/>
      <c r="T230" s="17"/>
      <c r="X230" s="1317"/>
      <c r="Y230" s="1317"/>
      <c r="Z230" s="1317"/>
      <c r="AA230" s="1317"/>
      <c r="AB230" s="1317"/>
      <c r="AC230" s="1317"/>
      <c r="AD230" s="1317"/>
      <c r="AE230" s="1317"/>
      <c r="AF230" s="1927"/>
      <c r="AG230" s="1927"/>
      <c r="AH230" s="1927"/>
      <c r="AI230" s="1927"/>
      <c r="AJ230" s="1927"/>
      <c r="AK230" s="1927"/>
    </row>
    <row r="231" spans="2:37" ht="21.6" customHeight="1" x14ac:dyDescent="0.25">
      <c r="B231" s="17"/>
      <c r="O231" s="17"/>
      <c r="P231" s="17"/>
      <c r="Q231" s="17"/>
      <c r="R231" s="17"/>
      <c r="S231" s="17"/>
      <c r="T231" s="17"/>
      <c r="X231" s="1317"/>
      <c r="Y231" s="1317"/>
      <c r="Z231" s="1317"/>
      <c r="AA231" s="1317"/>
      <c r="AB231" s="1317"/>
      <c r="AC231" s="1317"/>
      <c r="AD231" s="1317"/>
      <c r="AE231" s="1317"/>
      <c r="AF231" s="1927"/>
      <c r="AG231" s="1927"/>
      <c r="AH231" s="1927"/>
      <c r="AI231" s="1927"/>
      <c r="AJ231" s="1927"/>
      <c r="AK231" s="1927"/>
    </row>
    <row r="232" spans="2:37" ht="21.6" customHeight="1" x14ac:dyDescent="0.25">
      <c r="B232" s="17"/>
      <c r="E232" s="1941">
        <f>IF('4 - Overview'!C40="","",'4 - Overview'!C40)</f>
        <v>0</v>
      </c>
      <c r="F232" s="1942"/>
      <c r="G232" s="1942"/>
      <c r="H232" s="1942"/>
      <c r="I232" s="1942"/>
      <c r="J232" s="1943"/>
      <c r="L232" s="1941">
        <f>IF('4 - Overview'!L40="","",'4 - Overview'!L40)</f>
        <v>0</v>
      </c>
      <c r="M232" s="1942"/>
      <c r="N232" s="1942"/>
      <c r="O232" s="1942"/>
      <c r="P232" s="1942"/>
      <c r="Q232" s="1943"/>
      <c r="R232" s="17"/>
      <c r="S232" s="17"/>
      <c r="T232" s="17"/>
      <c r="X232" s="1317"/>
      <c r="Y232" s="1317"/>
      <c r="Z232" s="1317"/>
      <c r="AA232" s="1317"/>
      <c r="AB232" s="1317"/>
      <c r="AC232" s="1317"/>
      <c r="AD232" s="1317"/>
      <c r="AE232" s="1317"/>
      <c r="AF232" s="1927"/>
      <c r="AG232" s="1927"/>
      <c r="AH232" s="1927"/>
      <c r="AI232" s="1927"/>
      <c r="AJ232" s="1927"/>
      <c r="AK232" s="1927"/>
    </row>
    <row r="233" spans="2:37" ht="21.6" customHeight="1" x14ac:dyDescent="0.25">
      <c r="B233" s="17"/>
      <c r="E233" s="1944"/>
      <c r="F233" s="1945"/>
      <c r="G233" s="1945"/>
      <c r="H233" s="1945"/>
      <c r="I233" s="1945"/>
      <c r="J233" s="1946"/>
      <c r="L233" s="1944"/>
      <c r="M233" s="1945"/>
      <c r="N233" s="1945"/>
      <c r="O233" s="1945"/>
      <c r="P233" s="1945"/>
      <c r="Q233" s="1946"/>
      <c r="R233" s="17"/>
      <c r="S233" s="17"/>
      <c r="T233" s="17"/>
      <c r="X233" s="1317"/>
      <c r="Y233" s="1317"/>
      <c r="Z233" s="1317"/>
      <c r="AA233" s="1317"/>
      <c r="AB233" s="1317"/>
      <c r="AC233" s="1317"/>
      <c r="AD233" s="1317"/>
      <c r="AE233" s="1317"/>
      <c r="AF233" s="1927"/>
      <c r="AG233" s="1927"/>
      <c r="AH233" s="1927"/>
      <c r="AI233" s="1927"/>
      <c r="AJ233" s="1927"/>
      <c r="AK233" s="1927"/>
    </row>
    <row r="234" spans="2:37" ht="21.6" customHeight="1" x14ac:dyDescent="0.25">
      <c r="B234" s="17"/>
      <c r="O234" s="17"/>
      <c r="P234" s="17"/>
      <c r="Q234" s="17"/>
      <c r="R234" s="17"/>
      <c r="S234" s="17"/>
      <c r="T234" s="17"/>
      <c r="X234" s="1317"/>
      <c r="Y234" s="1317"/>
      <c r="Z234" s="1317"/>
      <c r="AA234" s="1317"/>
      <c r="AB234" s="1317"/>
      <c r="AC234" s="1317"/>
      <c r="AD234" s="1317"/>
      <c r="AE234" s="1317"/>
      <c r="AF234" s="1927"/>
      <c r="AG234" s="1927"/>
      <c r="AH234" s="1927"/>
      <c r="AI234" s="1927"/>
      <c r="AJ234" s="1927"/>
      <c r="AK234" s="1927"/>
    </row>
    <row r="235" spans="2:37" ht="21.6" customHeight="1" x14ac:dyDescent="0.25">
      <c r="B235" s="17"/>
      <c r="O235" s="17"/>
      <c r="P235" s="17"/>
      <c r="Q235" s="17"/>
      <c r="R235" s="17"/>
      <c r="S235" s="17"/>
      <c r="T235" s="17"/>
      <c r="X235" s="1317"/>
      <c r="Y235" s="1317"/>
      <c r="Z235" s="1317"/>
      <c r="AA235" s="1317"/>
      <c r="AB235" s="1317"/>
      <c r="AC235" s="1317"/>
      <c r="AD235" s="1317"/>
      <c r="AE235" s="1317"/>
      <c r="AF235" s="1927"/>
      <c r="AG235" s="1927"/>
      <c r="AH235" s="1927"/>
      <c r="AI235" s="1927"/>
      <c r="AJ235" s="1927"/>
      <c r="AK235" s="1927"/>
    </row>
    <row r="236" spans="2:37" ht="21.6" customHeight="1" x14ac:dyDescent="0.25">
      <c r="B236" s="17"/>
      <c r="O236" s="17"/>
      <c r="P236" s="17"/>
      <c r="Q236" s="17"/>
      <c r="R236" s="17"/>
      <c r="S236" s="17"/>
      <c r="T236" s="17"/>
      <c r="X236" s="1317"/>
      <c r="Y236" s="1317"/>
      <c r="Z236" s="1317"/>
      <c r="AA236" s="1317"/>
      <c r="AB236" s="1317"/>
      <c r="AC236" s="1317"/>
      <c r="AD236" s="1317"/>
      <c r="AE236" s="1317"/>
      <c r="AF236" s="1927"/>
      <c r="AG236" s="1927"/>
      <c r="AH236" s="1927"/>
      <c r="AI236" s="1927"/>
      <c r="AJ236" s="1927"/>
      <c r="AK236" s="1927"/>
    </row>
    <row r="237" spans="2:37" ht="21.6" customHeight="1" x14ac:dyDescent="0.25">
      <c r="B237" s="17"/>
      <c r="E237" s="1419" t="str">
        <f>IF('4 - Overview'!C48="","",'4 - Overview'!C48)</f>
        <v>ORIENTADO A JÁ CONSTITUIR UMA HOLDING</v>
      </c>
      <c r="F237" s="1420"/>
      <c r="G237" s="1420"/>
      <c r="H237" s="1420"/>
      <c r="I237" s="1420"/>
      <c r="J237" s="1420"/>
      <c r="K237" s="1420"/>
      <c r="L237" s="1420"/>
      <c r="M237" s="1420"/>
      <c r="N237" s="1420"/>
      <c r="O237" s="1420"/>
      <c r="P237" s="1420"/>
      <c r="Q237" s="1421"/>
      <c r="R237" s="17"/>
      <c r="S237" s="17"/>
      <c r="T237" s="17"/>
      <c r="X237" s="1317"/>
      <c r="Y237" s="1317"/>
      <c r="Z237" s="1317"/>
      <c r="AA237" s="1317"/>
      <c r="AB237" s="1317"/>
      <c r="AC237" s="1317"/>
      <c r="AD237" s="1317"/>
      <c r="AE237" s="1317"/>
      <c r="AF237" s="1927"/>
      <c r="AG237" s="1927"/>
      <c r="AH237" s="1927"/>
      <c r="AI237" s="1927"/>
      <c r="AJ237" s="1927"/>
      <c r="AK237" s="1927"/>
    </row>
    <row r="238" spans="2:37" ht="21.6" customHeight="1" x14ac:dyDescent="0.25">
      <c r="B238" s="17"/>
      <c r="E238" s="1422"/>
      <c r="F238" s="1423"/>
      <c r="G238" s="1423"/>
      <c r="H238" s="1423"/>
      <c r="I238" s="1423"/>
      <c r="J238" s="1423"/>
      <c r="K238" s="1423"/>
      <c r="L238" s="1423"/>
      <c r="M238" s="1423"/>
      <c r="N238" s="1423"/>
      <c r="O238" s="1423"/>
      <c r="P238" s="1423"/>
      <c r="Q238" s="1424"/>
      <c r="R238" s="17"/>
      <c r="S238" s="17"/>
      <c r="T238" s="17"/>
      <c r="X238" s="1317"/>
      <c r="Y238" s="1317"/>
      <c r="Z238" s="1317"/>
      <c r="AA238" s="1317"/>
      <c r="AB238" s="1317"/>
      <c r="AC238" s="1317"/>
      <c r="AD238" s="1317"/>
      <c r="AE238" s="1317"/>
      <c r="AF238" s="1927"/>
      <c r="AG238" s="1927"/>
      <c r="AH238" s="1927"/>
      <c r="AI238" s="1927"/>
      <c r="AJ238" s="1927"/>
      <c r="AK238" s="1927"/>
    </row>
    <row r="239" spans="2:37" ht="21.6" customHeight="1" x14ac:dyDescent="0.25">
      <c r="B239" s="17"/>
      <c r="O239" s="17"/>
      <c r="P239" s="17"/>
      <c r="Q239" s="17"/>
      <c r="R239" s="17"/>
      <c r="S239" s="17"/>
      <c r="T239" s="17"/>
      <c r="X239" s="1317"/>
      <c r="Y239" s="1317"/>
      <c r="Z239" s="1317"/>
      <c r="AA239" s="1317"/>
      <c r="AB239" s="1317"/>
      <c r="AC239" s="1317"/>
      <c r="AD239" s="1317"/>
      <c r="AE239" s="1317"/>
      <c r="AF239" s="1927"/>
      <c r="AG239" s="1927"/>
      <c r="AH239" s="1927"/>
      <c r="AI239" s="1927"/>
      <c r="AJ239" s="1927"/>
      <c r="AK239" s="1927"/>
    </row>
    <row r="240" spans="2:37" ht="21.6" customHeight="1" x14ac:dyDescent="0.25">
      <c r="B240" s="17"/>
      <c r="O240" s="17"/>
      <c r="P240" s="17"/>
      <c r="Q240" s="17"/>
      <c r="R240" s="17"/>
      <c r="S240" s="17"/>
      <c r="T240" s="17"/>
      <c r="X240" s="1317"/>
      <c r="Y240" s="1317"/>
      <c r="Z240" s="1317"/>
      <c r="AA240" s="1317"/>
      <c r="AB240" s="1317"/>
      <c r="AC240" s="1317"/>
      <c r="AD240" s="1317"/>
      <c r="AE240" s="1317"/>
      <c r="AF240" s="1927"/>
      <c r="AG240" s="1927"/>
      <c r="AH240" s="1927"/>
      <c r="AI240" s="1927"/>
      <c r="AJ240" s="1927"/>
      <c r="AK240" s="1927"/>
    </row>
    <row r="241" spans="2:37" ht="21.6" customHeight="1" x14ac:dyDescent="0.25">
      <c r="B241" s="17"/>
      <c r="O241" s="17"/>
      <c r="P241" s="17"/>
      <c r="Q241" s="17"/>
      <c r="R241" s="17"/>
      <c r="S241" s="17"/>
      <c r="T241" s="17"/>
      <c r="X241" s="1317"/>
      <c r="Y241" s="1317"/>
      <c r="Z241" s="1317"/>
      <c r="AA241" s="1317"/>
      <c r="AB241" s="1317"/>
      <c r="AC241" s="1317"/>
      <c r="AD241" s="1317"/>
      <c r="AE241" s="1317"/>
      <c r="AF241" s="1927"/>
      <c r="AG241" s="1927"/>
      <c r="AH241" s="1927"/>
      <c r="AI241" s="1927"/>
      <c r="AJ241" s="1927"/>
      <c r="AK241" s="1927"/>
    </row>
    <row r="242" spans="2:37" ht="21.6" customHeight="1" x14ac:dyDescent="0.25">
      <c r="B242" s="17"/>
      <c r="O242" s="17"/>
      <c r="P242" s="17"/>
      <c r="Q242" s="17"/>
      <c r="R242" s="17"/>
      <c r="S242" s="17"/>
      <c r="T242" s="17"/>
      <c r="X242" s="1317"/>
      <c r="Y242" s="1317"/>
      <c r="Z242" s="1317"/>
      <c r="AA242" s="1317"/>
      <c r="AB242" s="1317"/>
      <c r="AC242" s="1317"/>
      <c r="AD242" s="1317"/>
      <c r="AE242" s="1317"/>
      <c r="AF242" s="1927"/>
      <c r="AG242" s="1927"/>
      <c r="AH242" s="1927"/>
      <c r="AI242" s="1927"/>
      <c r="AJ242" s="1927"/>
      <c r="AK242" s="1927"/>
    </row>
    <row r="243" spans="2:37" ht="21.6" customHeight="1" x14ac:dyDescent="0.25">
      <c r="B243" s="17"/>
      <c r="O243" s="17"/>
      <c r="P243" s="17"/>
      <c r="Q243" s="17"/>
      <c r="R243" s="17"/>
      <c r="S243" s="17"/>
      <c r="T243" s="17"/>
      <c r="X243" s="1317"/>
      <c r="Y243" s="1317"/>
      <c r="Z243" s="1317"/>
      <c r="AA243" s="1317"/>
      <c r="AB243" s="1317"/>
      <c r="AC243" s="1317"/>
      <c r="AD243" s="1317"/>
      <c r="AE243" s="1317"/>
      <c r="AF243" s="1927"/>
      <c r="AG243" s="1927"/>
      <c r="AH243" s="1927"/>
      <c r="AI243" s="1927"/>
      <c r="AJ243" s="1927"/>
      <c r="AK243" s="1927"/>
    </row>
    <row r="244" spans="2:37" ht="21.6" customHeight="1" x14ac:dyDescent="0.25">
      <c r="B244" s="17"/>
      <c r="O244" s="17"/>
      <c r="P244" s="17"/>
      <c r="Q244" s="17"/>
      <c r="R244" s="17"/>
      <c r="S244" s="17"/>
      <c r="T244" s="17"/>
      <c r="X244" s="1317"/>
      <c r="Y244" s="1317"/>
      <c r="Z244" s="1317"/>
      <c r="AA244" s="1317"/>
      <c r="AB244" s="1317"/>
      <c r="AC244" s="1317"/>
      <c r="AD244" s="1317"/>
      <c r="AE244" s="1317"/>
      <c r="AF244" s="1927"/>
      <c r="AG244" s="1927"/>
      <c r="AH244" s="1927"/>
      <c r="AI244" s="1927"/>
      <c r="AJ244" s="1927"/>
      <c r="AK244" s="1927"/>
    </row>
    <row r="245" spans="2:37" ht="8.4" customHeight="1" x14ac:dyDescent="0.25"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X245" s="1317"/>
      <c r="Y245" s="1317"/>
      <c r="Z245" s="1317"/>
      <c r="AA245" s="1317"/>
      <c r="AB245" s="1317"/>
      <c r="AC245" s="1317"/>
      <c r="AD245" s="1317"/>
      <c r="AE245" s="1317"/>
      <c r="AF245" s="1927"/>
      <c r="AG245" s="1927"/>
      <c r="AH245" s="1927"/>
      <c r="AI245" s="1927"/>
      <c r="AJ245" s="1927"/>
      <c r="AK245" s="1927"/>
    </row>
    <row r="246" spans="2:37" x14ac:dyDescent="0.25">
      <c r="X246" s="1317"/>
      <c r="Y246" s="1317"/>
      <c r="Z246" s="1317"/>
      <c r="AA246" s="1317"/>
      <c r="AB246" s="1317"/>
      <c r="AC246" s="1317"/>
      <c r="AD246" s="1317"/>
      <c r="AE246" s="1317"/>
      <c r="AF246" s="1927"/>
      <c r="AG246" s="1927"/>
      <c r="AH246" s="1927"/>
      <c r="AI246" s="1927"/>
      <c r="AJ246" s="1927"/>
      <c r="AK246" s="1927"/>
    </row>
    <row r="247" spans="2:37" x14ac:dyDescent="0.25">
      <c r="B247" s="17"/>
      <c r="C247" s="17"/>
      <c r="S247" s="17"/>
      <c r="T247" s="17"/>
      <c r="X247" s="1317"/>
      <c r="Y247" s="1317"/>
      <c r="Z247" s="1317"/>
      <c r="AA247" s="1317"/>
      <c r="AB247" s="1317"/>
      <c r="AC247" s="1317"/>
      <c r="AD247" s="1317"/>
      <c r="AE247" s="1317"/>
      <c r="AF247" s="1927"/>
      <c r="AG247" s="1927"/>
      <c r="AH247" s="1927"/>
      <c r="AI247" s="1927"/>
      <c r="AJ247" s="1927"/>
      <c r="AK247" s="1927"/>
    </row>
    <row r="248" spans="2:37" x14ac:dyDescent="0.25">
      <c r="B248" s="17"/>
      <c r="C248" s="17"/>
      <c r="S248" s="17"/>
      <c r="T248" s="17"/>
      <c r="X248" s="1317"/>
      <c r="Y248" s="1317"/>
      <c r="Z248" s="1317"/>
      <c r="AA248" s="1317"/>
      <c r="AB248" s="1317"/>
      <c r="AC248" s="1317"/>
      <c r="AD248" s="1317"/>
      <c r="AE248" s="1317"/>
      <c r="AF248" s="1927"/>
      <c r="AG248" s="1927"/>
      <c r="AH248" s="1927"/>
      <c r="AI248" s="1927"/>
      <c r="AJ248" s="1927"/>
      <c r="AK248" s="1927"/>
    </row>
    <row r="249" spans="2:37" x14ac:dyDescent="0.25">
      <c r="B249" s="17"/>
      <c r="C249" s="17"/>
      <c r="S249" s="17"/>
      <c r="T249" s="17"/>
      <c r="X249" s="1317"/>
      <c r="Y249" s="1317"/>
      <c r="Z249" s="1317"/>
      <c r="AA249" s="1317"/>
      <c r="AB249" s="1317"/>
      <c r="AC249" s="1317"/>
      <c r="AD249" s="1317"/>
      <c r="AE249" s="1317"/>
      <c r="AF249" s="1927"/>
      <c r="AG249" s="1927"/>
      <c r="AH249" s="1927"/>
      <c r="AI249" s="1927"/>
      <c r="AJ249" s="1927"/>
      <c r="AK249" s="1927"/>
    </row>
    <row r="250" spans="2:37" x14ac:dyDescent="0.25">
      <c r="B250" s="17"/>
      <c r="C250" s="17"/>
      <c r="S250" s="17"/>
      <c r="T250" s="17"/>
      <c r="X250" s="1317"/>
      <c r="Y250" s="1317"/>
      <c r="Z250" s="1317"/>
      <c r="AA250" s="1317"/>
      <c r="AB250" s="1317"/>
      <c r="AC250" s="1317"/>
      <c r="AD250" s="1317"/>
      <c r="AE250" s="1317"/>
      <c r="AF250" s="1927"/>
      <c r="AG250" s="1927"/>
      <c r="AH250" s="1927"/>
      <c r="AI250" s="1927"/>
      <c r="AJ250" s="1927"/>
      <c r="AK250" s="1927"/>
    </row>
    <row r="251" spans="2:37" x14ac:dyDescent="0.25">
      <c r="B251" s="17"/>
      <c r="C251" s="17"/>
      <c r="S251" s="17"/>
      <c r="T251" s="17"/>
    </row>
    <row r="252" spans="2:37" x14ac:dyDescent="0.25">
      <c r="B252" s="17"/>
      <c r="C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</row>
    <row r="253" spans="2:37" x14ac:dyDescent="0.25">
      <c r="B253" s="17"/>
      <c r="C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</row>
    <row r="254" spans="2:37" x14ac:dyDescent="0.25">
      <c r="B254" s="17"/>
      <c r="C254" s="17"/>
      <c r="T254" s="17"/>
    </row>
    <row r="255" spans="2:37" x14ac:dyDescent="0.25">
      <c r="B255" s="17"/>
      <c r="C255" s="17"/>
      <c r="T255" s="17"/>
    </row>
    <row r="256" spans="2:37" ht="14.4" customHeight="1" x14ac:dyDescent="0.25">
      <c r="B256" s="17"/>
      <c r="C256" s="17"/>
      <c r="D256" s="2048" t="str">
        <f>'7 - Safra'!D51</f>
        <v>Descrição da Safra</v>
      </c>
      <c r="E256" s="2048"/>
      <c r="F256" s="2048"/>
      <c r="G256" s="1846" t="str">
        <f>'7 - Safra'!E50</f>
        <v>23/24</v>
      </c>
      <c r="H256" s="1458"/>
      <c r="I256" s="1458" t="str">
        <f>'7 - Safra'!H50</f>
        <v>26/27</v>
      </c>
      <c r="J256" s="1458"/>
      <c r="K256" s="2054" t="e">
        <f>'7 - Safra'!#REF!</f>
        <v>#REF!</v>
      </c>
      <c r="L256" s="2054"/>
      <c r="M256" s="1458" t="e">
        <f>'7 - Safra'!#REF!</f>
        <v>#REF!</v>
      </c>
      <c r="N256" s="1458"/>
      <c r="O256" s="1458" t="e">
        <f>'7 - Safra'!#REF!</f>
        <v>#REF!</v>
      </c>
      <c r="P256" s="1458"/>
      <c r="T256" s="17"/>
    </row>
    <row r="257" spans="2:20" ht="14.4" customHeight="1" x14ac:dyDescent="0.25">
      <c r="B257" s="17"/>
      <c r="C257" s="17"/>
      <c r="D257" s="2049" t="str">
        <f>'7 - Safra'!D52</f>
        <v>Área Plantada</v>
      </c>
      <c r="E257" s="2050"/>
      <c r="F257" s="2051"/>
      <c r="G257" s="2055">
        <f>'7 - Safra'!F52</f>
        <v>0</v>
      </c>
      <c r="H257" s="2056"/>
      <c r="I257" s="2055">
        <f>'7 - Safra'!I52</f>
        <v>0</v>
      </c>
      <c r="J257" s="2056"/>
      <c r="K257" s="2055" t="e">
        <f>'7 - Safra'!#REF!</f>
        <v>#REF!</v>
      </c>
      <c r="L257" s="2056"/>
      <c r="M257" s="2055" t="e">
        <f>'7 - Safra'!#REF!</f>
        <v>#REF!</v>
      </c>
      <c r="N257" s="2056"/>
      <c r="O257" s="2055" t="e">
        <f>'7 - Safra'!#REF!</f>
        <v>#REF!</v>
      </c>
      <c r="P257" s="2056"/>
      <c r="T257" s="17"/>
    </row>
    <row r="258" spans="2:20" ht="14.4" customHeight="1" x14ac:dyDescent="0.25">
      <c r="B258" s="17"/>
      <c r="C258" s="17"/>
      <c r="D258" s="2049" t="str">
        <f>'7 - Safra'!D53</f>
        <v>Área Própria</v>
      </c>
      <c r="E258" s="2050"/>
      <c r="F258" s="2051"/>
      <c r="G258" s="2052">
        <f>'7 - Safra'!F53</f>
        <v>0</v>
      </c>
      <c r="H258" s="2053"/>
      <c r="I258" s="2052">
        <f>'7 - Safra'!I53</f>
        <v>0</v>
      </c>
      <c r="J258" s="2053"/>
      <c r="K258" s="2052" t="e">
        <f>'7 - Safra'!#REF!</f>
        <v>#REF!</v>
      </c>
      <c r="L258" s="2053"/>
      <c r="M258" s="2052" t="e">
        <f>'7 - Safra'!#REF!</f>
        <v>#REF!</v>
      </c>
      <c r="N258" s="2053"/>
      <c r="O258" s="2052" t="e">
        <f>'7 - Safra'!#REF!</f>
        <v>#REF!</v>
      </c>
      <c r="P258" s="2053"/>
      <c r="T258" s="17"/>
    </row>
    <row r="259" spans="2:20" ht="14.4" customHeight="1" x14ac:dyDescent="0.25">
      <c r="B259" s="17"/>
      <c r="C259" s="17"/>
      <c r="D259" s="2049" t="str">
        <f>'7 - Safra'!D54</f>
        <v>Área Arrendada</v>
      </c>
      <c r="E259" s="2050"/>
      <c r="F259" s="2051"/>
      <c r="G259" s="2052">
        <f>'7 - Safra'!F54</f>
        <v>0</v>
      </c>
      <c r="H259" s="2053"/>
      <c r="I259" s="2052">
        <f>'7 - Safra'!I54</f>
        <v>0</v>
      </c>
      <c r="J259" s="2053"/>
      <c r="K259" s="2052" t="e">
        <f>'7 - Safra'!#REF!</f>
        <v>#REF!</v>
      </c>
      <c r="L259" s="2053"/>
      <c r="M259" s="2052" t="e">
        <f>'7 - Safra'!#REF!</f>
        <v>#REF!</v>
      </c>
      <c r="N259" s="2053"/>
      <c r="O259" s="2052" t="e">
        <f>'7 - Safra'!#REF!</f>
        <v>#REF!</v>
      </c>
      <c r="P259" s="2053"/>
      <c r="T259" s="17"/>
    </row>
    <row r="260" spans="2:20" ht="14.4" customHeight="1" x14ac:dyDescent="0.25">
      <c r="B260" s="17"/>
      <c r="C260" s="17"/>
      <c r="D260" s="2049" t="str">
        <f>'7 - Safra'!D55</f>
        <v>Rendimento</v>
      </c>
      <c r="E260" s="2050"/>
      <c r="F260" s="2051"/>
      <c r="G260" s="2052">
        <f>'7 - Safra'!F55</f>
        <v>0</v>
      </c>
      <c r="H260" s="2053"/>
      <c r="I260" s="2052">
        <f>'7 - Safra'!I55</f>
        <v>0</v>
      </c>
      <c r="J260" s="2053"/>
      <c r="K260" s="2052" t="e">
        <f>'7 - Safra'!#REF!</f>
        <v>#REF!</v>
      </c>
      <c r="L260" s="2053"/>
      <c r="M260" s="2052" t="e">
        <f>'7 - Safra'!#REF!</f>
        <v>#REF!</v>
      </c>
      <c r="N260" s="2053"/>
      <c r="O260" s="2052" t="e">
        <f>'7 - Safra'!#REF!</f>
        <v>#REF!</v>
      </c>
      <c r="P260" s="2053"/>
      <c r="T260" s="17"/>
    </row>
    <row r="261" spans="2:20" ht="14.4" customHeight="1" x14ac:dyDescent="0.25">
      <c r="B261" s="17"/>
      <c r="C261" s="17"/>
      <c r="D261" s="2049" t="str">
        <f>'7 - Safra'!D56</f>
        <v>Produção</v>
      </c>
      <c r="E261" s="2050"/>
      <c r="F261" s="2051"/>
      <c r="G261" s="2052">
        <f>'7 - Safra'!F56</f>
        <v>0</v>
      </c>
      <c r="H261" s="2053"/>
      <c r="I261" s="2052">
        <f>'7 - Safra'!I56</f>
        <v>0</v>
      </c>
      <c r="J261" s="2053"/>
      <c r="K261" s="2052" t="e">
        <f>'7 - Safra'!#REF!</f>
        <v>#REF!</v>
      </c>
      <c r="L261" s="2053"/>
      <c r="M261" s="2052" t="e">
        <f>'7 - Safra'!#REF!</f>
        <v>#REF!</v>
      </c>
      <c r="N261" s="2053"/>
      <c r="O261" s="2052" t="e">
        <f>'7 - Safra'!#REF!</f>
        <v>#REF!</v>
      </c>
      <c r="P261" s="2053"/>
      <c r="T261" s="17"/>
    </row>
    <row r="262" spans="2:20" ht="14.4" customHeight="1" x14ac:dyDescent="0.25">
      <c r="B262" s="17"/>
      <c r="C262" s="17"/>
      <c r="D262" s="2049" t="str">
        <f>'7 - Safra'!D57</f>
        <v>Preço médio</v>
      </c>
      <c r="E262" s="2050"/>
      <c r="F262" s="2051"/>
      <c r="G262" s="2052">
        <f>'7 - Safra'!F57</f>
        <v>0</v>
      </c>
      <c r="H262" s="2053"/>
      <c r="I262" s="2052">
        <f>'7 - Safra'!I57</f>
        <v>0</v>
      </c>
      <c r="J262" s="2053"/>
      <c r="K262" s="2052" t="e">
        <f>'7 - Safra'!#REF!</f>
        <v>#REF!</v>
      </c>
      <c r="L262" s="2053"/>
      <c r="M262" s="2052" t="e">
        <f>'7 - Safra'!#REF!</f>
        <v>#REF!</v>
      </c>
      <c r="N262" s="2053"/>
      <c r="O262" s="2052" t="e">
        <f>'7 - Safra'!#REF!</f>
        <v>#REF!</v>
      </c>
      <c r="P262" s="2053"/>
      <c r="T262" s="17"/>
    </row>
    <row r="263" spans="2:20" ht="14.4" customHeight="1" x14ac:dyDescent="0.25">
      <c r="B263" s="17"/>
      <c r="C263" s="17"/>
      <c r="D263" s="2049" t="str">
        <f>'7 - Safra'!D58</f>
        <v>Custos de Insumos + Fretes + Colheita (valor / unidade)</v>
      </c>
      <c r="E263" s="2050"/>
      <c r="F263" s="2051"/>
      <c r="G263" s="2052">
        <f>'7 - Safra'!F58</f>
        <v>0</v>
      </c>
      <c r="H263" s="2053"/>
      <c r="I263" s="2052">
        <f>'7 - Safra'!I58</f>
        <v>0</v>
      </c>
      <c r="J263" s="2053"/>
      <c r="K263" s="2052" t="e">
        <f>'7 - Safra'!#REF!</f>
        <v>#REF!</v>
      </c>
      <c r="L263" s="2053"/>
      <c r="M263" s="2052" t="e">
        <f>'7 - Safra'!#REF!</f>
        <v>#REF!</v>
      </c>
      <c r="N263" s="2053"/>
      <c r="O263" s="2052" t="e">
        <f>'7 - Safra'!#REF!</f>
        <v>#REF!</v>
      </c>
      <c r="P263" s="2053"/>
      <c r="T263" s="17"/>
    </row>
    <row r="264" spans="2:20" ht="14.4" customHeight="1" x14ac:dyDescent="0.25">
      <c r="B264" s="17"/>
      <c r="C264" s="17"/>
      <c r="D264" s="2049" t="str">
        <f>'7 - Safra'!D59</f>
        <v>Arrendamentos (base)</v>
      </c>
      <c r="E264" s="2050"/>
      <c r="F264" s="2051"/>
      <c r="G264" s="2052">
        <f>'7 - Safra'!F59</f>
        <v>0</v>
      </c>
      <c r="H264" s="2053"/>
      <c r="I264" s="2052">
        <f>'7 - Safra'!I59</f>
        <v>0</v>
      </c>
      <c r="J264" s="2053"/>
      <c r="K264" s="2052" t="e">
        <f>'7 - Safra'!#REF!</f>
        <v>#REF!</v>
      </c>
      <c r="L264" s="2053"/>
      <c r="M264" s="2052" t="e">
        <f>'7 - Safra'!#REF!</f>
        <v>#REF!</v>
      </c>
      <c r="N264" s="2053"/>
      <c r="O264" s="2052" t="e">
        <f>'7 - Safra'!#REF!</f>
        <v>#REF!</v>
      </c>
      <c r="P264" s="2053"/>
      <c r="T264" s="17"/>
    </row>
    <row r="265" spans="2:20" ht="14.4" customHeight="1" x14ac:dyDescent="0.25">
      <c r="B265" s="17"/>
      <c r="C265" s="17"/>
      <c r="D265" s="2049" t="str">
        <f>'7 - Safra'!D60</f>
        <v>Custo Arrendamento (R$)</v>
      </c>
      <c r="E265" s="2050"/>
      <c r="F265" s="2051"/>
      <c r="G265" s="2052">
        <f>'7 - Safra'!F60</f>
        <v>0</v>
      </c>
      <c r="H265" s="2053"/>
      <c r="I265" s="2052">
        <f>'7 - Safra'!I60</f>
        <v>0</v>
      </c>
      <c r="J265" s="2053"/>
      <c r="K265" s="2052" t="e">
        <f>'7 - Safra'!#REF!</f>
        <v>#REF!</v>
      </c>
      <c r="L265" s="2053"/>
      <c r="M265" s="2052" t="e">
        <f>'7 - Safra'!#REF!</f>
        <v>#REF!</v>
      </c>
      <c r="N265" s="2053"/>
      <c r="O265" s="2052" t="e">
        <f>'7 - Safra'!#REF!</f>
        <v>#REF!</v>
      </c>
      <c r="P265" s="2053"/>
      <c r="T265" s="17"/>
    </row>
    <row r="266" spans="2:20" ht="14.4" customHeight="1" x14ac:dyDescent="0.25">
      <c r="B266" s="17"/>
      <c r="C266" s="17"/>
      <c r="D266" s="2049" t="str">
        <f>'7 - Safra'!D61</f>
        <v>Receita Total</v>
      </c>
      <c r="E266" s="2050"/>
      <c r="F266" s="2051"/>
      <c r="G266" s="2052">
        <f>'7 - Safra'!F61</f>
        <v>0</v>
      </c>
      <c r="H266" s="2053"/>
      <c r="I266" s="2052">
        <f>'7 - Safra'!I61</f>
        <v>0</v>
      </c>
      <c r="J266" s="2053"/>
      <c r="K266" s="2052" t="e">
        <f>'7 - Safra'!#REF!</f>
        <v>#REF!</v>
      </c>
      <c r="L266" s="2053"/>
      <c r="M266" s="2052" t="e">
        <f>'7 - Safra'!#REF!</f>
        <v>#REF!</v>
      </c>
      <c r="N266" s="2053"/>
      <c r="O266" s="2052" t="e">
        <f>'7 - Safra'!#REF!</f>
        <v>#REF!</v>
      </c>
      <c r="P266" s="2053"/>
      <c r="T266" s="17"/>
    </row>
    <row r="267" spans="2:20" ht="14.4" customHeight="1" x14ac:dyDescent="0.25">
      <c r="B267" s="17"/>
      <c r="C267" s="17"/>
      <c r="D267" s="2049" t="str">
        <f>'7 - Safra'!D62</f>
        <v>Custos de Insumos + Fretes + Colheita (Total)</v>
      </c>
      <c r="E267" s="2050"/>
      <c r="F267" s="2051"/>
      <c r="G267" s="2052">
        <f>'7 - Safra'!F62</f>
        <v>0</v>
      </c>
      <c r="H267" s="2053"/>
      <c r="I267" s="2052">
        <f>'7 - Safra'!I62</f>
        <v>0</v>
      </c>
      <c r="J267" s="2053"/>
      <c r="K267" s="2052" t="e">
        <f>'7 - Safra'!#REF!</f>
        <v>#REF!</v>
      </c>
      <c r="L267" s="2053"/>
      <c r="M267" s="2052" t="e">
        <f>'7 - Safra'!#REF!</f>
        <v>#REF!</v>
      </c>
      <c r="N267" s="2053"/>
      <c r="O267" s="2052" t="e">
        <f>'7 - Safra'!#REF!</f>
        <v>#REF!</v>
      </c>
      <c r="P267" s="2053"/>
      <c r="T267" s="17"/>
    </row>
    <row r="268" spans="2:20" ht="14.4" customHeight="1" x14ac:dyDescent="0.25">
      <c r="B268" s="17"/>
      <c r="C268" s="17"/>
      <c r="D268" s="2049" t="str">
        <f>'7 - Safra'!D63</f>
        <v>Resultado Bruto</v>
      </c>
      <c r="E268" s="2050"/>
      <c r="F268" s="2051"/>
      <c r="G268" s="2052">
        <f>'7 - Safra'!F63</f>
        <v>0</v>
      </c>
      <c r="H268" s="2053"/>
      <c r="I268" s="2052">
        <f>'7 - Safra'!I63</f>
        <v>0</v>
      </c>
      <c r="J268" s="2053"/>
      <c r="K268" s="2052" t="e">
        <f>'7 - Safra'!#REF!</f>
        <v>#REF!</v>
      </c>
      <c r="L268" s="2053"/>
      <c r="M268" s="2052" t="e">
        <f>'7 - Safra'!#REF!</f>
        <v>#REF!</v>
      </c>
      <c r="N268" s="2053"/>
      <c r="O268" s="2052" t="e">
        <f>'7 - Safra'!#REF!</f>
        <v>#REF!</v>
      </c>
      <c r="P268" s="2053"/>
      <c r="T268" s="17"/>
    </row>
    <row r="269" spans="2:20" ht="14.4" customHeight="1" x14ac:dyDescent="0.25">
      <c r="B269" s="17"/>
      <c r="C269" s="17"/>
      <c r="D269" s="2049" t="str">
        <f>'7 - Safra'!D64</f>
        <v>Margem Bruta</v>
      </c>
      <c r="E269" s="2050"/>
      <c r="F269" s="2051"/>
      <c r="G269" s="2052">
        <f>'7 - Safra'!F64</f>
        <v>0</v>
      </c>
      <c r="H269" s="2053"/>
      <c r="I269" s="2052">
        <f>'7 - Safra'!I64</f>
        <v>0</v>
      </c>
      <c r="J269" s="2053"/>
      <c r="K269" s="2052" t="e">
        <f>'7 - Safra'!#REF!</f>
        <v>#REF!</v>
      </c>
      <c r="L269" s="2053"/>
      <c r="M269" s="2052" t="e">
        <f>'7 - Safra'!#REF!</f>
        <v>#REF!</v>
      </c>
      <c r="N269" s="2053"/>
      <c r="O269" s="2052" t="e">
        <f>'7 - Safra'!#REF!</f>
        <v>#REF!</v>
      </c>
      <c r="P269" s="2053"/>
      <c r="T269" s="17"/>
    </row>
    <row r="270" spans="2:20" ht="14.4" customHeight="1" x14ac:dyDescent="0.25">
      <c r="B270" s="17"/>
      <c r="C270" s="17"/>
      <c r="D270" s="2049" t="str">
        <f>'7 - Safra'!D65</f>
        <v/>
      </c>
      <c r="E270" s="2050"/>
      <c r="F270" s="2051"/>
      <c r="G270" s="2052">
        <f>'7 - Safra'!F65</f>
        <v>0</v>
      </c>
      <c r="H270" s="2053"/>
      <c r="I270" s="2052">
        <f>'7 - Safra'!I65</f>
        <v>0</v>
      </c>
      <c r="J270" s="2053"/>
      <c r="K270" s="2052" t="e">
        <f>'7 - Safra'!#REF!</f>
        <v>#REF!</v>
      </c>
      <c r="L270" s="2053"/>
      <c r="M270" s="2052" t="e">
        <f>'7 - Safra'!#REF!</f>
        <v>#REF!</v>
      </c>
      <c r="N270" s="2053"/>
      <c r="O270" s="2052" t="e">
        <f>'7 - Safra'!#REF!</f>
        <v>#REF!</v>
      </c>
      <c r="P270" s="2053"/>
      <c r="T270" s="17"/>
    </row>
    <row r="271" spans="2:20" ht="14.4" customHeight="1" x14ac:dyDescent="0.25">
      <c r="B271" s="17"/>
      <c r="C271" s="17"/>
      <c r="D271" s="2049" t="str">
        <f>'7 - Safra'!D66</f>
        <v/>
      </c>
      <c r="E271" s="2050"/>
      <c r="F271" s="2051"/>
      <c r="G271" s="2052">
        <f>'7 - Safra'!F66</f>
        <v>0</v>
      </c>
      <c r="H271" s="2053"/>
      <c r="I271" s="2052">
        <f>'7 - Safra'!I66</f>
        <v>0</v>
      </c>
      <c r="J271" s="2053"/>
      <c r="K271" s="2052" t="e">
        <f>'7 - Safra'!#REF!</f>
        <v>#REF!</v>
      </c>
      <c r="L271" s="2053"/>
      <c r="M271" s="2052" t="e">
        <f>'7 - Safra'!#REF!</f>
        <v>#REF!</v>
      </c>
      <c r="N271" s="2053"/>
      <c r="O271" s="2052" t="e">
        <f>'7 - Safra'!#REF!</f>
        <v>#REF!</v>
      </c>
      <c r="P271" s="2053"/>
      <c r="T271" s="17"/>
    </row>
    <row r="272" spans="2:20" ht="14.4" customHeight="1" x14ac:dyDescent="0.25">
      <c r="B272" s="17"/>
      <c r="C272" s="17"/>
      <c r="D272" s="2049" t="str">
        <f>'7 - Safra'!D67</f>
        <v/>
      </c>
      <c r="E272" s="2050"/>
      <c r="F272" s="2051"/>
      <c r="G272" s="2052">
        <f>'7 - Safra'!F67</f>
        <v>0</v>
      </c>
      <c r="H272" s="2053"/>
      <c r="I272" s="2052">
        <f>'7 - Safra'!I67</f>
        <v>0</v>
      </c>
      <c r="J272" s="2053"/>
      <c r="K272" s="2052" t="e">
        <f>'7 - Safra'!#REF!</f>
        <v>#REF!</v>
      </c>
      <c r="L272" s="2053"/>
      <c r="M272" s="2052" t="e">
        <f>'7 - Safra'!#REF!</f>
        <v>#REF!</v>
      </c>
      <c r="N272" s="2053"/>
      <c r="O272" s="2052" t="e">
        <f>'7 - Safra'!#REF!</f>
        <v>#REF!</v>
      </c>
      <c r="P272" s="2053"/>
      <c r="T272" s="17"/>
    </row>
    <row r="273" spans="2:37" ht="14.4" customHeight="1" x14ac:dyDescent="0.25">
      <c r="B273" s="17"/>
      <c r="C273" s="17"/>
      <c r="D273" s="2049" t="str">
        <f>'7 - Safra'!D68</f>
        <v/>
      </c>
      <c r="E273" s="2050"/>
      <c r="F273" s="2051"/>
      <c r="G273" s="2052">
        <f>'7 - Safra'!F68</f>
        <v>0</v>
      </c>
      <c r="H273" s="2053"/>
      <c r="I273" s="2052">
        <f>'7 - Safra'!I68</f>
        <v>0</v>
      </c>
      <c r="J273" s="2053"/>
      <c r="K273" s="2052" t="e">
        <f>'7 - Safra'!#REF!</f>
        <v>#REF!</v>
      </c>
      <c r="L273" s="2053"/>
      <c r="M273" s="2052" t="e">
        <f>'7 - Safra'!#REF!</f>
        <v>#REF!</v>
      </c>
      <c r="N273" s="2053"/>
      <c r="O273" s="2052" t="e">
        <f>'7 - Safra'!#REF!</f>
        <v>#REF!</v>
      </c>
      <c r="P273" s="2053"/>
      <c r="T273" s="17"/>
    </row>
    <row r="274" spans="2:37" ht="14.4" customHeight="1" x14ac:dyDescent="0.25">
      <c r="B274" s="17"/>
      <c r="C274" s="17"/>
      <c r="D274" s="2049" t="str">
        <f>'7 - Safra'!D69</f>
        <v/>
      </c>
      <c r="E274" s="2050"/>
      <c r="F274" s="2051"/>
      <c r="G274" s="2052">
        <f>'7 - Safra'!F69</f>
        <v>0</v>
      </c>
      <c r="H274" s="2053"/>
      <c r="I274" s="2052">
        <f>'7 - Safra'!I69</f>
        <v>0</v>
      </c>
      <c r="J274" s="2053"/>
      <c r="K274" s="2052" t="e">
        <f>'7 - Safra'!#REF!</f>
        <v>#REF!</v>
      </c>
      <c r="L274" s="2053"/>
      <c r="M274" s="2052" t="e">
        <f>'7 - Safra'!#REF!</f>
        <v>#REF!</v>
      </c>
      <c r="N274" s="2053"/>
      <c r="O274" s="2052" t="e">
        <f>'7 - Safra'!#REF!</f>
        <v>#REF!</v>
      </c>
      <c r="P274" s="2053"/>
      <c r="T274" s="17"/>
    </row>
    <row r="275" spans="2:37" ht="14.4" customHeight="1" x14ac:dyDescent="0.25">
      <c r="B275" s="17"/>
      <c r="C275" s="17"/>
      <c r="D275" s="2049" t="str">
        <f>'7 - Safra'!D70</f>
        <v/>
      </c>
      <c r="E275" s="2050"/>
      <c r="F275" s="2051"/>
      <c r="G275" s="2052">
        <f>'7 - Safra'!F70</f>
        <v>0</v>
      </c>
      <c r="H275" s="2053"/>
      <c r="I275" s="2052">
        <f>'7 - Safra'!I70</f>
        <v>0</v>
      </c>
      <c r="J275" s="2053"/>
      <c r="K275" s="2052" t="e">
        <f>'7 - Safra'!#REF!</f>
        <v>#REF!</v>
      </c>
      <c r="L275" s="2053"/>
      <c r="M275" s="2052" t="e">
        <f>'7 - Safra'!#REF!</f>
        <v>#REF!</v>
      </c>
      <c r="N275" s="2053"/>
      <c r="O275" s="2052" t="e">
        <f>'7 - Safra'!#REF!</f>
        <v>#REF!</v>
      </c>
      <c r="P275" s="2053"/>
      <c r="T275" s="17"/>
    </row>
    <row r="276" spans="2:37" ht="14.4" customHeight="1" x14ac:dyDescent="0.25">
      <c r="B276" s="17"/>
      <c r="C276" s="17"/>
      <c r="D276" s="2049" t="str">
        <f>'7 - Safra'!D71</f>
        <v/>
      </c>
      <c r="E276" s="2050"/>
      <c r="F276" s="2051"/>
      <c r="G276" s="2052">
        <f>'7 - Safra'!F71</f>
        <v>0</v>
      </c>
      <c r="H276" s="2053"/>
      <c r="I276" s="2052">
        <f>'7 - Safra'!I71</f>
        <v>0</v>
      </c>
      <c r="J276" s="2053"/>
      <c r="K276" s="2052" t="e">
        <f>'7 - Safra'!#REF!</f>
        <v>#REF!</v>
      </c>
      <c r="L276" s="2053"/>
      <c r="M276" s="2052" t="e">
        <f>'7 - Safra'!#REF!</f>
        <v>#REF!</v>
      </c>
      <c r="N276" s="2053"/>
      <c r="O276" s="2052" t="e">
        <f>'7 - Safra'!#REF!</f>
        <v>#REF!</v>
      </c>
      <c r="P276" s="2053"/>
      <c r="T276" s="17"/>
    </row>
    <row r="277" spans="2:37" ht="14.4" customHeight="1" x14ac:dyDescent="0.25">
      <c r="B277" s="17"/>
      <c r="C277" s="17"/>
      <c r="D277" s="2049" t="str">
        <f>'7 - Safra'!D72</f>
        <v/>
      </c>
      <c r="E277" s="2050"/>
      <c r="F277" s="2051"/>
      <c r="G277" s="2052">
        <f>'7 - Safra'!F72</f>
        <v>0</v>
      </c>
      <c r="H277" s="2053"/>
      <c r="I277" s="2052">
        <f>'7 - Safra'!I72</f>
        <v>0</v>
      </c>
      <c r="J277" s="2053"/>
      <c r="K277" s="2052" t="e">
        <f>'7 - Safra'!#REF!</f>
        <v>#REF!</v>
      </c>
      <c r="L277" s="2053"/>
      <c r="M277" s="2052" t="e">
        <f>'7 - Safra'!#REF!</f>
        <v>#REF!</v>
      </c>
      <c r="N277" s="2053"/>
      <c r="O277" s="2052" t="e">
        <f>'7 - Safra'!#REF!</f>
        <v>#REF!</v>
      </c>
      <c r="P277" s="2053"/>
      <c r="T277" s="17"/>
    </row>
    <row r="278" spans="2:37" ht="14.4" customHeight="1" x14ac:dyDescent="0.25">
      <c r="B278" s="17"/>
      <c r="C278" s="17"/>
      <c r="D278" s="2043"/>
      <c r="E278" s="2044"/>
      <c r="F278" s="2045"/>
      <c r="G278" s="2046"/>
      <c r="H278" s="2047"/>
      <c r="I278" s="2046"/>
      <c r="J278" s="2047"/>
      <c r="K278" s="2046"/>
      <c r="L278" s="2047"/>
      <c r="M278" s="2046"/>
      <c r="N278" s="2047"/>
      <c r="O278" s="2046"/>
      <c r="P278" s="2047"/>
      <c r="T278" s="17"/>
    </row>
    <row r="279" spans="2:37" ht="14.4" customHeight="1" x14ac:dyDescent="0.25">
      <c r="B279" s="17"/>
      <c r="C279" s="17"/>
      <c r="D279" s="28"/>
      <c r="E279" s="28"/>
      <c r="F279" s="28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T279" s="17"/>
    </row>
    <row r="280" spans="2:37" ht="14.4" customHeight="1" x14ac:dyDescent="0.25">
      <c r="B280" s="17"/>
      <c r="C280" s="17"/>
      <c r="D280" s="28"/>
      <c r="E280" s="28"/>
      <c r="F280" s="28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T280" s="17"/>
    </row>
    <row r="281" spans="2:37" ht="14.4" customHeight="1" x14ac:dyDescent="0.25">
      <c r="B281" s="17"/>
      <c r="C281" s="17"/>
      <c r="D281" s="28"/>
      <c r="E281" s="28"/>
      <c r="F281" s="28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T281" s="17"/>
    </row>
    <row r="282" spans="2:37" ht="14.4" customHeight="1" x14ac:dyDescent="0.25">
      <c r="B282" s="17"/>
      <c r="C282" s="17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17"/>
    </row>
    <row r="283" spans="2:37" ht="8.4" customHeight="1" x14ac:dyDescent="0.25"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</row>
    <row r="285" spans="2:37" x14ac:dyDescent="0.25">
      <c r="X285" s="1317"/>
      <c r="Y285" s="1317"/>
      <c r="Z285" s="1317"/>
      <c r="AA285" s="1317"/>
      <c r="AB285" s="1317"/>
      <c r="AC285" s="1317"/>
      <c r="AD285" s="1317"/>
      <c r="AE285" s="1317"/>
      <c r="AF285" s="1927"/>
      <c r="AG285" s="1927"/>
      <c r="AH285" s="1927"/>
      <c r="AI285" s="1927"/>
      <c r="AJ285" s="1927"/>
      <c r="AK285" s="1927"/>
    </row>
    <row r="286" spans="2:37" x14ac:dyDescent="0.25">
      <c r="X286" s="1317"/>
      <c r="Y286" s="1317"/>
      <c r="Z286" s="1317"/>
      <c r="AA286" s="1317"/>
      <c r="AB286" s="1317"/>
      <c r="AC286" s="1317"/>
      <c r="AD286" s="1317"/>
      <c r="AE286" s="1317"/>
      <c r="AF286" s="1927"/>
      <c r="AG286" s="1927"/>
      <c r="AH286" s="1927"/>
      <c r="AI286" s="1927"/>
      <c r="AJ286" s="1927"/>
      <c r="AK286" s="1927"/>
    </row>
    <row r="287" spans="2:37" x14ac:dyDescent="0.25">
      <c r="X287" s="1317"/>
      <c r="Y287" s="1317"/>
      <c r="Z287" s="1317"/>
      <c r="AA287" s="1317"/>
      <c r="AB287" s="1317"/>
      <c r="AC287" s="1317"/>
      <c r="AD287" s="1317"/>
      <c r="AE287" s="1317"/>
      <c r="AF287" s="1927"/>
      <c r="AG287" s="1927"/>
      <c r="AH287" s="1927"/>
      <c r="AI287" s="1927"/>
      <c r="AJ287" s="1927"/>
      <c r="AK287" s="1927"/>
    </row>
    <row r="288" spans="2:37" x14ac:dyDescent="0.25">
      <c r="X288" s="1317"/>
      <c r="Y288" s="1317"/>
      <c r="Z288" s="1317"/>
      <c r="AA288" s="1317"/>
      <c r="AB288" s="1317"/>
      <c r="AC288" s="1317"/>
      <c r="AD288" s="1317"/>
      <c r="AE288" s="1317"/>
      <c r="AF288" s="1927"/>
      <c r="AG288" s="1927"/>
      <c r="AH288" s="1927"/>
      <c r="AI288" s="1927"/>
      <c r="AJ288" s="1927"/>
      <c r="AK288" s="1927"/>
    </row>
    <row r="294" spans="4:16" ht="14.4" customHeight="1" x14ac:dyDescent="0.25">
      <c r="D294" s="2048" t="e">
        <f>'7 - Safra'!#REF!</f>
        <v>#REF!</v>
      </c>
      <c r="E294" s="2048"/>
      <c r="F294" s="2048"/>
      <c r="G294" s="1846" t="str">
        <f>'7 - Safra'!E101</f>
        <v>Restrasada</v>
      </c>
      <c r="H294" s="1458"/>
      <c r="I294" s="1846" t="str">
        <f>'7 - Safra'!H101</f>
        <v>Futura</v>
      </c>
      <c r="J294" s="1458"/>
      <c r="K294" s="1846" t="e">
        <f>'7 - Safra'!#REF!</f>
        <v>#REF!</v>
      </c>
      <c r="L294" s="1458"/>
      <c r="M294" s="1846" t="e">
        <f>'7 - Safra'!#REF!</f>
        <v>#REF!</v>
      </c>
      <c r="N294" s="1458"/>
      <c r="O294" s="1846" t="e">
        <f>'7 - Safra'!#REF!</f>
        <v>#REF!</v>
      </c>
      <c r="P294" s="1458"/>
    </row>
    <row r="295" spans="4:16" ht="14.4" customHeight="1" x14ac:dyDescent="0.25">
      <c r="D295" s="2041" t="str">
        <f>'7 - Safra'!D102</f>
        <v>Área Plantada</v>
      </c>
      <c r="E295" s="2041"/>
      <c r="F295" s="2041"/>
      <c r="G295" s="2042">
        <f>'7 - Safra'!F102</f>
        <v>0</v>
      </c>
      <c r="H295" s="2042"/>
      <c r="I295" s="2042">
        <f>'7 - Safra'!I102</f>
        <v>0</v>
      </c>
      <c r="J295" s="2042"/>
      <c r="K295" s="2042" t="e">
        <f>'7 - Safra'!#REF!</f>
        <v>#REF!</v>
      </c>
      <c r="L295" s="2042"/>
      <c r="M295" s="2042" t="e">
        <f>'7 - Safra'!#REF!</f>
        <v>#REF!</v>
      </c>
      <c r="N295" s="2042"/>
      <c r="O295" s="2042" t="e">
        <f>'7 - Safra'!#REF!</f>
        <v>#REF!</v>
      </c>
      <c r="P295" s="2042"/>
    </row>
    <row r="296" spans="4:16" ht="14.4" customHeight="1" x14ac:dyDescent="0.25">
      <c r="D296" s="2039" t="str">
        <f>'7 - Safra'!D103</f>
        <v>Área Própria</v>
      </c>
      <c r="E296" s="2039"/>
      <c r="F296" s="2039"/>
      <c r="G296" s="2036">
        <f>'7 - Safra'!F103</f>
        <v>0</v>
      </c>
      <c r="H296" s="2036"/>
      <c r="I296" s="2036">
        <f>'7 - Safra'!I103</f>
        <v>0</v>
      </c>
      <c r="J296" s="2036"/>
      <c r="K296" s="2036" t="e">
        <f>'7 - Safra'!#REF!</f>
        <v>#REF!</v>
      </c>
      <c r="L296" s="2036"/>
      <c r="M296" s="2036" t="e">
        <f>'7 - Safra'!#REF!</f>
        <v>#REF!</v>
      </c>
      <c r="N296" s="2036"/>
      <c r="O296" s="2036" t="e">
        <f>'7 - Safra'!#REF!</f>
        <v>#REF!</v>
      </c>
      <c r="P296" s="2036"/>
    </row>
    <row r="297" spans="4:16" ht="14.4" customHeight="1" x14ac:dyDescent="0.25">
      <c r="D297" s="2039" t="str">
        <f>'7 - Safra'!D104</f>
        <v>Área Arrendada</v>
      </c>
      <c r="E297" s="2039"/>
      <c r="F297" s="2039"/>
      <c r="G297" s="2036">
        <f>'7 - Safra'!F104</f>
        <v>0</v>
      </c>
      <c r="H297" s="2036"/>
      <c r="I297" s="2036">
        <f>'7 - Safra'!I104</f>
        <v>0</v>
      </c>
      <c r="J297" s="2036"/>
      <c r="K297" s="2036" t="e">
        <f>'7 - Safra'!#REF!</f>
        <v>#REF!</v>
      </c>
      <c r="L297" s="2036"/>
      <c r="M297" s="2036" t="e">
        <f>'7 - Safra'!#REF!</f>
        <v>#REF!</v>
      </c>
      <c r="N297" s="2036"/>
      <c r="O297" s="2036" t="e">
        <f>'7 - Safra'!#REF!</f>
        <v>#REF!</v>
      </c>
      <c r="P297" s="2036"/>
    </row>
    <row r="298" spans="4:16" ht="14.4" customHeight="1" x14ac:dyDescent="0.25">
      <c r="D298" s="2039" t="str">
        <f>'7 - Safra'!D105</f>
        <v>Rendimento</v>
      </c>
      <c r="E298" s="2039"/>
      <c r="F298" s="2039"/>
      <c r="G298" s="2036">
        <f>'7 - Safra'!F105</f>
        <v>0</v>
      </c>
      <c r="H298" s="2036"/>
      <c r="I298" s="2036">
        <f>'7 - Safra'!I105</f>
        <v>0</v>
      </c>
      <c r="J298" s="2036"/>
      <c r="K298" s="2036" t="e">
        <f>'7 - Safra'!#REF!</f>
        <v>#REF!</v>
      </c>
      <c r="L298" s="2036"/>
      <c r="M298" s="2036" t="e">
        <f>'7 - Safra'!#REF!</f>
        <v>#REF!</v>
      </c>
      <c r="N298" s="2036"/>
      <c r="O298" s="2036" t="e">
        <f>'7 - Safra'!#REF!</f>
        <v>#REF!</v>
      </c>
      <c r="P298" s="2036"/>
    </row>
    <row r="299" spans="4:16" ht="14.4" customHeight="1" x14ac:dyDescent="0.25">
      <c r="D299" s="2039" t="str">
        <f>'7 - Safra'!D106</f>
        <v>Produção</v>
      </c>
      <c r="E299" s="2039"/>
      <c r="F299" s="2039"/>
      <c r="G299" s="2036">
        <f>'7 - Safra'!F106</f>
        <v>0</v>
      </c>
      <c r="H299" s="2036"/>
      <c r="I299" s="2036">
        <f>'7 - Safra'!I106</f>
        <v>0</v>
      </c>
      <c r="J299" s="2036"/>
      <c r="K299" s="2036" t="e">
        <f>'7 - Safra'!#REF!</f>
        <v>#REF!</v>
      </c>
      <c r="L299" s="2036"/>
      <c r="M299" s="2036" t="e">
        <f>'7 - Safra'!#REF!</f>
        <v>#REF!</v>
      </c>
      <c r="N299" s="2036"/>
      <c r="O299" s="2036" t="e">
        <f>'7 - Safra'!#REF!</f>
        <v>#REF!</v>
      </c>
      <c r="P299" s="2036"/>
    </row>
    <row r="300" spans="4:16" ht="14.4" customHeight="1" x14ac:dyDescent="0.25">
      <c r="D300" s="2039" t="str">
        <f>'7 - Safra'!D107</f>
        <v>Preço médio</v>
      </c>
      <c r="E300" s="2039"/>
      <c r="F300" s="2039"/>
      <c r="G300" s="2036">
        <f>'7 - Safra'!F107</f>
        <v>0</v>
      </c>
      <c r="H300" s="2036"/>
      <c r="I300" s="2036">
        <f>'7 - Safra'!I107</f>
        <v>0</v>
      </c>
      <c r="J300" s="2036"/>
      <c r="K300" s="2036" t="e">
        <f>'7 - Safra'!#REF!</f>
        <v>#REF!</v>
      </c>
      <c r="L300" s="2036"/>
      <c r="M300" s="2036" t="e">
        <f>'7 - Safra'!#REF!</f>
        <v>#REF!</v>
      </c>
      <c r="N300" s="2036"/>
      <c r="O300" s="2036" t="e">
        <f>'7 - Safra'!#REF!</f>
        <v>#REF!</v>
      </c>
      <c r="P300" s="2036"/>
    </row>
    <row r="301" spans="4:16" ht="14.4" customHeight="1" x14ac:dyDescent="0.25">
      <c r="D301" s="2039" t="str">
        <f>'7 - Safra'!D108</f>
        <v>Custos de Insumos + Fretes + Colheita (valor / unidade)</v>
      </c>
      <c r="E301" s="2039"/>
      <c r="F301" s="2039"/>
      <c r="G301" s="2036">
        <f>'7 - Safra'!F108</f>
        <v>0</v>
      </c>
      <c r="H301" s="2036"/>
      <c r="I301" s="2036">
        <f>'7 - Safra'!I108</f>
        <v>0</v>
      </c>
      <c r="J301" s="2036"/>
      <c r="K301" s="2036" t="e">
        <f>'7 - Safra'!#REF!</f>
        <v>#REF!</v>
      </c>
      <c r="L301" s="2036"/>
      <c r="M301" s="2036" t="e">
        <f>'7 - Safra'!#REF!</f>
        <v>#REF!</v>
      </c>
      <c r="N301" s="2036"/>
      <c r="O301" s="2036" t="e">
        <f>'7 - Safra'!#REF!</f>
        <v>#REF!</v>
      </c>
      <c r="P301" s="2036"/>
    </row>
    <row r="302" spans="4:16" ht="14.4" customHeight="1" x14ac:dyDescent="0.25">
      <c r="D302" s="2039" t="str">
        <f>'7 - Safra'!D109</f>
        <v>Arrendamentos (base)</v>
      </c>
      <c r="E302" s="2039"/>
      <c r="F302" s="2039"/>
      <c r="G302" s="2036">
        <f>'7 - Safra'!F109</f>
        <v>0</v>
      </c>
      <c r="H302" s="2036"/>
      <c r="I302" s="2036">
        <f>'7 - Safra'!I109</f>
        <v>0</v>
      </c>
      <c r="J302" s="2036"/>
      <c r="K302" s="2036" t="e">
        <f>'7 - Safra'!#REF!</f>
        <v>#REF!</v>
      </c>
      <c r="L302" s="2036"/>
      <c r="M302" s="2036" t="e">
        <f>'7 - Safra'!#REF!</f>
        <v>#REF!</v>
      </c>
      <c r="N302" s="2036"/>
      <c r="O302" s="2036" t="e">
        <f>'7 - Safra'!#REF!</f>
        <v>#REF!</v>
      </c>
      <c r="P302" s="2036"/>
    </row>
    <row r="303" spans="4:16" ht="14.4" customHeight="1" x14ac:dyDescent="0.25">
      <c r="D303" s="2039" t="str">
        <f>'7 - Safra'!D110</f>
        <v>Custo Arrendamento (R$)</v>
      </c>
      <c r="E303" s="2039"/>
      <c r="F303" s="2039"/>
      <c r="G303" s="2036">
        <f>'7 - Safra'!F110</f>
        <v>0</v>
      </c>
      <c r="H303" s="2036"/>
      <c r="I303" s="2036">
        <f>'7 - Safra'!I110</f>
        <v>0</v>
      </c>
      <c r="J303" s="2036"/>
      <c r="K303" s="2036" t="e">
        <f>'7 - Safra'!#REF!</f>
        <v>#REF!</v>
      </c>
      <c r="L303" s="2036"/>
      <c r="M303" s="2036" t="e">
        <f>'7 - Safra'!#REF!</f>
        <v>#REF!</v>
      </c>
      <c r="N303" s="2036"/>
      <c r="O303" s="2036" t="e">
        <f>'7 - Safra'!#REF!</f>
        <v>#REF!</v>
      </c>
      <c r="P303" s="2036"/>
    </row>
    <row r="304" spans="4:16" ht="14.4" customHeight="1" x14ac:dyDescent="0.25">
      <c r="D304" s="2039" t="str">
        <f>'7 - Safra'!D111</f>
        <v>Receita Total</v>
      </c>
      <c r="E304" s="2039"/>
      <c r="F304" s="2039"/>
      <c r="G304" s="2036">
        <f>'7 - Safra'!F111</f>
        <v>0</v>
      </c>
      <c r="H304" s="2036"/>
      <c r="I304" s="2036">
        <f>'7 - Safra'!I111</f>
        <v>0</v>
      </c>
      <c r="J304" s="2036"/>
      <c r="K304" s="2036" t="e">
        <f>'7 - Safra'!#REF!</f>
        <v>#REF!</v>
      </c>
      <c r="L304" s="2036"/>
      <c r="M304" s="2036" t="e">
        <f>'7 - Safra'!#REF!</f>
        <v>#REF!</v>
      </c>
      <c r="N304" s="2036"/>
      <c r="O304" s="2036" t="e">
        <f>'7 - Safra'!#REF!</f>
        <v>#REF!</v>
      </c>
      <c r="P304" s="2036"/>
    </row>
    <row r="305" spans="4:16" ht="14.4" customHeight="1" x14ac:dyDescent="0.25">
      <c r="D305" s="2039" t="str">
        <f>'7 - Safra'!D112</f>
        <v>Custos de Insumos + Fretes + Colheita (Total)</v>
      </c>
      <c r="E305" s="2039"/>
      <c r="F305" s="2039"/>
      <c r="G305" s="2036">
        <f>'7 - Safra'!F112</f>
        <v>0</v>
      </c>
      <c r="H305" s="2036"/>
      <c r="I305" s="2036">
        <f>'7 - Safra'!I112</f>
        <v>0</v>
      </c>
      <c r="J305" s="2036"/>
      <c r="K305" s="2036" t="e">
        <f>'7 - Safra'!#REF!</f>
        <v>#REF!</v>
      </c>
      <c r="L305" s="2036"/>
      <c r="M305" s="2036" t="e">
        <f>'7 - Safra'!#REF!</f>
        <v>#REF!</v>
      </c>
      <c r="N305" s="2036"/>
      <c r="O305" s="2036" t="e">
        <f>'7 - Safra'!#REF!</f>
        <v>#REF!</v>
      </c>
      <c r="P305" s="2036"/>
    </row>
    <row r="306" spans="4:16" ht="14.4" customHeight="1" x14ac:dyDescent="0.25">
      <c r="D306" s="2039" t="str">
        <f>'7 - Safra'!D113</f>
        <v>Resultado Bruto</v>
      </c>
      <c r="E306" s="2039"/>
      <c r="F306" s="2039"/>
      <c r="G306" s="2036">
        <f>'7 - Safra'!F113</f>
        <v>0</v>
      </c>
      <c r="H306" s="2036"/>
      <c r="I306" s="2036">
        <f>'7 - Safra'!I113</f>
        <v>0</v>
      </c>
      <c r="J306" s="2036"/>
      <c r="K306" s="2036" t="e">
        <f>'7 - Safra'!#REF!</f>
        <v>#REF!</v>
      </c>
      <c r="L306" s="2036"/>
      <c r="M306" s="2036" t="e">
        <f>'7 - Safra'!#REF!</f>
        <v>#REF!</v>
      </c>
      <c r="N306" s="2036"/>
      <c r="O306" s="2036" t="e">
        <f>'7 - Safra'!#REF!</f>
        <v>#REF!</v>
      </c>
      <c r="P306" s="2036"/>
    </row>
    <row r="307" spans="4:16" ht="14.4" customHeight="1" x14ac:dyDescent="0.25">
      <c r="D307" s="2039" t="str">
        <f>'7 - Safra'!D114</f>
        <v>Margem Bruta</v>
      </c>
      <c r="E307" s="2039"/>
      <c r="F307" s="2039"/>
      <c r="G307" s="2036">
        <f>'7 - Safra'!F114</f>
        <v>0</v>
      </c>
      <c r="H307" s="2036"/>
      <c r="I307" s="2036">
        <f>'7 - Safra'!I114</f>
        <v>0</v>
      </c>
      <c r="J307" s="2036"/>
      <c r="K307" s="2036" t="e">
        <f>'7 - Safra'!#REF!</f>
        <v>#REF!</v>
      </c>
      <c r="L307" s="2036"/>
      <c r="M307" s="2036" t="e">
        <f>'7 - Safra'!#REF!</f>
        <v>#REF!</v>
      </c>
      <c r="N307" s="2036"/>
      <c r="O307" s="2036" t="e">
        <f>'7 - Safra'!#REF!</f>
        <v>#REF!</v>
      </c>
      <c r="P307" s="2036"/>
    </row>
    <row r="308" spans="4:16" ht="14.4" customHeight="1" x14ac:dyDescent="0.25">
      <c r="D308" s="2039" t="str">
        <f>'7 - Safra'!D115</f>
        <v/>
      </c>
      <c r="E308" s="2039"/>
      <c r="F308" s="2039"/>
      <c r="G308" s="2036">
        <f>'7 - Safra'!F115</f>
        <v>0</v>
      </c>
      <c r="H308" s="2036"/>
      <c r="I308" s="2036">
        <f>'7 - Safra'!I115</f>
        <v>0</v>
      </c>
      <c r="J308" s="2036"/>
      <c r="K308" s="2036" t="e">
        <f>'7 - Safra'!#REF!</f>
        <v>#REF!</v>
      </c>
      <c r="L308" s="2036"/>
      <c r="M308" s="2036" t="e">
        <f>'7 - Safra'!#REF!</f>
        <v>#REF!</v>
      </c>
      <c r="N308" s="2036"/>
      <c r="O308" s="2036" t="e">
        <f>'7 - Safra'!#REF!</f>
        <v>#REF!</v>
      </c>
      <c r="P308" s="2036"/>
    </row>
    <row r="309" spans="4:16" ht="14.4" customHeight="1" x14ac:dyDescent="0.25">
      <c r="D309" s="2039" t="str">
        <f>'7 - Safra'!D116</f>
        <v/>
      </c>
      <c r="E309" s="2039"/>
      <c r="F309" s="2039"/>
      <c r="G309" s="2036">
        <f>'7 - Safra'!F116</f>
        <v>0</v>
      </c>
      <c r="H309" s="2036"/>
      <c r="I309" s="2036">
        <f>'7 - Safra'!I116</f>
        <v>0</v>
      </c>
      <c r="J309" s="2036"/>
      <c r="K309" s="2036" t="e">
        <f>'7 - Safra'!#REF!</f>
        <v>#REF!</v>
      </c>
      <c r="L309" s="2036"/>
      <c r="M309" s="2036" t="e">
        <f>'7 - Safra'!#REF!</f>
        <v>#REF!</v>
      </c>
      <c r="N309" s="2036"/>
      <c r="O309" s="2036" t="e">
        <f>'7 - Safra'!#REF!</f>
        <v>#REF!</v>
      </c>
      <c r="P309" s="2036"/>
    </row>
    <row r="310" spans="4:16" ht="14.4" customHeight="1" x14ac:dyDescent="0.25">
      <c r="D310" s="2039" t="str">
        <f>'7 - Safra'!D117</f>
        <v/>
      </c>
      <c r="E310" s="2039"/>
      <c r="F310" s="2039"/>
      <c r="G310" s="2036">
        <f>'7 - Safra'!F117</f>
        <v>0</v>
      </c>
      <c r="H310" s="2036"/>
      <c r="I310" s="2036">
        <f>'7 - Safra'!I117</f>
        <v>0</v>
      </c>
      <c r="J310" s="2036"/>
      <c r="K310" s="2036" t="e">
        <f>'7 - Safra'!#REF!</f>
        <v>#REF!</v>
      </c>
      <c r="L310" s="2036"/>
      <c r="M310" s="2036" t="e">
        <f>'7 - Safra'!#REF!</f>
        <v>#REF!</v>
      </c>
      <c r="N310" s="2036"/>
      <c r="O310" s="2036" t="e">
        <f>'7 - Safra'!#REF!</f>
        <v>#REF!</v>
      </c>
      <c r="P310" s="2036"/>
    </row>
    <row r="311" spans="4:16" ht="14.4" customHeight="1" x14ac:dyDescent="0.25">
      <c r="D311" s="2039" t="str">
        <f>'7 - Safra'!D118</f>
        <v/>
      </c>
      <c r="E311" s="2039"/>
      <c r="F311" s="2039"/>
      <c r="G311" s="2036">
        <f>'7 - Safra'!F118</f>
        <v>0</v>
      </c>
      <c r="H311" s="2036"/>
      <c r="I311" s="2036">
        <f>'7 - Safra'!I118</f>
        <v>0</v>
      </c>
      <c r="J311" s="2036"/>
      <c r="K311" s="2036" t="e">
        <f>'7 - Safra'!#REF!</f>
        <v>#REF!</v>
      </c>
      <c r="L311" s="2036"/>
      <c r="M311" s="2036" t="e">
        <f>'7 - Safra'!#REF!</f>
        <v>#REF!</v>
      </c>
      <c r="N311" s="2036"/>
      <c r="O311" s="2036" t="e">
        <f>'7 - Safra'!#REF!</f>
        <v>#REF!</v>
      </c>
      <c r="P311" s="2036"/>
    </row>
    <row r="312" spans="4:16" ht="14.4" customHeight="1" x14ac:dyDescent="0.25">
      <c r="D312" s="2039" t="str">
        <f>'7 - Safra'!D119</f>
        <v/>
      </c>
      <c r="E312" s="2039"/>
      <c r="F312" s="2039"/>
      <c r="G312" s="2036">
        <f>'7 - Safra'!F119</f>
        <v>0</v>
      </c>
      <c r="H312" s="2036"/>
      <c r="I312" s="2036">
        <f>'7 - Safra'!I119</f>
        <v>0</v>
      </c>
      <c r="J312" s="2036"/>
      <c r="K312" s="2036" t="e">
        <f>'7 - Safra'!#REF!</f>
        <v>#REF!</v>
      </c>
      <c r="L312" s="2036"/>
      <c r="M312" s="2036" t="e">
        <f>'7 - Safra'!#REF!</f>
        <v>#REF!</v>
      </c>
      <c r="N312" s="2036"/>
      <c r="O312" s="2036" t="e">
        <f>'7 - Safra'!#REF!</f>
        <v>#REF!</v>
      </c>
      <c r="P312" s="2036"/>
    </row>
    <row r="313" spans="4:16" ht="14.4" customHeight="1" x14ac:dyDescent="0.25">
      <c r="D313" s="2039" t="str">
        <f>'7 - Safra'!D120</f>
        <v/>
      </c>
      <c r="E313" s="2039"/>
      <c r="F313" s="2039"/>
      <c r="G313" s="2036">
        <f>'7 - Safra'!F120</f>
        <v>0</v>
      </c>
      <c r="H313" s="2036"/>
      <c r="I313" s="2036">
        <f>'7 - Safra'!I120</f>
        <v>0</v>
      </c>
      <c r="J313" s="2036"/>
      <c r="K313" s="2036" t="e">
        <f>'7 - Safra'!#REF!</f>
        <v>#REF!</v>
      </c>
      <c r="L313" s="2036"/>
      <c r="M313" s="2036" t="e">
        <f>'7 - Safra'!#REF!</f>
        <v>#REF!</v>
      </c>
      <c r="N313" s="2036"/>
      <c r="O313" s="2036" t="e">
        <f>'7 - Safra'!#REF!</f>
        <v>#REF!</v>
      </c>
      <c r="P313" s="2036"/>
    </row>
    <row r="314" spans="4:16" ht="14.4" customHeight="1" x14ac:dyDescent="0.25">
      <c r="D314" s="2039" t="str">
        <f>'7 - Safra'!D121</f>
        <v/>
      </c>
      <c r="E314" s="2039"/>
      <c r="F314" s="2039"/>
      <c r="G314" s="2036">
        <f>'7 - Safra'!F121</f>
        <v>0</v>
      </c>
      <c r="H314" s="2036"/>
      <c r="I314" s="2036">
        <f>'7 - Safra'!I121</f>
        <v>0</v>
      </c>
      <c r="J314" s="2036"/>
      <c r="K314" s="2036" t="e">
        <f>'7 - Safra'!#REF!</f>
        <v>#REF!</v>
      </c>
      <c r="L314" s="2036"/>
      <c r="M314" s="2036" t="e">
        <f>'7 - Safra'!#REF!</f>
        <v>#REF!</v>
      </c>
      <c r="N314" s="2036"/>
      <c r="O314" s="2036" t="e">
        <f>'7 - Safra'!#REF!</f>
        <v>#REF!</v>
      </c>
      <c r="P314" s="2036"/>
    </row>
    <row r="315" spans="4:16" ht="14.4" customHeight="1" x14ac:dyDescent="0.25">
      <c r="D315" s="2039" t="str">
        <f>'7 - Safra'!D122</f>
        <v/>
      </c>
      <c r="E315" s="2039"/>
      <c r="F315" s="2039"/>
      <c r="G315" s="2036">
        <f>'7 - Safra'!F122</f>
        <v>0</v>
      </c>
      <c r="H315" s="2036"/>
      <c r="I315" s="2036">
        <f>'7 - Safra'!I122</f>
        <v>0</v>
      </c>
      <c r="J315" s="2036"/>
      <c r="K315" s="2036" t="e">
        <f>'7 - Safra'!#REF!</f>
        <v>#REF!</v>
      </c>
      <c r="L315" s="2036"/>
      <c r="M315" s="2036" t="e">
        <f>'7 - Safra'!#REF!</f>
        <v>#REF!</v>
      </c>
      <c r="N315" s="2036"/>
      <c r="O315" s="2036" t="e">
        <f>'7 - Safra'!#REF!</f>
        <v>#REF!</v>
      </c>
      <c r="P315" s="2036"/>
    </row>
    <row r="316" spans="4:16" ht="14.4" customHeight="1" x14ac:dyDescent="0.25">
      <c r="D316" s="2040"/>
      <c r="E316" s="2040"/>
      <c r="F316" s="2040"/>
      <c r="G316" s="2027"/>
      <c r="H316" s="2027"/>
      <c r="I316" s="2027"/>
      <c r="J316" s="2027"/>
      <c r="K316" s="2027"/>
      <c r="L316" s="2027"/>
      <c r="M316" s="2027"/>
      <c r="N316" s="2027"/>
      <c r="O316" s="2027"/>
      <c r="P316" s="2027"/>
    </row>
    <row r="317" spans="4:16" ht="14.4" customHeight="1" x14ac:dyDescent="0.25"/>
    <row r="318" spans="4:16" ht="14.4" customHeight="1" x14ac:dyDescent="0.25"/>
    <row r="319" spans="4:16" ht="14.4" customHeight="1" x14ac:dyDescent="0.25"/>
    <row r="320" spans="4:16" ht="14.4" customHeight="1" x14ac:dyDescent="0.25"/>
    <row r="321" spans="2:38" ht="9" customHeight="1" x14ac:dyDescent="0.25"/>
    <row r="323" spans="2:38" x14ac:dyDescent="0.25"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</row>
    <row r="324" spans="2:38" x14ac:dyDescent="0.25"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</row>
    <row r="325" spans="2:38" x14ac:dyDescent="0.25"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</row>
    <row r="326" spans="2:38" x14ac:dyDescent="0.25"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</row>
    <row r="327" spans="2:38" x14ac:dyDescent="0.25"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</row>
    <row r="328" spans="2:38" x14ac:dyDescent="0.25"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</row>
    <row r="329" spans="2:38" x14ac:dyDescent="0.25"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</row>
    <row r="330" spans="2:38" x14ac:dyDescent="0.25"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</row>
    <row r="331" spans="2:38" x14ac:dyDescent="0.25"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</row>
    <row r="332" spans="2:38" ht="14.4" customHeight="1" x14ac:dyDescent="0.25"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</row>
    <row r="333" spans="2:38" ht="14.4" customHeight="1" x14ac:dyDescent="0.25"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</row>
    <row r="334" spans="2:38" ht="21.6" customHeight="1" x14ac:dyDescent="0.25"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W334" s="1330"/>
      <c r="X334" s="1330"/>
      <c r="Y334" s="1330"/>
      <c r="Z334" s="1330"/>
      <c r="AA334" s="1330"/>
      <c r="AB334" s="1947"/>
      <c r="AC334" s="1947"/>
      <c r="AD334" s="1947"/>
      <c r="AE334" s="1947"/>
      <c r="AF334" s="1947"/>
      <c r="AG334" s="1947"/>
      <c r="AH334" s="1947"/>
      <c r="AI334" s="1947"/>
      <c r="AJ334" s="1947"/>
    </row>
    <row r="335" spans="2:38" ht="21.6" customHeight="1" x14ac:dyDescent="0.25">
      <c r="B335" s="17"/>
      <c r="C335" s="17"/>
      <c r="D335" s="17"/>
      <c r="E335" s="2001" t="str">
        <f>'7 - Safra'!C41</f>
        <v>QUADRO DE PECUÁRIA</v>
      </c>
      <c r="F335" s="2001"/>
      <c r="G335" s="2001"/>
      <c r="H335" s="2001"/>
      <c r="I335" s="2001"/>
      <c r="J335" s="2001"/>
      <c r="K335" s="2001"/>
      <c r="L335" s="2001"/>
      <c r="M335" s="2001"/>
      <c r="N335" s="2001"/>
      <c r="O335" s="2001"/>
      <c r="P335" s="2001"/>
      <c r="Q335" s="2001"/>
      <c r="R335" s="17"/>
      <c r="S335" s="17"/>
      <c r="T335" s="17"/>
      <c r="W335" s="1330"/>
      <c r="X335" s="1330"/>
      <c r="Y335" s="1330"/>
      <c r="Z335" s="1330"/>
      <c r="AA335" s="1330"/>
      <c r="AB335" s="1947"/>
      <c r="AC335" s="1947"/>
      <c r="AD335" s="1947"/>
      <c r="AE335" s="1947"/>
      <c r="AF335" s="1947"/>
      <c r="AG335" s="1947"/>
      <c r="AH335" s="1947"/>
      <c r="AI335" s="1947"/>
      <c r="AJ335" s="1947"/>
      <c r="AK335" s="35"/>
      <c r="AL335" s="35"/>
    </row>
    <row r="336" spans="2:38" ht="21.6" customHeight="1" x14ac:dyDescent="0.25">
      <c r="B336" s="17"/>
      <c r="C336" s="17"/>
      <c r="D336" s="17"/>
      <c r="E336" s="2028" t="str">
        <f>'7 - Safra'!C42</f>
        <v>ANO</v>
      </c>
      <c r="F336" s="2028"/>
      <c r="G336" s="2028"/>
      <c r="H336" s="1846" t="str">
        <f>'7 - Safra'!E42</f>
        <v>23/24</v>
      </c>
      <c r="I336" s="1458"/>
      <c r="J336" s="1846" t="str">
        <f>'7 - Safra'!H42</f>
        <v>26/27</v>
      </c>
      <c r="K336" s="1458"/>
      <c r="L336" s="1846" t="e">
        <f>'7 - Safra'!#REF!</f>
        <v>#REF!</v>
      </c>
      <c r="M336" s="1458"/>
      <c r="N336" s="1846" t="e">
        <f>'7 - Safra'!#REF!</f>
        <v>#REF!</v>
      </c>
      <c r="O336" s="1458"/>
      <c r="P336" s="1846" t="e">
        <f>'7 - Safra'!#REF!</f>
        <v>#REF!</v>
      </c>
      <c r="Q336" s="1458"/>
      <c r="R336" s="17"/>
      <c r="S336" s="17"/>
      <c r="T336" s="17"/>
      <c r="W336" s="1934"/>
      <c r="X336" s="1934"/>
      <c r="Y336" s="1317"/>
      <c r="Z336" s="1317"/>
      <c r="AA336" s="1317"/>
      <c r="AB336" s="1317"/>
      <c r="AC336" s="1317"/>
      <c r="AD336" s="1317"/>
      <c r="AE336" s="1317"/>
      <c r="AF336" s="1317"/>
      <c r="AG336" s="1317"/>
      <c r="AH336" s="1317"/>
      <c r="AI336" s="1317"/>
      <c r="AJ336" s="1317"/>
      <c r="AK336" s="35"/>
      <c r="AL336" s="35"/>
    </row>
    <row r="337" spans="2:38" ht="21.6" customHeight="1" x14ac:dyDescent="0.25">
      <c r="B337" s="17"/>
      <c r="C337" s="17"/>
      <c r="D337" s="17"/>
      <c r="E337" s="2029" t="str">
        <f>'7 - Safra'!C44</f>
        <v>Receita Total</v>
      </c>
      <c r="F337" s="2030"/>
      <c r="G337" s="2031"/>
      <c r="H337" s="2038">
        <f>'7 - Safra'!F44</f>
        <v>0</v>
      </c>
      <c r="I337" s="2038"/>
      <c r="J337" s="2038">
        <f>'7 - Safra'!I44</f>
        <v>0</v>
      </c>
      <c r="K337" s="2038"/>
      <c r="L337" s="2038" t="e">
        <f>'7 - Safra'!#REF!</f>
        <v>#REF!</v>
      </c>
      <c r="M337" s="2038"/>
      <c r="N337" s="2038" t="e">
        <f>'7 - Safra'!#REF!</f>
        <v>#REF!</v>
      </c>
      <c r="O337" s="2038"/>
      <c r="P337" s="2038" t="e">
        <f>'7 - Safra'!#REF!</f>
        <v>#REF!</v>
      </c>
      <c r="Q337" s="2038"/>
      <c r="R337" s="17"/>
      <c r="S337" s="17"/>
      <c r="T337" s="17"/>
      <c r="W337" s="1934"/>
      <c r="X337" s="1934"/>
      <c r="Y337" s="1317"/>
      <c r="Z337" s="1317"/>
      <c r="AA337" s="1317"/>
      <c r="AB337" s="1317"/>
      <c r="AC337" s="1317"/>
      <c r="AD337" s="1317"/>
      <c r="AE337" s="1317"/>
      <c r="AF337" s="1317"/>
      <c r="AG337" s="1317"/>
      <c r="AH337" s="1317"/>
      <c r="AI337" s="1317"/>
      <c r="AJ337" s="1317"/>
      <c r="AK337" s="22"/>
      <c r="AL337" s="22"/>
    </row>
    <row r="338" spans="2:38" ht="21.6" customHeight="1" x14ac:dyDescent="0.25">
      <c r="B338" s="17"/>
      <c r="C338" s="17"/>
      <c r="D338" s="17"/>
      <c r="E338" s="2029" t="str">
        <f>'7 - Safra'!C45</f>
        <v>Custo Total de Produção</v>
      </c>
      <c r="F338" s="2030"/>
      <c r="G338" s="2031"/>
      <c r="H338" s="2037">
        <f>'7 - Safra'!F45</f>
        <v>0</v>
      </c>
      <c r="I338" s="2037"/>
      <c r="J338" s="2037">
        <f>'7 - Safra'!I45</f>
        <v>0</v>
      </c>
      <c r="K338" s="2037"/>
      <c r="L338" s="2037" t="e">
        <f>'7 - Safra'!#REF!</f>
        <v>#REF!</v>
      </c>
      <c r="M338" s="2037"/>
      <c r="N338" s="2037" t="e">
        <f>'7 - Safra'!#REF!</f>
        <v>#REF!</v>
      </c>
      <c r="O338" s="2037"/>
      <c r="P338" s="2037" t="e">
        <f>'7 - Safra'!#REF!</f>
        <v>#REF!</v>
      </c>
      <c r="Q338" s="2037"/>
      <c r="R338" s="17"/>
      <c r="S338" s="17"/>
      <c r="T338" s="17"/>
      <c r="W338" s="1934"/>
      <c r="X338" s="1934"/>
      <c r="Y338" s="1317"/>
      <c r="Z338" s="1317"/>
      <c r="AA338" s="1317"/>
      <c r="AB338" s="1317"/>
      <c r="AC338" s="1317"/>
      <c r="AD338" s="1317"/>
      <c r="AE338" s="1317"/>
      <c r="AF338" s="1317"/>
      <c r="AG338" s="1317"/>
      <c r="AH338" s="1317"/>
      <c r="AI338" s="1317"/>
      <c r="AJ338" s="1317"/>
      <c r="AK338" s="22"/>
      <c r="AL338" s="22"/>
    </row>
    <row r="339" spans="2:38" ht="21.6" customHeight="1" x14ac:dyDescent="0.25">
      <c r="B339" s="17"/>
      <c r="C339" s="17"/>
      <c r="D339" s="17"/>
      <c r="E339" s="2029" t="str">
        <f>'7 - Safra'!C46</f>
        <v>Resultado Bruto</v>
      </c>
      <c r="F339" s="2030"/>
      <c r="G339" s="2031"/>
      <c r="H339" s="2037">
        <f>'7 - Safra'!F46</f>
        <v>0</v>
      </c>
      <c r="I339" s="2037"/>
      <c r="J339" s="2037">
        <f>'7 - Safra'!I46</f>
        <v>0</v>
      </c>
      <c r="K339" s="2037"/>
      <c r="L339" s="2037" t="e">
        <f>'7 - Safra'!#REF!</f>
        <v>#REF!</v>
      </c>
      <c r="M339" s="2037"/>
      <c r="N339" s="2037" t="e">
        <f>'7 - Safra'!#REF!</f>
        <v>#REF!</v>
      </c>
      <c r="O339" s="2037"/>
      <c r="P339" s="2037" t="e">
        <f>'7 - Safra'!#REF!</f>
        <v>#REF!</v>
      </c>
      <c r="Q339" s="2037"/>
      <c r="R339" s="17"/>
      <c r="S339" s="17"/>
      <c r="T339" s="17"/>
      <c r="W339" s="1934"/>
      <c r="X339" s="1934"/>
      <c r="Y339" s="1317"/>
      <c r="Z339" s="1317"/>
      <c r="AA339" s="1317"/>
      <c r="AB339" s="1317"/>
      <c r="AC339" s="1317"/>
      <c r="AD339" s="1317"/>
      <c r="AE339" s="1317"/>
      <c r="AF339" s="1317"/>
      <c r="AG339" s="1317"/>
      <c r="AH339" s="1317"/>
      <c r="AI339" s="1317"/>
      <c r="AJ339" s="1317"/>
      <c r="AK339" s="22"/>
      <c r="AL339" s="22"/>
    </row>
    <row r="340" spans="2:38" ht="21.6" customHeight="1" x14ac:dyDescent="0.25">
      <c r="B340" s="17"/>
      <c r="C340" s="17"/>
      <c r="D340" s="17"/>
      <c r="E340" s="2029" t="str">
        <f>'7 - Safra'!C47</f>
        <v>Margem Bruta</v>
      </c>
      <c r="F340" s="2030"/>
      <c r="G340" s="2031"/>
      <c r="H340" s="2032" t="str">
        <f>'7 - Safra'!F47</f>
        <v/>
      </c>
      <c r="I340" s="2032"/>
      <c r="J340" s="2032" t="str">
        <f>'7 - Safra'!I47</f>
        <v/>
      </c>
      <c r="K340" s="2032"/>
      <c r="L340" s="2032" t="e">
        <f>'7 - Safra'!#REF!</f>
        <v>#REF!</v>
      </c>
      <c r="M340" s="2032"/>
      <c r="N340" s="2032" t="e">
        <f>'7 - Safra'!#REF!</f>
        <v>#REF!</v>
      </c>
      <c r="O340" s="2032"/>
      <c r="P340" s="2032" t="e">
        <f>'7 - Safra'!#REF!</f>
        <v>#REF!</v>
      </c>
      <c r="Q340" s="2032"/>
      <c r="R340" s="17"/>
      <c r="S340" s="17"/>
      <c r="T340" s="17"/>
      <c r="W340" s="1934"/>
      <c r="X340" s="1934"/>
      <c r="Y340" s="1317"/>
      <c r="Z340" s="1317"/>
      <c r="AA340" s="1317"/>
      <c r="AB340" s="1317"/>
      <c r="AC340" s="1317"/>
      <c r="AD340" s="1317"/>
      <c r="AE340" s="1317"/>
      <c r="AF340" s="1317"/>
      <c r="AG340" s="1317"/>
      <c r="AH340" s="1317"/>
      <c r="AI340" s="1317"/>
      <c r="AJ340" s="1317"/>
      <c r="AK340" s="22"/>
      <c r="AL340" s="22"/>
    </row>
    <row r="341" spans="2:38" ht="21.6" customHeight="1" x14ac:dyDescent="0.25">
      <c r="B341" s="17"/>
      <c r="C341" s="17"/>
      <c r="D341" s="17"/>
      <c r="E341" s="2033"/>
      <c r="F341" s="2034"/>
      <c r="G341" s="2035"/>
      <c r="H341" s="2036"/>
      <c r="I341" s="2036"/>
      <c r="J341" s="2036"/>
      <c r="K341" s="2036"/>
      <c r="L341" s="2036"/>
      <c r="M341" s="2036"/>
      <c r="N341" s="2036"/>
      <c r="O341" s="2036"/>
      <c r="P341" s="2036"/>
      <c r="Q341" s="2036"/>
      <c r="R341" s="17"/>
      <c r="S341" s="17"/>
      <c r="T341" s="17"/>
      <c r="W341" s="1934"/>
      <c r="X341" s="1934"/>
      <c r="Y341" s="1317"/>
      <c r="Z341" s="1317"/>
      <c r="AA341" s="1317"/>
      <c r="AB341" s="1317"/>
      <c r="AC341" s="1317"/>
      <c r="AD341" s="1317"/>
      <c r="AE341" s="1317"/>
      <c r="AF341" s="1317"/>
      <c r="AG341" s="1317"/>
      <c r="AH341" s="1317"/>
      <c r="AI341" s="1317"/>
      <c r="AJ341" s="1317"/>
      <c r="AK341" s="22"/>
      <c r="AL341" s="22"/>
    </row>
    <row r="342" spans="2:38" ht="21.6" customHeight="1" x14ac:dyDescent="0.25">
      <c r="B342" s="17"/>
      <c r="C342" s="17"/>
      <c r="D342" s="17"/>
      <c r="E342" s="2024"/>
      <c r="F342" s="2025"/>
      <c r="G342" s="2026"/>
      <c r="H342" s="2027"/>
      <c r="I342" s="2027"/>
      <c r="J342" s="2027"/>
      <c r="K342" s="2027"/>
      <c r="L342" s="2027"/>
      <c r="M342" s="2027"/>
      <c r="N342" s="2027"/>
      <c r="O342" s="2027"/>
      <c r="P342" s="2027"/>
      <c r="Q342" s="2027"/>
      <c r="R342" s="17"/>
      <c r="S342" s="17"/>
      <c r="T342" s="17"/>
      <c r="W342" s="1934"/>
      <c r="X342" s="1934"/>
      <c r="Y342" s="1317"/>
      <c r="Z342" s="1317"/>
      <c r="AA342" s="1317"/>
      <c r="AB342" s="1317"/>
      <c r="AC342" s="1317"/>
      <c r="AD342" s="1317"/>
      <c r="AE342" s="1317"/>
      <c r="AF342" s="1317"/>
      <c r="AG342" s="1317"/>
      <c r="AH342" s="1317"/>
      <c r="AI342" s="1317"/>
      <c r="AJ342" s="1317"/>
      <c r="AK342" s="22"/>
      <c r="AL342" s="22"/>
    </row>
    <row r="343" spans="2:38" ht="21.6" customHeight="1" x14ac:dyDescent="0.25"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W343" s="1934"/>
      <c r="X343" s="1934"/>
      <c r="Y343" s="1317"/>
      <c r="Z343" s="1317"/>
      <c r="AA343" s="1317"/>
      <c r="AB343" s="1317"/>
      <c r="AC343" s="1317"/>
      <c r="AD343" s="1317"/>
      <c r="AE343" s="1317"/>
      <c r="AF343" s="1317"/>
      <c r="AG343" s="1317"/>
      <c r="AH343" s="1317"/>
      <c r="AI343" s="1317"/>
      <c r="AJ343" s="1317"/>
      <c r="AK343" s="22"/>
      <c r="AL343" s="22"/>
    </row>
    <row r="344" spans="2:38" ht="21.6" customHeight="1" x14ac:dyDescent="0.25"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W344" s="1934"/>
      <c r="X344" s="1934"/>
      <c r="Y344" s="1317"/>
      <c r="Z344" s="1317"/>
      <c r="AA344" s="1317"/>
      <c r="AB344" s="1317"/>
      <c r="AC344" s="1317"/>
      <c r="AD344" s="1317"/>
      <c r="AE344" s="1317"/>
      <c r="AF344" s="1317"/>
      <c r="AG344" s="1317"/>
      <c r="AH344" s="1317"/>
      <c r="AI344" s="1317"/>
      <c r="AJ344" s="1317"/>
      <c r="AK344" s="22"/>
      <c r="AL344" s="22"/>
    </row>
    <row r="345" spans="2:38" ht="21.6" customHeight="1" x14ac:dyDescent="0.25"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W345" s="1934"/>
      <c r="X345" s="1934"/>
      <c r="Y345" s="1317"/>
      <c r="Z345" s="1317"/>
      <c r="AA345" s="1317"/>
      <c r="AB345" s="1317"/>
      <c r="AC345" s="1317"/>
      <c r="AD345" s="1317"/>
      <c r="AE345" s="1317"/>
      <c r="AF345" s="1317"/>
      <c r="AG345" s="1317"/>
      <c r="AH345" s="1317"/>
      <c r="AI345" s="1317"/>
      <c r="AJ345" s="1317"/>
      <c r="AK345" s="22"/>
      <c r="AL345" s="22"/>
    </row>
    <row r="346" spans="2:38" ht="21.6" customHeight="1" x14ac:dyDescent="0.25"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Y346" s="21"/>
      <c r="Z346" s="21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</row>
    <row r="347" spans="2:38" ht="21.6" customHeight="1" x14ac:dyDescent="0.25"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</row>
    <row r="348" spans="2:38" ht="21.6" customHeight="1" x14ac:dyDescent="0.25"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</row>
    <row r="349" spans="2:38" ht="14.4" customHeight="1" x14ac:dyDescent="0.25"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</row>
    <row r="350" spans="2:38" ht="8.4" customHeight="1" x14ac:dyDescent="0.25"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</row>
    <row r="352" spans="2:38" x14ac:dyDescent="0.25"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</row>
    <row r="353" spans="2:20" x14ac:dyDescent="0.25"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</row>
    <row r="354" spans="2:20" x14ac:dyDescent="0.25"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</row>
    <row r="355" spans="2:20" x14ac:dyDescent="0.25"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</row>
    <row r="356" spans="2:20" x14ac:dyDescent="0.25"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</row>
    <row r="357" spans="2:20" x14ac:dyDescent="0.25"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</row>
    <row r="358" spans="2:20" x14ac:dyDescent="0.25"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</row>
    <row r="359" spans="2:20" x14ac:dyDescent="0.25"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</row>
    <row r="360" spans="2:20" x14ac:dyDescent="0.25"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</row>
    <row r="361" spans="2:20" ht="14.4" customHeight="1" x14ac:dyDescent="0.25"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</row>
    <row r="362" spans="2:20" ht="14.4" customHeight="1" x14ac:dyDescent="0.25"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</row>
    <row r="363" spans="2:20" ht="21.6" customHeight="1" x14ac:dyDescent="0.25"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</row>
    <row r="364" spans="2:20" ht="21.6" customHeight="1" x14ac:dyDescent="0.25">
      <c r="B364" s="17"/>
      <c r="C364" s="17"/>
      <c r="D364" s="17"/>
      <c r="E364" s="1325" t="str">
        <f>'7 - Safra'!C799</f>
        <v>REBANHO ATUAL</v>
      </c>
      <c r="F364" s="1326"/>
      <c r="G364" s="1326"/>
      <c r="H364" s="1326"/>
      <c r="I364" s="1326"/>
      <c r="J364" s="1326"/>
      <c r="K364" s="1326"/>
      <c r="L364" s="1326"/>
      <c r="M364" s="1326"/>
      <c r="N364" s="1326"/>
      <c r="O364" s="1326"/>
      <c r="P364" s="1326"/>
      <c r="Q364" s="1327"/>
      <c r="R364" s="17"/>
      <c r="S364" s="17"/>
      <c r="T364" s="17"/>
    </row>
    <row r="365" spans="2:20" ht="21.6" customHeight="1" x14ac:dyDescent="0.25">
      <c r="B365" s="17"/>
      <c r="C365" s="17"/>
      <c r="D365" s="17"/>
      <c r="E365" s="2028" t="str">
        <f>'7 - Safra'!C800</f>
        <v>Categoria</v>
      </c>
      <c r="F365" s="2028"/>
      <c r="G365" s="2028"/>
      <c r="H365" s="1846" t="str">
        <f>'7 - Safra'!E800</f>
        <v>22/23</v>
      </c>
      <c r="I365" s="1458"/>
      <c r="J365" s="1846" t="str">
        <f>'7 - Safra'!H800</f>
        <v>25/26</v>
      </c>
      <c r="K365" s="1458"/>
      <c r="L365" s="1846" t="e">
        <f>'7 - Safra'!#REF!</f>
        <v>#REF!</v>
      </c>
      <c r="M365" s="1458"/>
      <c r="N365" s="1846" t="e">
        <f>'7 - Safra'!#REF!</f>
        <v>#REF!</v>
      </c>
      <c r="O365" s="1458"/>
      <c r="P365" s="1846" t="e">
        <f>'7 - Safra'!#REF!</f>
        <v>#REF!</v>
      </c>
      <c r="Q365" s="1458"/>
      <c r="R365" s="17"/>
      <c r="S365" s="17"/>
      <c r="T365" s="17"/>
    </row>
    <row r="366" spans="2:20" ht="21.6" customHeight="1" x14ac:dyDescent="0.25">
      <c r="B366" s="17"/>
      <c r="C366" s="17"/>
      <c r="D366" s="17"/>
      <c r="E366" s="2022" t="str">
        <f>'7 - Safra'!C802</f>
        <v>Fêmeas: 0-12 meses</v>
      </c>
      <c r="F366" s="2022"/>
      <c r="G366" s="2022"/>
      <c r="H366" s="2023">
        <f>'7 - Safra'!F802</f>
        <v>0</v>
      </c>
      <c r="I366" s="2023"/>
      <c r="J366" s="2023">
        <f>'7 - Safra'!I802</f>
        <v>0</v>
      </c>
      <c r="K366" s="2023"/>
      <c r="L366" s="2023" t="e">
        <f>'7 - Safra'!#REF!</f>
        <v>#REF!</v>
      </c>
      <c r="M366" s="2023"/>
      <c r="N366" s="2023" t="e">
        <f>'7 - Safra'!#REF!</f>
        <v>#REF!</v>
      </c>
      <c r="O366" s="2023"/>
      <c r="P366" s="2023" t="e">
        <f>'7 - Safra'!#REF!</f>
        <v>#REF!</v>
      </c>
      <c r="Q366" s="2023"/>
      <c r="R366" s="17"/>
      <c r="S366" s="17"/>
      <c r="T366" s="17"/>
    </row>
    <row r="367" spans="2:20" ht="21.6" customHeight="1" x14ac:dyDescent="0.25">
      <c r="B367" s="17"/>
      <c r="C367" s="17"/>
      <c r="D367" s="17"/>
      <c r="E367" s="2020" t="str">
        <f>'7 - Safra'!C803</f>
        <v>Fêmeas: 12-24 meses</v>
      </c>
      <c r="F367" s="2020"/>
      <c r="G367" s="2020"/>
      <c r="H367" s="2021">
        <f>'7 - Safra'!F803</f>
        <v>0</v>
      </c>
      <c r="I367" s="2021"/>
      <c r="J367" s="2021">
        <f>'7 - Safra'!I803</f>
        <v>0</v>
      </c>
      <c r="K367" s="2021"/>
      <c r="L367" s="2021" t="e">
        <f>'7 - Safra'!#REF!</f>
        <v>#REF!</v>
      </c>
      <c r="M367" s="2021"/>
      <c r="N367" s="2021" t="e">
        <f>'7 - Safra'!#REF!</f>
        <v>#REF!</v>
      </c>
      <c r="O367" s="2021"/>
      <c r="P367" s="2021" t="e">
        <f>'7 - Safra'!#REF!</f>
        <v>#REF!</v>
      </c>
      <c r="Q367" s="2021"/>
      <c r="R367" s="17"/>
      <c r="S367" s="17"/>
      <c r="T367" s="17"/>
    </row>
    <row r="368" spans="2:20" ht="21.6" customHeight="1" x14ac:dyDescent="0.25">
      <c r="B368" s="17"/>
      <c r="C368" s="17"/>
      <c r="D368" s="17"/>
      <c r="E368" s="2020" t="str">
        <f>'7 - Safra'!C804</f>
        <v>Fêmeas: 24-36 meses</v>
      </c>
      <c r="F368" s="2020"/>
      <c r="G368" s="2020"/>
      <c r="H368" s="2021">
        <f>'7 - Safra'!F804</f>
        <v>0</v>
      </c>
      <c r="I368" s="2021"/>
      <c r="J368" s="2021">
        <f>'7 - Safra'!I804</f>
        <v>0</v>
      </c>
      <c r="K368" s="2021"/>
      <c r="L368" s="2021" t="e">
        <f>'7 - Safra'!#REF!</f>
        <v>#REF!</v>
      </c>
      <c r="M368" s="2021"/>
      <c r="N368" s="2021" t="e">
        <f>'7 - Safra'!#REF!</f>
        <v>#REF!</v>
      </c>
      <c r="O368" s="2021"/>
      <c r="P368" s="2021" t="e">
        <f>'7 - Safra'!#REF!</f>
        <v>#REF!</v>
      </c>
      <c r="Q368" s="2021"/>
      <c r="R368" s="17"/>
      <c r="S368" s="17"/>
      <c r="T368" s="17"/>
    </row>
    <row r="369" spans="2:20" ht="21.6" customHeight="1" x14ac:dyDescent="0.25">
      <c r="B369" s="17"/>
      <c r="C369" s="17"/>
      <c r="D369" s="17"/>
      <c r="E369" s="2020" t="str">
        <f>'7 - Safra'!C805</f>
        <v>Fêmeas: +36 meses</v>
      </c>
      <c r="F369" s="2020"/>
      <c r="G369" s="2020"/>
      <c r="H369" s="2021">
        <f>'7 - Safra'!F805</f>
        <v>0</v>
      </c>
      <c r="I369" s="2021"/>
      <c r="J369" s="2021">
        <f>'7 - Safra'!I805</f>
        <v>0</v>
      </c>
      <c r="K369" s="2021"/>
      <c r="L369" s="2021" t="e">
        <f>'7 - Safra'!#REF!</f>
        <v>#REF!</v>
      </c>
      <c r="M369" s="2021"/>
      <c r="N369" s="2021" t="e">
        <f>'7 - Safra'!#REF!</f>
        <v>#REF!</v>
      </c>
      <c r="O369" s="2021"/>
      <c r="P369" s="2021" t="e">
        <f>'7 - Safra'!#REF!</f>
        <v>#REF!</v>
      </c>
      <c r="Q369" s="2021"/>
      <c r="R369" s="17"/>
      <c r="S369" s="17"/>
      <c r="T369" s="17"/>
    </row>
    <row r="370" spans="2:20" ht="21.6" customHeight="1" x14ac:dyDescent="0.25">
      <c r="B370" s="17"/>
      <c r="C370" s="17"/>
      <c r="D370" s="17"/>
      <c r="E370" s="2020" t="str">
        <f>'7 - Safra'!C806</f>
        <v>Machos: 0-12 meses</v>
      </c>
      <c r="F370" s="2020"/>
      <c r="G370" s="2020"/>
      <c r="H370" s="2021">
        <f>'7 - Safra'!F806</f>
        <v>0</v>
      </c>
      <c r="I370" s="2021"/>
      <c r="J370" s="2021">
        <f>'7 - Safra'!I806</f>
        <v>0</v>
      </c>
      <c r="K370" s="2021"/>
      <c r="L370" s="2021" t="e">
        <f>'7 - Safra'!#REF!</f>
        <v>#REF!</v>
      </c>
      <c r="M370" s="2021"/>
      <c r="N370" s="2021" t="e">
        <f>'7 - Safra'!#REF!</f>
        <v>#REF!</v>
      </c>
      <c r="O370" s="2021"/>
      <c r="P370" s="2021" t="e">
        <f>'7 - Safra'!#REF!</f>
        <v>#REF!</v>
      </c>
      <c r="Q370" s="2021"/>
      <c r="R370" s="17"/>
      <c r="S370" s="17"/>
      <c r="T370" s="17"/>
    </row>
    <row r="371" spans="2:20" ht="21.6" customHeight="1" x14ac:dyDescent="0.25">
      <c r="B371" s="17"/>
      <c r="C371" s="17"/>
      <c r="D371" s="17"/>
      <c r="E371" s="2020" t="str">
        <f>'7 - Safra'!C807</f>
        <v>Machos: 12-24 meses</v>
      </c>
      <c r="F371" s="2020"/>
      <c r="G371" s="2020"/>
      <c r="H371" s="2021">
        <f>'7 - Safra'!F807</f>
        <v>0</v>
      </c>
      <c r="I371" s="2021"/>
      <c r="J371" s="2021">
        <f>'7 - Safra'!I807</f>
        <v>0</v>
      </c>
      <c r="K371" s="2021"/>
      <c r="L371" s="2021" t="e">
        <f>'7 - Safra'!#REF!</f>
        <v>#REF!</v>
      </c>
      <c r="M371" s="2021"/>
      <c r="N371" s="2021" t="e">
        <f>'7 - Safra'!#REF!</f>
        <v>#REF!</v>
      </c>
      <c r="O371" s="2021"/>
      <c r="P371" s="2021" t="e">
        <f>'7 - Safra'!#REF!</f>
        <v>#REF!</v>
      </c>
      <c r="Q371" s="2021"/>
      <c r="R371" s="17"/>
      <c r="S371" s="17"/>
      <c r="T371" s="17"/>
    </row>
    <row r="372" spans="2:20" ht="21.6" customHeight="1" x14ac:dyDescent="0.25">
      <c r="B372" s="17"/>
      <c r="C372" s="17"/>
      <c r="D372" s="17"/>
      <c r="E372" s="2020" t="str">
        <f>'7 - Safra'!C808</f>
        <v>Machos: 24-36 meses</v>
      </c>
      <c r="F372" s="2020"/>
      <c r="G372" s="2020"/>
      <c r="H372" s="2021">
        <f>'7 - Safra'!F808</f>
        <v>0</v>
      </c>
      <c r="I372" s="2021"/>
      <c r="J372" s="2021">
        <f>'7 - Safra'!I808</f>
        <v>0</v>
      </c>
      <c r="K372" s="2021"/>
      <c r="L372" s="2021" t="e">
        <f>'7 - Safra'!#REF!</f>
        <v>#REF!</v>
      </c>
      <c r="M372" s="2021"/>
      <c r="N372" s="2021" t="e">
        <f>'7 - Safra'!#REF!</f>
        <v>#REF!</v>
      </c>
      <c r="O372" s="2021"/>
      <c r="P372" s="2021" t="e">
        <f>'7 - Safra'!#REF!</f>
        <v>#REF!</v>
      </c>
      <c r="Q372" s="2021"/>
      <c r="R372" s="17"/>
      <c r="S372" s="17"/>
      <c r="T372" s="17"/>
    </row>
    <row r="373" spans="2:20" ht="21.6" customHeight="1" x14ac:dyDescent="0.25">
      <c r="B373" s="17"/>
      <c r="C373" s="17"/>
      <c r="D373" s="17"/>
      <c r="E373" s="2020" t="str">
        <f>'7 - Safra'!C809</f>
        <v>Machos: +36 meses</v>
      </c>
      <c r="F373" s="2020"/>
      <c r="G373" s="2020"/>
      <c r="H373" s="2021">
        <f>'7 - Safra'!F809</f>
        <v>0</v>
      </c>
      <c r="I373" s="2021"/>
      <c r="J373" s="2021">
        <f>'7 - Safra'!I809</f>
        <v>0</v>
      </c>
      <c r="K373" s="2021"/>
      <c r="L373" s="2021" t="e">
        <f>'7 - Safra'!#REF!</f>
        <v>#REF!</v>
      </c>
      <c r="M373" s="2021"/>
      <c r="N373" s="2021" t="e">
        <f>'7 - Safra'!#REF!</f>
        <v>#REF!</v>
      </c>
      <c r="O373" s="2021"/>
      <c r="P373" s="2021" t="e">
        <f>'7 - Safra'!#REF!</f>
        <v>#REF!</v>
      </c>
      <c r="Q373" s="2021"/>
      <c r="R373" s="17"/>
      <c r="S373" s="17"/>
      <c r="T373" s="17"/>
    </row>
    <row r="374" spans="2:20" ht="21.6" customHeight="1" x14ac:dyDescent="0.25">
      <c r="B374" s="17"/>
      <c r="C374" s="17"/>
      <c r="D374" s="17"/>
      <c r="E374" s="2015" t="str">
        <f>'7 - Safra'!C810</f>
        <v>Quantidade Total</v>
      </c>
      <c r="F374" s="2015"/>
      <c r="G374" s="2015"/>
      <c r="H374" s="2016">
        <f>'7 - Safra'!F810</f>
        <v>0</v>
      </c>
      <c r="I374" s="2016"/>
      <c r="J374" s="2016">
        <f>'7 - Safra'!I810</f>
        <v>0</v>
      </c>
      <c r="K374" s="2016"/>
      <c r="L374" s="2016" t="e">
        <f>'7 - Safra'!#REF!</f>
        <v>#REF!</v>
      </c>
      <c r="M374" s="2016"/>
      <c r="N374" s="2016" t="e">
        <f>'7 - Safra'!#REF!</f>
        <v>#REF!</v>
      </c>
      <c r="O374" s="2016"/>
      <c r="P374" s="2016" t="e">
        <f>'7 - Safra'!#REF!</f>
        <v>#REF!</v>
      </c>
      <c r="Q374" s="2016"/>
      <c r="R374" s="17"/>
      <c r="S374" s="17"/>
      <c r="T374" s="17"/>
    </row>
    <row r="375" spans="2:20" ht="21.6" customHeight="1" x14ac:dyDescent="0.25">
      <c r="B375" s="17"/>
      <c r="C375" s="17"/>
      <c r="D375" s="17"/>
      <c r="E375" s="2017"/>
      <c r="F375" s="2017"/>
      <c r="G375" s="2017"/>
      <c r="H375" s="17"/>
      <c r="I375" s="17"/>
      <c r="J375" s="2018"/>
      <c r="K375" s="2018"/>
      <c r="L375" s="2019"/>
      <c r="M375" s="2019"/>
      <c r="N375" s="2019"/>
      <c r="O375" s="2019"/>
      <c r="P375" s="2019"/>
      <c r="Q375" s="2019"/>
      <c r="R375" s="17"/>
      <c r="S375" s="17"/>
      <c r="T375" s="17"/>
    </row>
    <row r="376" spans="2:20" ht="21.6" customHeight="1" x14ac:dyDescent="0.25"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</row>
    <row r="377" spans="2:20" ht="21.6" customHeight="1" x14ac:dyDescent="0.25"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Q377" s="17"/>
      <c r="R377" s="17"/>
      <c r="S377" s="17"/>
      <c r="T377" s="17"/>
    </row>
    <row r="378" spans="2:20" ht="14.4" customHeight="1" x14ac:dyDescent="0.25"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</row>
    <row r="379" spans="2:20" ht="8.4" customHeight="1" x14ac:dyDescent="0.25"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</row>
    <row r="381" spans="2:20" x14ac:dyDescent="0.25"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</row>
    <row r="382" spans="2:20" x14ac:dyDescent="0.25"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</row>
    <row r="383" spans="2:20" x14ac:dyDescent="0.25"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</row>
    <row r="384" spans="2:20" x14ac:dyDescent="0.25"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</row>
    <row r="385" spans="2:20" x14ac:dyDescent="0.25"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</row>
    <row r="386" spans="2:20" x14ac:dyDescent="0.25"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</row>
    <row r="387" spans="2:20" x14ac:dyDescent="0.25"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</row>
    <row r="388" spans="2:20" ht="21.6" customHeight="1" x14ac:dyDescent="0.25">
      <c r="B388" s="17"/>
      <c r="C388" s="1325" t="str">
        <f>'7 - Safra'!C822</f>
        <v>BOVINOS</v>
      </c>
      <c r="D388" s="1326"/>
      <c r="E388" s="1326"/>
      <c r="F388" s="1326"/>
      <c r="G388" s="1326"/>
      <c r="H388" s="1326"/>
      <c r="I388" s="1326"/>
      <c r="J388" s="1326"/>
      <c r="K388" s="1326"/>
      <c r="L388" s="1326"/>
      <c r="M388" s="1326"/>
      <c r="N388" s="1326"/>
      <c r="O388" s="1326"/>
      <c r="P388" s="1326"/>
      <c r="Q388" s="1327"/>
      <c r="R388" s="17"/>
      <c r="S388" s="17"/>
      <c r="T388" s="17"/>
    </row>
    <row r="389" spans="2:20" ht="21.6" customHeight="1" x14ac:dyDescent="0.25">
      <c r="B389" s="17"/>
      <c r="C389" s="2012" t="str">
        <f>'7 - Safra'!C823</f>
        <v>Descrição</v>
      </c>
      <c r="D389" s="2013"/>
      <c r="E389" s="2013"/>
      <c r="F389" s="2013"/>
      <c r="G389" s="2014"/>
      <c r="H389" s="2009" t="str">
        <f>'7 - Safra'!E823</f>
        <v>22/23</v>
      </c>
      <c r="I389" s="2009"/>
      <c r="J389" s="2009" t="str">
        <f>'7 - Safra'!H823</f>
        <v>25/26</v>
      </c>
      <c r="K389" s="2009"/>
      <c r="L389" s="2009" t="e">
        <f>'7 - Safra'!#REF!</f>
        <v>#REF!</v>
      </c>
      <c r="M389" s="2009"/>
      <c r="N389" s="2009" t="e">
        <f>'7 - Safra'!#REF!</f>
        <v>#REF!</v>
      </c>
      <c r="O389" s="2009"/>
      <c r="P389" s="2009" t="e">
        <f>'7 - Safra'!#REF!</f>
        <v>#REF!</v>
      </c>
      <c r="Q389" s="2009"/>
      <c r="R389" s="17"/>
      <c r="S389" s="17"/>
      <c r="T389" s="17"/>
    </row>
    <row r="390" spans="2:20" ht="21.6" customHeight="1" x14ac:dyDescent="0.25">
      <c r="B390" s="17"/>
      <c r="C390" s="36" t="str">
        <f>'7 - Safra'!C825</f>
        <v>Ciclo Produtivo Pecuário (Selecione a opção)</v>
      </c>
      <c r="D390" s="37"/>
      <c r="E390" s="37"/>
      <c r="F390" s="37"/>
      <c r="G390" s="38"/>
      <c r="H390" s="2010">
        <f>'7 - Safra'!F825</f>
        <v>0</v>
      </c>
      <c r="I390" s="2011"/>
      <c r="J390" s="2010">
        <f>'7 - Safra'!I825</f>
        <v>0</v>
      </c>
      <c r="K390" s="2011"/>
      <c r="L390" s="2010" t="e">
        <f>'7 - Safra'!#REF!</f>
        <v>#REF!</v>
      </c>
      <c r="M390" s="2011"/>
      <c r="N390" s="2010" t="e">
        <f>'7 - Safra'!#REF!</f>
        <v>#REF!</v>
      </c>
      <c r="O390" s="2011"/>
      <c r="P390" s="2010" t="e">
        <f>'7 - Safra'!#REF!</f>
        <v>#REF!</v>
      </c>
      <c r="Q390" s="2011"/>
      <c r="R390" s="17"/>
      <c r="S390" s="17"/>
      <c r="T390" s="17"/>
    </row>
    <row r="391" spans="2:20" ht="21.6" customHeight="1" x14ac:dyDescent="0.25">
      <c r="B391" s="17"/>
      <c r="C391" s="36" t="str">
        <f>'7 - Safra'!C826</f>
        <v>Área de Pastagem Total</v>
      </c>
      <c r="D391" s="37"/>
      <c r="E391" s="37"/>
      <c r="F391" s="37"/>
      <c r="G391" s="38"/>
      <c r="H391" s="2010">
        <f>'7 - Safra'!F826</f>
        <v>0</v>
      </c>
      <c r="I391" s="2011"/>
      <c r="J391" s="2010">
        <f>'7 - Safra'!I826</f>
        <v>0</v>
      </c>
      <c r="K391" s="2011"/>
      <c r="L391" s="2010" t="e">
        <f>'7 - Safra'!#REF!</f>
        <v>#REF!</v>
      </c>
      <c r="M391" s="2011"/>
      <c r="N391" s="2010" t="e">
        <f>'7 - Safra'!#REF!</f>
        <v>#REF!</v>
      </c>
      <c r="O391" s="2011"/>
      <c r="P391" s="2010" t="e">
        <f>'7 - Safra'!#REF!</f>
        <v>#REF!</v>
      </c>
      <c r="Q391" s="2011"/>
      <c r="R391" s="17"/>
      <c r="S391" s="17"/>
      <c r="T391" s="17"/>
    </row>
    <row r="392" spans="2:20" ht="21.6" customHeight="1" x14ac:dyDescent="0.25">
      <c r="B392" s="17"/>
      <c r="C392" s="36" t="str">
        <f>'7 - Safra'!C827</f>
        <v>Própria</v>
      </c>
      <c r="D392" s="37"/>
      <c r="E392" s="37"/>
      <c r="F392" s="37"/>
      <c r="G392" s="38"/>
      <c r="H392" s="2010">
        <f>'7 - Safra'!F827</f>
        <v>0</v>
      </c>
      <c r="I392" s="2011"/>
      <c r="J392" s="2010">
        <f>'7 - Safra'!I827</f>
        <v>0</v>
      </c>
      <c r="K392" s="2011"/>
      <c r="L392" s="2010" t="e">
        <f>'7 - Safra'!#REF!</f>
        <v>#REF!</v>
      </c>
      <c r="M392" s="2011"/>
      <c r="N392" s="2010" t="e">
        <f>'7 - Safra'!#REF!</f>
        <v>#REF!</v>
      </c>
      <c r="O392" s="2011"/>
      <c r="P392" s="2010" t="e">
        <f>'7 - Safra'!#REF!</f>
        <v>#REF!</v>
      </c>
      <c r="Q392" s="2011"/>
      <c r="R392" s="17"/>
      <c r="S392" s="17"/>
      <c r="T392" s="17"/>
    </row>
    <row r="393" spans="2:20" ht="21.6" customHeight="1" x14ac:dyDescent="0.25">
      <c r="B393" s="17"/>
      <c r="C393" s="36" t="str">
        <f>'7 - Safra'!C828</f>
        <v>Arrendada</v>
      </c>
      <c r="D393" s="37"/>
      <c r="E393" s="37"/>
      <c r="F393" s="37"/>
      <c r="G393" s="38"/>
      <c r="H393" s="2010">
        <f>'7 - Safra'!F828</f>
        <v>0</v>
      </c>
      <c r="I393" s="2011"/>
      <c r="J393" s="2010">
        <f>'7 - Safra'!I828</f>
        <v>0</v>
      </c>
      <c r="K393" s="2011"/>
      <c r="L393" s="2010" t="e">
        <f>'7 - Safra'!#REF!</f>
        <v>#REF!</v>
      </c>
      <c r="M393" s="2011"/>
      <c r="N393" s="2010" t="e">
        <f>'7 - Safra'!#REF!</f>
        <v>#REF!</v>
      </c>
      <c r="O393" s="2011"/>
      <c r="P393" s="2010" t="e">
        <f>'7 - Safra'!#REF!</f>
        <v>#REF!</v>
      </c>
      <c r="Q393" s="2011"/>
      <c r="R393" s="17"/>
      <c r="S393" s="17"/>
      <c r="T393" s="17"/>
    </row>
    <row r="394" spans="2:20" ht="21.6" customHeight="1" x14ac:dyDescent="0.25">
      <c r="B394" s="17"/>
      <c r="C394" s="36" t="str">
        <f>'7 - Safra'!C829</f>
        <v>Custo de Arrendamento (R$/ha)</v>
      </c>
      <c r="D394" s="37"/>
      <c r="E394" s="37"/>
      <c r="F394" s="37"/>
      <c r="G394" s="38"/>
      <c r="H394" s="2010">
        <f>'7 - Safra'!F829</f>
        <v>0</v>
      </c>
      <c r="I394" s="2011"/>
      <c r="J394" s="2010">
        <f>'7 - Safra'!I829</f>
        <v>0</v>
      </c>
      <c r="K394" s="2011"/>
      <c r="L394" s="2010" t="e">
        <f>'7 - Safra'!#REF!</f>
        <v>#REF!</v>
      </c>
      <c r="M394" s="2011"/>
      <c r="N394" s="2010" t="e">
        <f>'7 - Safra'!#REF!</f>
        <v>#REF!</v>
      </c>
      <c r="O394" s="2011"/>
      <c r="P394" s="2010" t="e">
        <f>'7 - Safra'!#REF!</f>
        <v>#REF!</v>
      </c>
      <c r="Q394" s="2011"/>
      <c r="R394" s="17"/>
      <c r="S394" s="17"/>
      <c r="T394" s="17"/>
    </row>
    <row r="395" spans="2:20" ht="21.6" customHeight="1" x14ac:dyDescent="0.25">
      <c r="B395" s="17"/>
      <c r="C395" s="36" t="str">
        <f>'7 - Safra'!C830</f>
        <v>Tipo de Terminação (Selecione a opção)</v>
      </c>
      <c r="D395" s="37"/>
      <c r="E395" s="37"/>
      <c r="F395" s="37"/>
      <c r="G395" s="38"/>
      <c r="H395" s="2010">
        <f>'7 - Safra'!F830</f>
        <v>0</v>
      </c>
      <c r="I395" s="2011"/>
      <c r="J395" s="2010">
        <f>'7 - Safra'!I830</f>
        <v>0</v>
      </c>
      <c r="K395" s="2011"/>
      <c r="L395" s="2010" t="e">
        <f>'7 - Safra'!#REF!</f>
        <v>#REF!</v>
      </c>
      <c r="M395" s="2011"/>
      <c r="N395" s="2010" t="e">
        <f>'7 - Safra'!#REF!</f>
        <v>#REF!</v>
      </c>
      <c r="O395" s="2011"/>
      <c r="P395" s="2010" t="e">
        <f>'7 - Safra'!#REF!</f>
        <v>#REF!</v>
      </c>
      <c r="Q395" s="2011"/>
      <c r="R395" s="17"/>
      <c r="S395" s="17"/>
      <c r="T395" s="17"/>
    </row>
    <row r="396" spans="2:20" ht="21.6" customHeight="1" x14ac:dyDescent="0.25">
      <c r="B396" s="17"/>
      <c r="C396" s="36" t="str">
        <f>'7 - Safra'!C831</f>
        <v>Valor da cabeça adquirida macho (R$/cabeça)</v>
      </c>
      <c r="D396" s="37"/>
      <c r="E396" s="37"/>
      <c r="F396" s="37"/>
      <c r="G396" s="38"/>
      <c r="H396" s="2010">
        <f>'7 - Safra'!F831</f>
        <v>0</v>
      </c>
      <c r="I396" s="2011"/>
      <c r="J396" s="2010">
        <f>'7 - Safra'!I831</f>
        <v>0</v>
      </c>
      <c r="K396" s="2011"/>
      <c r="L396" s="2010" t="e">
        <f>'7 - Safra'!#REF!</f>
        <v>#REF!</v>
      </c>
      <c r="M396" s="2011"/>
      <c r="N396" s="2010" t="e">
        <f>'7 - Safra'!#REF!</f>
        <v>#REF!</v>
      </c>
      <c r="O396" s="2011"/>
      <c r="P396" s="2010" t="e">
        <f>'7 - Safra'!#REF!</f>
        <v>#REF!</v>
      </c>
      <c r="Q396" s="2011"/>
      <c r="R396" s="17"/>
      <c r="S396" s="17"/>
      <c r="T396" s="17"/>
    </row>
    <row r="397" spans="2:20" ht="21.6" customHeight="1" x14ac:dyDescent="0.25">
      <c r="B397" s="17"/>
      <c r="C397" s="36" t="str">
        <f>'7 - Safra'!C832</f>
        <v>Valor da cabeça adquirida fêmea (R$/cabeça)</v>
      </c>
      <c r="D397" s="37"/>
      <c r="E397" s="37"/>
      <c r="F397" s="37"/>
      <c r="G397" s="38"/>
      <c r="H397" s="2010">
        <f>'7 - Safra'!F832</f>
        <v>0</v>
      </c>
      <c r="I397" s="2011"/>
      <c r="J397" s="2010">
        <f>'7 - Safra'!I832</f>
        <v>0</v>
      </c>
      <c r="K397" s="2011"/>
      <c r="L397" s="2010" t="e">
        <f>'7 - Safra'!#REF!</f>
        <v>#REF!</v>
      </c>
      <c r="M397" s="2011"/>
      <c r="N397" s="2010" t="e">
        <f>'7 - Safra'!#REF!</f>
        <v>#REF!</v>
      </c>
      <c r="O397" s="2011"/>
      <c r="P397" s="2010" t="e">
        <f>'7 - Safra'!#REF!</f>
        <v>#REF!</v>
      </c>
      <c r="Q397" s="2011"/>
      <c r="R397" s="17"/>
      <c r="S397" s="17"/>
      <c r="T397" s="17"/>
    </row>
    <row r="398" spans="2:20" ht="21.6" customHeight="1" x14ac:dyDescent="0.25">
      <c r="B398" s="17"/>
      <c r="C398" s="36" t="str">
        <f>'7 - Safra'!C833</f>
        <v>Valor da cabeça adquirida outra categoria (R$/cabeça)</v>
      </c>
      <c r="D398" s="37"/>
      <c r="E398" s="37"/>
      <c r="F398" s="37"/>
      <c r="G398" s="38"/>
      <c r="H398" s="2010">
        <f>'7 - Safra'!F833</f>
        <v>0</v>
      </c>
      <c r="I398" s="2011"/>
      <c r="J398" s="2010">
        <f>'7 - Safra'!I833</f>
        <v>0</v>
      </c>
      <c r="K398" s="2011"/>
      <c r="L398" s="2010" t="e">
        <f>'7 - Safra'!#REF!</f>
        <v>#REF!</v>
      </c>
      <c r="M398" s="2011"/>
      <c r="N398" s="2010" t="e">
        <f>'7 - Safra'!#REF!</f>
        <v>#REF!</v>
      </c>
      <c r="O398" s="2011"/>
      <c r="P398" s="2010" t="e">
        <f>'7 - Safra'!#REF!</f>
        <v>#REF!</v>
      </c>
      <c r="Q398" s="2011"/>
      <c r="R398" s="17"/>
      <c r="S398" s="17"/>
      <c r="T398" s="17"/>
    </row>
    <row r="399" spans="2:20" ht="21.6" customHeight="1" x14ac:dyDescent="0.25">
      <c r="B399" s="17"/>
      <c r="C399" s="36" t="str">
        <f>'7 - Safra'!C834</f>
        <v>Quantidade de cabeças adquiridas macho (cabeças)</v>
      </c>
      <c r="D399" s="37"/>
      <c r="E399" s="37"/>
      <c r="F399" s="37"/>
      <c r="G399" s="38"/>
      <c r="H399" s="2010">
        <f>'7 - Safra'!F834</f>
        <v>0</v>
      </c>
      <c r="I399" s="2011"/>
      <c r="J399" s="2010">
        <f>'7 - Safra'!I834</f>
        <v>0</v>
      </c>
      <c r="K399" s="2011"/>
      <c r="L399" s="2010" t="e">
        <f>'7 - Safra'!#REF!</f>
        <v>#REF!</v>
      </c>
      <c r="M399" s="2011"/>
      <c r="N399" s="2010" t="e">
        <f>'7 - Safra'!#REF!</f>
        <v>#REF!</v>
      </c>
      <c r="O399" s="2011"/>
      <c r="P399" s="2010" t="e">
        <f>'7 - Safra'!#REF!</f>
        <v>#REF!</v>
      </c>
      <c r="Q399" s="2011"/>
      <c r="R399" s="17"/>
      <c r="S399" s="17"/>
      <c r="T399" s="17"/>
    </row>
    <row r="400" spans="2:20" ht="21.6" customHeight="1" x14ac:dyDescent="0.25">
      <c r="B400" s="17"/>
      <c r="C400" s="36" t="str">
        <f>'7 - Safra'!C835</f>
        <v>Quantidade de cabeças adquiridas fêmea (cabeças)</v>
      </c>
      <c r="D400" s="37"/>
      <c r="E400" s="37"/>
      <c r="F400" s="37"/>
      <c r="G400" s="38"/>
      <c r="H400" s="2010">
        <f>'7 - Safra'!F835</f>
        <v>0</v>
      </c>
      <c r="I400" s="2011"/>
      <c r="J400" s="2010">
        <f>'7 - Safra'!I835</f>
        <v>0</v>
      </c>
      <c r="K400" s="2011"/>
      <c r="L400" s="2010" t="e">
        <f>'7 - Safra'!#REF!</f>
        <v>#REF!</v>
      </c>
      <c r="M400" s="2011"/>
      <c r="N400" s="2010" t="e">
        <f>'7 - Safra'!#REF!</f>
        <v>#REF!</v>
      </c>
      <c r="O400" s="2011"/>
      <c r="P400" s="2010" t="e">
        <f>'7 - Safra'!#REF!</f>
        <v>#REF!</v>
      </c>
      <c r="Q400" s="2011"/>
      <c r="R400" s="17"/>
      <c r="S400" s="17"/>
      <c r="T400" s="17"/>
    </row>
    <row r="401" spans="2:20" ht="21.6" customHeight="1" x14ac:dyDescent="0.25">
      <c r="B401" s="17"/>
      <c r="C401" s="36" t="str">
        <f>'7 - Safra'!C836</f>
        <v>Quantidade de cabeças adquiridas outra categoria (cabeças)</v>
      </c>
      <c r="D401" s="37"/>
      <c r="E401" s="37"/>
      <c r="F401" s="37"/>
      <c r="G401" s="38"/>
      <c r="H401" s="2010">
        <f>'7 - Safra'!F836</f>
        <v>0</v>
      </c>
      <c r="I401" s="2011"/>
      <c r="J401" s="2010">
        <f>'7 - Safra'!I836</f>
        <v>0</v>
      </c>
      <c r="K401" s="2011"/>
      <c r="L401" s="2010" t="e">
        <f>'7 - Safra'!#REF!</f>
        <v>#REF!</v>
      </c>
      <c r="M401" s="2011"/>
      <c r="N401" s="2010" t="e">
        <f>'7 - Safra'!#REF!</f>
        <v>#REF!</v>
      </c>
      <c r="O401" s="2011"/>
      <c r="P401" s="2010" t="e">
        <f>'7 - Safra'!#REF!</f>
        <v>#REF!</v>
      </c>
      <c r="Q401" s="2011"/>
      <c r="R401" s="17"/>
      <c r="S401" s="17"/>
      <c r="T401" s="17"/>
    </row>
    <row r="402" spans="2:20" ht="21.6" customHeight="1" x14ac:dyDescent="0.25">
      <c r="B402" s="17"/>
      <c r="C402" s="36" t="str">
        <f>'7 - Safra'!C837</f>
        <v>Custo de produção pastagem (R$/hectare)</v>
      </c>
      <c r="D402" s="37"/>
      <c r="E402" s="37"/>
      <c r="F402" s="37"/>
      <c r="G402" s="38"/>
      <c r="H402" s="2010">
        <f>'7 - Safra'!F837</f>
        <v>0</v>
      </c>
      <c r="I402" s="2011"/>
      <c r="J402" s="2010">
        <f>'7 - Safra'!I837</f>
        <v>0</v>
      </c>
      <c r="K402" s="2011"/>
      <c r="L402" s="2010" t="e">
        <f>'7 - Safra'!#REF!</f>
        <v>#REF!</v>
      </c>
      <c r="M402" s="2011"/>
      <c r="N402" s="2010" t="e">
        <f>'7 - Safra'!#REF!</f>
        <v>#REF!</v>
      </c>
      <c r="O402" s="2011"/>
      <c r="P402" s="2010" t="e">
        <f>'7 - Safra'!#REF!</f>
        <v>#REF!</v>
      </c>
      <c r="Q402" s="2011"/>
      <c r="R402" s="17"/>
      <c r="S402" s="17"/>
      <c r="T402" s="17"/>
    </row>
    <row r="403" spans="2:20" ht="21.6" customHeight="1" x14ac:dyDescent="0.25">
      <c r="B403" s="17"/>
      <c r="C403" s="36" t="str">
        <f>'7 - Safra'!C838</f>
        <v>Diária Confinamento (R$/dia)</v>
      </c>
      <c r="D403" s="37"/>
      <c r="E403" s="37"/>
      <c r="F403" s="37"/>
      <c r="G403" s="38"/>
      <c r="H403" s="2010">
        <f>'7 - Safra'!F838</f>
        <v>0</v>
      </c>
      <c r="I403" s="2011"/>
      <c r="J403" s="2010">
        <f>'7 - Safra'!I838</f>
        <v>0</v>
      </c>
      <c r="K403" s="2011"/>
      <c r="L403" s="2010" t="e">
        <f>'7 - Safra'!#REF!</f>
        <v>#REF!</v>
      </c>
      <c r="M403" s="2011"/>
      <c r="N403" s="2010" t="e">
        <f>'7 - Safra'!#REF!</f>
        <v>#REF!</v>
      </c>
      <c r="O403" s="2011"/>
      <c r="P403" s="2010" t="e">
        <f>'7 - Safra'!#REF!</f>
        <v>#REF!</v>
      </c>
      <c r="Q403" s="2011"/>
      <c r="R403" s="17"/>
      <c r="S403" s="17"/>
      <c r="T403" s="17"/>
    </row>
    <row r="404" spans="2:20" ht="21.6" customHeight="1" x14ac:dyDescent="0.25">
      <c r="B404" s="17"/>
      <c r="C404" s="36" t="str">
        <f>'7 - Safra'!C839</f>
        <v>Dias de Confinamento</v>
      </c>
      <c r="D404" s="37"/>
      <c r="E404" s="37"/>
      <c r="F404" s="37"/>
      <c r="G404" s="38"/>
      <c r="H404" s="2010">
        <f>'7 - Safra'!F839</f>
        <v>0</v>
      </c>
      <c r="I404" s="2011"/>
      <c r="J404" s="2010">
        <f>'7 - Safra'!I839</f>
        <v>0</v>
      </c>
      <c r="K404" s="2011"/>
      <c r="L404" s="2010" t="e">
        <f>'7 - Safra'!#REF!</f>
        <v>#REF!</v>
      </c>
      <c r="M404" s="2011"/>
      <c r="N404" s="2010" t="e">
        <f>'7 - Safra'!#REF!</f>
        <v>#REF!</v>
      </c>
      <c r="O404" s="2011"/>
      <c r="P404" s="2010" t="e">
        <f>'7 - Safra'!#REF!</f>
        <v>#REF!</v>
      </c>
      <c r="Q404" s="2011"/>
      <c r="R404" s="17"/>
      <c r="S404" s="17"/>
      <c r="T404" s="17"/>
    </row>
    <row r="405" spans="2:20" ht="21.6" customHeight="1" x14ac:dyDescent="0.25">
      <c r="B405" s="17"/>
      <c r="C405" s="36" t="str">
        <f>'7 - Safra'!C840</f>
        <v>Quantidade de Animais Confinados</v>
      </c>
      <c r="D405" s="37"/>
      <c r="E405" s="37"/>
      <c r="F405" s="37"/>
      <c r="G405" s="38"/>
      <c r="H405" s="2010">
        <f>'7 - Safra'!F840</f>
        <v>0</v>
      </c>
      <c r="I405" s="2011"/>
      <c r="J405" s="2010">
        <f>'7 - Safra'!I840</f>
        <v>0</v>
      </c>
      <c r="K405" s="2011"/>
      <c r="L405" s="2010" t="e">
        <f>'7 - Safra'!#REF!</f>
        <v>#REF!</v>
      </c>
      <c r="M405" s="2011"/>
      <c r="N405" s="2010" t="e">
        <f>'7 - Safra'!#REF!</f>
        <v>#REF!</v>
      </c>
      <c r="O405" s="2011"/>
      <c r="P405" s="2010" t="e">
        <f>'7 - Safra'!#REF!</f>
        <v>#REF!</v>
      </c>
      <c r="Q405" s="2011"/>
      <c r="R405" s="17"/>
      <c r="S405" s="17"/>
      <c r="T405" s="17"/>
    </row>
    <row r="406" spans="2:20" ht="21.6" customHeight="1" x14ac:dyDescent="0.25">
      <c r="B406" s="17"/>
      <c r="C406" s="39" t="str">
        <f>'7 - Safra'!C841</f>
        <v>Custo de Produção (R$)</v>
      </c>
      <c r="D406" s="40"/>
      <c r="E406" s="40"/>
      <c r="F406" s="40"/>
      <c r="G406" s="41"/>
      <c r="H406" s="2010">
        <f>'7 - Safra'!F841</f>
        <v>0</v>
      </c>
      <c r="I406" s="2011"/>
      <c r="J406" s="2010">
        <f>'7 - Safra'!I841</f>
        <v>0</v>
      </c>
      <c r="K406" s="2011"/>
      <c r="L406" s="2010" t="e">
        <f>'7 - Safra'!#REF!</f>
        <v>#REF!</v>
      </c>
      <c r="M406" s="2011"/>
      <c r="N406" s="2010" t="e">
        <f>'7 - Safra'!#REF!</f>
        <v>#REF!</v>
      </c>
      <c r="O406" s="2011"/>
      <c r="P406" s="2010" t="e">
        <f>'7 - Safra'!#REF!</f>
        <v>#REF!</v>
      </c>
      <c r="Q406" s="2011"/>
      <c r="R406" s="17"/>
      <c r="S406" s="17"/>
      <c r="T406" s="17"/>
    </row>
    <row r="407" spans="2:20" ht="14.4" customHeight="1" x14ac:dyDescent="0.25">
      <c r="B407" s="17"/>
      <c r="C407" s="17"/>
      <c r="D407" s="17"/>
      <c r="R407" s="17"/>
      <c r="S407" s="17"/>
      <c r="T407" s="17"/>
    </row>
    <row r="408" spans="2:20" ht="8.4" customHeight="1" x14ac:dyDescent="0.25"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</row>
    <row r="410" spans="2:20" x14ac:dyDescent="0.25"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</row>
    <row r="411" spans="2:20" x14ac:dyDescent="0.25"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</row>
    <row r="412" spans="2:20" x14ac:dyDescent="0.25"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</row>
    <row r="413" spans="2:20" x14ac:dyDescent="0.25"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</row>
    <row r="414" spans="2:20" x14ac:dyDescent="0.25"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</row>
    <row r="415" spans="2:20" x14ac:dyDescent="0.25"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</row>
    <row r="416" spans="2:20" x14ac:dyDescent="0.25"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</row>
    <row r="417" spans="2:20" x14ac:dyDescent="0.25">
      <c r="B417" s="17"/>
      <c r="C417" s="17"/>
      <c r="D417" s="1325" t="str">
        <f>'7 - Safra'!C843</f>
        <v>ANIMAIS COMERCIALIZADOS</v>
      </c>
      <c r="E417" s="1326"/>
      <c r="F417" s="1326"/>
      <c r="G417" s="1326"/>
      <c r="H417" s="1326"/>
      <c r="I417" s="1326"/>
      <c r="J417" s="1326"/>
      <c r="K417" s="1326"/>
      <c r="L417" s="1326"/>
      <c r="M417" s="1326"/>
      <c r="N417" s="1326"/>
      <c r="O417" s="1326"/>
      <c r="P417" s="1326"/>
      <c r="Q417" s="1326"/>
      <c r="R417" s="1327"/>
      <c r="S417" s="17"/>
      <c r="T417" s="17"/>
    </row>
    <row r="418" spans="2:20" x14ac:dyDescent="0.25">
      <c r="B418" s="17"/>
      <c r="C418" s="17"/>
      <c r="D418" s="2008" t="str">
        <f>'7 - Safra'!C844</f>
        <v>Descrição</v>
      </c>
      <c r="E418" s="2008"/>
      <c r="F418" s="2008"/>
      <c r="G418" s="2008"/>
      <c r="H418" s="2008"/>
      <c r="I418" s="2009" t="str">
        <f>'7 - Safra'!E844</f>
        <v>22/23</v>
      </c>
      <c r="J418" s="2009"/>
      <c r="K418" s="2009" t="str">
        <f>'7 - Safra'!H844</f>
        <v>25/26</v>
      </c>
      <c r="L418" s="2009"/>
      <c r="M418" s="2009" t="e">
        <f>'7 - Safra'!#REF!</f>
        <v>#REF!</v>
      </c>
      <c r="N418" s="2009"/>
      <c r="O418" s="2009" t="e">
        <f>'7 - Safra'!#REF!</f>
        <v>#REF!</v>
      </c>
      <c r="P418" s="2009"/>
      <c r="Q418" s="2009" t="e">
        <f>'7 - Safra'!#REF!</f>
        <v>#REF!</v>
      </c>
      <c r="R418" s="2009"/>
      <c r="S418" s="17"/>
      <c r="T418" s="17"/>
    </row>
    <row r="419" spans="2:20" ht="14.4" customHeight="1" x14ac:dyDescent="0.25">
      <c r="B419" s="17"/>
      <c r="C419" s="17"/>
      <c r="D419" s="36" t="str">
        <f>'7 - Safra'!C846</f>
        <v>Faturamento Machos</v>
      </c>
      <c r="E419" s="37"/>
      <c r="F419" s="37"/>
      <c r="G419" s="37"/>
      <c r="H419" s="38"/>
      <c r="I419" s="2005">
        <f>'7 - Safra'!F846</f>
        <v>0</v>
      </c>
      <c r="J419" s="2005"/>
      <c r="K419" s="2005">
        <f>'7 - Safra'!I846</f>
        <v>0</v>
      </c>
      <c r="L419" s="2005"/>
      <c r="M419" s="2005" t="e">
        <f>'7 - Safra'!#REF!</f>
        <v>#REF!</v>
      </c>
      <c r="N419" s="2005"/>
      <c r="O419" s="2005" t="e">
        <f>'7 - Safra'!#REF!</f>
        <v>#REF!</v>
      </c>
      <c r="P419" s="2005"/>
      <c r="Q419" s="2005" t="e">
        <f>'7 - Safra'!#REF!</f>
        <v>#REF!</v>
      </c>
      <c r="R419" s="2005"/>
      <c r="S419" s="17"/>
      <c r="T419" s="17"/>
    </row>
    <row r="420" spans="2:20" ht="14.4" customHeight="1" x14ac:dyDescent="0.25">
      <c r="B420" s="17"/>
      <c r="C420" s="17"/>
      <c r="D420" s="36" t="str">
        <f>'7 - Safra'!C847</f>
        <v>Quantidade de Machos (cabeças)</v>
      </c>
      <c r="E420" s="37"/>
      <c r="F420" s="37"/>
      <c r="G420" s="37"/>
      <c r="H420" s="38"/>
      <c r="I420" s="1998">
        <f>'7 - Safra'!F847</f>
        <v>0</v>
      </c>
      <c r="J420" s="1998"/>
      <c r="K420" s="1998">
        <f>'7 - Safra'!I847</f>
        <v>0</v>
      </c>
      <c r="L420" s="1998"/>
      <c r="M420" s="1998" t="e">
        <f>'7 - Safra'!#REF!</f>
        <v>#REF!</v>
      </c>
      <c r="N420" s="1998"/>
      <c r="O420" s="1998" t="e">
        <f>'7 - Safra'!#REF!</f>
        <v>#REF!</v>
      </c>
      <c r="P420" s="1998"/>
      <c r="Q420" s="1998" t="e">
        <f>'7 - Safra'!#REF!</f>
        <v>#REF!</v>
      </c>
      <c r="R420" s="1998"/>
      <c r="S420" s="17"/>
      <c r="T420" s="17"/>
    </row>
    <row r="421" spans="2:20" x14ac:dyDescent="0.25">
      <c r="B421" s="17"/>
      <c r="C421" s="17"/>
      <c r="D421" s="36" t="str">
        <f>'7 - Safra'!C848</f>
        <v>Peso Médio Machos (@)</v>
      </c>
      <c r="E421" s="37"/>
      <c r="F421" s="37"/>
      <c r="G421" s="37"/>
      <c r="H421" s="38"/>
      <c r="I421" s="1998">
        <f>'7 - Safra'!F848</f>
        <v>0</v>
      </c>
      <c r="J421" s="1998"/>
      <c r="K421" s="1998">
        <f>'7 - Safra'!I848</f>
        <v>0</v>
      </c>
      <c r="L421" s="1998"/>
      <c r="M421" s="1998" t="e">
        <f>'7 - Safra'!#REF!</f>
        <v>#REF!</v>
      </c>
      <c r="N421" s="1998"/>
      <c r="O421" s="1998" t="e">
        <f>'7 - Safra'!#REF!</f>
        <v>#REF!</v>
      </c>
      <c r="P421" s="1998"/>
      <c r="Q421" s="1998" t="e">
        <f>'7 - Safra'!#REF!</f>
        <v>#REF!</v>
      </c>
      <c r="R421" s="1998"/>
      <c r="S421" s="17"/>
      <c r="T421" s="17"/>
    </row>
    <row r="422" spans="2:20" x14ac:dyDescent="0.25">
      <c r="B422" s="17"/>
      <c r="C422" s="17"/>
      <c r="D422" s="36" t="str">
        <f>'7 - Safra'!C849</f>
        <v>Preço Médio (R$/@)</v>
      </c>
      <c r="E422" s="37"/>
      <c r="F422" s="37"/>
      <c r="G422" s="37"/>
      <c r="H422" s="38"/>
      <c r="I422" s="2005">
        <f>'7 - Safra'!F849</f>
        <v>0</v>
      </c>
      <c r="J422" s="2005"/>
      <c r="K422" s="2005">
        <f>'7 - Safra'!I849</f>
        <v>0</v>
      </c>
      <c r="L422" s="2005"/>
      <c r="M422" s="2005" t="e">
        <f>'7 - Safra'!#REF!</f>
        <v>#REF!</v>
      </c>
      <c r="N422" s="2005"/>
      <c r="O422" s="2005" t="e">
        <f>'7 - Safra'!#REF!</f>
        <v>#REF!</v>
      </c>
      <c r="P422" s="2005"/>
      <c r="Q422" s="2005" t="e">
        <f>'7 - Safra'!#REF!</f>
        <v>#REF!</v>
      </c>
      <c r="R422" s="2005"/>
      <c r="S422" s="17"/>
      <c r="T422" s="17"/>
    </row>
    <row r="423" spans="2:20" x14ac:dyDescent="0.25">
      <c r="B423" s="17"/>
      <c r="C423" s="17"/>
      <c r="D423" s="36" t="str">
        <f>'7 - Safra'!C850</f>
        <v>Faturamento Fêmeas</v>
      </c>
      <c r="E423" s="37"/>
      <c r="F423" s="37"/>
      <c r="G423" s="37"/>
      <c r="H423" s="38"/>
      <c r="I423" s="2005">
        <f>'7 - Safra'!F850</f>
        <v>0</v>
      </c>
      <c r="J423" s="2005"/>
      <c r="K423" s="2005">
        <f>'7 - Safra'!I850</f>
        <v>0</v>
      </c>
      <c r="L423" s="2005"/>
      <c r="M423" s="2005" t="e">
        <f>'7 - Safra'!#REF!</f>
        <v>#REF!</v>
      </c>
      <c r="N423" s="2005"/>
      <c r="O423" s="2005" t="e">
        <f>'7 - Safra'!#REF!</f>
        <v>#REF!</v>
      </c>
      <c r="P423" s="2005"/>
      <c r="Q423" s="2005" t="e">
        <f>'7 - Safra'!#REF!</f>
        <v>#REF!</v>
      </c>
      <c r="R423" s="2005"/>
      <c r="S423" s="17"/>
      <c r="T423" s="17"/>
    </row>
    <row r="424" spans="2:20" x14ac:dyDescent="0.25">
      <c r="B424" s="17"/>
      <c r="C424" s="17"/>
      <c r="D424" s="36" t="str">
        <f>'7 - Safra'!C851</f>
        <v>Quantidade de Fêmeas (cabeças)</v>
      </c>
      <c r="E424" s="37"/>
      <c r="F424" s="37"/>
      <c r="G424" s="37"/>
      <c r="H424" s="38"/>
      <c r="I424" s="1998">
        <f>'7 - Safra'!F851</f>
        <v>0</v>
      </c>
      <c r="J424" s="1998"/>
      <c r="K424" s="1998">
        <f>'7 - Safra'!I851</f>
        <v>0</v>
      </c>
      <c r="L424" s="1998"/>
      <c r="M424" s="1998" t="e">
        <f>'7 - Safra'!#REF!</f>
        <v>#REF!</v>
      </c>
      <c r="N424" s="1998"/>
      <c r="O424" s="1998" t="e">
        <f>'7 - Safra'!#REF!</f>
        <v>#REF!</v>
      </c>
      <c r="P424" s="1998"/>
      <c r="Q424" s="1998" t="e">
        <f>'7 - Safra'!#REF!</f>
        <v>#REF!</v>
      </c>
      <c r="R424" s="1998"/>
      <c r="S424" s="17"/>
      <c r="T424" s="17"/>
    </row>
    <row r="425" spans="2:20" x14ac:dyDescent="0.25">
      <c r="B425" s="17"/>
      <c r="C425" s="17"/>
      <c r="D425" s="36" t="str">
        <f>'7 - Safra'!C852</f>
        <v>Peso Médio Fêmeas (@)</v>
      </c>
      <c r="E425" s="37"/>
      <c r="F425" s="37"/>
      <c r="G425" s="37"/>
      <c r="H425" s="38"/>
      <c r="I425" s="1998">
        <f>'7 - Safra'!F852</f>
        <v>0</v>
      </c>
      <c r="J425" s="1998"/>
      <c r="K425" s="1998">
        <f>'7 - Safra'!I852</f>
        <v>0</v>
      </c>
      <c r="L425" s="1998"/>
      <c r="M425" s="1998" t="e">
        <f>'7 - Safra'!#REF!</f>
        <v>#REF!</v>
      </c>
      <c r="N425" s="1998"/>
      <c r="O425" s="1998" t="e">
        <f>'7 - Safra'!#REF!</f>
        <v>#REF!</v>
      </c>
      <c r="P425" s="1998"/>
      <c r="Q425" s="1998" t="e">
        <f>'7 - Safra'!#REF!</f>
        <v>#REF!</v>
      </c>
      <c r="R425" s="1998"/>
      <c r="S425" s="17"/>
      <c r="T425" s="17"/>
    </row>
    <row r="426" spans="2:20" x14ac:dyDescent="0.25">
      <c r="B426" s="17"/>
      <c r="C426" s="17"/>
      <c r="D426" s="36" t="str">
        <f>'7 - Safra'!C853</f>
        <v>Preço Médio (R$/@)</v>
      </c>
      <c r="E426" s="37"/>
      <c r="F426" s="37"/>
      <c r="G426" s="37"/>
      <c r="H426" s="38"/>
      <c r="I426" s="2005">
        <f>'7 - Safra'!F853</f>
        <v>0</v>
      </c>
      <c r="J426" s="2005"/>
      <c r="K426" s="2005">
        <f>'7 - Safra'!I853</f>
        <v>0</v>
      </c>
      <c r="L426" s="2005"/>
      <c r="M426" s="2005" t="e">
        <f>'7 - Safra'!#REF!</f>
        <v>#REF!</v>
      </c>
      <c r="N426" s="2005"/>
      <c r="O426" s="2005" t="e">
        <f>'7 - Safra'!#REF!</f>
        <v>#REF!</v>
      </c>
      <c r="P426" s="2005"/>
      <c r="Q426" s="2005" t="e">
        <f>'7 - Safra'!#REF!</f>
        <v>#REF!</v>
      </c>
      <c r="R426" s="2005"/>
      <c r="S426" s="17"/>
      <c r="T426" s="17"/>
    </row>
    <row r="427" spans="2:20" x14ac:dyDescent="0.25">
      <c r="B427" s="17"/>
      <c r="C427" s="17"/>
      <c r="D427" s="36" t="str">
        <f>'7 - Safra'!C854</f>
        <v>Faturamento Outras Categorias</v>
      </c>
      <c r="E427" s="37"/>
      <c r="F427" s="37"/>
      <c r="G427" s="37"/>
      <c r="H427" s="38"/>
      <c r="I427" s="2005">
        <f>'7 - Safra'!F854</f>
        <v>0</v>
      </c>
      <c r="J427" s="2005"/>
      <c r="K427" s="2005">
        <f>'7 - Safra'!I854</f>
        <v>0</v>
      </c>
      <c r="L427" s="2005"/>
      <c r="M427" s="2005" t="e">
        <f>'7 - Safra'!#REF!</f>
        <v>#REF!</v>
      </c>
      <c r="N427" s="2005"/>
      <c r="O427" s="2005" t="e">
        <f>'7 - Safra'!#REF!</f>
        <v>#REF!</v>
      </c>
      <c r="P427" s="2005"/>
      <c r="Q427" s="2005" t="e">
        <f>'7 - Safra'!#REF!</f>
        <v>#REF!</v>
      </c>
      <c r="R427" s="2005"/>
      <c r="S427" s="17"/>
      <c r="T427" s="17"/>
    </row>
    <row r="428" spans="2:20" x14ac:dyDescent="0.25">
      <c r="B428" s="17"/>
      <c r="C428" s="17"/>
      <c r="D428" s="36" t="str">
        <f>'7 - Safra'!C855</f>
        <v>Quantidade (cabeças)</v>
      </c>
      <c r="E428" s="37"/>
      <c r="F428" s="37"/>
      <c r="G428" s="37"/>
      <c r="H428" s="38"/>
      <c r="I428" s="1998">
        <f>'7 - Safra'!F855</f>
        <v>0</v>
      </c>
      <c r="J428" s="1998"/>
      <c r="K428" s="1998">
        <f>'7 - Safra'!I855</f>
        <v>0</v>
      </c>
      <c r="L428" s="1998"/>
      <c r="M428" s="1998" t="e">
        <f>'7 - Safra'!#REF!</f>
        <v>#REF!</v>
      </c>
      <c r="N428" s="1998"/>
      <c r="O428" s="1998" t="e">
        <f>'7 - Safra'!#REF!</f>
        <v>#REF!</v>
      </c>
      <c r="P428" s="1998"/>
      <c r="Q428" s="1998" t="e">
        <f>'7 - Safra'!#REF!</f>
        <v>#REF!</v>
      </c>
      <c r="R428" s="1998"/>
      <c r="S428" s="17"/>
      <c r="T428" s="17"/>
    </row>
    <row r="429" spans="2:20" x14ac:dyDescent="0.25">
      <c r="B429" s="17"/>
      <c r="C429" s="17"/>
      <c r="D429" s="36" t="str">
        <f>'7 - Safra'!C856</f>
        <v>Peso Médio (@)</v>
      </c>
      <c r="E429" s="37"/>
      <c r="F429" s="37"/>
      <c r="G429" s="37"/>
      <c r="H429" s="38"/>
      <c r="I429" s="1998">
        <f>'7 - Safra'!F856</f>
        <v>0</v>
      </c>
      <c r="J429" s="1998"/>
      <c r="K429" s="1998">
        <f>'7 - Safra'!I856</f>
        <v>0</v>
      </c>
      <c r="L429" s="1998"/>
      <c r="M429" s="1998" t="e">
        <f>'7 - Safra'!#REF!</f>
        <v>#REF!</v>
      </c>
      <c r="N429" s="1998"/>
      <c r="O429" s="1998" t="e">
        <f>'7 - Safra'!#REF!</f>
        <v>#REF!</v>
      </c>
      <c r="P429" s="1998"/>
      <c r="Q429" s="1998" t="e">
        <f>'7 - Safra'!#REF!</f>
        <v>#REF!</v>
      </c>
      <c r="R429" s="1998"/>
      <c r="S429" s="17"/>
      <c r="T429" s="17"/>
    </row>
    <row r="430" spans="2:20" x14ac:dyDescent="0.25">
      <c r="B430" s="17"/>
      <c r="C430" s="17"/>
      <c r="D430" s="36" t="str">
        <f>'7 - Safra'!C857</f>
        <v>Preço Médio (R$/@)</v>
      </c>
      <c r="E430" s="37"/>
      <c r="F430" s="37"/>
      <c r="G430" s="37"/>
      <c r="H430" s="38"/>
      <c r="I430" s="2005">
        <f>'7 - Safra'!F857</f>
        <v>0</v>
      </c>
      <c r="J430" s="2005"/>
      <c r="K430" s="2005">
        <f>'7 - Safra'!I857</f>
        <v>0</v>
      </c>
      <c r="L430" s="2005"/>
      <c r="M430" s="2005" t="e">
        <f>'7 - Safra'!#REF!</f>
        <v>#REF!</v>
      </c>
      <c r="N430" s="2005"/>
      <c r="O430" s="2005" t="e">
        <f>'7 - Safra'!#REF!</f>
        <v>#REF!</v>
      </c>
      <c r="P430" s="2005"/>
      <c r="Q430" s="2005" t="e">
        <f>'7 - Safra'!#REF!</f>
        <v>#REF!</v>
      </c>
      <c r="R430" s="2005"/>
      <c r="S430" s="17"/>
      <c r="T430" s="17"/>
    </row>
    <row r="431" spans="2:20" x14ac:dyDescent="0.25">
      <c r="B431" s="17"/>
      <c r="C431" s="17"/>
      <c r="D431" s="2006" t="str">
        <f>'7 - Safra'!C858</f>
        <v>FATURAMENTO TOTAL (R$)</v>
      </c>
      <c r="E431" s="2006"/>
      <c r="F431" s="2006"/>
      <c r="G431" s="2006"/>
      <c r="H431" s="2006"/>
      <c r="I431" s="2007">
        <f>'7 - Safra'!F858</f>
        <v>0</v>
      </c>
      <c r="J431" s="2007"/>
      <c r="K431" s="2007">
        <f>'7 - Safra'!I858</f>
        <v>0</v>
      </c>
      <c r="L431" s="2007"/>
      <c r="M431" s="2007" t="e">
        <f>'7 - Safra'!#REF!</f>
        <v>#REF!</v>
      </c>
      <c r="N431" s="2007"/>
      <c r="O431" s="2007" t="e">
        <f>'7 - Safra'!#REF!</f>
        <v>#REF!</v>
      </c>
      <c r="P431" s="2007"/>
      <c r="Q431" s="2007" t="e">
        <f>'7 - Safra'!#REF!</f>
        <v>#REF!</v>
      </c>
      <c r="R431" s="2007"/>
      <c r="S431" s="17"/>
      <c r="T431" s="17"/>
    </row>
    <row r="432" spans="2:20" x14ac:dyDescent="0.25">
      <c r="B432" s="17"/>
      <c r="C432" s="17"/>
      <c r="D432" s="2001" t="str">
        <f>'7 - Safra'!C860</f>
        <v>DADOS CONFINAMENTO</v>
      </c>
      <c r="E432" s="2001"/>
      <c r="F432" s="2001"/>
      <c r="G432" s="2001"/>
      <c r="H432" s="2001"/>
      <c r="I432" s="2001"/>
      <c r="J432" s="2001"/>
      <c r="K432" s="2001"/>
      <c r="L432" s="2001"/>
      <c r="M432" s="2001"/>
      <c r="N432" s="2001"/>
      <c r="O432" s="2001"/>
      <c r="P432" s="2001"/>
      <c r="Q432" s="2001"/>
      <c r="R432" s="2001"/>
      <c r="S432" s="17"/>
      <c r="T432" s="17"/>
    </row>
    <row r="433" spans="2:20" x14ac:dyDescent="0.25">
      <c r="B433" s="17"/>
      <c r="C433" s="17"/>
      <c r="D433" s="42" t="str">
        <f>'7 - Safra'!C863</f>
        <v>Capacidade de lotação de confinamento (cab)</v>
      </c>
      <c r="E433" s="43"/>
      <c r="F433" s="43"/>
      <c r="G433" s="43"/>
      <c r="H433" s="44"/>
      <c r="I433" s="2003">
        <f>'7 - Safra'!F863</f>
        <v>0</v>
      </c>
      <c r="J433" s="2003"/>
      <c r="K433" s="2003">
        <f>'7 - Safra'!I863</f>
        <v>0</v>
      </c>
      <c r="L433" s="2003"/>
      <c r="M433" s="2003" t="e">
        <f>'7 - Safra'!#REF!</f>
        <v>#REF!</v>
      </c>
      <c r="N433" s="2003"/>
      <c r="O433" s="2003" t="e">
        <f>'7 - Safra'!#REF!</f>
        <v>#REF!</v>
      </c>
      <c r="P433" s="2003"/>
      <c r="Q433" s="2003" t="e">
        <f>'7 - Safra'!#REF!</f>
        <v>#REF!</v>
      </c>
      <c r="R433" s="2003"/>
      <c r="S433" s="17"/>
      <c r="T433" s="17"/>
    </row>
    <row r="434" spans="2:20" x14ac:dyDescent="0.25">
      <c r="B434" s="17"/>
      <c r="C434" s="17"/>
      <c r="D434" s="36" t="str">
        <f>'7 - Safra'!C864</f>
        <v>Ganho de peso médio diário por animal por dia (Kg)</v>
      </c>
      <c r="E434" s="37"/>
      <c r="F434" s="37"/>
      <c r="G434" s="37"/>
      <c r="H434" s="38"/>
      <c r="I434" s="2004">
        <f>'7 - Safra'!F864</f>
        <v>0</v>
      </c>
      <c r="J434" s="2004"/>
      <c r="K434" s="2004">
        <f>'7 - Safra'!I864</f>
        <v>0</v>
      </c>
      <c r="L434" s="2004"/>
      <c r="M434" s="2004" t="e">
        <f>'7 - Safra'!#REF!</f>
        <v>#REF!</v>
      </c>
      <c r="N434" s="2004"/>
      <c r="O434" s="2004" t="e">
        <f>'7 - Safra'!#REF!</f>
        <v>#REF!</v>
      </c>
      <c r="P434" s="2004"/>
      <c r="Q434" s="2004" t="e">
        <f>'7 - Safra'!#REF!</f>
        <v>#REF!</v>
      </c>
      <c r="R434" s="2004"/>
      <c r="S434" s="17"/>
      <c r="T434" s="17"/>
    </row>
    <row r="435" spans="2:20" x14ac:dyDescent="0.25">
      <c r="B435" s="17"/>
      <c r="C435" s="17"/>
      <c r="D435" s="45" t="str">
        <f>'7 - Safra'!C865</f>
        <v>Dias de confinamento por lote</v>
      </c>
      <c r="E435" s="46"/>
      <c r="F435" s="46"/>
      <c r="G435" s="46"/>
      <c r="H435" s="47"/>
      <c r="I435" s="2000">
        <f>'7 - Safra'!F865</f>
        <v>0</v>
      </c>
      <c r="J435" s="2000"/>
      <c r="K435" s="2000">
        <f>'7 - Safra'!I865</f>
        <v>0</v>
      </c>
      <c r="L435" s="2000"/>
      <c r="M435" s="2000" t="e">
        <f>'7 - Safra'!#REF!</f>
        <v>#REF!</v>
      </c>
      <c r="N435" s="2000"/>
      <c r="O435" s="2000" t="e">
        <f>'7 - Safra'!#REF!</f>
        <v>#REF!</v>
      </c>
      <c r="P435" s="2000"/>
      <c r="Q435" s="2000" t="e">
        <f>'7 - Safra'!#REF!</f>
        <v>#REF!</v>
      </c>
      <c r="R435" s="2000"/>
      <c r="S435" s="17"/>
      <c r="T435" s="17"/>
    </row>
    <row r="436" spans="2:20" x14ac:dyDescent="0.25">
      <c r="B436" s="17"/>
      <c r="C436" s="17"/>
      <c r="D436" s="2001" t="str">
        <f>'7 - Safra'!C867</f>
        <v>ÍNDICES ZOOTÉCNICOS</v>
      </c>
      <c r="E436" s="2001"/>
      <c r="F436" s="2001"/>
      <c r="G436" s="2001"/>
      <c r="H436" s="2001"/>
      <c r="I436" s="2001"/>
      <c r="J436" s="2001"/>
      <c r="K436" s="2001"/>
      <c r="L436" s="2001"/>
      <c r="M436" s="2001"/>
      <c r="N436" s="2001"/>
      <c r="O436" s="2001"/>
      <c r="P436" s="2001"/>
      <c r="Q436" s="2001"/>
      <c r="R436" s="2001"/>
      <c r="S436" s="17"/>
      <c r="T436" s="17"/>
    </row>
    <row r="437" spans="2:20" x14ac:dyDescent="0.25">
      <c r="B437" s="17"/>
      <c r="C437" s="17"/>
      <c r="D437" s="42" t="str">
        <f>'7 - Safra'!C870</f>
        <v>Taxa de Descarte - Fêmeas (%)</v>
      </c>
      <c r="E437" s="43"/>
      <c r="F437" s="43"/>
      <c r="G437" s="43"/>
      <c r="H437" s="44"/>
      <c r="I437" s="2002">
        <f>'7 - Safra'!F870</f>
        <v>0</v>
      </c>
      <c r="J437" s="2002"/>
      <c r="K437" s="2002">
        <f>'7 - Safra'!I870</f>
        <v>0</v>
      </c>
      <c r="L437" s="2002"/>
      <c r="M437" s="2002" t="e">
        <f>'7 - Safra'!#REF!</f>
        <v>#REF!</v>
      </c>
      <c r="N437" s="2002"/>
      <c r="O437" s="2002" t="e">
        <f>'7 - Safra'!#REF!</f>
        <v>#REF!</v>
      </c>
      <c r="P437" s="2002"/>
      <c r="Q437" s="2002" t="e">
        <f>'7 - Safra'!#REF!</f>
        <v>#REF!</v>
      </c>
      <c r="R437" s="2002"/>
      <c r="S437" s="17"/>
      <c r="T437" s="17"/>
    </row>
    <row r="438" spans="2:20" x14ac:dyDescent="0.25">
      <c r="B438" s="17"/>
      <c r="C438" s="17"/>
      <c r="D438" s="36" t="str">
        <f>'7 - Safra'!C871</f>
        <v>Taxa de Desfrute - Rebanho (%)</v>
      </c>
      <c r="E438" s="37"/>
      <c r="F438" s="37"/>
      <c r="G438" s="37"/>
      <c r="H438" s="38"/>
      <c r="I438" s="1998">
        <f>'7 - Safra'!F871</f>
        <v>0</v>
      </c>
      <c r="J438" s="1998"/>
      <c r="K438" s="1998">
        <f>'7 - Safra'!I871</f>
        <v>0</v>
      </c>
      <c r="L438" s="1998"/>
      <c r="M438" s="1998" t="e">
        <f>'7 - Safra'!#REF!</f>
        <v>#REF!</v>
      </c>
      <c r="N438" s="1998"/>
      <c r="O438" s="1998" t="e">
        <f>'7 - Safra'!#REF!</f>
        <v>#REF!</v>
      </c>
      <c r="P438" s="1998"/>
      <c r="Q438" s="1998" t="e">
        <f>'7 - Safra'!#REF!</f>
        <v>#REF!</v>
      </c>
      <c r="R438" s="1998"/>
      <c r="S438" s="17"/>
      <c r="T438" s="17"/>
    </row>
    <row r="439" spans="2:20" x14ac:dyDescent="0.25">
      <c r="B439" s="17"/>
      <c r="C439" s="17"/>
      <c r="D439" s="39" t="str">
        <f>'7 - Safra'!C872</f>
        <v>Taxa de Desmama (%)</v>
      </c>
      <c r="E439" s="40"/>
      <c r="F439" s="40"/>
      <c r="G439" s="40"/>
      <c r="H439" s="41"/>
      <c r="I439" s="1999">
        <f>'7 - Safra'!F872</f>
        <v>0</v>
      </c>
      <c r="J439" s="1999"/>
      <c r="K439" s="1999">
        <f>'7 - Safra'!I872</f>
        <v>0</v>
      </c>
      <c r="L439" s="1999"/>
      <c r="M439" s="1999" t="e">
        <f>'7 - Safra'!#REF!</f>
        <v>#REF!</v>
      </c>
      <c r="N439" s="1999"/>
      <c r="O439" s="1999" t="e">
        <f>'7 - Safra'!#REF!</f>
        <v>#REF!</v>
      </c>
      <c r="P439" s="1999"/>
      <c r="Q439" s="1999" t="e">
        <f>'7 - Safra'!#REF!</f>
        <v>#REF!</v>
      </c>
      <c r="R439" s="1999"/>
      <c r="S439" s="17"/>
      <c r="T439" s="17"/>
    </row>
    <row r="440" spans="2:20" x14ac:dyDescent="0.25">
      <c r="B440" s="17"/>
      <c r="C440" s="17"/>
      <c r="D440" s="48"/>
      <c r="E440" s="48"/>
      <c r="F440" s="48"/>
      <c r="G440" s="48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</row>
    <row r="441" spans="2:20" x14ac:dyDescent="0.25">
      <c r="B441" s="17"/>
      <c r="C441" s="17"/>
      <c r="D441" s="48"/>
      <c r="E441" s="48"/>
      <c r="F441" s="48"/>
      <c r="G441" s="48"/>
      <c r="H441" s="48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</row>
    <row r="442" spans="2:20" ht="21.6" customHeight="1" x14ac:dyDescent="0.25"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</row>
    <row r="443" spans="2:20" ht="8.4" customHeight="1" x14ac:dyDescent="0.25"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</row>
    <row r="445" spans="2:20" x14ac:dyDescent="0.25"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</row>
    <row r="446" spans="2:20" x14ac:dyDescent="0.25"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</row>
    <row r="447" spans="2:20" x14ac:dyDescent="0.25"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</row>
    <row r="448" spans="2:20" x14ac:dyDescent="0.25"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</row>
    <row r="449" spans="2:20" x14ac:dyDescent="0.25"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</row>
    <row r="450" spans="2:20" x14ac:dyDescent="0.25"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</row>
    <row r="451" spans="2:20" x14ac:dyDescent="0.25"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</row>
    <row r="452" spans="2:20" x14ac:dyDescent="0.25"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</row>
    <row r="453" spans="2:20" x14ac:dyDescent="0.25"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</row>
    <row r="454" spans="2:20" ht="14.4" customHeight="1" x14ac:dyDescent="0.25">
      <c r="B454" s="17"/>
      <c r="C454" s="17"/>
      <c r="D454" s="17"/>
      <c r="E454" s="17"/>
      <c r="G454" s="1458" t="s">
        <v>127</v>
      </c>
      <c r="H454" s="1458"/>
      <c r="I454" s="1458"/>
      <c r="J454" s="1458"/>
      <c r="K454" s="1458"/>
      <c r="L454" s="1458"/>
      <c r="M454" s="1458"/>
      <c r="N454" s="1458" t="s">
        <v>136</v>
      </c>
      <c r="O454" s="1458"/>
      <c r="P454" s="1458"/>
      <c r="Q454" s="17"/>
      <c r="R454" s="17"/>
      <c r="S454" s="17"/>
      <c r="T454" s="17"/>
    </row>
    <row r="455" spans="2:20" ht="14.4" customHeight="1" x14ac:dyDescent="0.25">
      <c r="B455" s="17"/>
      <c r="C455" s="17"/>
      <c r="D455" s="17"/>
      <c r="E455" s="17"/>
      <c r="G455" s="1458"/>
      <c r="H455" s="1458"/>
      <c r="I455" s="1458"/>
      <c r="J455" s="1458"/>
      <c r="K455" s="1458"/>
      <c r="L455" s="1458"/>
      <c r="M455" s="1458"/>
      <c r="N455" s="1458"/>
      <c r="O455" s="1458"/>
      <c r="P455" s="1458"/>
      <c r="Q455" s="17"/>
      <c r="R455" s="17"/>
      <c r="S455" s="17"/>
      <c r="T455" s="17"/>
    </row>
    <row r="456" spans="2:20" ht="21.6" customHeight="1" x14ac:dyDescent="0.25">
      <c r="B456" s="17"/>
      <c r="C456" s="17"/>
      <c r="D456" s="17"/>
      <c r="E456" s="17"/>
      <c r="G456" s="50" t="str">
        <f>'8 - Ativos'!F17</f>
        <v>Patrimônio Rural</v>
      </c>
      <c r="I456" s="17"/>
      <c r="J456" s="17"/>
      <c r="K456" s="17"/>
      <c r="L456" s="17"/>
      <c r="M456" s="55"/>
      <c r="N456" s="1995">
        <f>'8 - Ativos'!G17</f>
        <v>0</v>
      </c>
      <c r="O456" s="1996"/>
      <c r="P456" s="1997"/>
      <c r="Q456" s="17"/>
      <c r="R456" s="17"/>
      <c r="S456" s="17"/>
      <c r="T456" s="17"/>
    </row>
    <row r="457" spans="2:20" ht="21.6" customHeight="1" x14ac:dyDescent="0.25">
      <c r="B457" s="17"/>
      <c r="C457" s="17"/>
      <c r="D457" s="17"/>
      <c r="E457" s="17"/>
      <c r="G457" s="50" t="e">
        <f>'8 - Ativos'!#REF!</f>
        <v>#REF!</v>
      </c>
      <c r="I457" s="17"/>
      <c r="J457" s="17"/>
      <c r="K457" s="17"/>
      <c r="L457" s="17"/>
      <c r="M457" s="55"/>
      <c r="N457" s="1984" t="e">
        <f>'8 - Ativos'!#REF!</f>
        <v>#REF!</v>
      </c>
      <c r="O457" s="1927"/>
      <c r="P457" s="1985"/>
      <c r="Q457" s="17"/>
      <c r="R457" s="17"/>
      <c r="S457" s="17"/>
      <c r="T457" s="17"/>
    </row>
    <row r="458" spans="2:20" ht="21.6" customHeight="1" x14ac:dyDescent="0.25">
      <c r="B458" s="17"/>
      <c r="C458" s="17"/>
      <c r="D458" s="17"/>
      <c r="E458" s="17"/>
      <c r="G458" s="50" t="str">
        <f>'8 - Ativos'!F18</f>
        <v>Estoque de insumos e similares</v>
      </c>
      <c r="I458" s="17"/>
      <c r="J458" s="17"/>
      <c r="K458" s="17"/>
      <c r="L458" s="17"/>
      <c r="M458" s="55"/>
      <c r="N458" s="1984">
        <f>'8 - Ativos'!G18</f>
        <v>0</v>
      </c>
      <c r="O458" s="1927"/>
      <c r="P458" s="1985"/>
      <c r="Q458" s="17"/>
      <c r="R458" s="17"/>
      <c r="S458" s="17"/>
      <c r="T458" s="17"/>
    </row>
    <row r="459" spans="2:20" ht="21.6" customHeight="1" x14ac:dyDescent="0.25">
      <c r="B459" s="17"/>
      <c r="C459" s="17"/>
      <c r="D459" s="17"/>
      <c r="E459" s="17"/>
      <c r="G459" s="50" t="e">
        <f>'8 - Ativos'!#REF!</f>
        <v>#REF!</v>
      </c>
      <c r="I459" s="17"/>
      <c r="J459" s="17"/>
      <c r="K459" s="17"/>
      <c r="L459" s="17"/>
      <c r="M459" s="55"/>
      <c r="N459" s="1984" t="e">
        <f>'8 - Ativos'!#REF!</f>
        <v>#REF!</v>
      </c>
      <c r="O459" s="1927"/>
      <c r="P459" s="1985"/>
      <c r="Q459" s="17"/>
      <c r="R459" s="17"/>
      <c r="S459" s="17"/>
      <c r="T459" s="17"/>
    </row>
    <row r="460" spans="2:20" ht="21.6" customHeight="1" x14ac:dyDescent="0.25">
      <c r="B460" s="17"/>
      <c r="C460" s="17"/>
      <c r="D460" s="17"/>
      <c r="E460" s="17"/>
      <c r="G460" s="51">
        <f>'8 - Ativos'!F21</f>
        <v>0</v>
      </c>
      <c r="I460" s="17"/>
      <c r="J460" s="17"/>
      <c r="K460" s="17"/>
      <c r="L460" s="17"/>
      <c r="M460" s="55"/>
      <c r="N460" s="1984">
        <f>'8 - Ativos'!G21</f>
        <v>0</v>
      </c>
      <c r="O460" s="1927"/>
      <c r="P460" s="1985"/>
      <c r="Q460" s="17"/>
      <c r="R460" s="17"/>
      <c r="S460" s="17"/>
      <c r="T460" s="17"/>
    </row>
    <row r="461" spans="2:20" ht="21.6" customHeight="1" x14ac:dyDescent="0.25">
      <c r="B461" s="17"/>
      <c r="C461" s="17"/>
      <c r="D461" s="17"/>
      <c r="E461" s="17"/>
      <c r="G461" s="50" t="str">
        <f>'8 - Ativos'!F19</f>
        <v>Máquinas e Equipamentos</v>
      </c>
      <c r="I461" s="17"/>
      <c r="J461" s="17"/>
      <c r="K461" s="17"/>
      <c r="L461" s="17"/>
      <c r="M461" s="55"/>
      <c r="N461" s="1984">
        <f>'8 - Ativos'!G19</f>
        <v>0</v>
      </c>
      <c r="O461" s="1927"/>
      <c r="P461" s="1985"/>
      <c r="Q461" s="17"/>
      <c r="R461" s="17"/>
      <c r="S461" s="17"/>
      <c r="T461" s="17"/>
    </row>
    <row r="462" spans="2:20" ht="21.6" customHeight="1" x14ac:dyDescent="0.25">
      <c r="B462" s="17"/>
      <c r="C462" s="17"/>
      <c r="D462" s="17"/>
      <c r="E462" s="17"/>
      <c r="G462" s="50" t="str">
        <f>'8 - Ativos'!F20</f>
        <v>Outros bens e ativos</v>
      </c>
      <c r="I462" s="17"/>
      <c r="J462" s="17"/>
      <c r="K462" s="17"/>
      <c r="L462" s="17"/>
      <c r="M462" s="55"/>
      <c r="N462" s="1986">
        <f>'8 - Ativos'!G20</f>
        <v>0</v>
      </c>
      <c r="O462" s="1987"/>
      <c r="P462" s="1988"/>
      <c r="Q462" s="17"/>
      <c r="R462" s="17"/>
      <c r="S462" s="17"/>
      <c r="T462" s="17"/>
    </row>
    <row r="463" spans="2:20" ht="21.6" customHeight="1" x14ac:dyDescent="0.25">
      <c r="B463" s="17"/>
      <c r="C463" s="17"/>
      <c r="D463" s="17"/>
      <c r="E463" s="17"/>
      <c r="F463" s="17"/>
      <c r="G463" s="52" t="str">
        <f>'8 - Ativos'!F24</f>
        <v>TOTAL GERAL</v>
      </c>
      <c r="H463" s="53"/>
      <c r="I463" s="53"/>
      <c r="J463" s="53"/>
      <c r="K463" s="53"/>
      <c r="L463" s="53"/>
      <c r="M463" s="57"/>
      <c r="N463" s="1992">
        <f>'8 - Ativos'!G24</f>
        <v>0</v>
      </c>
      <c r="O463" s="1993"/>
      <c r="P463" s="1994"/>
      <c r="Q463" s="17"/>
      <c r="R463" s="17"/>
      <c r="S463" s="17"/>
      <c r="T463" s="17"/>
    </row>
    <row r="464" spans="2:20" ht="21.6" customHeight="1" x14ac:dyDescent="0.25">
      <c r="B464" s="17"/>
      <c r="C464" s="17"/>
      <c r="D464" s="17"/>
      <c r="E464" s="17"/>
      <c r="F464" s="17"/>
      <c r="Q464" s="17"/>
      <c r="R464" s="17"/>
      <c r="S464" s="17"/>
      <c r="T464" s="17"/>
    </row>
    <row r="465" spans="2:20" ht="21.6" customHeight="1" x14ac:dyDescent="0.25">
      <c r="B465" s="17"/>
      <c r="C465" s="17"/>
      <c r="D465" s="17"/>
      <c r="E465" s="17"/>
      <c r="F465" s="17"/>
      <c r="Q465" s="17"/>
      <c r="R465" s="17"/>
      <c r="S465" s="17"/>
      <c r="T465" s="17"/>
    </row>
    <row r="466" spans="2:20" ht="21.6" customHeight="1" x14ac:dyDescent="0.25"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</row>
    <row r="467" spans="2:20" ht="21.6" customHeight="1" x14ac:dyDescent="0.25"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</row>
    <row r="468" spans="2:20" ht="21.6" customHeight="1" x14ac:dyDescent="0.25"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</row>
    <row r="469" spans="2:20" ht="21.6" customHeight="1" x14ac:dyDescent="0.25"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</row>
    <row r="470" spans="2:20" ht="21.6" customHeight="1" x14ac:dyDescent="0.25"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</row>
    <row r="471" spans="2:20" ht="21.6" customHeight="1" x14ac:dyDescent="0.25"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</row>
    <row r="472" spans="2:20" ht="21.6" customHeight="1" x14ac:dyDescent="0.25"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</row>
    <row r="473" spans="2:20" ht="21.6" customHeight="1" x14ac:dyDescent="0.25"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</row>
    <row r="474" spans="2:20" ht="14.4" customHeight="1" x14ac:dyDescent="0.25"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</row>
    <row r="475" spans="2:20" ht="8.4" customHeight="1" x14ac:dyDescent="0.25"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</row>
    <row r="477" spans="2:20" x14ac:dyDescent="0.25"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</row>
    <row r="478" spans="2:20" x14ac:dyDescent="0.25"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</row>
    <row r="479" spans="2:20" x14ac:dyDescent="0.25"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</row>
    <row r="480" spans="2:20" x14ac:dyDescent="0.25"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</row>
    <row r="481" spans="2:20" x14ac:dyDescent="0.25"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</row>
    <row r="482" spans="2:20" x14ac:dyDescent="0.25"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</row>
    <row r="483" spans="2:20" x14ac:dyDescent="0.25"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</row>
    <row r="484" spans="2:20" x14ac:dyDescent="0.25"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</row>
    <row r="485" spans="2:20" x14ac:dyDescent="0.25"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</row>
    <row r="486" spans="2:20" ht="14.4" customHeight="1" x14ac:dyDescent="0.25">
      <c r="B486" s="17"/>
      <c r="C486" s="17"/>
      <c r="D486" s="17"/>
      <c r="E486" s="17"/>
      <c r="G486" s="1660">
        <f>'11 - Passivos'!F16</f>
        <v>0</v>
      </c>
      <c r="H486" s="1661"/>
      <c r="I486" s="1661"/>
      <c r="J486" s="1661"/>
      <c r="K486" s="1661"/>
      <c r="L486" s="1661"/>
      <c r="M486" s="1662"/>
      <c r="N486" s="1660">
        <f>'11 - Passivos'!G16</f>
        <v>0</v>
      </c>
      <c r="O486" s="1661"/>
      <c r="P486" s="1662"/>
      <c r="Q486" s="17"/>
      <c r="R486" s="17"/>
      <c r="S486" s="17"/>
      <c r="T486" s="17"/>
    </row>
    <row r="487" spans="2:20" ht="14.4" customHeight="1" x14ac:dyDescent="0.25">
      <c r="B487" s="17"/>
      <c r="C487" s="17"/>
      <c r="D487" s="17"/>
      <c r="E487" s="17"/>
      <c r="G487" s="1666"/>
      <c r="H487" s="1667"/>
      <c r="I487" s="1667"/>
      <c r="J487" s="1667"/>
      <c r="K487" s="1667"/>
      <c r="L487" s="1667"/>
      <c r="M487" s="1668"/>
      <c r="N487" s="1666"/>
      <c r="O487" s="1667"/>
      <c r="P487" s="1668"/>
      <c r="Q487" s="17"/>
      <c r="R487" s="17"/>
      <c r="S487" s="17"/>
      <c r="T487" s="17"/>
    </row>
    <row r="488" spans="2:20" ht="21.6" customHeight="1" x14ac:dyDescent="0.25">
      <c r="B488" s="17"/>
      <c r="C488" s="17"/>
      <c r="D488" s="17"/>
      <c r="E488" s="17"/>
      <c r="G488" s="50" t="e">
        <f>'11 - Passivos'!#REF!</f>
        <v>#REF!</v>
      </c>
      <c r="I488" s="17"/>
      <c r="J488" s="17"/>
      <c r="K488" s="17"/>
      <c r="L488" s="17"/>
      <c r="M488" s="55"/>
      <c r="N488" s="1995" t="e">
        <f>'11 - Passivos'!#REF!</f>
        <v>#REF!</v>
      </c>
      <c r="O488" s="1996"/>
      <c r="P488" s="1997"/>
      <c r="Q488" s="17"/>
      <c r="R488" s="17"/>
      <c r="S488" s="17"/>
      <c r="T488" s="17"/>
    </row>
    <row r="489" spans="2:20" ht="21.6" customHeight="1" x14ac:dyDescent="0.25">
      <c r="B489" s="17"/>
      <c r="C489" s="17"/>
      <c r="D489" s="17"/>
      <c r="E489" s="17"/>
      <c r="G489" s="50" t="e">
        <f>'11 - Passivos'!#REF!</f>
        <v>#REF!</v>
      </c>
      <c r="I489" s="17"/>
      <c r="J489" s="17"/>
      <c r="K489" s="17"/>
      <c r="L489" s="17"/>
      <c r="M489" s="55"/>
      <c r="N489" s="1984" t="e">
        <f>'11 - Passivos'!#REF!</f>
        <v>#REF!</v>
      </c>
      <c r="O489" s="1927"/>
      <c r="P489" s="1985"/>
      <c r="Q489" s="17"/>
      <c r="R489" s="17"/>
      <c r="S489" s="17"/>
      <c r="T489" s="17"/>
    </row>
    <row r="490" spans="2:20" ht="21.6" customHeight="1" x14ac:dyDescent="0.25">
      <c r="B490" s="17"/>
      <c r="C490" s="17"/>
      <c r="D490" s="17"/>
      <c r="E490" s="17"/>
      <c r="G490" s="50" t="e">
        <f>'11 - Passivos'!#REF!</f>
        <v>#REF!</v>
      </c>
      <c r="I490" s="17"/>
      <c r="J490" s="17"/>
      <c r="K490" s="17"/>
      <c r="L490" s="17"/>
      <c r="M490" s="55"/>
      <c r="N490" s="1984" t="e">
        <f>'11 - Passivos'!#REF!</f>
        <v>#REF!</v>
      </c>
      <c r="O490" s="1927"/>
      <c r="P490" s="1985"/>
      <c r="Q490" s="17"/>
      <c r="S490" s="17"/>
      <c r="T490" s="17"/>
    </row>
    <row r="491" spans="2:20" ht="21.6" customHeight="1" x14ac:dyDescent="0.25">
      <c r="B491" s="17"/>
      <c r="C491" s="17"/>
      <c r="D491" s="17"/>
      <c r="E491" s="17"/>
      <c r="G491" s="50" t="e">
        <f>'11 - Passivos'!#REF!</f>
        <v>#REF!</v>
      </c>
      <c r="I491" s="17"/>
      <c r="J491" s="17"/>
      <c r="K491" s="17"/>
      <c r="L491" s="17"/>
      <c r="M491" s="55"/>
      <c r="N491" s="1984" t="e">
        <f>'11 - Passivos'!#REF!</f>
        <v>#REF!</v>
      </c>
      <c r="O491" s="1927"/>
      <c r="P491" s="1985"/>
      <c r="Q491" s="17"/>
      <c r="R491" s="17"/>
      <c r="S491" s="17"/>
      <c r="T491" s="17"/>
    </row>
    <row r="492" spans="2:20" ht="21.6" customHeight="1" x14ac:dyDescent="0.25">
      <c r="B492" s="17"/>
      <c r="C492" s="17"/>
      <c r="D492" s="17"/>
      <c r="E492" s="17"/>
      <c r="G492" s="50" t="e">
        <f>'11 - Passivos'!#REF!</f>
        <v>#REF!</v>
      </c>
      <c r="I492" s="17"/>
      <c r="J492" s="17"/>
      <c r="K492" s="17"/>
      <c r="L492" s="17"/>
      <c r="M492" s="55"/>
      <c r="N492" s="1984" t="e">
        <f>'11 - Passivos'!#REF!</f>
        <v>#REF!</v>
      </c>
      <c r="O492" s="1927"/>
      <c r="P492" s="1985"/>
      <c r="Q492" s="17"/>
      <c r="R492" s="17"/>
      <c r="S492" s="17"/>
      <c r="T492" s="17"/>
    </row>
    <row r="493" spans="2:20" ht="21.6" customHeight="1" x14ac:dyDescent="0.25">
      <c r="B493" s="17"/>
      <c r="C493" s="17"/>
      <c r="D493" s="17"/>
      <c r="E493" s="17"/>
      <c r="G493" s="50" t="e">
        <f>'11 - Passivos'!#REF!</f>
        <v>#REF!</v>
      </c>
      <c r="I493" s="17"/>
      <c r="J493" s="17"/>
      <c r="K493" s="17"/>
      <c r="L493" s="17"/>
      <c r="M493" s="55"/>
      <c r="N493" s="1984" t="e">
        <f>'11 - Passivos'!#REF!</f>
        <v>#REF!</v>
      </c>
      <c r="O493" s="1927"/>
      <c r="P493" s="1985"/>
      <c r="Q493" s="17"/>
      <c r="R493" s="17"/>
      <c r="S493" s="17"/>
      <c r="T493" s="17"/>
    </row>
    <row r="494" spans="2:20" ht="21.6" customHeight="1" x14ac:dyDescent="0.25">
      <c r="B494" s="17"/>
      <c r="C494" s="17"/>
      <c r="D494" s="17"/>
      <c r="E494" s="17"/>
      <c r="G494" s="51"/>
      <c r="H494" s="8"/>
      <c r="I494" s="17"/>
      <c r="J494" s="17"/>
      <c r="K494" s="17"/>
      <c r="L494" s="17"/>
      <c r="M494" s="55"/>
      <c r="N494" s="1986"/>
      <c r="O494" s="1987"/>
      <c r="P494" s="1988"/>
      <c r="Q494" s="17"/>
      <c r="R494" s="17"/>
      <c r="S494" s="17"/>
      <c r="T494" s="17"/>
    </row>
    <row r="495" spans="2:20" ht="21.6" customHeight="1" x14ac:dyDescent="0.25">
      <c r="B495" s="17"/>
      <c r="C495" s="17"/>
      <c r="D495" s="17"/>
      <c r="E495" s="17"/>
      <c r="F495" s="17"/>
      <c r="G495" s="1989" t="e">
        <f>'11 - Passivos'!#REF!</f>
        <v>#REF!</v>
      </c>
      <c r="H495" s="1990"/>
      <c r="I495" s="1990"/>
      <c r="J495" s="1990"/>
      <c r="K495" s="1990"/>
      <c r="L495" s="1990"/>
      <c r="M495" s="1991"/>
      <c r="N495" s="1992" t="e">
        <f>'11 - Passivos'!#REF!</f>
        <v>#REF!</v>
      </c>
      <c r="O495" s="1993"/>
      <c r="P495" s="1994"/>
      <c r="Q495" s="17"/>
      <c r="R495" s="17"/>
      <c r="S495" s="17"/>
      <c r="T495" s="17"/>
    </row>
    <row r="496" spans="2:20" ht="21.6" customHeight="1" x14ac:dyDescent="0.25">
      <c r="B496" s="17"/>
      <c r="C496" s="17"/>
      <c r="D496" s="17"/>
      <c r="E496" s="17"/>
      <c r="F496" s="17"/>
      <c r="Q496" s="17"/>
      <c r="R496" s="17"/>
      <c r="S496" s="17"/>
      <c r="T496" s="17"/>
    </row>
    <row r="497" spans="2:20" ht="21.6" customHeight="1" x14ac:dyDescent="0.25">
      <c r="B497" s="17"/>
      <c r="C497" s="17"/>
      <c r="D497" s="17"/>
      <c r="E497" s="17"/>
      <c r="F497" s="17"/>
      <c r="Q497" s="17"/>
      <c r="R497" s="17"/>
      <c r="S497" s="17"/>
      <c r="T497" s="17"/>
    </row>
    <row r="498" spans="2:20" ht="21.6" customHeight="1" x14ac:dyDescent="0.25"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</row>
    <row r="499" spans="2:20" ht="21.6" customHeight="1" x14ac:dyDescent="0.25"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</row>
    <row r="500" spans="2:20" ht="21.6" customHeight="1" x14ac:dyDescent="0.25"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</row>
    <row r="501" spans="2:20" ht="21.6" customHeight="1" x14ac:dyDescent="0.25"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</row>
    <row r="502" spans="2:20" ht="21.6" customHeight="1" x14ac:dyDescent="0.25"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</row>
    <row r="503" spans="2:20" ht="21.6" customHeight="1" x14ac:dyDescent="0.25"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</row>
    <row r="504" spans="2:20" ht="21.6" customHeight="1" x14ac:dyDescent="0.25"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</row>
    <row r="505" spans="2:20" ht="21.6" customHeight="1" x14ac:dyDescent="0.25"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</row>
    <row r="506" spans="2:20" ht="21.6" customHeight="1" x14ac:dyDescent="0.25"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</row>
    <row r="507" spans="2:20" ht="8.4" customHeight="1" x14ac:dyDescent="0.25"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</row>
    <row r="509" spans="2:20" x14ac:dyDescent="0.25"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</row>
    <row r="510" spans="2:20" x14ac:dyDescent="0.25"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</row>
    <row r="511" spans="2:20" x14ac:dyDescent="0.25"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</row>
    <row r="512" spans="2:20" x14ac:dyDescent="0.25"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</row>
    <row r="513" spans="2:20" x14ac:dyDescent="0.25"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</row>
    <row r="514" spans="2:20" x14ac:dyDescent="0.25"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</row>
    <row r="515" spans="2:20" x14ac:dyDescent="0.25"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</row>
    <row r="516" spans="2:20" x14ac:dyDescent="0.25"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</row>
    <row r="517" spans="2:20" x14ac:dyDescent="0.25"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</row>
    <row r="518" spans="2:20" x14ac:dyDescent="0.25"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</row>
    <row r="519" spans="2:20" ht="14.4" customHeight="1" x14ac:dyDescent="0.25">
      <c r="B519" s="17"/>
      <c r="D519" s="1425" t="s">
        <v>399</v>
      </c>
      <c r="E519" s="1426"/>
      <c r="F519" s="1426"/>
      <c r="G519" s="1426"/>
      <c r="H519" s="1426"/>
      <c r="I519" s="1426"/>
      <c r="J519" s="1427"/>
      <c r="K519" s="17"/>
      <c r="M519" s="1425" t="s">
        <v>400</v>
      </c>
      <c r="N519" s="1426"/>
      <c r="O519" s="1426"/>
      <c r="P519" s="1426"/>
      <c r="Q519" s="1426"/>
      <c r="R519" s="1426"/>
      <c r="S519" s="1427"/>
      <c r="T519" s="17"/>
    </row>
    <row r="520" spans="2:20" ht="15" customHeight="1" x14ac:dyDescent="0.25">
      <c r="B520" s="17"/>
      <c r="D520" s="1428"/>
      <c r="E520" s="1429"/>
      <c r="F520" s="1429"/>
      <c r="G520" s="1429"/>
      <c r="H520" s="1429"/>
      <c r="I520" s="1429"/>
      <c r="J520" s="1430"/>
      <c r="K520" s="17"/>
      <c r="M520" s="1428"/>
      <c r="N520" s="1429"/>
      <c r="O520" s="1429"/>
      <c r="P520" s="1429"/>
      <c r="Q520" s="1429"/>
      <c r="R520" s="1429"/>
      <c r="S520" s="1430"/>
      <c r="T520" s="17"/>
    </row>
    <row r="521" spans="2:20" ht="21.6" customHeight="1" x14ac:dyDescent="0.3">
      <c r="B521" s="17"/>
      <c r="D521" s="59" t="str">
        <f>'17 - DRE FCL'!D18</f>
        <v>Resultados (R$ MM)</v>
      </c>
      <c r="E521" s="60"/>
      <c r="F521" s="61"/>
      <c r="G521" s="62">
        <f>'17 - DRE FCL'!E18</f>
        <v>2025</v>
      </c>
      <c r="H521" s="62">
        <f>'17 - DRE FCL'!F18</f>
        <v>2026</v>
      </c>
      <c r="I521" s="62">
        <f>'17 - DRE FCL'!G18</f>
        <v>2027</v>
      </c>
      <c r="J521" s="62">
        <f>'17 - DRE FCL'!H18</f>
        <v>2028</v>
      </c>
      <c r="K521" s="17"/>
      <c r="M521" s="59" t="str">
        <f>'17 - DRE FCL'!D33</f>
        <v>Resultados (R$ MM)</v>
      </c>
      <c r="N521" s="61"/>
      <c r="O521" s="61"/>
      <c r="P521" s="62">
        <f>'17 - DRE FCL'!E33</f>
        <v>2025</v>
      </c>
      <c r="Q521" s="62">
        <f>'17 - DRE FCL'!F33</f>
        <v>2026</v>
      </c>
      <c r="R521" s="62">
        <f>'17 - DRE FCL'!G33</f>
        <v>2027</v>
      </c>
      <c r="S521" s="62">
        <f>'17 - DRE FCL'!H33</f>
        <v>2028</v>
      </c>
      <c r="T521" s="17"/>
    </row>
    <row r="522" spans="2:20" ht="7.2" customHeight="1" x14ac:dyDescent="0.25">
      <c r="B522" s="17"/>
      <c r="D522" s="63"/>
      <c r="E522" s="64"/>
      <c r="F522" s="64"/>
      <c r="G522" s="65"/>
      <c r="H522" s="65"/>
      <c r="I522" s="65"/>
      <c r="J522" s="87"/>
      <c r="K522" s="17"/>
      <c r="M522" s="63"/>
      <c r="N522" s="64"/>
      <c r="O522" s="64"/>
      <c r="P522" s="65"/>
      <c r="Q522" s="65"/>
      <c r="R522" s="65"/>
      <c r="S522" s="87"/>
      <c r="T522" s="17"/>
    </row>
    <row r="523" spans="2:20" ht="21.6" customHeight="1" x14ac:dyDescent="0.25">
      <c r="B523" s="17"/>
      <c r="D523" s="66" t="str">
        <f>'17 - DRE FCL'!D20</f>
        <v xml:space="preserve">Receita Total </v>
      </c>
      <c r="E523" s="60"/>
      <c r="F523" s="60"/>
      <c r="G523" s="67">
        <f>'17 - DRE FCL'!E20</f>
        <v>0</v>
      </c>
      <c r="H523" s="67">
        <f>'17 - DRE FCL'!F20</f>
        <v>33000</v>
      </c>
      <c r="I523" s="67">
        <f>'17 - DRE FCL'!G20</f>
        <v>0</v>
      </c>
      <c r="J523" s="67">
        <f>'17 - DRE FCL'!H20</f>
        <v>0</v>
      </c>
      <c r="K523" s="17"/>
      <c r="M523" s="77" t="str">
        <f>'17 - DRE FCL'!D35</f>
        <v xml:space="preserve">Receita da Atividade </v>
      </c>
      <c r="N523" s="60"/>
      <c r="O523" s="60"/>
      <c r="P523" s="67">
        <f>'17 - DRE FCL'!E35</f>
        <v>26945950</v>
      </c>
      <c r="Q523" s="67">
        <f>'17 - DRE FCL'!F35</f>
        <v>28456400</v>
      </c>
      <c r="R523" s="67">
        <f>'17 - DRE FCL'!G35</f>
        <v>0</v>
      </c>
      <c r="S523" s="67">
        <f>'17 - DRE FCL'!H35</f>
        <v>0</v>
      </c>
      <c r="T523" s="17"/>
    </row>
    <row r="524" spans="2:20" ht="7.8" customHeight="1" x14ac:dyDescent="0.25">
      <c r="B524" s="17"/>
      <c r="D524" s="68"/>
      <c r="E524" s="64"/>
      <c r="F524" s="64"/>
      <c r="G524" s="69"/>
      <c r="H524" s="69"/>
      <c r="I524" s="69"/>
      <c r="J524" s="88"/>
      <c r="K524" s="17"/>
      <c r="M524" s="68"/>
      <c r="N524" s="64"/>
      <c r="O524" s="64"/>
      <c r="P524" s="69"/>
      <c r="Q524" s="69"/>
      <c r="R524" s="69"/>
      <c r="S524" s="88"/>
      <c r="T524" s="17"/>
    </row>
    <row r="525" spans="2:20" ht="21.6" customHeight="1" x14ac:dyDescent="0.25">
      <c r="B525" s="17"/>
      <c r="D525" s="66" t="str">
        <f>'17 - DRE FCL'!D22</f>
        <v xml:space="preserve">Custo Total </v>
      </c>
      <c r="E525" s="60"/>
      <c r="F525" s="60"/>
      <c r="G525" s="67">
        <f>'17 - DRE FCL'!E22</f>
        <v>1632000</v>
      </c>
      <c r="H525" s="67">
        <f>'17 - DRE FCL'!F22</f>
        <v>326400</v>
      </c>
      <c r="I525" s="67">
        <f>'17 - DRE FCL'!G22</f>
        <v>297600</v>
      </c>
      <c r="J525" s="67">
        <f>'17 - DRE FCL'!H22</f>
        <v>268800</v>
      </c>
      <c r="K525" s="17"/>
      <c r="M525" s="77" t="str">
        <f>'17 - DRE FCL'!D37</f>
        <v xml:space="preserve">Custos Diretos </v>
      </c>
      <c r="N525" s="60"/>
      <c r="O525" s="60"/>
      <c r="P525" s="67">
        <f>'17 - DRE FCL'!E37</f>
        <v>0</v>
      </c>
      <c r="Q525" s="67">
        <f>'17 - DRE FCL'!F37</f>
        <v>0</v>
      </c>
      <c r="R525" s="67">
        <f>'17 - DRE FCL'!G37</f>
        <v>0</v>
      </c>
      <c r="S525" s="67">
        <f>'17 - DRE FCL'!H37</f>
        <v>0</v>
      </c>
      <c r="T525" s="17"/>
    </row>
    <row r="526" spans="2:20" ht="7.2" customHeight="1" x14ac:dyDescent="0.25">
      <c r="B526" s="17"/>
      <c r="D526" s="68"/>
      <c r="E526" s="64"/>
      <c r="F526" s="64"/>
      <c r="G526" s="69"/>
      <c r="H526" s="69"/>
      <c r="I526" s="69"/>
      <c r="J526" s="88"/>
      <c r="K526" s="17"/>
      <c r="M526" s="68"/>
      <c r="N526" s="64"/>
      <c r="O526" s="64"/>
      <c r="P526" s="69"/>
      <c r="Q526" s="69"/>
      <c r="R526" s="69"/>
      <c r="S526" s="88"/>
      <c r="T526" s="17"/>
    </row>
    <row r="527" spans="2:20" ht="21.6" customHeight="1" x14ac:dyDescent="0.25">
      <c r="B527" s="17"/>
      <c r="D527" s="70" t="str">
        <f>'17 - DRE FCL'!D24</f>
        <v xml:space="preserve">Lucro Bruto </v>
      </c>
      <c r="E527" s="71"/>
      <c r="F527" s="71"/>
      <c r="G527" s="72">
        <f>'17 - DRE FCL'!E24</f>
        <v>-1632000</v>
      </c>
      <c r="H527" s="72">
        <f>'17 - DRE FCL'!F24</f>
        <v>-293400</v>
      </c>
      <c r="I527" s="72">
        <f>'17 - DRE FCL'!G24</f>
        <v>-297600</v>
      </c>
      <c r="J527" s="72">
        <f>'17 - DRE FCL'!H24</f>
        <v>-268800</v>
      </c>
      <c r="K527" s="17"/>
      <c r="M527" s="89" t="e">
        <f>'17 - DRE FCL'!#REF!</f>
        <v>#REF!</v>
      </c>
      <c r="N527" s="60"/>
      <c r="O527" s="60"/>
      <c r="P527" s="90">
        <f>'17 - DRE FCL'!E39</f>
        <v>26945950</v>
      </c>
      <c r="Q527" s="90">
        <f>'17 - DRE FCL'!F39</f>
        <v>28456400</v>
      </c>
      <c r="R527" s="90">
        <f>'17 - DRE FCL'!G39</f>
        <v>0</v>
      </c>
      <c r="S527" s="90">
        <f>'17 - DRE FCL'!H39</f>
        <v>0</v>
      </c>
      <c r="T527" s="17"/>
    </row>
    <row r="528" spans="2:20" ht="6.6" customHeight="1" x14ac:dyDescent="0.25">
      <c r="B528" s="17"/>
      <c r="D528" s="68"/>
      <c r="E528" s="64"/>
      <c r="F528" s="64"/>
      <c r="G528" s="69"/>
      <c r="H528" s="69"/>
      <c r="I528" s="69"/>
      <c r="J528" s="88"/>
      <c r="K528" s="17"/>
      <c r="M528" s="68"/>
      <c r="N528" s="64"/>
      <c r="O528" s="64"/>
      <c r="P528" s="69"/>
      <c r="Q528" s="69"/>
      <c r="R528" s="69"/>
      <c r="S528" s="88"/>
      <c r="T528" s="17"/>
    </row>
    <row r="529" spans="2:20" ht="21.6" customHeight="1" x14ac:dyDescent="0.3">
      <c r="B529" s="17"/>
      <c r="D529" s="66" t="e">
        <f>'17 - DRE FCL'!#REF!</f>
        <v>#REF!</v>
      </c>
      <c r="E529" s="60"/>
      <c r="F529" s="60"/>
      <c r="G529" s="67" t="e">
        <f>'17 - DRE FCL'!#REF!</f>
        <v>#REF!</v>
      </c>
      <c r="H529" s="67" t="e">
        <f>'17 - DRE FCL'!#REF!</f>
        <v>#REF!</v>
      </c>
      <c r="I529" s="67" t="e">
        <f>'17 - DRE FCL'!#REF!</f>
        <v>#REF!</v>
      </c>
      <c r="J529" s="67" t="e">
        <f>'17 - DRE FCL'!#REF!</f>
        <v>#REF!</v>
      </c>
      <c r="K529" s="17"/>
      <c r="M529" s="91" t="str">
        <f>'17 - DRE FCL'!D39</f>
        <v xml:space="preserve">Lucro Bruto </v>
      </c>
      <c r="N529" s="85"/>
      <c r="O529" s="85"/>
      <c r="P529" s="86">
        <f>'17 - DRE FCL'!E41</f>
        <v>0</v>
      </c>
      <c r="Q529" s="86">
        <f>'17 - DRE FCL'!F41</f>
        <v>0</v>
      </c>
      <c r="R529" s="86">
        <f>'17 - DRE FCL'!G41</f>
        <v>0</v>
      </c>
      <c r="S529" s="86">
        <f>'17 - DRE FCL'!H41</f>
        <v>0</v>
      </c>
      <c r="T529" s="17"/>
    </row>
    <row r="530" spans="2:20" ht="7.2" customHeight="1" x14ac:dyDescent="0.25">
      <c r="B530" s="17"/>
      <c r="D530" s="68"/>
      <c r="E530" s="64"/>
      <c r="F530" s="64"/>
      <c r="G530" s="69"/>
      <c r="H530" s="69"/>
      <c r="I530" s="69"/>
      <c r="J530" s="88"/>
      <c r="K530" s="17"/>
      <c r="M530" s="68"/>
      <c r="N530" s="64"/>
      <c r="O530" s="64"/>
      <c r="P530" s="69"/>
      <c r="Q530" s="69"/>
      <c r="R530" s="69"/>
      <c r="S530" s="88"/>
      <c r="T530" s="17"/>
    </row>
    <row r="531" spans="2:20" ht="21.6" customHeight="1" x14ac:dyDescent="0.25">
      <c r="B531" s="17"/>
      <c r="D531" s="70" t="e">
        <f>'17 - DRE FCL'!#REF!</f>
        <v>#REF!</v>
      </c>
      <c r="E531" s="71"/>
      <c r="F531" s="71"/>
      <c r="G531" s="72" t="e">
        <f>'17 - DRE FCL'!#REF!</f>
        <v>#REF!</v>
      </c>
      <c r="H531" s="72" t="e">
        <f>'17 - DRE FCL'!#REF!</f>
        <v>#REF!</v>
      </c>
      <c r="I531" s="72" t="e">
        <f>'17 - DRE FCL'!#REF!</f>
        <v>#REF!</v>
      </c>
      <c r="J531" s="72" t="e">
        <f>'17 - DRE FCL'!#REF!</f>
        <v>#REF!</v>
      </c>
      <c r="K531" s="17"/>
      <c r="M531" s="92" t="str">
        <f>'17 - DRE FCL'!D41</f>
        <v xml:space="preserve">Custos Administrativos / fixos </v>
      </c>
      <c r="N531" s="60"/>
      <c r="O531" s="60"/>
      <c r="P531" s="90">
        <f>'17 - DRE FCL'!E43</f>
        <v>0</v>
      </c>
      <c r="Q531" s="90">
        <f>'17 - DRE FCL'!F43</f>
        <v>0</v>
      </c>
      <c r="R531" s="90">
        <f>'17 - DRE FCL'!G43</f>
        <v>0</v>
      </c>
      <c r="S531" s="90">
        <f>'17 - DRE FCL'!H43</f>
        <v>0</v>
      </c>
      <c r="T531" s="17"/>
    </row>
    <row r="532" spans="2:20" ht="6" customHeight="1" x14ac:dyDescent="0.25">
      <c r="B532" s="17"/>
      <c r="D532" s="68"/>
      <c r="E532" s="64"/>
      <c r="F532" s="64"/>
      <c r="G532" s="69"/>
      <c r="H532" s="69"/>
      <c r="I532" s="69"/>
      <c r="J532" s="88"/>
      <c r="K532" s="17"/>
      <c r="M532" s="68"/>
      <c r="N532" s="64"/>
      <c r="O532" s="64"/>
      <c r="P532" s="69"/>
      <c r="Q532" s="69"/>
      <c r="R532" s="69"/>
      <c r="S532" s="88"/>
      <c r="T532" s="17"/>
    </row>
    <row r="533" spans="2:20" ht="21.6" customHeight="1" x14ac:dyDescent="0.25">
      <c r="B533" s="17"/>
      <c r="D533" s="66" t="e">
        <f>'17 - DRE FCL'!#REF!</f>
        <v>#REF!</v>
      </c>
      <c r="E533" s="60"/>
      <c r="F533" s="60"/>
      <c r="G533" s="67" t="e">
        <f>'17 - DRE FCL'!#REF!</f>
        <v>#REF!</v>
      </c>
      <c r="H533" s="67" t="e">
        <f>'17 - DRE FCL'!#REF!</f>
        <v>#REF!</v>
      </c>
      <c r="I533" s="67" t="e">
        <f>'17 - DRE FCL'!#REF!</f>
        <v>#REF!</v>
      </c>
      <c r="J533" s="67" t="e">
        <f>'17 - DRE FCL'!#REF!</f>
        <v>#REF!</v>
      </c>
      <c r="K533" s="17"/>
      <c r="M533" s="66" t="str">
        <f>'17 - DRE FCL'!D43</f>
        <v xml:space="preserve">Custos Operacionais </v>
      </c>
      <c r="N533" s="60"/>
      <c r="O533" s="60"/>
      <c r="P533" s="67" t="e">
        <f>'17 - DRE FCL'!#REF!</f>
        <v>#REF!</v>
      </c>
      <c r="Q533" s="67" t="e">
        <f>'17 - DRE FCL'!#REF!</f>
        <v>#REF!</v>
      </c>
      <c r="R533" s="67" t="e">
        <f>'17 - DRE FCL'!#REF!</f>
        <v>#REF!</v>
      </c>
      <c r="S533" s="67" t="e">
        <f>'17 - DRE FCL'!#REF!</f>
        <v>#REF!</v>
      </c>
      <c r="T533" s="17"/>
    </row>
    <row r="534" spans="2:20" ht="7.2" customHeight="1" x14ac:dyDescent="0.25">
      <c r="B534" s="17"/>
      <c r="D534" s="73"/>
      <c r="E534" s="64"/>
      <c r="G534" s="74"/>
      <c r="H534" s="74"/>
      <c r="I534" s="74"/>
      <c r="J534" s="93"/>
      <c r="K534" s="17"/>
      <c r="M534" s="73"/>
      <c r="N534" s="64"/>
      <c r="P534" s="74"/>
      <c r="Q534" s="74"/>
      <c r="R534" s="74"/>
      <c r="S534" s="93"/>
      <c r="T534" s="17"/>
    </row>
    <row r="535" spans="2:20" ht="21.6" customHeight="1" x14ac:dyDescent="0.25">
      <c r="B535" s="17"/>
      <c r="D535" s="75" t="e">
        <f>'17 - DRE FCL'!#REF!</f>
        <v>#REF!</v>
      </c>
      <c r="E535" s="71"/>
      <c r="F535" s="71"/>
      <c r="G535" s="72" t="e">
        <f>'17 - DRE FCL'!#REF!</f>
        <v>#REF!</v>
      </c>
      <c r="H535" s="72" t="e">
        <f>'17 - DRE FCL'!#REF!</f>
        <v>#REF!</v>
      </c>
      <c r="I535" s="72" t="e">
        <f>'17 - DRE FCL'!#REF!</f>
        <v>#REF!</v>
      </c>
      <c r="J535" s="72" t="e">
        <f>'17 - DRE FCL'!#REF!</f>
        <v>#REF!</v>
      </c>
      <c r="K535" s="17"/>
      <c r="M535" s="75" t="e">
        <f>'17 - DRE FCL'!#REF!</f>
        <v>#REF!</v>
      </c>
      <c r="N535" s="71"/>
      <c r="O535" s="71"/>
      <c r="P535" s="72">
        <f>'17 - DRE FCL'!E47</f>
        <v>0</v>
      </c>
      <c r="Q535" s="72">
        <f>'17 - DRE FCL'!F47</f>
        <v>0</v>
      </c>
      <c r="R535" s="72">
        <f>'17 - DRE FCL'!G47</f>
        <v>0</v>
      </c>
      <c r="S535" s="72">
        <f>'17 - DRE FCL'!H47</f>
        <v>0</v>
      </c>
      <c r="T535" s="17"/>
    </row>
    <row r="536" spans="2:20" ht="7.2" customHeight="1" x14ac:dyDescent="0.25">
      <c r="B536" s="17"/>
      <c r="D536" s="76"/>
      <c r="G536" s="69"/>
      <c r="H536" s="69"/>
      <c r="I536" s="69"/>
      <c r="J536" s="88"/>
      <c r="K536" s="17"/>
      <c r="M536" s="76"/>
      <c r="P536" s="69"/>
      <c r="Q536" s="69"/>
      <c r="R536" s="69"/>
      <c r="S536" s="88"/>
      <c r="T536" s="17"/>
    </row>
    <row r="537" spans="2:20" ht="21.6" customHeight="1" x14ac:dyDescent="0.25">
      <c r="B537" s="17"/>
      <c r="D537" s="66" t="e">
        <f>'17 - DRE FCL'!#REF!</f>
        <v>#REF!</v>
      </c>
      <c r="E537" s="60"/>
      <c r="F537" s="60"/>
      <c r="G537" s="67" t="e">
        <f>'17 - DRE FCL'!#REF!</f>
        <v>#REF!</v>
      </c>
      <c r="H537" s="67" t="e">
        <f>'17 - DRE FCL'!#REF!</f>
        <v>#REF!</v>
      </c>
      <c r="I537" s="67" t="e">
        <f>'17 - DRE FCL'!#REF!</f>
        <v>#REF!</v>
      </c>
      <c r="J537" s="67" t="e">
        <f>'17 - DRE FCL'!#REF!</f>
        <v>#REF!</v>
      </c>
      <c r="K537" s="17"/>
      <c r="M537" s="66" t="str">
        <f>'17 - DRE FCL'!D47</f>
        <v xml:space="preserve">Arrendamento Anual </v>
      </c>
      <c r="N537" s="60"/>
      <c r="O537" s="60"/>
      <c r="P537" s="67">
        <f>'17 - DRE FCL'!E49</f>
        <v>26945950</v>
      </c>
      <c r="Q537" s="67">
        <f>'17 - DRE FCL'!F49</f>
        <v>28456400</v>
      </c>
      <c r="R537" s="67">
        <f>'17 - DRE FCL'!G49</f>
        <v>0</v>
      </c>
      <c r="S537" s="67">
        <f>'17 - DRE FCL'!H49</f>
        <v>0</v>
      </c>
      <c r="T537" s="17"/>
    </row>
    <row r="538" spans="2:20" ht="8.4" customHeight="1" x14ac:dyDescent="0.25">
      <c r="B538" s="17"/>
      <c r="D538" s="76"/>
      <c r="G538" s="69"/>
      <c r="H538" s="69"/>
      <c r="I538" s="69"/>
      <c r="J538" s="88"/>
      <c r="K538" s="17"/>
      <c r="M538" s="76"/>
      <c r="P538" s="69"/>
      <c r="Q538" s="69"/>
      <c r="R538" s="69"/>
      <c r="S538" s="88"/>
      <c r="T538" s="17"/>
    </row>
    <row r="539" spans="2:20" ht="21.6" customHeight="1" x14ac:dyDescent="0.25">
      <c r="B539" s="17"/>
      <c r="D539" s="70" t="str">
        <f>'17 - DRE FCL'!D26</f>
        <v>MARGEM FINAL</v>
      </c>
      <c r="E539" s="71"/>
      <c r="F539" s="71"/>
      <c r="G539" s="72">
        <f>'17 - DRE FCL'!E26</f>
        <v>0</v>
      </c>
      <c r="H539" s="72">
        <f>'17 - DRE FCL'!F26</f>
        <v>-8.8909090909090907</v>
      </c>
      <c r="I539" s="72">
        <f>'17 - DRE FCL'!G26</f>
        <v>0</v>
      </c>
      <c r="J539" s="72">
        <f>'17 - DRE FCL'!H26</f>
        <v>0</v>
      </c>
      <c r="K539" s="17"/>
      <c r="M539" s="75" t="str">
        <f>'17 - DRE FCL'!D49</f>
        <v xml:space="preserve">EBTDA ATIVIDADE </v>
      </c>
      <c r="N539" s="71"/>
      <c r="O539" s="71"/>
      <c r="P539" s="72">
        <f>'17 - DRE FCL'!E51</f>
        <v>1632000</v>
      </c>
      <c r="Q539" s="72">
        <f>'17 - DRE FCL'!F51</f>
        <v>326400</v>
      </c>
      <c r="R539" s="72">
        <f>'17 - DRE FCL'!G51</f>
        <v>297600</v>
      </c>
      <c r="S539" s="72">
        <f>'17 - DRE FCL'!H51</f>
        <v>268800</v>
      </c>
      <c r="T539" s="17"/>
    </row>
    <row r="540" spans="2:20" ht="21.6" customHeight="1" x14ac:dyDescent="0.25">
      <c r="B540" s="17"/>
      <c r="C540" s="17"/>
      <c r="D540" s="17"/>
      <c r="E540" s="17"/>
      <c r="F540" s="17"/>
      <c r="G540" s="17"/>
      <c r="H540" s="17"/>
      <c r="I540" s="17"/>
      <c r="J540" s="17"/>
      <c r="L540" s="17"/>
      <c r="M540" s="17"/>
      <c r="N540" s="17"/>
      <c r="O540" s="17"/>
      <c r="P540" s="17"/>
      <c r="Q540" s="17"/>
      <c r="R540" s="17"/>
      <c r="S540" s="17"/>
      <c r="T540" s="17"/>
    </row>
    <row r="541" spans="2:20" ht="21.6" customHeight="1" x14ac:dyDescent="0.25">
      <c r="B541" s="17"/>
      <c r="C541" s="17"/>
      <c r="D541" s="17"/>
      <c r="E541" s="17"/>
      <c r="F541" s="17"/>
      <c r="G541" s="17"/>
      <c r="H541" s="17"/>
      <c r="I541" s="17"/>
      <c r="J541" s="17"/>
      <c r="L541" s="17"/>
      <c r="M541" s="17"/>
      <c r="N541" s="17"/>
      <c r="O541" s="17"/>
      <c r="P541" s="17"/>
      <c r="Q541" s="17"/>
      <c r="R541" s="17"/>
      <c r="S541" s="17"/>
      <c r="T541" s="17"/>
    </row>
    <row r="542" spans="2:20" ht="21.6" customHeight="1" x14ac:dyDescent="0.25">
      <c r="B542" s="17"/>
      <c r="C542" s="17"/>
      <c r="D542" s="17"/>
      <c r="E542" s="17"/>
      <c r="F542" s="17"/>
      <c r="G542" s="17"/>
      <c r="H542" s="17"/>
      <c r="I542" s="17"/>
      <c r="J542" s="17"/>
      <c r="L542" s="17"/>
      <c r="M542" s="17"/>
      <c r="N542" s="17"/>
      <c r="O542" s="17"/>
      <c r="P542" s="17"/>
      <c r="Q542" s="17"/>
      <c r="R542" s="17"/>
      <c r="S542" s="17"/>
      <c r="T542" s="17"/>
    </row>
    <row r="543" spans="2:20" ht="21.6" customHeight="1" x14ac:dyDescent="0.25">
      <c r="B543" s="17"/>
      <c r="C543" s="17"/>
      <c r="D543" s="17"/>
      <c r="E543" s="17"/>
      <c r="F543" s="17"/>
      <c r="G543" s="17"/>
      <c r="H543" s="17"/>
      <c r="I543" s="17"/>
      <c r="J543" s="17"/>
      <c r="L543" s="17"/>
      <c r="M543" s="17"/>
      <c r="N543" s="17"/>
      <c r="O543" s="17"/>
      <c r="P543" s="17"/>
      <c r="Q543" s="17"/>
      <c r="R543" s="17"/>
      <c r="S543" s="17"/>
      <c r="T543" s="17"/>
    </row>
    <row r="544" spans="2:20" ht="14.4" customHeight="1" x14ac:dyDescent="0.25"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</row>
    <row r="545" spans="2:20" ht="8.4" customHeight="1" x14ac:dyDescent="0.25"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</row>
    <row r="546" spans="2:20" ht="13.2" customHeight="1" x14ac:dyDescent="0.25"/>
    <row r="547" spans="2:20" x14ac:dyDescent="0.25"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</row>
    <row r="548" spans="2:20" x14ac:dyDescent="0.25"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</row>
    <row r="549" spans="2:20" x14ac:dyDescent="0.25"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</row>
    <row r="550" spans="2:20" x14ac:dyDescent="0.25"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</row>
    <row r="551" spans="2:20" x14ac:dyDescent="0.25"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</row>
    <row r="552" spans="2:20" x14ac:dyDescent="0.25"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</row>
    <row r="553" spans="2:20" x14ac:dyDescent="0.25"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</row>
    <row r="554" spans="2:20" x14ac:dyDescent="0.25"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</row>
    <row r="555" spans="2:20" x14ac:dyDescent="0.25"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</row>
    <row r="556" spans="2:20" x14ac:dyDescent="0.25"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</row>
    <row r="557" spans="2:20" ht="14.4" customHeight="1" x14ac:dyDescent="0.25">
      <c r="B557" s="17"/>
      <c r="D557" s="1425" t="str">
        <f>'17 - DRE FCL'!D60</f>
        <v xml:space="preserve">FCL APÓS ENDIVIDAMENTO BANCÁRIO </v>
      </c>
      <c r="E557" s="1426"/>
      <c r="F557" s="1426"/>
      <c r="G557" s="1426"/>
      <c r="H557" s="1426"/>
      <c r="I557" s="1426"/>
      <c r="J557" s="1427"/>
      <c r="K557" s="17"/>
      <c r="M557" s="1425" t="str">
        <f>'17 - DRE FCL'!D92</f>
        <v>FCL DO FLUXO DE CAIXA REESTRUTURADO - CENÁRIO 1...</v>
      </c>
      <c r="N557" s="1426"/>
      <c r="O557" s="1426"/>
      <c r="P557" s="1426"/>
      <c r="Q557" s="1426"/>
      <c r="R557" s="1426"/>
      <c r="S557" s="1427"/>
      <c r="T557" s="17"/>
    </row>
    <row r="558" spans="2:20" ht="15" customHeight="1" x14ac:dyDescent="0.25">
      <c r="B558" s="17"/>
      <c r="D558" s="1428"/>
      <c r="E558" s="1429"/>
      <c r="F558" s="1429"/>
      <c r="G558" s="1429"/>
      <c r="H558" s="1429"/>
      <c r="I558" s="1429"/>
      <c r="J558" s="1430"/>
      <c r="K558" s="17"/>
      <c r="M558" s="1428"/>
      <c r="N558" s="1429"/>
      <c r="O558" s="1429"/>
      <c r="P558" s="1429"/>
      <c r="Q558" s="1429"/>
      <c r="R558" s="1429"/>
      <c r="S558" s="1430"/>
      <c r="T558" s="17"/>
    </row>
    <row r="559" spans="2:20" ht="21.6" customHeight="1" x14ac:dyDescent="0.3">
      <c r="B559" s="17"/>
      <c r="D559" s="59" t="str">
        <f>'17 - DRE FCL'!D62</f>
        <v>Resultados (R$ MM)</v>
      </c>
      <c r="E559" s="60"/>
      <c r="F559" s="61"/>
      <c r="G559" s="62">
        <f>'17 - DRE FCL'!E62</f>
        <v>2025</v>
      </c>
      <c r="H559" s="62">
        <f>'17 - DRE FCL'!F62</f>
        <v>2026</v>
      </c>
      <c r="I559" s="62">
        <f>'17 - DRE FCL'!G62</f>
        <v>2027</v>
      </c>
      <c r="J559" s="62">
        <f>'17 - DRE FCL'!H62</f>
        <v>2028</v>
      </c>
      <c r="K559" s="17"/>
      <c r="M559" s="59" t="str">
        <f>'17 - DRE FCL'!D94</f>
        <v>Resultados (R$ MM)</v>
      </c>
      <c r="N559" s="61"/>
      <c r="O559" s="61"/>
      <c r="P559" s="62">
        <f>'17 - DRE FCL'!E94</f>
        <v>2025</v>
      </c>
      <c r="Q559" s="62">
        <f>'17 - DRE FCL'!F94</f>
        <v>2026</v>
      </c>
      <c r="R559" s="62">
        <f>'17 - DRE FCL'!G94</f>
        <v>2027</v>
      </c>
      <c r="S559" s="62">
        <f>'17 - DRE FCL'!H94</f>
        <v>2028</v>
      </c>
      <c r="T559" s="17"/>
    </row>
    <row r="560" spans="2:20" ht="7.2" customHeight="1" x14ac:dyDescent="0.25">
      <c r="B560" s="17"/>
      <c r="D560" s="63"/>
      <c r="E560" s="64"/>
      <c r="F560" s="64"/>
      <c r="G560" s="65"/>
      <c r="H560" s="65"/>
      <c r="I560" s="65"/>
      <c r="J560" s="87"/>
      <c r="K560" s="17"/>
      <c r="M560" s="63"/>
      <c r="N560" s="64"/>
      <c r="O560" s="64"/>
      <c r="P560" s="65"/>
      <c r="Q560" s="65"/>
      <c r="R560" s="65"/>
      <c r="S560" s="87"/>
      <c r="T560" s="17"/>
    </row>
    <row r="561" spans="2:20" ht="21.6" customHeight="1" x14ac:dyDescent="0.25">
      <c r="B561" s="17"/>
      <c r="D561" s="77" t="str">
        <f>'17 - DRE FCL'!D64</f>
        <v>EBTDA</v>
      </c>
      <c r="E561" s="60"/>
      <c r="F561" s="60"/>
      <c r="G561" s="67">
        <f>'17 - DRE FCL'!E64</f>
        <v>26945950</v>
      </c>
      <c r="H561" s="67">
        <f>'17 - DRE FCL'!F64</f>
        <v>28456400</v>
      </c>
      <c r="I561" s="67">
        <f>'17 - DRE FCL'!G64</f>
        <v>0</v>
      </c>
      <c r="J561" s="67">
        <f>'17 - DRE FCL'!H64</f>
        <v>0</v>
      </c>
      <c r="K561" s="17"/>
      <c r="M561" s="91" t="str">
        <f>'17 - DRE FCL'!D96</f>
        <v>SALDO CAIXA</v>
      </c>
      <c r="N561" s="71"/>
      <c r="O561" s="71"/>
      <c r="P561" s="94">
        <f>'17 - DRE FCL'!E96</f>
        <v>25509790</v>
      </c>
      <c r="Q561" s="94">
        <f>'17 - DRE FCL'!F96</f>
        <v>28384548.800000001</v>
      </c>
      <c r="R561" s="94">
        <f>'17 - DRE FCL'!G96</f>
        <v>23206.655999999959</v>
      </c>
      <c r="S561" s="94">
        <f>'17 - DRE FCL'!H96</f>
        <v>122759.45471999998</v>
      </c>
      <c r="T561" s="17"/>
    </row>
    <row r="562" spans="2:20" ht="7.8" customHeight="1" x14ac:dyDescent="0.25">
      <c r="B562" s="17"/>
      <c r="D562" s="68"/>
      <c r="E562" s="64"/>
      <c r="F562" s="64"/>
      <c r="G562" s="69"/>
      <c r="H562" s="69"/>
      <c r="I562" s="69"/>
      <c r="J562" s="88"/>
      <c r="K562" s="17"/>
      <c r="M562" s="68"/>
      <c r="N562" s="64"/>
      <c r="O562" s="64"/>
      <c r="P562" s="69"/>
      <c r="Q562" s="69"/>
      <c r="R562" s="69"/>
      <c r="S562" s="88"/>
      <c r="T562" s="17"/>
    </row>
    <row r="563" spans="2:20" ht="21.6" customHeight="1" x14ac:dyDescent="0.25">
      <c r="B563" s="17"/>
      <c r="D563" s="66" t="str">
        <f>'17 - DRE FCL'!D66</f>
        <v xml:space="preserve">Dividas Bancárias </v>
      </c>
      <c r="E563" s="60"/>
      <c r="F563" s="60"/>
      <c r="G563" s="67">
        <f>'17 - DRE FCL'!E66</f>
        <v>1632000</v>
      </c>
      <c r="H563" s="67">
        <f>'17 - DRE FCL'!F66</f>
        <v>326400</v>
      </c>
      <c r="I563" s="67">
        <f>'17 - DRE FCL'!G66</f>
        <v>297600</v>
      </c>
      <c r="J563" s="67">
        <f>'17 - DRE FCL'!H66</f>
        <v>268800</v>
      </c>
      <c r="K563" s="17"/>
      <c r="M563" s="66" t="str">
        <f>'17 - DRE FCL'!D98</f>
        <v xml:space="preserve">APORTES CFE ESTRATEGIA </v>
      </c>
      <c r="N563" s="60"/>
      <c r="O563" s="60"/>
      <c r="P563" s="62">
        <f>'17 - DRE FCL'!E98</f>
        <v>0</v>
      </c>
      <c r="Q563" s="62">
        <f>'17 - DRE FCL'!F98</f>
        <v>0</v>
      </c>
      <c r="R563" s="62">
        <f>'17 - DRE FCL'!G98</f>
        <v>0</v>
      </c>
      <c r="S563" s="62">
        <f>'17 - DRE FCL'!H98</f>
        <v>0</v>
      </c>
      <c r="T563" s="17"/>
    </row>
    <row r="564" spans="2:20" ht="7.2" customHeight="1" x14ac:dyDescent="0.25">
      <c r="B564" s="17"/>
      <c r="D564" s="68"/>
      <c r="E564" s="64"/>
      <c r="F564" s="64"/>
      <c r="G564" s="69"/>
      <c r="H564" s="69"/>
      <c r="I564" s="69"/>
      <c r="J564" s="88"/>
      <c r="K564" s="17"/>
      <c r="M564" s="68"/>
      <c r="N564" s="64"/>
      <c r="O564" s="64"/>
      <c r="P564" s="69"/>
      <c r="Q564" s="69"/>
      <c r="R564" s="69"/>
      <c r="S564" s="88"/>
      <c r="T564" s="17"/>
    </row>
    <row r="565" spans="2:20" ht="21.6" customHeight="1" x14ac:dyDescent="0.3">
      <c r="B565" s="17"/>
      <c r="D565" s="70" t="str">
        <f>'17 - DRE FCL'!D72</f>
        <v xml:space="preserve">Saldo Caixa </v>
      </c>
      <c r="E565" s="71"/>
      <c r="F565" s="71"/>
      <c r="G565" s="72">
        <f>'17 - DRE FCL'!E72</f>
        <v>25313950</v>
      </c>
      <c r="H565" s="72">
        <f>'17 - DRE FCL'!F72</f>
        <v>28130000</v>
      </c>
      <c r="I565" s="72">
        <f>'17 - DRE FCL'!G72</f>
        <v>-297600</v>
      </c>
      <c r="J565" s="72">
        <f>'17 - DRE FCL'!H72</f>
        <v>-268800</v>
      </c>
      <c r="K565" s="17"/>
      <c r="M565" s="75" t="str">
        <f>'17 - DRE FCL'!D106</f>
        <v xml:space="preserve">Saldo Caixa </v>
      </c>
      <c r="N565" s="85"/>
      <c r="O565" s="85"/>
      <c r="P565" s="94">
        <f>'17 - DRE FCL'!E106</f>
        <v>25509790</v>
      </c>
      <c r="Q565" s="94">
        <f>'17 - DRE FCL'!F106</f>
        <v>28384548.800000001</v>
      </c>
      <c r="R565" s="94">
        <f>'17 - DRE FCL'!G106</f>
        <v>23206.655999999959</v>
      </c>
      <c r="S565" s="94">
        <f>'17 - DRE FCL'!H106</f>
        <v>122759.45471999998</v>
      </c>
      <c r="T565" s="17"/>
    </row>
    <row r="566" spans="2:20" ht="6.6" customHeight="1" x14ac:dyDescent="0.3">
      <c r="B566" s="17"/>
      <c r="D566" s="78"/>
      <c r="E566" s="79"/>
      <c r="F566" s="79"/>
      <c r="G566" s="78"/>
      <c r="H566" s="78"/>
      <c r="I566" s="78"/>
      <c r="J566" s="78"/>
      <c r="K566" s="95"/>
      <c r="M566" s="78"/>
      <c r="N566" s="79"/>
      <c r="O566" s="79"/>
      <c r="P566" s="78"/>
      <c r="Q566" s="78"/>
      <c r="R566" s="78"/>
      <c r="S566" s="78"/>
      <c r="T566" s="17"/>
    </row>
    <row r="567" spans="2:20" ht="21.6" customHeight="1" x14ac:dyDescent="0.3">
      <c r="B567" s="17"/>
      <c r="D567" s="80"/>
      <c r="G567" s="81"/>
      <c r="H567" s="81"/>
      <c r="I567" s="81"/>
      <c r="J567" s="81"/>
      <c r="M567" s="96"/>
      <c r="N567" s="97"/>
      <c r="O567" s="97"/>
      <c r="P567" s="98"/>
      <c r="Q567" s="98"/>
      <c r="R567" s="98"/>
      <c r="S567" s="98"/>
    </row>
    <row r="568" spans="2:20" ht="7.2" customHeight="1" x14ac:dyDescent="0.25">
      <c r="B568" s="17"/>
      <c r="D568" s="82"/>
      <c r="E568" s="83"/>
      <c r="F568" s="83"/>
      <c r="G568" s="82"/>
      <c r="H568" s="82"/>
      <c r="I568" s="82"/>
      <c r="J568" s="82"/>
      <c r="K568" s="17"/>
      <c r="M568" s="82"/>
      <c r="N568" s="83"/>
      <c r="O568" s="83"/>
      <c r="P568" s="82"/>
      <c r="Q568" s="82"/>
      <c r="R568" s="82"/>
      <c r="S568" s="82"/>
      <c r="T568" s="17"/>
    </row>
    <row r="569" spans="2:20" ht="21.6" customHeight="1" x14ac:dyDescent="0.25">
      <c r="B569" s="17"/>
      <c r="D569" s="1425" t="str">
        <f>'17 - DRE FCL'!D77</f>
        <v xml:space="preserve">FCL DO FLUXO DE CAIXA ATUAL </v>
      </c>
      <c r="E569" s="1426"/>
      <c r="F569" s="1426"/>
      <c r="G569" s="1426"/>
      <c r="H569" s="1426"/>
      <c r="I569" s="1426"/>
      <c r="J569" s="1427"/>
      <c r="K569" s="17"/>
      <c r="M569" s="1978" t="e">
        <f>'17 - DRE FCL'!#REF!</f>
        <v>#REF!</v>
      </c>
      <c r="N569" s="1979"/>
      <c r="O569" s="1979"/>
      <c r="P569" s="1979"/>
      <c r="Q569" s="1979"/>
      <c r="R569" s="1979"/>
      <c r="S569" s="1980"/>
      <c r="T569" s="17"/>
    </row>
    <row r="570" spans="2:20" ht="6" customHeight="1" x14ac:dyDescent="0.25">
      <c r="B570" s="17"/>
      <c r="D570" s="1428"/>
      <c r="E570" s="1429"/>
      <c r="F570" s="1429"/>
      <c r="G570" s="1429"/>
      <c r="H570" s="1429"/>
      <c r="I570" s="1429"/>
      <c r="J570" s="1430"/>
      <c r="K570" s="17"/>
      <c r="M570" s="1981"/>
      <c r="N570" s="1982"/>
      <c r="O570" s="1982"/>
      <c r="P570" s="1982"/>
      <c r="Q570" s="1982"/>
      <c r="R570" s="1982"/>
      <c r="S570" s="1983"/>
      <c r="T570" s="17"/>
    </row>
    <row r="571" spans="2:20" ht="21.6" customHeight="1" x14ac:dyDescent="0.3">
      <c r="B571" s="17"/>
      <c r="D571" s="59" t="str">
        <f>'17 - DRE FCL'!D79</f>
        <v>Resultados (R$ MM)</v>
      </c>
      <c r="E571" s="84"/>
      <c r="F571" s="84"/>
      <c r="G571" s="62">
        <f>'17 - DRE FCL'!E79</f>
        <v>2025</v>
      </c>
      <c r="H571" s="62">
        <f>'17 - DRE FCL'!F79</f>
        <v>2026</v>
      </c>
      <c r="I571" s="62">
        <f>'17 - DRE FCL'!G79</f>
        <v>2027</v>
      </c>
      <c r="J571" s="62">
        <f>'17 - DRE FCL'!H79</f>
        <v>2028</v>
      </c>
      <c r="K571" s="17"/>
      <c r="M571" s="59" t="e">
        <f>'17 - DRE FCL'!#REF!</f>
        <v>#REF!</v>
      </c>
      <c r="N571" s="84"/>
      <c r="O571" s="84"/>
      <c r="P571" s="62" t="e">
        <f>'17 - DRE FCL'!#REF!</f>
        <v>#REF!</v>
      </c>
      <c r="Q571" s="62" t="e">
        <f>'17 - DRE FCL'!#REF!</f>
        <v>#REF!</v>
      </c>
      <c r="R571" s="62" t="e">
        <f>'17 - DRE FCL'!#REF!</f>
        <v>#REF!</v>
      </c>
      <c r="S571" s="62" t="e">
        <f>'17 - DRE FCL'!#REF!</f>
        <v>#REF!</v>
      </c>
      <c r="T571" s="17"/>
    </row>
    <row r="572" spans="2:20" ht="7.2" customHeight="1" x14ac:dyDescent="0.25">
      <c r="B572" s="17"/>
      <c r="D572" s="73"/>
      <c r="E572" s="64"/>
      <c r="G572" s="74"/>
      <c r="H572" s="74"/>
      <c r="I572" s="74"/>
      <c r="J572" s="93"/>
      <c r="K572" s="17"/>
      <c r="M572" s="73"/>
      <c r="N572" s="64"/>
      <c r="P572" s="74"/>
      <c r="Q572" s="74"/>
      <c r="R572" s="74"/>
      <c r="S572" s="93"/>
      <c r="T572" s="17"/>
    </row>
    <row r="573" spans="2:20" ht="21.6" customHeight="1" x14ac:dyDescent="0.3">
      <c r="B573" s="17"/>
      <c r="D573" s="75" t="str">
        <f>'17 - DRE FCL'!D81</f>
        <v>SALDO CAIXA</v>
      </c>
      <c r="E573" s="71"/>
      <c r="F573" s="85"/>
      <c r="G573" s="86">
        <f>'17 - DRE FCL'!E81</f>
        <v>25313950</v>
      </c>
      <c r="H573" s="86">
        <f>'17 - DRE FCL'!F81</f>
        <v>28130000</v>
      </c>
      <c r="I573" s="86">
        <f>'17 - DRE FCL'!G81</f>
        <v>-297600</v>
      </c>
      <c r="J573" s="86">
        <f>'17 - DRE FCL'!H81</f>
        <v>-268800</v>
      </c>
      <c r="K573" s="17"/>
      <c r="M573" s="75" t="e">
        <f>'17 - DRE FCL'!#REF!</f>
        <v>#REF!</v>
      </c>
      <c r="N573" s="71"/>
      <c r="O573" s="85"/>
      <c r="P573" s="86" t="e">
        <f>'17 - DRE FCL'!#REF!</f>
        <v>#REF!</v>
      </c>
      <c r="Q573" s="86" t="e">
        <f>'17 - DRE FCL'!#REF!</f>
        <v>#REF!</v>
      </c>
      <c r="R573" s="86" t="e">
        <f>'17 - DRE FCL'!#REF!</f>
        <v>#REF!</v>
      </c>
      <c r="S573" s="86" t="e">
        <f>'17 - DRE FCL'!#REF!</f>
        <v>#REF!</v>
      </c>
      <c r="T573" s="17"/>
    </row>
    <row r="574" spans="2:20" ht="7.2" customHeight="1" x14ac:dyDescent="0.25">
      <c r="B574" s="17"/>
      <c r="D574" s="76"/>
      <c r="G574" s="69"/>
      <c r="H574" s="69"/>
      <c r="I574" s="69"/>
      <c r="J574" s="88"/>
      <c r="K574" s="17"/>
      <c r="M574" s="76"/>
      <c r="P574" s="69"/>
      <c r="Q574" s="69"/>
      <c r="R574" s="69"/>
      <c r="S574" s="88"/>
      <c r="T574" s="17"/>
    </row>
    <row r="575" spans="2:20" ht="21.6" customHeight="1" x14ac:dyDescent="0.25">
      <c r="B575" s="17"/>
      <c r="D575" s="66" t="str">
        <f>'17 - DRE FCL'!D83</f>
        <v>RECEITA FINANCEIRA SOBRE SUPERAVITS</v>
      </c>
      <c r="E575" s="60"/>
      <c r="F575" s="60"/>
      <c r="G575" s="67">
        <f>'17 - DRE FCL'!E83</f>
        <v>-195840</v>
      </c>
      <c r="H575" s="67">
        <f>'17 - DRE FCL'!F83</f>
        <v>-254548.8</v>
      </c>
      <c r="I575" s="67">
        <f>'17 - DRE FCL'!G83</f>
        <v>-320806.65599999996</v>
      </c>
      <c r="J575" s="67">
        <f>'17 - DRE FCL'!H83</f>
        <v>-391559.45471999998</v>
      </c>
      <c r="K575" s="17"/>
      <c r="M575" s="66" t="e">
        <f>'17 - DRE FCL'!#REF!</f>
        <v>#REF!</v>
      </c>
      <c r="N575" s="60"/>
      <c r="O575" s="60"/>
      <c r="P575" s="67" t="e">
        <f>'17 - DRE FCL'!#REF!</f>
        <v>#REF!</v>
      </c>
      <c r="Q575" s="67" t="e">
        <f>'17 - DRE FCL'!#REF!</f>
        <v>#REF!</v>
      </c>
      <c r="R575" s="67" t="e">
        <f>'17 - DRE FCL'!#REF!</f>
        <v>#REF!</v>
      </c>
      <c r="S575" s="67" t="e">
        <f>'17 - DRE FCL'!#REF!</f>
        <v>#REF!</v>
      </c>
      <c r="T575" s="17"/>
    </row>
    <row r="576" spans="2:20" ht="8.4" customHeight="1" x14ac:dyDescent="0.25">
      <c r="B576" s="17"/>
      <c r="D576" s="76"/>
      <c r="G576" s="69"/>
      <c r="H576" s="69"/>
      <c r="I576" s="69"/>
      <c r="J576" s="88"/>
      <c r="K576" s="17"/>
      <c r="M576" s="76"/>
      <c r="P576" s="69"/>
      <c r="Q576" s="69"/>
      <c r="R576" s="69"/>
      <c r="S576" s="88"/>
      <c r="T576" s="17"/>
    </row>
    <row r="577" spans="2:20" ht="21.6" customHeight="1" x14ac:dyDescent="0.3">
      <c r="B577" s="17"/>
      <c r="D577" s="70" t="str">
        <f>'17 - DRE FCL'!D87</f>
        <v xml:space="preserve">Saldo Caixa </v>
      </c>
      <c r="E577" s="71"/>
      <c r="F577" s="71"/>
      <c r="G577" s="99">
        <f>'17 - DRE FCL'!E87</f>
        <v>25509790</v>
      </c>
      <c r="H577" s="99">
        <f>'17 - DRE FCL'!F87</f>
        <v>28384548.800000001</v>
      </c>
      <c r="I577" s="99">
        <f>'17 - DRE FCL'!G87</f>
        <v>23206.655999999959</v>
      </c>
      <c r="J577" s="99">
        <f>'17 - DRE FCL'!H87</f>
        <v>122759.45471999998</v>
      </c>
      <c r="K577" s="17"/>
      <c r="M577" s="75" t="e">
        <f>'17 - DRE FCL'!#REF!</f>
        <v>#REF!</v>
      </c>
      <c r="N577" s="71"/>
      <c r="O577" s="85"/>
      <c r="P577" s="86" t="e">
        <f>'17 - DRE FCL'!#REF!</f>
        <v>#REF!</v>
      </c>
      <c r="Q577" s="86" t="e">
        <f>'17 - DRE FCL'!#REF!</f>
        <v>#REF!</v>
      </c>
      <c r="R577" s="86" t="e">
        <f>'17 - DRE FCL'!#REF!</f>
        <v>#REF!</v>
      </c>
      <c r="S577" s="86" t="e">
        <f>'17 - DRE FCL'!#REF!</f>
        <v>#REF!</v>
      </c>
      <c r="T577" s="17"/>
    </row>
    <row r="578" spans="2:20" ht="21.6" customHeight="1" x14ac:dyDescent="0.25">
      <c r="B578" s="17"/>
      <c r="C578" s="17"/>
      <c r="D578" s="17"/>
      <c r="E578" s="17"/>
      <c r="F578" s="17"/>
      <c r="G578" s="17"/>
      <c r="H578" s="17"/>
      <c r="I578" s="17"/>
      <c r="J578" s="17"/>
      <c r="L578" s="17"/>
      <c r="M578" s="17"/>
      <c r="N578" s="17"/>
      <c r="O578" s="17"/>
      <c r="P578" s="17"/>
      <c r="Q578" s="17"/>
      <c r="R578" s="17"/>
      <c r="S578" s="17"/>
      <c r="T578" s="17"/>
    </row>
    <row r="579" spans="2:20" ht="21.6" customHeight="1" x14ac:dyDescent="0.25">
      <c r="B579" s="17"/>
      <c r="C579" s="17"/>
      <c r="D579" s="17"/>
      <c r="E579" s="17"/>
      <c r="F579" s="17"/>
      <c r="G579" s="17"/>
      <c r="H579" s="17"/>
      <c r="I579" s="17"/>
      <c r="J579" s="17"/>
      <c r="L579" s="17"/>
      <c r="M579" s="17"/>
      <c r="N579" s="17"/>
      <c r="O579" s="17"/>
      <c r="P579" s="17"/>
      <c r="Q579" s="17"/>
      <c r="R579" s="17"/>
      <c r="S579" s="17"/>
      <c r="T579" s="17"/>
    </row>
    <row r="580" spans="2:20" ht="21.6" customHeight="1" x14ac:dyDescent="0.25">
      <c r="B580" s="17"/>
      <c r="C580" s="17"/>
      <c r="D580" s="17"/>
      <c r="E580" s="17"/>
      <c r="F580" s="17"/>
      <c r="G580" s="17"/>
      <c r="H580" s="17"/>
      <c r="I580" s="17"/>
      <c r="J580" s="17"/>
      <c r="L580" s="17"/>
      <c r="M580" s="17"/>
      <c r="N580" s="17"/>
      <c r="O580" s="17"/>
      <c r="P580" s="17"/>
      <c r="Q580" s="17"/>
      <c r="R580" s="17"/>
      <c r="S580" s="17"/>
      <c r="T580" s="17"/>
    </row>
    <row r="581" spans="2:20" ht="21.6" customHeight="1" x14ac:dyDescent="0.25">
      <c r="B581" s="17"/>
      <c r="C581" s="17"/>
      <c r="D581" s="17"/>
      <c r="E581" s="17"/>
      <c r="F581" s="17"/>
      <c r="G581" s="17"/>
      <c r="H581" s="17"/>
      <c r="I581" s="17"/>
      <c r="J581" s="17"/>
      <c r="L581" s="17"/>
      <c r="M581" s="17"/>
      <c r="N581" s="17"/>
      <c r="O581" s="17"/>
      <c r="P581" s="17"/>
      <c r="Q581" s="17"/>
      <c r="R581" s="17"/>
      <c r="S581" s="17"/>
      <c r="T581" s="17"/>
    </row>
    <row r="582" spans="2:20" ht="21.6" customHeight="1" x14ac:dyDescent="0.25">
      <c r="B582" s="17"/>
      <c r="C582" s="17"/>
      <c r="D582" s="17"/>
      <c r="E582" s="17"/>
      <c r="F582" s="17"/>
      <c r="G582" s="17"/>
      <c r="H582" s="17"/>
      <c r="I582" s="17"/>
      <c r="J582" s="17"/>
      <c r="L582" s="17"/>
      <c r="M582" s="17"/>
      <c r="N582" s="17"/>
      <c r="O582" s="17"/>
      <c r="P582" s="17"/>
      <c r="Q582" s="17"/>
      <c r="R582" s="17"/>
      <c r="S582" s="17"/>
      <c r="T582" s="17"/>
    </row>
    <row r="583" spans="2:20" ht="8.4" customHeight="1" x14ac:dyDescent="0.25"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</row>
    <row r="585" spans="2:20" x14ac:dyDescent="0.25"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</row>
    <row r="586" spans="2:20" x14ac:dyDescent="0.25"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</row>
    <row r="587" spans="2:20" x14ac:dyDescent="0.25"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</row>
    <row r="588" spans="2:20" x14ac:dyDescent="0.25"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</row>
    <row r="589" spans="2:20" x14ac:dyDescent="0.25"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</row>
    <row r="590" spans="2:20" x14ac:dyDescent="0.25"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</row>
    <row r="591" spans="2:20" x14ac:dyDescent="0.25"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</row>
    <row r="592" spans="2:20" x14ac:dyDescent="0.25"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</row>
    <row r="593" spans="2:20" x14ac:dyDescent="0.25"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</row>
    <row r="594" spans="2:20" ht="14.4" customHeight="1" x14ac:dyDescent="0.25">
      <c r="B594" s="17"/>
      <c r="C594" s="17"/>
      <c r="D594" s="17"/>
      <c r="E594" s="100"/>
      <c r="F594" s="1425" t="s">
        <v>385</v>
      </c>
      <c r="G594" s="1426"/>
      <c r="H594" s="1426"/>
      <c r="I594" s="1426"/>
      <c r="J594" s="1426"/>
      <c r="K594" s="1426"/>
      <c r="L594" s="1426"/>
      <c r="M594" s="1426"/>
      <c r="N594" s="1426"/>
      <c r="O594" s="1426"/>
      <c r="P594" s="1426"/>
      <c r="Q594" s="1426"/>
      <c r="R594" s="1427"/>
      <c r="S594" s="17"/>
      <c r="T594" s="17"/>
    </row>
    <row r="595" spans="2:20" ht="14.4" customHeight="1" x14ac:dyDescent="0.25">
      <c r="B595" s="17"/>
      <c r="C595" s="17"/>
      <c r="D595" s="17"/>
      <c r="E595" s="100"/>
      <c r="F595" s="1428"/>
      <c r="G595" s="1429"/>
      <c r="H595" s="1429"/>
      <c r="I595" s="1429"/>
      <c r="J595" s="1429"/>
      <c r="K595" s="1429"/>
      <c r="L595" s="1429"/>
      <c r="M595" s="1429"/>
      <c r="N595" s="1429"/>
      <c r="O595" s="1429"/>
      <c r="P595" s="1429"/>
      <c r="Q595" s="1429"/>
      <c r="R595" s="1430"/>
      <c r="S595" s="17"/>
      <c r="T595" s="17"/>
    </row>
    <row r="596" spans="2:20" ht="15" customHeight="1" x14ac:dyDescent="0.25">
      <c r="B596" s="17"/>
      <c r="C596" s="17"/>
      <c r="D596" s="17"/>
      <c r="E596" s="100"/>
      <c r="F596" s="101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8"/>
      <c r="S596" s="17"/>
      <c r="T596" s="17"/>
    </row>
    <row r="597" spans="2:20" ht="21.6" customHeight="1" x14ac:dyDescent="0.25">
      <c r="B597" s="17"/>
      <c r="C597" s="17"/>
      <c r="D597" s="17"/>
      <c r="E597" s="100"/>
      <c r="F597" s="1864" t="str">
        <f>'17 - DRE FCL'!R18</f>
        <v>Saldo de Caixa Antes da Reestruturação</v>
      </c>
      <c r="G597" s="1865"/>
      <c r="H597" s="1866"/>
      <c r="I597" s="100"/>
      <c r="J597" s="1960" t="str">
        <f>'17 - DRE FCL'!V18</f>
        <v>EBTDA</v>
      </c>
      <c r="K597" s="1961"/>
      <c r="L597" s="1961"/>
      <c r="M597" s="1962"/>
      <c r="N597" s="102"/>
      <c r="O597" s="102"/>
      <c r="P597" s="1960" t="str">
        <f>'17 - DRE FCL'!Z18</f>
        <v>AREA TOTAL EXPLORADA</v>
      </c>
      <c r="Q597" s="1961"/>
      <c r="R597" s="1962"/>
      <c r="S597" s="17"/>
      <c r="T597" s="17"/>
    </row>
    <row r="598" spans="2:20" ht="7.2" customHeight="1" x14ac:dyDescent="0.25">
      <c r="B598" s="17"/>
      <c r="C598" s="17"/>
      <c r="D598" s="17"/>
      <c r="E598" s="100"/>
      <c r="F598" s="1867"/>
      <c r="G598" s="1868"/>
      <c r="H598" s="1869"/>
      <c r="I598" s="100"/>
      <c r="J598" s="1963"/>
      <c r="K598" s="1964"/>
      <c r="L598" s="1964"/>
      <c r="M598" s="1965"/>
      <c r="N598" s="102"/>
      <c r="O598" s="102"/>
      <c r="P598" s="1963"/>
      <c r="Q598" s="1964"/>
      <c r="R598" s="1965"/>
      <c r="S598" s="17"/>
      <c r="T598" s="17"/>
    </row>
    <row r="599" spans="2:20" ht="21.6" customHeight="1" x14ac:dyDescent="0.25">
      <c r="B599" s="17"/>
      <c r="C599" s="17"/>
      <c r="D599" s="17"/>
      <c r="E599" s="100"/>
      <c r="F599" s="1867"/>
      <c r="G599" s="1868"/>
      <c r="H599" s="1869"/>
      <c r="I599" s="100"/>
      <c r="J599" s="1963"/>
      <c r="K599" s="1964"/>
      <c r="L599" s="1964"/>
      <c r="M599" s="1965"/>
      <c r="N599" s="102"/>
      <c r="O599" s="102"/>
      <c r="P599" s="1963"/>
      <c r="Q599" s="1964"/>
      <c r="R599" s="1965"/>
      <c r="S599" s="17"/>
      <c r="T599" s="17"/>
    </row>
    <row r="600" spans="2:20" ht="7.8" customHeight="1" x14ac:dyDescent="0.25">
      <c r="B600" s="17"/>
      <c r="C600" s="17"/>
      <c r="D600" s="17"/>
      <c r="E600" s="100"/>
      <c r="F600" s="1867"/>
      <c r="G600" s="1868"/>
      <c r="H600" s="1869"/>
      <c r="I600" s="100"/>
      <c r="J600" s="1963"/>
      <c r="K600" s="1964"/>
      <c r="L600" s="1964"/>
      <c r="M600" s="1965"/>
      <c r="N600" s="102"/>
      <c r="O600" s="102"/>
      <c r="P600" s="1963"/>
      <c r="Q600" s="1964"/>
      <c r="R600" s="1965"/>
      <c r="S600" s="17"/>
      <c r="T600" s="17"/>
    </row>
    <row r="601" spans="2:20" ht="21.6" customHeight="1" x14ac:dyDescent="0.25">
      <c r="B601" s="17"/>
      <c r="C601" s="17"/>
      <c r="D601" s="17"/>
      <c r="E601" s="100"/>
      <c r="F601" s="1966">
        <f>'17 - DRE FCL'!R22</f>
        <v>0</v>
      </c>
      <c r="G601" s="1967"/>
      <c r="H601" s="1968"/>
      <c r="I601" s="100"/>
      <c r="J601" s="1950">
        <f>'17 - DRE FCL'!V22</f>
        <v>0</v>
      </c>
      <c r="K601" s="1951"/>
      <c r="L601" s="1951"/>
      <c r="M601" s="1952"/>
      <c r="N601" s="103"/>
      <c r="O601" s="103"/>
      <c r="P601" s="1956">
        <f>'17 - DRE FCL'!Z22</f>
        <v>0</v>
      </c>
      <c r="Q601" s="1957"/>
      <c r="R601" s="1952" t="str">
        <f>'17 - DRE FCL'!AB22</f>
        <v>HAC</v>
      </c>
      <c r="S601" s="17"/>
      <c r="T601" s="17"/>
    </row>
    <row r="602" spans="2:20" ht="7.2" customHeight="1" x14ac:dyDescent="0.25">
      <c r="B602" s="17"/>
      <c r="C602" s="17"/>
      <c r="D602" s="17"/>
      <c r="E602" s="100"/>
      <c r="F602" s="1966"/>
      <c r="G602" s="1967"/>
      <c r="H602" s="1968"/>
      <c r="I602" s="100"/>
      <c r="J602" s="1950"/>
      <c r="K602" s="1951"/>
      <c r="L602" s="1951"/>
      <c r="M602" s="1952"/>
      <c r="N602" s="103"/>
      <c r="O602" s="103"/>
      <c r="P602" s="1956"/>
      <c r="Q602" s="1957"/>
      <c r="R602" s="1952"/>
      <c r="S602" s="17"/>
      <c r="T602" s="17"/>
    </row>
    <row r="603" spans="2:20" ht="21.6" customHeight="1" x14ac:dyDescent="0.25">
      <c r="B603" s="17"/>
      <c r="C603" s="17"/>
      <c r="D603" s="17"/>
      <c r="E603" s="100"/>
      <c r="F603" s="1969"/>
      <c r="G603" s="1970"/>
      <c r="H603" s="1971"/>
      <c r="I603" s="100"/>
      <c r="J603" s="1953"/>
      <c r="K603" s="1954"/>
      <c r="L603" s="1954"/>
      <c r="M603" s="1955"/>
      <c r="N603" s="103"/>
      <c r="O603" s="103"/>
      <c r="P603" s="1958"/>
      <c r="Q603" s="1959"/>
      <c r="R603" s="1955"/>
      <c r="S603" s="17"/>
      <c r="T603" s="17"/>
    </row>
    <row r="604" spans="2:20" ht="6.6" customHeight="1" x14ac:dyDescent="0.25">
      <c r="B604" s="17"/>
      <c r="C604" s="17"/>
      <c r="D604" s="17"/>
      <c r="E604" s="100"/>
      <c r="F604" s="101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8"/>
      <c r="S604" s="17"/>
      <c r="T604" s="17"/>
    </row>
    <row r="605" spans="2:20" ht="21.6" customHeight="1" x14ac:dyDescent="0.25">
      <c r="B605" s="17"/>
      <c r="C605" s="17"/>
      <c r="D605" s="17"/>
      <c r="E605" s="100"/>
      <c r="F605" s="1960" t="e">
        <f>'17 - DRE FCL'!#REF!</f>
        <v>#REF!</v>
      </c>
      <c r="G605" s="1961"/>
      <c r="H605" s="1962"/>
      <c r="I605" s="100"/>
      <c r="J605" s="1960" t="e">
        <f>'17 - DRE FCL'!#REF!</f>
        <v>#REF!</v>
      </c>
      <c r="K605" s="1961"/>
      <c r="L605" s="1961"/>
      <c r="M605" s="1962"/>
      <c r="N605" s="102"/>
      <c r="O605" s="102"/>
      <c r="P605" s="1960" t="e">
        <f>'17 - DRE FCL'!#REF!</f>
        <v>#REF!</v>
      </c>
      <c r="Q605" s="1961"/>
      <c r="R605" s="1962"/>
      <c r="S605" s="17"/>
      <c r="T605" s="17"/>
    </row>
    <row r="606" spans="2:20" ht="7.2" customHeight="1" x14ac:dyDescent="0.25">
      <c r="B606" s="17"/>
      <c r="C606" s="17"/>
      <c r="D606" s="17"/>
      <c r="E606" s="100"/>
      <c r="F606" s="1963"/>
      <c r="G606" s="1964"/>
      <c r="H606" s="1965"/>
      <c r="I606" s="100"/>
      <c r="J606" s="1963"/>
      <c r="K606" s="1964"/>
      <c r="L606" s="1964"/>
      <c r="M606" s="1965"/>
      <c r="N606" s="102"/>
      <c r="O606" s="102"/>
      <c r="P606" s="1963"/>
      <c r="Q606" s="1964"/>
      <c r="R606" s="1965"/>
      <c r="S606" s="17"/>
      <c r="T606" s="17"/>
    </row>
    <row r="607" spans="2:20" ht="21.6" customHeight="1" x14ac:dyDescent="0.25">
      <c r="B607" s="17"/>
      <c r="C607" s="17"/>
      <c r="D607" s="17"/>
      <c r="E607" s="100"/>
      <c r="F607" s="1963"/>
      <c r="G607" s="1964"/>
      <c r="H607" s="1965"/>
      <c r="I607" s="100"/>
      <c r="J607" s="1963"/>
      <c r="K607" s="1964"/>
      <c r="L607" s="1964"/>
      <c r="M607" s="1965"/>
      <c r="N607" s="102"/>
      <c r="O607" s="102"/>
      <c r="P607" s="1963"/>
      <c r="Q607" s="1964"/>
      <c r="R607" s="1965"/>
      <c r="S607" s="17"/>
      <c r="T607" s="17"/>
    </row>
    <row r="608" spans="2:20" ht="6" customHeight="1" x14ac:dyDescent="0.25">
      <c r="B608" s="17"/>
      <c r="C608" s="17"/>
      <c r="D608" s="17"/>
      <c r="E608" s="100"/>
      <c r="F608" s="1963"/>
      <c r="G608" s="1964"/>
      <c r="H608" s="1965"/>
      <c r="I608" s="100"/>
      <c r="J608" s="1963"/>
      <c r="K608" s="1964"/>
      <c r="L608" s="1964"/>
      <c r="M608" s="1965"/>
      <c r="N608" s="102"/>
      <c r="O608" s="102"/>
      <c r="P608" s="1963"/>
      <c r="Q608" s="1964"/>
      <c r="R608" s="1965"/>
      <c r="S608" s="17"/>
      <c r="T608" s="17"/>
    </row>
    <row r="609" spans="2:20" ht="21.6" customHeight="1" x14ac:dyDescent="0.25">
      <c r="B609" s="17"/>
      <c r="C609" s="17"/>
      <c r="D609" s="17"/>
      <c r="E609" s="100"/>
      <c r="F609" s="1963"/>
      <c r="G609" s="1964"/>
      <c r="H609" s="1965"/>
      <c r="I609" s="100"/>
      <c r="J609" s="1963"/>
      <c r="K609" s="1964"/>
      <c r="L609" s="1964"/>
      <c r="M609" s="1965"/>
      <c r="P609" s="104" t="e">
        <f>'17 - DRE FCL'!#REF!</f>
        <v>#REF!</v>
      </c>
      <c r="Q609" s="109" t="e">
        <f>'17 - DRE FCL'!#REF!</f>
        <v>#REF!</v>
      </c>
      <c r="R609" s="110" t="e">
        <f>'17 - DRE FCL'!#REF!</f>
        <v>#REF!</v>
      </c>
      <c r="S609" s="17"/>
      <c r="T609" s="17"/>
    </row>
    <row r="610" spans="2:20" ht="21.6" customHeight="1" x14ac:dyDescent="0.25">
      <c r="B610" s="17"/>
      <c r="C610" s="17"/>
      <c r="D610" s="17"/>
      <c r="E610" s="100"/>
      <c r="F610" s="1950" t="e">
        <f>'17 - DRE FCL'!#REF!</f>
        <v>#REF!</v>
      </c>
      <c r="G610" s="1951"/>
      <c r="H610" s="1952"/>
      <c r="I610" s="100"/>
      <c r="J610" s="1950" t="e">
        <f>'17 - DRE FCL'!#REF!</f>
        <v>#REF!</v>
      </c>
      <c r="K610" s="1951"/>
      <c r="L610" s="1951"/>
      <c r="M610" s="1952"/>
      <c r="N610" s="105"/>
      <c r="O610" s="105"/>
      <c r="P610" s="1976" t="e">
        <f>'17 - DRE FCL'!#REF!</f>
        <v>#REF!</v>
      </c>
      <c r="Q610" s="1972" t="e">
        <f>'17 - DRE FCL'!#REF!</f>
        <v>#REF!</v>
      </c>
      <c r="R610" s="1974" t="e">
        <f>'17 - DRE FCL'!#REF!</f>
        <v>#REF!</v>
      </c>
      <c r="S610" s="17"/>
      <c r="T610" s="17"/>
    </row>
    <row r="611" spans="2:20" ht="7.2" customHeight="1" x14ac:dyDescent="0.25">
      <c r="B611" s="17"/>
      <c r="C611" s="17"/>
      <c r="D611" s="17"/>
      <c r="E611" s="100"/>
      <c r="F611" s="1950"/>
      <c r="G611" s="1951"/>
      <c r="H611" s="1952"/>
      <c r="I611" s="100"/>
      <c r="J611" s="1950"/>
      <c r="K611" s="1951"/>
      <c r="L611" s="1951"/>
      <c r="M611" s="1952"/>
      <c r="N611" s="105"/>
      <c r="O611" s="105"/>
      <c r="P611" s="1976"/>
      <c r="Q611" s="1972"/>
      <c r="R611" s="1974"/>
      <c r="S611" s="17"/>
      <c r="T611" s="17"/>
    </row>
    <row r="612" spans="2:20" ht="21.6" customHeight="1" x14ac:dyDescent="0.25">
      <c r="B612" s="17"/>
      <c r="C612" s="17"/>
      <c r="D612" s="17"/>
      <c r="E612" s="100"/>
      <c r="F612" s="1953"/>
      <c r="G612" s="1954"/>
      <c r="H612" s="1955"/>
      <c r="I612" s="106"/>
      <c r="J612" s="1953"/>
      <c r="K612" s="1954"/>
      <c r="L612" s="1954"/>
      <c r="M612" s="1955"/>
      <c r="N612" s="107"/>
      <c r="O612" s="107"/>
      <c r="P612" s="1977"/>
      <c r="Q612" s="1973"/>
      <c r="R612" s="1975"/>
      <c r="S612" s="17"/>
      <c r="T612" s="17"/>
    </row>
    <row r="613" spans="2:20" ht="16.8" customHeight="1" x14ac:dyDescent="0.25">
      <c r="B613" s="17"/>
      <c r="C613" s="17"/>
      <c r="D613" s="17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7"/>
      <c r="S613" s="17"/>
      <c r="T613" s="17"/>
    </row>
    <row r="614" spans="2:20" ht="21.6" customHeight="1" x14ac:dyDescent="0.25"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</row>
    <row r="615" spans="2:20" ht="21.6" customHeight="1" x14ac:dyDescent="0.25"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</row>
    <row r="616" spans="2:20" ht="21.6" customHeight="1" x14ac:dyDescent="0.25"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</row>
    <row r="617" spans="2:20" ht="21.6" customHeight="1" x14ac:dyDescent="0.25"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</row>
    <row r="618" spans="2:20" ht="21.6" customHeight="1" x14ac:dyDescent="0.25"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</row>
    <row r="619" spans="2:20" ht="21.6" customHeight="1" x14ac:dyDescent="0.25"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</row>
    <row r="620" spans="2:20" ht="21.6" customHeight="1" x14ac:dyDescent="0.25"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</row>
    <row r="622" spans="2:20" x14ac:dyDescent="0.25"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</row>
    <row r="623" spans="2:20" x14ac:dyDescent="0.25"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</row>
    <row r="624" spans="2:20" x14ac:dyDescent="0.25"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</row>
    <row r="625" spans="2:20" x14ac:dyDescent="0.25"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</row>
    <row r="626" spans="2:20" x14ac:dyDescent="0.25"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</row>
    <row r="627" spans="2:20" x14ac:dyDescent="0.25"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</row>
    <row r="628" spans="2:20" x14ac:dyDescent="0.25"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</row>
    <row r="629" spans="2:20" x14ac:dyDescent="0.25"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</row>
    <row r="630" spans="2:20" x14ac:dyDescent="0.25"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</row>
    <row r="631" spans="2:20" ht="14.4" customHeight="1" x14ac:dyDescent="0.25">
      <c r="B631" s="17"/>
      <c r="C631" s="17"/>
      <c r="D631" s="17"/>
      <c r="E631" s="1949">
        <f>'17 - DRE FCL'!R33</f>
        <v>0</v>
      </c>
      <c r="F631" s="1949"/>
      <c r="G631" s="1949"/>
      <c r="H631" s="1949"/>
      <c r="I631" s="1949"/>
      <c r="J631" s="1949"/>
      <c r="K631" s="1949"/>
      <c r="L631" s="1949"/>
      <c r="M631" s="1949"/>
      <c r="N631" s="1949"/>
      <c r="O631" s="1949"/>
      <c r="P631" s="1949"/>
      <c r="Q631" s="1949"/>
      <c r="R631" s="1949"/>
      <c r="S631" s="17"/>
      <c r="T631" s="17"/>
    </row>
    <row r="632" spans="2:20" ht="14.4" customHeight="1" x14ac:dyDescent="0.25">
      <c r="B632" s="17"/>
      <c r="C632" s="17"/>
      <c r="D632" s="17"/>
      <c r="E632" s="1949"/>
      <c r="F632" s="1949"/>
      <c r="G632" s="1949"/>
      <c r="H632" s="1949"/>
      <c r="I632" s="1949"/>
      <c r="J632" s="1949"/>
      <c r="K632" s="1949"/>
      <c r="L632" s="1949"/>
      <c r="M632" s="1949"/>
      <c r="N632" s="1949"/>
      <c r="O632" s="1949"/>
      <c r="P632" s="1949"/>
      <c r="Q632" s="1949"/>
      <c r="R632" s="1949"/>
      <c r="S632" s="17"/>
      <c r="T632" s="17"/>
    </row>
    <row r="633" spans="2:20" ht="15" customHeight="1" x14ac:dyDescent="0.25">
      <c r="B633" s="17"/>
      <c r="C633" s="17"/>
      <c r="D633" s="17"/>
      <c r="E633" s="1949"/>
      <c r="F633" s="1949"/>
      <c r="G633" s="1949"/>
      <c r="H633" s="1949"/>
      <c r="I633" s="1949"/>
      <c r="J633" s="1949"/>
      <c r="K633" s="1949"/>
      <c r="L633" s="1949"/>
      <c r="M633" s="1949"/>
      <c r="N633" s="1949"/>
      <c r="O633" s="1949"/>
      <c r="P633" s="1949"/>
      <c r="Q633" s="1949"/>
      <c r="R633" s="1949"/>
      <c r="S633" s="17"/>
      <c r="T633" s="17"/>
    </row>
    <row r="634" spans="2:20" ht="21.6" customHeight="1" x14ac:dyDescent="0.25">
      <c r="B634" s="17"/>
      <c r="C634" s="17"/>
      <c r="D634" s="17"/>
      <c r="E634" s="1949"/>
      <c r="F634" s="1949"/>
      <c r="G634" s="1949"/>
      <c r="H634" s="1949"/>
      <c r="I634" s="1949"/>
      <c r="J634" s="1949"/>
      <c r="K634" s="1949"/>
      <c r="L634" s="1949"/>
      <c r="M634" s="1949"/>
      <c r="N634" s="1949"/>
      <c r="O634" s="1949"/>
      <c r="P634" s="1949"/>
      <c r="Q634" s="1949"/>
      <c r="R634" s="1949"/>
      <c r="S634" s="17"/>
      <c r="T634" s="17"/>
    </row>
    <row r="635" spans="2:20" ht="7.2" customHeight="1" x14ac:dyDescent="0.25">
      <c r="B635" s="17"/>
      <c r="C635" s="17"/>
      <c r="D635" s="17"/>
      <c r="E635" s="1949"/>
      <c r="F635" s="1949"/>
      <c r="G635" s="1949"/>
      <c r="H635" s="1949"/>
      <c r="I635" s="1949"/>
      <c r="J635" s="1949"/>
      <c r="K635" s="1949"/>
      <c r="L635" s="1949"/>
      <c r="M635" s="1949"/>
      <c r="N635" s="1949"/>
      <c r="O635" s="1949"/>
      <c r="P635" s="1949"/>
      <c r="Q635" s="1949"/>
      <c r="R635" s="1949"/>
      <c r="S635" s="17"/>
      <c r="T635" s="17"/>
    </row>
    <row r="636" spans="2:20" ht="21.6" customHeight="1" x14ac:dyDescent="0.25">
      <c r="B636" s="17"/>
      <c r="C636" s="17"/>
      <c r="D636" s="17"/>
      <c r="E636" s="1949"/>
      <c r="F636" s="1949"/>
      <c r="G636" s="1949"/>
      <c r="H636" s="1949"/>
      <c r="I636" s="1949"/>
      <c r="J636" s="1949"/>
      <c r="K636" s="1949"/>
      <c r="L636" s="1949"/>
      <c r="M636" s="1949"/>
      <c r="N636" s="1949"/>
      <c r="O636" s="1949"/>
      <c r="P636" s="1949"/>
      <c r="Q636" s="1949"/>
      <c r="R636" s="1949"/>
      <c r="S636" s="17"/>
      <c r="T636" s="17"/>
    </row>
    <row r="637" spans="2:20" ht="7.8" customHeight="1" x14ac:dyDescent="0.25">
      <c r="B637" s="17"/>
      <c r="C637" s="17"/>
      <c r="D637" s="17"/>
      <c r="E637" s="1949"/>
      <c r="F637" s="1949"/>
      <c r="G637" s="1949"/>
      <c r="H637" s="1949"/>
      <c r="I637" s="1949"/>
      <c r="J637" s="1949"/>
      <c r="K637" s="1949"/>
      <c r="L637" s="1949"/>
      <c r="M637" s="1949"/>
      <c r="N637" s="1949"/>
      <c r="O637" s="1949"/>
      <c r="P637" s="1949"/>
      <c r="Q637" s="1949"/>
      <c r="R637" s="1949"/>
      <c r="S637" s="17"/>
      <c r="T637" s="17"/>
    </row>
    <row r="638" spans="2:20" ht="21.6" customHeight="1" x14ac:dyDescent="0.25">
      <c r="B638" s="17"/>
      <c r="C638" s="17"/>
      <c r="D638" s="17"/>
      <c r="E638" s="1949"/>
      <c r="F638" s="1949"/>
      <c r="G638" s="1949"/>
      <c r="H638" s="1949"/>
      <c r="I638" s="1949"/>
      <c r="J638" s="1949"/>
      <c r="K638" s="1949"/>
      <c r="L638" s="1949"/>
      <c r="M638" s="1949"/>
      <c r="N638" s="1949"/>
      <c r="O638" s="1949"/>
      <c r="P638" s="1949"/>
      <c r="Q638" s="1949"/>
      <c r="R638" s="1949"/>
      <c r="S638" s="17"/>
      <c r="T638" s="17"/>
    </row>
    <row r="639" spans="2:20" ht="7.2" customHeight="1" x14ac:dyDescent="0.25">
      <c r="B639" s="17"/>
      <c r="C639" s="17"/>
      <c r="D639" s="17"/>
      <c r="E639" s="1949"/>
      <c r="F639" s="1949"/>
      <c r="G639" s="1949"/>
      <c r="H639" s="1949"/>
      <c r="I639" s="1949"/>
      <c r="J639" s="1949"/>
      <c r="K639" s="1949"/>
      <c r="L639" s="1949"/>
      <c r="M639" s="1949"/>
      <c r="N639" s="1949"/>
      <c r="O639" s="1949"/>
      <c r="P639" s="1949"/>
      <c r="Q639" s="1949"/>
      <c r="R639" s="1949"/>
      <c r="S639" s="17"/>
      <c r="T639" s="17"/>
    </row>
    <row r="640" spans="2:20" ht="21.6" customHeight="1" x14ac:dyDescent="0.25">
      <c r="B640" s="17"/>
      <c r="C640" s="17"/>
      <c r="D640" s="17"/>
      <c r="E640" s="1949"/>
      <c r="F640" s="1949"/>
      <c r="G640" s="1949"/>
      <c r="H640" s="1949"/>
      <c r="I640" s="1949"/>
      <c r="J640" s="1949"/>
      <c r="K640" s="1949"/>
      <c r="L640" s="1949"/>
      <c r="M640" s="1949"/>
      <c r="N640" s="1949"/>
      <c r="O640" s="1949"/>
      <c r="P640" s="1949"/>
      <c r="Q640" s="1949"/>
      <c r="R640" s="1949"/>
      <c r="S640" s="17"/>
      <c r="T640" s="17"/>
    </row>
    <row r="641" spans="2:20" ht="6.6" customHeight="1" x14ac:dyDescent="0.25">
      <c r="B641" s="17"/>
      <c r="C641" s="17"/>
      <c r="D641" s="17"/>
      <c r="E641" s="1949"/>
      <c r="F641" s="1949"/>
      <c r="G641" s="1949"/>
      <c r="H641" s="1949"/>
      <c r="I641" s="1949"/>
      <c r="J641" s="1949"/>
      <c r="K641" s="1949"/>
      <c r="L641" s="1949"/>
      <c r="M641" s="1949"/>
      <c r="N641" s="1949"/>
      <c r="O641" s="1949"/>
      <c r="P641" s="1949"/>
      <c r="Q641" s="1949"/>
      <c r="R641" s="1949"/>
      <c r="S641" s="17"/>
      <c r="T641" s="17"/>
    </row>
    <row r="642" spans="2:20" ht="21.6" customHeight="1" x14ac:dyDescent="0.25">
      <c r="B642" s="17"/>
      <c r="C642" s="17"/>
      <c r="D642" s="17"/>
      <c r="E642" s="1949"/>
      <c r="F642" s="1949"/>
      <c r="G642" s="1949"/>
      <c r="H642" s="1949"/>
      <c r="I642" s="1949"/>
      <c r="J642" s="1949"/>
      <c r="K642" s="1949"/>
      <c r="L642" s="1949"/>
      <c r="M642" s="1949"/>
      <c r="N642" s="1949"/>
      <c r="O642" s="1949"/>
      <c r="P642" s="1949"/>
      <c r="Q642" s="1949"/>
      <c r="R642" s="1949"/>
      <c r="S642" s="17"/>
      <c r="T642" s="17"/>
    </row>
    <row r="643" spans="2:20" ht="7.2" customHeight="1" x14ac:dyDescent="0.25">
      <c r="B643" s="17"/>
      <c r="C643" s="17"/>
      <c r="D643" s="17"/>
      <c r="E643" s="1949"/>
      <c r="F643" s="1949"/>
      <c r="G643" s="1949"/>
      <c r="H643" s="1949"/>
      <c r="I643" s="1949"/>
      <c r="J643" s="1949"/>
      <c r="K643" s="1949"/>
      <c r="L643" s="1949"/>
      <c r="M643" s="1949"/>
      <c r="N643" s="1949"/>
      <c r="O643" s="1949"/>
      <c r="P643" s="1949"/>
      <c r="Q643" s="1949"/>
      <c r="R643" s="1949"/>
      <c r="S643" s="17"/>
      <c r="T643" s="17"/>
    </row>
    <row r="644" spans="2:20" ht="21.6" customHeight="1" x14ac:dyDescent="0.25">
      <c r="B644" s="17"/>
      <c r="C644" s="17"/>
      <c r="D644" s="17"/>
      <c r="E644" s="1949"/>
      <c r="F644" s="1949"/>
      <c r="G644" s="1949"/>
      <c r="H644" s="1949"/>
      <c r="I644" s="1949"/>
      <c r="J644" s="1949"/>
      <c r="K644" s="1949"/>
      <c r="L644" s="1949"/>
      <c r="M644" s="1949"/>
      <c r="N644" s="1949"/>
      <c r="O644" s="1949"/>
      <c r="P644" s="1949"/>
      <c r="Q644" s="1949"/>
      <c r="R644" s="1949"/>
      <c r="S644" s="17"/>
      <c r="T644" s="17"/>
    </row>
    <row r="645" spans="2:20" ht="6" customHeight="1" x14ac:dyDescent="0.25">
      <c r="B645" s="17"/>
      <c r="C645" s="17"/>
      <c r="D645" s="17"/>
      <c r="E645" s="1949"/>
      <c r="F645" s="1949"/>
      <c r="G645" s="1949"/>
      <c r="H645" s="1949"/>
      <c r="I645" s="1949"/>
      <c r="J645" s="1949"/>
      <c r="K645" s="1949"/>
      <c r="L645" s="1949"/>
      <c r="M645" s="1949"/>
      <c r="N645" s="1949"/>
      <c r="O645" s="1949"/>
      <c r="P645" s="1949"/>
      <c r="Q645" s="1949"/>
      <c r="R645" s="1949"/>
      <c r="S645" s="17"/>
      <c r="T645" s="17"/>
    </row>
    <row r="646" spans="2:20" ht="21.6" customHeight="1" x14ac:dyDescent="0.25">
      <c r="B646" s="17"/>
      <c r="C646" s="17"/>
      <c r="D646" s="17"/>
      <c r="E646" s="1949"/>
      <c r="F646" s="1949"/>
      <c r="G646" s="1949"/>
      <c r="H646" s="1949"/>
      <c r="I646" s="1949"/>
      <c r="J646" s="1949"/>
      <c r="K646" s="1949"/>
      <c r="L646" s="1949"/>
      <c r="M646" s="1949"/>
      <c r="N646" s="1949"/>
      <c r="O646" s="1949"/>
      <c r="P646" s="1949"/>
      <c r="Q646" s="1949"/>
      <c r="R646" s="1949"/>
      <c r="S646" s="17"/>
      <c r="T646" s="17"/>
    </row>
    <row r="647" spans="2:20" ht="21.6" customHeight="1" x14ac:dyDescent="0.25">
      <c r="B647" s="17"/>
      <c r="C647" s="17"/>
      <c r="D647" s="17"/>
      <c r="E647" s="1949"/>
      <c r="F647" s="1949"/>
      <c r="G647" s="1949"/>
      <c r="H647" s="1949"/>
      <c r="I647" s="1949"/>
      <c r="J647" s="1949"/>
      <c r="K647" s="1949"/>
      <c r="L647" s="1949"/>
      <c r="M647" s="1949"/>
      <c r="N647" s="1949"/>
      <c r="O647" s="1949"/>
      <c r="P647" s="1949"/>
      <c r="Q647" s="1949"/>
      <c r="R647" s="1949"/>
      <c r="S647" s="17"/>
      <c r="T647" s="17"/>
    </row>
    <row r="648" spans="2:20" ht="7.2" customHeight="1" x14ac:dyDescent="0.25">
      <c r="B648" s="17"/>
      <c r="C648" s="17"/>
      <c r="D648" s="17"/>
      <c r="E648" s="1949"/>
      <c r="F648" s="1949"/>
      <c r="G648" s="1949"/>
      <c r="H648" s="1949"/>
      <c r="I648" s="1949"/>
      <c r="J648" s="1949"/>
      <c r="K648" s="1949"/>
      <c r="L648" s="1949"/>
      <c r="M648" s="1949"/>
      <c r="N648" s="1949"/>
      <c r="O648" s="1949"/>
      <c r="P648" s="1949"/>
      <c r="Q648" s="1949"/>
      <c r="R648" s="1949"/>
      <c r="S648" s="17"/>
      <c r="T648" s="17"/>
    </row>
    <row r="649" spans="2:20" ht="21.6" customHeight="1" x14ac:dyDescent="0.25">
      <c r="B649" s="17"/>
      <c r="C649" s="17"/>
      <c r="D649" s="17"/>
      <c r="E649" s="1949"/>
      <c r="F649" s="1949"/>
      <c r="G649" s="1949"/>
      <c r="H649" s="1949"/>
      <c r="I649" s="1949"/>
      <c r="J649" s="1949"/>
      <c r="K649" s="1949"/>
      <c r="L649" s="1949"/>
      <c r="M649" s="1949"/>
      <c r="N649" s="1949"/>
      <c r="O649" s="1949"/>
      <c r="P649" s="1949"/>
      <c r="Q649" s="1949"/>
      <c r="R649" s="1949"/>
      <c r="S649" s="17"/>
      <c r="T649" s="17"/>
    </row>
    <row r="650" spans="2:20" ht="16.8" customHeight="1" x14ac:dyDescent="0.25">
      <c r="B650" s="17"/>
      <c r="C650" s="17"/>
      <c r="D650" s="17"/>
      <c r="E650" s="1949"/>
      <c r="F650" s="1949"/>
      <c r="G650" s="1949"/>
      <c r="H650" s="1949"/>
      <c r="I650" s="1949"/>
      <c r="J650" s="1949"/>
      <c r="K650" s="1949"/>
      <c r="L650" s="1949"/>
      <c r="M650" s="1949"/>
      <c r="N650" s="1949"/>
      <c r="O650" s="1949"/>
      <c r="P650" s="1949"/>
      <c r="Q650" s="1949"/>
      <c r="R650" s="1949"/>
      <c r="S650" s="17"/>
      <c r="T650" s="17"/>
    </row>
    <row r="651" spans="2:20" ht="21.6" customHeight="1" x14ac:dyDescent="0.25">
      <c r="B651" s="17"/>
      <c r="C651" s="17"/>
      <c r="D651" s="17"/>
      <c r="E651" s="1949"/>
      <c r="F651" s="1949"/>
      <c r="G651" s="1949"/>
      <c r="H651" s="1949"/>
      <c r="I651" s="1949"/>
      <c r="J651" s="1949"/>
      <c r="K651" s="1949"/>
      <c r="L651" s="1949"/>
      <c r="M651" s="1949"/>
      <c r="N651" s="1949"/>
      <c r="O651" s="1949"/>
      <c r="P651" s="1949"/>
      <c r="Q651" s="1949"/>
      <c r="R651" s="1949"/>
      <c r="S651" s="17"/>
      <c r="T651" s="17"/>
    </row>
    <row r="652" spans="2:20" ht="21.6" customHeight="1" x14ac:dyDescent="0.25"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</row>
    <row r="653" spans="2:20" ht="21.6" customHeight="1" x14ac:dyDescent="0.25"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</row>
    <row r="654" spans="2:20" ht="21.6" customHeight="1" x14ac:dyDescent="0.25"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</row>
    <row r="655" spans="2:20" ht="21.6" customHeight="1" x14ac:dyDescent="0.25"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</row>
    <row r="656" spans="2:20" ht="21.6" customHeight="1" x14ac:dyDescent="0.25"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</row>
    <row r="657" spans="2:20" ht="14.4" customHeight="1" x14ac:dyDescent="0.25"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</row>
  </sheetData>
  <mergeCells count="783">
    <mergeCell ref="D256:F256"/>
    <mergeCell ref="G256:H256"/>
    <mergeCell ref="I256:J256"/>
    <mergeCell ref="K256:L256"/>
    <mergeCell ref="M256:N256"/>
    <mergeCell ref="O256:P256"/>
    <mergeCell ref="D257:F257"/>
    <mergeCell ref="G257:H257"/>
    <mergeCell ref="I257:J257"/>
    <mergeCell ref="K257:L257"/>
    <mergeCell ref="M257:N257"/>
    <mergeCell ref="O257:P257"/>
    <mergeCell ref="D258:F258"/>
    <mergeCell ref="G258:H258"/>
    <mergeCell ref="I258:J258"/>
    <mergeCell ref="K258:L258"/>
    <mergeCell ref="M258:N258"/>
    <mergeCell ref="O258:P258"/>
    <mergeCell ref="D259:F259"/>
    <mergeCell ref="G259:H259"/>
    <mergeCell ref="I259:J259"/>
    <mergeCell ref="K259:L259"/>
    <mergeCell ref="M259:N259"/>
    <mergeCell ref="O259:P259"/>
    <mergeCell ref="D260:F260"/>
    <mergeCell ref="G260:H260"/>
    <mergeCell ref="I260:J260"/>
    <mergeCell ref="K260:L260"/>
    <mergeCell ref="M260:N260"/>
    <mergeCell ref="O260:P260"/>
    <mergeCell ref="D261:F261"/>
    <mergeCell ref="G261:H261"/>
    <mergeCell ref="I261:J261"/>
    <mergeCell ref="K261:L261"/>
    <mergeCell ref="M261:N261"/>
    <mergeCell ref="O261:P261"/>
    <mergeCell ref="D262:F262"/>
    <mergeCell ref="G262:H262"/>
    <mergeCell ref="I262:J262"/>
    <mergeCell ref="K262:L262"/>
    <mergeCell ref="M262:N262"/>
    <mergeCell ref="O262:P262"/>
    <mergeCell ref="D263:F263"/>
    <mergeCell ref="G263:H263"/>
    <mergeCell ref="I263:J263"/>
    <mergeCell ref="K263:L263"/>
    <mergeCell ref="M263:N263"/>
    <mergeCell ref="O263:P263"/>
    <mergeCell ref="D264:F264"/>
    <mergeCell ref="G264:H264"/>
    <mergeCell ref="I264:J264"/>
    <mergeCell ref="K264:L264"/>
    <mergeCell ref="M264:N264"/>
    <mergeCell ref="O264:P264"/>
    <mergeCell ref="D265:F265"/>
    <mergeCell ref="G265:H265"/>
    <mergeCell ref="I265:J265"/>
    <mergeCell ref="K265:L265"/>
    <mergeCell ref="M265:N265"/>
    <mergeCell ref="O265:P265"/>
    <mergeCell ref="D266:F266"/>
    <mergeCell ref="G266:H266"/>
    <mergeCell ref="I266:J266"/>
    <mergeCell ref="K266:L266"/>
    <mergeCell ref="M266:N266"/>
    <mergeCell ref="O266:P266"/>
    <mergeCell ref="D267:F267"/>
    <mergeCell ref="G267:H267"/>
    <mergeCell ref="I267:J267"/>
    <mergeCell ref="K267:L267"/>
    <mergeCell ref="M267:N267"/>
    <mergeCell ref="O267:P267"/>
    <mergeCell ref="D268:F268"/>
    <mergeCell ref="G268:H268"/>
    <mergeCell ref="I268:J268"/>
    <mergeCell ref="K268:L268"/>
    <mergeCell ref="M268:N268"/>
    <mergeCell ref="O268:P268"/>
    <mergeCell ref="D269:F269"/>
    <mergeCell ref="G269:H269"/>
    <mergeCell ref="I269:J269"/>
    <mergeCell ref="K269:L269"/>
    <mergeCell ref="M269:N269"/>
    <mergeCell ref="O269:P269"/>
    <mergeCell ref="D270:F270"/>
    <mergeCell ref="G270:H270"/>
    <mergeCell ref="I270:J270"/>
    <mergeCell ref="K270:L270"/>
    <mergeCell ref="M270:N270"/>
    <mergeCell ref="O270:P270"/>
    <mergeCell ref="D271:F271"/>
    <mergeCell ref="G271:H271"/>
    <mergeCell ref="I271:J271"/>
    <mergeCell ref="K271:L271"/>
    <mergeCell ref="M271:N271"/>
    <mergeCell ref="O271:P271"/>
    <mergeCell ref="D272:F272"/>
    <mergeCell ref="G272:H272"/>
    <mergeCell ref="I272:J272"/>
    <mergeCell ref="K272:L272"/>
    <mergeCell ref="M272:N272"/>
    <mergeCell ref="O272:P272"/>
    <mergeCell ref="D273:F273"/>
    <mergeCell ref="G273:H273"/>
    <mergeCell ref="I273:J273"/>
    <mergeCell ref="K273:L273"/>
    <mergeCell ref="M273:N273"/>
    <mergeCell ref="O273:P273"/>
    <mergeCell ref="D274:F274"/>
    <mergeCell ref="G274:H274"/>
    <mergeCell ref="I274:J274"/>
    <mergeCell ref="K274:L274"/>
    <mergeCell ref="M274:N274"/>
    <mergeCell ref="O274:P274"/>
    <mergeCell ref="D275:F275"/>
    <mergeCell ref="G275:H275"/>
    <mergeCell ref="I275:J275"/>
    <mergeCell ref="K275:L275"/>
    <mergeCell ref="M275:N275"/>
    <mergeCell ref="O275:P275"/>
    <mergeCell ref="D276:F276"/>
    <mergeCell ref="G276:H276"/>
    <mergeCell ref="I276:J276"/>
    <mergeCell ref="K276:L276"/>
    <mergeCell ref="M276:N276"/>
    <mergeCell ref="O276:P276"/>
    <mergeCell ref="D277:F277"/>
    <mergeCell ref="G277:H277"/>
    <mergeCell ref="I277:J277"/>
    <mergeCell ref="K277:L277"/>
    <mergeCell ref="M277:N277"/>
    <mergeCell ref="O277:P277"/>
    <mergeCell ref="D278:F278"/>
    <mergeCell ref="G278:H278"/>
    <mergeCell ref="I278:J278"/>
    <mergeCell ref="K278:L278"/>
    <mergeCell ref="M278:N278"/>
    <mergeCell ref="O278:P278"/>
    <mergeCell ref="D294:F294"/>
    <mergeCell ref="G294:H294"/>
    <mergeCell ref="I294:J294"/>
    <mergeCell ref="K294:L294"/>
    <mergeCell ref="M294:N294"/>
    <mergeCell ref="O294:P294"/>
    <mergeCell ref="D295:F295"/>
    <mergeCell ref="G295:H295"/>
    <mergeCell ref="I295:J295"/>
    <mergeCell ref="K295:L295"/>
    <mergeCell ref="M295:N295"/>
    <mergeCell ref="O295:P295"/>
    <mergeCell ref="D296:F296"/>
    <mergeCell ref="G296:H296"/>
    <mergeCell ref="I296:J296"/>
    <mergeCell ref="K296:L296"/>
    <mergeCell ref="M296:N296"/>
    <mergeCell ref="O296:P296"/>
    <mergeCell ref="D297:F297"/>
    <mergeCell ref="G297:H297"/>
    <mergeCell ref="I297:J297"/>
    <mergeCell ref="K297:L297"/>
    <mergeCell ref="M297:N297"/>
    <mergeCell ref="O297:P297"/>
    <mergeCell ref="D298:F298"/>
    <mergeCell ref="G298:H298"/>
    <mergeCell ref="I298:J298"/>
    <mergeCell ref="K298:L298"/>
    <mergeCell ref="M298:N298"/>
    <mergeCell ref="O298:P298"/>
    <mergeCell ref="D299:F299"/>
    <mergeCell ref="G299:H299"/>
    <mergeCell ref="I299:J299"/>
    <mergeCell ref="K299:L299"/>
    <mergeCell ref="M299:N299"/>
    <mergeCell ref="O299:P299"/>
    <mergeCell ref="D300:F300"/>
    <mergeCell ref="G300:H300"/>
    <mergeCell ref="I300:J300"/>
    <mergeCell ref="K300:L300"/>
    <mergeCell ref="M300:N300"/>
    <mergeCell ref="O300:P300"/>
    <mergeCell ref="D301:F301"/>
    <mergeCell ref="G301:H301"/>
    <mergeCell ref="I301:J301"/>
    <mergeCell ref="K301:L301"/>
    <mergeCell ref="M301:N301"/>
    <mergeCell ref="O301:P301"/>
    <mergeCell ref="D302:F302"/>
    <mergeCell ref="G302:H302"/>
    <mergeCell ref="I302:J302"/>
    <mergeCell ref="K302:L302"/>
    <mergeCell ref="M302:N302"/>
    <mergeCell ref="O302:P302"/>
    <mergeCell ref="D303:F303"/>
    <mergeCell ref="G303:H303"/>
    <mergeCell ref="I303:J303"/>
    <mergeCell ref="K303:L303"/>
    <mergeCell ref="M303:N303"/>
    <mergeCell ref="O303:P303"/>
    <mergeCell ref="D304:F304"/>
    <mergeCell ref="G304:H304"/>
    <mergeCell ref="I304:J304"/>
    <mergeCell ref="K304:L304"/>
    <mergeCell ref="M304:N304"/>
    <mergeCell ref="O304:P304"/>
    <mergeCell ref="D305:F305"/>
    <mergeCell ref="G305:H305"/>
    <mergeCell ref="I305:J305"/>
    <mergeCell ref="K305:L305"/>
    <mergeCell ref="M305:N305"/>
    <mergeCell ref="O305:P305"/>
    <mergeCell ref="D306:F306"/>
    <mergeCell ref="G306:H306"/>
    <mergeCell ref="I306:J306"/>
    <mergeCell ref="K306:L306"/>
    <mergeCell ref="M306:N306"/>
    <mergeCell ref="O306:P306"/>
    <mergeCell ref="D307:F307"/>
    <mergeCell ref="G307:H307"/>
    <mergeCell ref="I307:J307"/>
    <mergeCell ref="K307:L307"/>
    <mergeCell ref="M307:N307"/>
    <mergeCell ref="O307:P307"/>
    <mergeCell ref="D308:F308"/>
    <mergeCell ref="G308:H308"/>
    <mergeCell ref="I308:J308"/>
    <mergeCell ref="K308:L308"/>
    <mergeCell ref="M308:N308"/>
    <mergeCell ref="O308:P308"/>
    <mergeCell ref="D309:F309"/>
    <mergeCell ref="G309:H309"/>
    <mergeCell ref="I309:J309"/>
    <mergeCell ref="K309:L309"/>
    <mergeCell ref="M309:N309"/>
    <mergeCell ref="O309:P309"/>
    <mergeCell ref="D310:F310"/>
    <mergeCell ref="G310:H310"/>
    <mergeCell ref="I310:J310"/>
    <mergeCell ref="K310:L310"/>
    <mergeCell ref="M310:N310"/>
    <mergeCell ref="O310:P310"/>
    <mergeCell ref="D311:F311"/>
    <mergeCell ref="G311:H311"/>
    <mergeCell ref="I311:J311"/>
    <mergeCell ref="K311:L311"/>
    <mergeCell ref="M311:N311"/>
    <mergeCell ref="O311:P311"/>
    <mergeCell ref="D312:F312"/>
    <mergeCell ref="G312:H312"/>
    <mergeCell ref="I312:J312"/>
    <mergeCell ref="K312:L312"/>
    <mergeCell ref="M312:N312"/>
    <mergeCell ref="O312:P312"/>
    <mergeCell ref="D313:F313"/>
    <mergeCell ref="G313:H313"/>
    <mergeCell ref="I313:J313"/>
    <mergeCell ref="K313:L313"/>
    <mergeCell ref="M313:N313"/>
    <mergeCell ref="O313:P313"/>
    <mergeCell ref="D314:F314"/>
    <mergeCell ref="G314:H314"/>
    <mergeCell ref="I314:J314"/>
    <mergeCell ref="K314:L314"/>
    <mergeCell ref="M314:N314"/>
    <mergeCell ref="O314:P314"/>
    <mergeCell ref="D315:F315"/>
    <mergeCell ref="G315:H315"/>
    <mergeCell ref="I315:J315"/>
    <mergeCell ref="K315:L315"/>
    <mergeCell ref="M315:N315"/>
    <mergeCell ref="O315:P315"/>
    <mergeCell ref="D316:F316"/>
    <mergeCell ref="G316:H316"/>
    <mergeCell ref="I316:J316"/>
    <mergeCell ref="K316:L316"/>
    <mergeCell ref="M316:N316"/>
    <mergeCell ref="O316:P316"/>
    <mergeCell ref="E335:Q335"/>
    <mergeCell ref="E336:G336"/>
    <mergeCell ref="H336:I336"/>
    <mergeCell ref="J336:K336"/>
    <mergeCell ref="L336:M336"/>
    <mergeCell ref="N336:O336"/>
    <mergeCell ref="P336:Q336"/>
    <mergeCell ref="E337:G337"/>
    <mergeCell ref="H337:I337"/>
    <mergeCell ref="J337:K337"/>
    <mergeCell ref="L337:M337"/>
    <mergeCell ref="N337:O337"/>
    <mergeCell ref="P337:Q337"/>
    <mergeCell ref="E338:G338"/>
    <mergeCell ref="H338:I338"/>
    <mergeCell ref="J338:K338"/>
    <mergeCell ref="L338:M338"/>
    <mergeCell ref="N338:O338"/>
    <mergeCell ref="P338:Q338"/>
    <mergeCell ref="E339:G339"/>
    <mergeCell ref="H339:I339"/>
    <mergeCell ref="J339:K339"/>
    <mergeCell ref="L339:M339"/>
    <mergeCell ref="N339:O339"/>
    <mergeCell ref="P339:Q339"/>
    <mergeCell ref="E340:G340"/>
    <mergeCell ref="H340:I340"/>
    <mergeCell ref="J340:K340"/>
    <mergeCell ref="L340:M340"/>
    <mergeCell ref="N340:O340"/>
    <mergeCell ref="P340:Q340"/>
    <mergeCell ref="E341:G341"/>
    <mergeCell ref="H341:I341"/>
    <mergeCell ref="J341:K341"/>
    <mergeCell ref="L341:M341"/>
    <mergeCell ref="N341:O341"/>
    <mergeCell ref="P341:Q341"/>
    <mergeCell ref="E342:G342"/>
    <mergeCell ref="H342:I342"/>
    <mergeCell ref="J342:K342"/>
    <mergeCell ref="L342:M342"/>
    <mergeCell ref="N342:O342"/>
    <mergeCell ref="P342:Q342"/>
    <mergeCell ref="E364:Q364"/>
    <mergeCell ref="E365:G365"/>
    <mergeCell ref="H365:I365"/>
    <mergeCell ref="J365:K365"/>
    <mergeCell ref="L365:M365"/>
    <mergeCell ref="N365:O365"/>
    <mergeCell ref="P365:Q365"/>
    <mergeCell ref="E366:G366"/>
    <mergeCell ref="H366:I366"/>
    <mergeCell ref="J366:K366"/>
    <mergeCell ref="L366:M366"/>
    <mergeCell ref="N366:O366"/>
    <mergeCell ref="P366:Q366"/>
    <mergeCell ref="E367:G367"/>
    <mergeCell ref="H367:I367"/>
    <mergeCell ref="J367:K367"/>
    <mergeCell ref="L367:M367"/>
    <mergeCell ref="N367:O367"/>
    <mergeCell ref="P367:Q367"/>
    <mergeCell ref="E368:G368"/>
    <mergeCell ref="H368:I368"/>
    <mergeCell ref="J368:K368"/>
    <mergeCell ref="L368:M368"/>
    <mergeCell ref="N368:O368"/>
    <mergeCell ref="P368:Q368"/>
    <mergeCell ref="E369:G369"/>
    <mergeCell ref="H369:I369"/>
    <mergeCell ref="J369:K369"/>
    <mergeCell ref="L369:M369"/>
    <mergeCell ref="N369:O369"/>
    <mergeCell ref="P369:Q369"/>
    <mergeCell ref="E370:G370"/>
    <mergeCell ref="H370:I370"/>
    <mergeCell ref="J370:K370"/>
    <mergeCell ref="L370:M370"/>
    <mergeCell ref="N370:O370"/>
    <mergeCell ref="P370:Q370"/>
    <mergeCell ref="E371:G371"/>
    <mergeCell ref="H371:I371"/>
    <mergeCell ref="J371:K371"/>
    <mergeCell ref="L371:M371"/>
    <mergeCell ref="N371:O371"/>
    <mergeCell ref="P371:Q371"/>
    <mergeCell ref="E372:G372"/>
    <mergeCell ref="H372:I372"/>
    <mergeCell ref="J372:K372"/>
    <mergeCell ref="L372:M372"/>
    <mergeCell ref="N372:O372"/>
    <mergeCell ref="P372:Q372"/>
    <mergeCell ref="E373:G373"/>
    <mergeCell ref="H373:I373"/>
    <mergeCell ref="J373:K373"/>
    <mergeCell ref="L373:M373"/>
    <mergeCell ref="N373:O373"/>
    <mergeCell ref="P373:Q373"/>
    <mergeCell ref="E374:G374"/>
    <mergeCell ref="H374:I374"/>
    <mergeCell ref="J374:K374"/>
    <mergeCell ref="L374:M374"/>
    <mergeCell ref="N374:O374"/>
    <mergeCell ref="P374:Q374"/>
    <mergeCell ref="E375:G375"/>
    <mergeCell ref="J375:K375"/>
    <mergeCell ref="L375:M375"/>
    <mergeCell ref="N375:O375"/>
    <mergeCell ref="P375:Q375"/>
    <mergeCell ref="C388:Q388"/>
    <mergeCell ref="C389:G389"/>
    <mergeCell ref="H389:I389"/>
    <mergeCell ref="J389:K389"/>
    <mergeCell ref="L389:M389"/>
    <mergeCell ref="N389:O389"/>
    <mergeCell ref="P389:Q389"/>
    <mergeCell ref="H390:I390"/>
    <mergeCell ref="J390:K390"/>
    <mergeCell ref="L390:M390"/>
    <mergeCell ref="N390:O390"/>
    <mergeCell ref="P390:Q390"/>
    <mergeCell ref="H391:I391"/>
    <mergeCell ref="J391:K391"/>
    <mergeCell ref="L391:M391"/>
    <mergeCell ref="N391:O391"/>
    <mergeCell ref="P391:Q391"/>
    <mergeCell ref="H392:I392"/>
    <mergeCell ref="J392:K392"/>
    <mergeCell ref="L392:M392"/>
    <mergeCell ref="N392:O392"/>
    <mergeCell ref="P392:Q392"/>
    <mergeCell ref="H393:I393"/>
    <mergeCell ref="J393:K393"/>
    <mergeCell ref="L393:M393"/>
    <mergeCell ref="N393:O393"/>
    <mergeCell ref="P393:Q393"/>
    <mergeCell ref="H394:I394"/>
    <mergeCell ref="J394:K394"/>
    <mergeCell ref="L394:M394"/>
    <mergeCell ref="N394:O394"/>
    <mergeCell ref="P394:Q394"/>
    <mergeCell ref="H395:I395"/>
    <mergeCell ref="J395:K395"/>
    <mergeCell ref="L395:M395"/>
    <mergeCell ref="N395:O395"/>
    <mergeCell ref="P395:Q395"/>
    <mergeCell ref="H396:I396"/>
    <mergeCell ref="J396:K396"/>
    <mergeCell ref="L396:M396"/>
    <mergeCell ref="N396:O396"/>
    <mergeCell ref="P396:Q396"/>
    <mergeCell ref="H397:I397"/>
    <mergeCell ref="J397:K397"/>
    <mergeCell ref="L397:M397"/>
    <mergeCell ref="N397:O397"/>
    <mergeCell ref="P397:Q397"/>
    <mergeCell ref="H398:I398"/>
    <mergeCell ref="J398:K398"/>
    <mergeCell ref="L398:M398"/>
    <mergeCell ref="N398:O398"/>
    <mergeCell ref="P398:Q398"/>
    <mergeCell ref="H399:I399"/>
    <mergeCell ref="J399:K399"/>
    <mergeCell ref="L399:M399"/>
    <mergeCell ref="N399:O399"/>
    <mergeCell ref="P399:Q399"/>
    <mergeCell ref="H400:I400"/>
    <mergeCell ref="J400:K400"/>
    <mergeCell ref="L400:M400"/>
    <mergeCell ref="N400:O400"/>
    <mergeCell ref="P400:Q400"/>
    <mergeCell ref="H401:I401"/>
    <mergeCell ref="J401:K401"/>
    <mergeCell ref="L401:M401"/>
    <mergeCell ref="N401:O401"/>
    <mergeCell ref="P401:Q401"/>
    <mergeCell ref="H402:I402"/>
    <mergeCell ref="J402:K402"/>
    <mergeCell ref="L402:M402"/>
    <mergeCell ref="N402:O402"/>
    <mergeCell ref="P402:Q402"/>
    <mergeCell ref="H403:I403"/>
    <mergeCell ref="J403:K403"/>
    <mergeCell ref="L403:M403"/>
    <mergeCell ref="N403:O403"/>
    <mergeCell ref="P403:Q403"/>
    <mergeCell ref="H404:I404"/>
    <mergeCell ref="J404:K404"/>
    <mergeCell ref="L404:M404"/>
    <mergeCell ref="N404:O404"/>
    <mergeCell ref="P404:Q404"/>
    <mergeCell ref="H405:I405"/>
    <mergeCell ref="J405:K405"/>
    <mergeCell ref="L405:M405"/>
    <mergeCell ref="N405:O405"/>
    <mergeCell ref="P405:Q405"/>
    <mergeCell ref="H406:I406"/>
    <mergeCell ref="J406:K406"/>
    <mergeCell ref="L406:M406"/>
    <mergeCell ref="N406:O406"/>
    <mergeCell ref="P406:Q406"/>
    <mergeCell ref="D417:R417"/>
    <mergeCell ref="D418:H418"/>
    <mergeCell ref="I418:J418"/>
    <mergeCell ref="K418:L418"/>
    <mergeCell ref="M418:N418"/>
    <mergeCell ref="O418:P418"/>
    <mergeCell ref="Q418:R418"/>
    <mergeCell ref="I419:J419"/>
    <mergeCell ref="K419:L419"/>
    <mergeCell ref="M419:N419"/>
    <mergeCell ref="O419:P419"/>
    <mergeCell ref="Q419:R419"/>
    <mergeCell ref="I420:J420"/>
    <mergeCell ref="K420:L420"/>
    <mergeCell ref="M420:N420"/>
    <mergeCell ref="O420:P420"/>
    <mergeCell ref="Q420:R420"/>
    <mergeCell ref="I421:J421"/>
    <mergeCell ref="K421:L421"/>
    <mergeCell ref="M421:N421"/>
    <mergeCell ref="O421:P421"/>
    <mergeCell ref="Q421:R421"/>
    <mergeCell ref="I422:J422"/>
    <mergeCell ref="K422:L422"/>
    <mergeCell ref="M422:N422"/>
    <mergeCell ref="O422:P422"/>
    <mergeCell ref="Q422:R422"/>
    <mergeCell ref="I423:J423"/>
    <mergeCell ref="K423:L423"/>
    <mergeCell ref="M423:N423"/>
    <mergeCell ref="O423:P423"/>
    <mergeCell ref="Q423:R423"/>
    <mergeCell ref="I424:J424"/>
    <mergeCell ref="K424:L424"/>
    <mergeCell ref="M424:N424"/>
    <mergeCell ref="O424:P424"/>
    <mergeCell ref="Q424:R424"/>
    <mergeCell ref="I425:J425"/>
    <mergeCell ref="K425:L425"/>
    <mergeCell ref="M425:N425"/>
    <mergeCell ref="O425:P425"/>
    <mergeCell ref="Q425:R425"/>
    <mergeCell ref="I426:J426"/>
    <mergeCell ref="K426:L426"/>
    <mergeCell ref="M426:N426"/>
    <mergeCell ref="O426:P426"/>
    <mergeCell ref="Q426:R426"/>
    <mergeCell ref="I427:J427"/>
    <mergeCell ref="K427:L427"/>
    <mergeCell ref="M427:N427"/>
    <mergeCell ref="O427:P427"/>
    <mergeCell ref="Q427:R427"/>
    <mergeCell ref="I428:J428"/>
    <mergeCell ref="K428:L428"/>
    <mergeCell ref="M428:N428"/>
    <mergeCell ref="O428:P428"/>
    <mergeCell ref="Q428:R428"/>
    <mergeCell ref="I429:J429"/>
    <mergeCell ref="K429:L429"/>
    <mergeCell ref="M429:N429"/>
    <mergeCell ref="O429:P429"/>
    <mergeCell ref="Q429:R429"/>
    <mergeCell ref="I430:J430"/>
    <mergeCell ref="K430:L430"/>
    <mergeCell ref="M430:N430"/>
    <mergeCell ref="O430:P430"/>
    <mergeCell ref="Q430:R430"/>
    <mergeCell ref="D431:H431"/>
    <mergeCell ref="I431:J431"/>
    <mergeCell ref="K431:L431"/>
    <mergeCell ref="M431:N431"/>
    <mergeCell ref="O431:P431"/>
    <mergeCell ref="Q431:R431"/>
    <mergeCell ref="D432:R432"/>
    <mergeCell ref="I433:J433"/>
    <mergeCell ref="K433:L433"/>
    <mergeCell ref="M433:N433"/>
    <mergeCell ref="O433:P433"/>
    <mergeCell ref="Q433:R433"/>
    <mergeCell ref="I434:J434"/>
    <mergeCell ref="K434:L434"/>
    <mergeCell ref="M434:N434"/>
    <mergeCell ref="O434:P434"/>
    <mergeCell ref="Q434:R434"/>
    <mergeCell ref="I435:J435"/>
    <mergeCell ref="K435:L435"/>
    <mergeCell ref="M435:N435"/>
    <mergeCell ref="O435:P435"/>
    <mergeCell ref="Q435:R435"/>
    <mergeCell ref="D436:R436"/>
    <mergeCell ref="I437:J437"/>
    <mergeCell ref="K437:L437"/>
    <mergeCell ref="M437:N437"/>
    <mergeCell ref="O437:P437"/>
    <mergeCell ref="Q437:R437"/>
    <mergeCell ref="I438:J438"/>
    <mergeCell ref="K438:L438"/>
    <mergeCell ref="M438:N438"/>
    <mergeCell ref="O438:P438"/>
    <mergeCell ref="Q438:R438"/>
    <mergeCell ref="I439:J439"/>
    <mergeCell ref="K439:L439"/>
    <mergeCell ref="M439:N439"/>
    <mergeCell ref="O439:P439"/>
    <mergeCell ref="Q439:R439"/>
    <mergeCell ref="N456:P456"/>
    <mergeCell ref="N457:P457"/>
    <mergeCell ref="N458:P458"/>
    <mergeCell ref="N459:P459"/>
    <mergeCell ref="N460:P460"/>
    <mergeCell ref="N461:P461"/>
    <mergeCell ref="N462:P462"/>
    <mergeCell ref="N463:P463"/>
    <mergeCell ref="N488:P488"/>
    <mergeCell ref="D557:J558"/>
    <mergeCell ref="M557:S558"/>
    <mergeCell ref="D569:J570"/>
    <mergeCell ref="M569:S570"/>
    <mergeCell ref="D519:J520"/>
    <mergeCell ref="M519:S520"/>
    <mergeCell ref="N489:P489"/>
    <mergeCell ref="N490:P490"/>
    <mergeCell ref="N491:P491"/>
    <mergeCell ref="N492:P492"/>
    <mergeCell ref="N493:P493"/>
    <mergeCell ref="N494:P494"/>
    <mergeCell ref="G495:M495"/>
    <mergeCell ref="N495:P495"/>
    <mergeCell ref="E631:R651"/>
    <mergeCell ref="J610:M612"/>
    <mergeCell ref="P601:Q603"/>
    <mergeCell ref="P597:R600"/>
    <mergeCell ref="J597:M600"/>
    <mergeCell ref="J601:M603"/>
    <mergeCell ref="F594:R595"/>
    <mergeCell ref="F597:H600"/>
    <mergeCell ref="F601:H603"/>
    <mergeCell ref="F605:H609"/>
    <mergeCell ref="F610:H612"/>
    <mergeCell ref="P605:R608"/>
    <mergeCell ref="J605:M609"/>
    <mergeCell ref="Q610:Q612"/>
    <mergeCell ref="R601:R603"/>
    <mergeCell ref="R610:R612"/>
    <mergeCell ref="P610:P612"/>
    <mergeCell ref="X147:Y148"/>
    <mergeCell ref="Z147:AA148"/>
    <mergeCell ref="AB147:AC148"/>
    <mergeCell ref="AD147:AE148"/>
    <mergeCell ref="AF147:AG148"/>
    <mergeCell ref="AH147:AI148"/>
    <mergeCell ref="AJ147:AK148"/>
    <mergeCell ref="X149:Y150"/>
    <mergeCell ref="Z149:AA150"/>
    <mergeCell ref="AB149:AC150"/>
    <mergeCell ref="AD149:AE150"/>
    <mergeCell ref="AF149:AG150"/>
    <mergeCell ref="AH149:AI150"/>
    <mergeCell ref="AJ149:AK150"/>
    <mergeCell ref="X141:Y142"/>
    <mergeCell ref="Z141:AA142"/>
    <mergeCell ref="AB141:AC142"/>
    <mergeCell ref="AD141:AE142"/>
    <mergeCell ref="AF141:AG142"/>
    <mergeCell ref="AH141:AI142"/>
    <mergeCell ref="AJ141:AK142"/>
    <mergeCell ref="X156:Y157"/>
    <mergeCell ref="Z156:AA157"/>
    <mergeCell ref="AB156:AC157"/>
    <mergeCell ref="AD156:AE157"/>
    <mergeCell ref="AF156:AG157"/>
    <mergeCell ref="AH156:AI157"/>
    <mergeCell ref="AJ156:AK157"/>
    <mergeCell ref="X154:Y155"/>
    <mergeCell ref="Z154:AA155"/>
    <mergeCell ref="AB154:AC155"/>
    <mergeCell ref="AD154:AE155"/>
    <mergeCell ref="AF154:AG155"/>
    <mergeCell ref="AH154:AI155"/>
    <mergeCell ref="AJ154:AK155"/>
    <mergeCell ref="X145:Y146"/>
    <mergeCell ref="Z145:AA146"/>
    <mergeCell ref="AB145:AC146"/>
    <mergeCell ref="AH145:AI146"/>
    <mergeCell ref="AJ145:AK146"/>
    <mergeCell ref="X143:Y144"/>
    <mergeCell ref="Z143:AA144"/>
    <mergeCell ref="AB143:AC144"/>
    <mergeCell ref="AD143:AE144"/>
    <mergeCell ref="AF143:AG144"/>
    <mergeCell ref="AH143:AI144"/>
    <mergeCell ref="AJ143:AK144"/>
    <mergeCell ref="X139:AK140"/>
    <mergeCell ref="X160:Y161"/>
    <mergeCell ref="Z160:AA161"/>
    <mergeCell ref="AB160:AC161"/>
    <mergeCell ref="AD160:AE161"/>
    <mergeCell ref="AF160:AG161"/>
    <mergeCell ref="AH160:AI161"/>
    <mergeCell ref="AJ160:AK161"/>
    <mergeCell ref="X162:Y168"/>
    <mergeCell ref="Z162:AA168"/>
    <mergeCell ref="AB162:AC168"/>
    <mergeCell ref="AD162:AE168"/>
    <mergeCell ref="AF162:AG168"/>
    <mergeCell ref="AH162:AI168"/>
    <mergeCell ref="AJ162:AK168"/>
    <mergeCell ref="X158:Y159"/>
    <mergeCell ref="Z158:AA159"/>
    <mergeCell ref="AB158:AC159"/>
    <mergeCell ref="AD158:AE159"/>
    <mergeCell ref="AF158:AG159"/>
    <mergeCell ref="AH158:AI159"/>
    <mergeCell ref="AJ158:AK159"/>
    <mergeCell ref="AD145:AE146"/>
    <mergeCell ref="AF145:AG146"/>
    <mergeCell ref="AG188:AL189"/>
    <mergeCell ref="X152:AK153"/>
    <mergeCell ref="Y182:AL183"/>
    <mergeCell ref="X229:AE230"/>
    <mergeCell ref="AF229:AK230"/>
    <mergeCell ref="X231:AE232"/>
    <mergeCell ref="AF231:AK232"/>
    <mergeCell ref="X233:AE234"/>
    <mergeCell ref="AF233:AK234"/>
    <mergeCell ref="AG194:AL195"/>
    <mergeCell ref="AG196:AL197"/>
    <mergeCell ref="AG198:AL199"/>
    <mergeCell ref="X225:AK226"/>
    <mergeCell ref="X227:AE228"/>
    <mergeCell ref="AF227:AK228"/>
    <mergeCell ref="Y184:AF185"/>
    <mergeCell ref="AG184:AL185"/>
    <mergeCell ref="Y186:AF187"/>
    <mergeCell ref="Y188:AF189"/>
    <mergeCell ref="Y190:AF191"/>
    <mergeCell ref="Y192:AF193"/>
    <mergeCell ref="AG186:AL187"/>
    <mergeCell ref="Y198:AF199"/>
    <mergeCell ref="Y194:AF195"/>
    <mergeCell ref="Y196:AF197"/>
    <mergeCell ref="AG190:AL191"/>
    <mergeCell ref="X245:AE246"/>
    <mergeCell ref="AF245:AK246"/>
    <mergeCell ref="X247:AE248"/>
    <mergeCell ref="X249:AE250"/>
    <mergeCell ref="AF247:AK248"/>
    <mergeCell ref="AF249:AK250"/>
    <mergeCell ref="X235:AE236"/>
    <mergeCell ref="AF235:AK236"/>
    <mergeCell ref="X237:AE238"/>
    <mergeCell ref="AF237:AK238"/>
    <mergeCell ref="X239:AE244"/>
    <mergeCell ref="AF239:AK244"/>
    <mergeCell ref="AG192:AL193"/>
    <mergeCell ref="W340:X341"/>
    <mergeCell ref="Y340:AA341"/>
    <mergeCell ref="AB340:AD341"/>
    <mergeCell ref="AE340:AG341"/>
    <mergeCell ref="AH340:AJ341"/>
    <mergeCell ref="W334:X335"/>
    <mergeCell ref="Y334:AA335"/>
    <mergeCell ref="AB334:AD335"/>
    <mergeCell ref="AE334:AG335"/>
    <mergeCell ref="AH334:AJ335"/>
    <mergeCell ref="W336:X337"/>
    <mergeCell ref="Y336:AA337"/>
    <mergeCell ref="AB336:AD337"/>
    <mergeCell ref="AE336:AG337"/>
    <mergeCell ref="AH336:AJ337"/>
    <mergeCell ref="E223:Q224"/>
    <mergeCell ref="E229:J230"/>
    <mergeCell ref="E232:J233"/>
    <mergeCell ref="E237:Q238"/>
    <mergeCell ref="E197:F203"/>
    <mergeCell ref="H197:Q203"/>
    <mergeCell ref="E183:F189"/>
    <mergeCell ref="H183:Q189"/>
    <mergeCell ref="E191:F195"/>
    <mergeCell ref="H191:Q195"/>
    <mergeCell ref="L232:Q233"/>
    <mergeCell ref="L229:Q230"/>
    <mergeCell ref="X287:AE288"/>
    <mergeCell ref="AF287:AK288"/>
    <mergeCell ref="X285:AE286"/>
    <mergeCell ref="AF285:AK286"/>
    <mergeCell ref="G454:M455"/>
    <mergeCell ref="N454:P455"/>
    <mergeCell ref="G486:M487"/>
    <mergeCell ref="N486:P487"/>
    <mergeCell ref="E226:Q227"/>
    <mergeCell ref="W342:X343"/>
    <mergeCell ref="Y342:AA343"/>
    <mergeCell ref="AB342:AD343"/>
    <mergeCell ref="AE342:AG343"/>
    <mergeCell ref="AH342:AJ343"/>
    <mergeCell ref="W344:X345"/>
    <mergeCell ref="Y344:AA345"/>
    <mergeCell ref="AB344:AD345"/>
    <mergeCell ref="AE344:AG345"/>
    <mergeCell ref="AH344:AJ345"/>
    <mergeCell ref="W338:X339"/>
    <mergeCell ref="Y338:AA339"/>
    <mergeCell ref="AB338:AD339"/>
    <mergeCell ref="AE338:AG339"/>
    <mergeCell ref="AH338:AJ339"/>
  </mergeCells>
  <conditionalFormatting sqref="E191">
    <cfRule type="cellIs" dxfId="23" priority="57" operator="lessThan">
      <formula>0</formula>
    </cfRule>
  </conditionalFormatting>
  <conditionalFormatting sqref="E197">
    <cfRule type="cellIs" dxfId="22" priority="56" operator="lessThan">
      <formula>0</formula>
    </cfRule>
  </conditionalFormatting>
  <conditionalFormatting sqref="F594">
    <cfRule type="cellIs" dxfId="21" priority="29" operator="lessThan">
      <formula>0</formula>
    </cfRule>
  </conditionalFormatting>
  <conditionalFormatting sqref="F597">
    <cfRule type="cellIs" dxfId="20" priority="28" operator="lessThan">
      <formula>0</formula>
    </cfRule>
  </conditionalFormatting>
  <conditionalFormatting sqref="J597">
    <cfRule type="cellIs" dxfId="19" priority="26" operator="lessThan">
      <formula>0</formula>
    </cfRule>
  </conditionalFormatting>
  <conditionalFormatting sqref="N597">
    <cfRule type="cellIs" dxfId="18" priority="24" operator="lessThan">
      <formula>0</formula>
    </cfRule>
  </conditionalFormatting>
  <conditionalFormatting sqref="F601">
    <cfRule type="cellIs" dxfId="17" priority="27" operator="lessThan">
      <formula>0</formula>
    </cfRule>
  </conditionalFormatting>
  <conditionalFormatting sqref="J601">
    <cfRule type="cellIs" dxfId="16" priority="25" operator="lessThan">
      <formula>0</formula>
    </cfRule>
  </conditionalFormatting>
  <conditionalFormatting sqref="N601">
    <cfRule type="cellIs" dxfId="15" priority="23" operator="lessThan">
      <formula>0</formula>
    </cfRule>
  </conditionalFormatting>
  <conditionalFormatting sqref="R601">
    <cfRule type="cellIs" dxfId="14" priority="22" operator="lessThan">
      <formula>0</formula>
    </cfRule>
  </conditionalFormatting>
  <conditionalFormatting sqref="F605">
    <cfRule type="cellIs" dxfId="13" priority="21" operator="lessThan">
      <formula>0</formula>
    </cfRule>
  </conditionalFormatting>
  <conditionalFormatting sqref="J605">
    <cfRule type="cellIs" dxfId="12" priority="19" operator="lessThan">
      <formula>0</formula>
    </cfRule>
  </conditionalFormatting>
  <conditionalFormatting sqref="N605">
    <cfRule type="cellIs" dxfId="11" priority="15" operator="lessThan">
      <formula>0</formula>
    </cfRule>
  </conditionalFormatting>
  <conditionalFormatting sqref="F610">
    <cfRule type="cellIs" dxfId="10" priority="20" operator="lessThan">
      <formula>0</formula>
    </cfRule>
  </conditionalFormatting>
  <conditionalFormatting sqref="J610">
    <cfRule type="cellIs" dxfId="9" priority="18" operator="lessThan">
      <formula>0</formula>
    </cfRule>
  </conditionalFormatting>
  <pageMargins left="0.511811023622047" right="0.511811023622047" top="0.78740157480314998" bottom="0.78740157480314998" header="0.31496062992126" footer="0.31496062992126"/>
  <pageSetup paperSize="9" scale="72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5"/>
  <dimension ref="C1:N447"/>
  <sheetViews>
    <sheetView showGridLines="0" view="pageBreakPreview" zoomScaleNormal="100" workbookViewId="0">
      <selection activeCell="D12" sqref="D12:L12"/>
    </sheetView>
  </sheetViews>
  <sheetFormatPr defaultColWidth="9" defaultRowHeight="14.4" x14ac:dyDescent="0.25"/>
  <cols>
    <col min="1" max="1" width="4.88671875" customWidth="1"/>
    <col min="2" max="2" width="3.109375" customWidth="1"/>
    <col min="3" max="3" width="3.33203125" customWidth="1"/>
    <col min="4" max="12" width="8.44140625" customWidth="1"/>
    <col min="13" max="13" width="4" customWidth="1"/>
    <col min="14" max="14" width="3.5546875" customWidth="1"/>
  </cols>
  <sheetData>
    <row r="1" spans="3:13" ht="12.6" customHeight="1" x14ac:dyDescent="0.25"/>
    <row r="2" spans="3:13" x14ac:dyDescent="0.25">
      <c r="C2" s="1"/>
      <c r="D2" s="2"/>
      <c r="E2" s="2"/>
      <c r="F2" s="2"/>
      <c r="G2" s="2"/>
      <c r="H2" s="2"/>
      <c r="I2" s="2"/>
      <c r="J2" s="2"/>
      <c r="K2" s="2"/>
      <c r="L2" s="2"/>
      <c r="M2" s="9"/>
    </row>
    <row r="3" spans="3:13" ht="7.8" customHeight="1" x14ac:dyDescent="0.25">
      <c r="C3" s="3"/>
      <c r="D3" s="1576"/>
      <c r="E3" s="1577"/>
      <c r="F3" s="1918" t="s">
        <v>0</v>
      </c>
      <c r="G3" s="1919"/>
      <c r="H3" s="1919"/>
      <c r="I3" s="1919"/>
      <c r="J3" s="1920"/>
      <c r="K3" s="1607" t="s">
        <v>1</v>
      </c>
      <c r="L3" s="1609"/>
      <c r="M3" s="10"/>
    </row>
    <row r="4" spans="3:13" x14ac:dyDescent="0.25">
      <c r="C4" s="3"/>
      <c r="D4" s="1579"/>
      <c r="E4" s="1456"/>
      <c r="F4" s="1921"/>
      <c r="G4" s="1922"/>
      <c r="H4" s="1922"/>
      <c r="I4" s="1922"/>
      <c r="J4" s="1923"/>
      <c r="K4" s="1610" t="s">
        <v>2</v>
      </c>
      <c r="L4" s="1612"/>
      <c r="M4" s="10"/>
    </row>
    <row r="5" spans="3:13" ht="7.8" customHeight="1" x14ac:dyDescent="0.25">
      <c r="C5" s="3"/>
      <c r="D5" s="1579"/>
      <c r="E5" s="1456"/>
      <c r="F5" s="1921"/>
      <c r="G5" s="1922"/>
      <c r="H5" s="1922"/>
      <c r="I5" s="1922"/>
      <c r="J5" s="1923"/>
      <c r="K5" s="1607" t="s">
        <v>3</v>
      </c>
      <c r="L5" s="1609"/>
      <c r="M5" s="10"/>
    </row>
    <row r="6" spans="3:13" x14ac:dyDescent="0.25">
      <c r="C6" s="3"/>
      <c r="D6" s="1579"/>
      <c r="E6" s="1456"/>
      <c r="F6" s="1921"/>
      <c r="G6" s="1922"/>
      <c r="H6" s="1922"/>
      <c r="I6" s="1922"/>
      <c r="J6" s="1923"/>
      <c r="K6" s="1610" t="s">
        <v>4</v>
      </c>
      <c r="L6" s="1612"/>
      <c r="M6" s="10"/>
    </row>
    <row r="7" spans="3:13" ht="7.8" customHeight="1" x14ac:dyDescent="0.25">
      <c r="C7" s="3"/>
      <c r="D7" s="1579"/>
      <c r="E7" s="1456"/>
      <c r="F7" s="1921"/>
      <c r="G7" s="1922"/>
      <c r="H7" s="1922"/>
      <c r="I7" s="1922"/>
      <c r="J7" s="1923"/>
      <c r="K7" s="1607" t="s">
        <v>5</v>
      </c>
      <c r="L7" s="1609"/>
      <c r="M7" s="10"/>
    </row>
    <row r="8" spans="3:13" x14ac:dyDescent="0.25">
      <c r="C8" s="3"/>
      <c r="D8" s="1579"/>
      <c r="E8" s="1456"/>
      <c r="F8" s="1921"/>
      <c r="G8" s="1922"/>
      <c r="H8" s="1922"/>
      <c r="I8" s="1922"/>
      <c r="J8" s="1923"/>
      <c r="K8" s="1604">
        <v>45709</v>
      </c>
      <c r="L8" s="1606"/>
      <c r="M8" s="10"/>
    </row>
    <row r="9" spans="3:13" ht="7.8" customHeight="1" x14ac:dyDescent="0.25">
      <c r="C9" s="3"/>
      <c r="D9" s="1579"/>
      <c r="E9" s="1456"/>
      <c r="F9" s="1921"/>
      <c r="G9" s="1922"/>
      <c r="H9" s="1922"/>
      <c r="I9" s="1922"/>
      <c r="J9" s="1923"/>
      <c r="K9" s="1607" t="s">
        <v>6</v>
      </c>
      <c r="L9" s="1609"/>
      <c r="M9" s="10"/>
    </row>
    <row r="10" spans="3:13" x14ac:dyDescent="0.25">
      <c r="C10" s="3"/>
      <c r="D10" s="1581"/>
      <c r="E10" s="1582"/>
      <c r="F10" s="1924"/>
      <c r="G10" s="1925"/>
      <c r="H10" s="1925"/>
      <c r="I10" s="1925"/>
      <c r="J10" s="1926"/>
      <c r="K10" s="1610" t="s">
        <v>401</v>
      </c>
      <c r="L10" s="1612"/>
      <c r="M10" s="10"/>
    </row>
    <row r="11" spans="3:13" x14ac:dyDescent="0.25">
      <c r="C11" s="3"/>
      <c r="M11" s="10"/>
    </row>
    <row r="12" spans="3:13" x14ac:dyDescent="0.25">
      <c r="C12" s="3"/>
      <c r="D12" s="2066" t="s">
        <v>402</v>
      </c>
      <c r="E12" s="2067"/>
      <c r="F12" s="2067"/>
      <c r="G12" s="2067"/>
      <c r="H12" s="2067"/>
      <c r="I12" s="2067"/>
      <c r="J12" s="2067"/>
      <c r="K12" s="2067"/>
      <c r="L12" s="2068"/>
      <c r="M12" s="10"/>
    </row>
    <row r="13" spans="3:13" x14ac:dyDescent="0.25">
      <c r="C13" s="3"/>
      <c r="D13" s="2057"/>
      <c r="E13" s="2058"/>
      <c r="F13" s="2058"/>
      <c r="G13" s="2058"/>
      <c r="H13" s="2058"/>
      <c r="I13" s="2058"/>
      <c r="J13" s="2058"/>
      <c r="K13" s="2058"/>
      <c r="L13" s="2059"/>
      <c r="M13" s="10"/>
    </row>
    <row r="14" spans="3:13" x14ac:dyDescent="0.25">
      <c r="C14" s="3"/>
      <c r="D14" s="2060"/>
      <c r="E14" s="2061"/>
      <c r="F14" s="2061"/>
      <c r="G14" s="2061"/>
      <c r="H14" s="2061"/>
      <c r="I14" s="2061"/>
      <c r="J14" s="2061"/>
      <c r="K14" s="2061"/>
      <c r="L14" s="2062"/>
      <c r="M14" s="10"/>
    </row>
    <row r="15" spans="3:13" x14ac:dyDescent="0.25">
      <c r="C15" s="3"/>
      <c r="D15" s="2060"/>
      <c r="E15" s="2061"/>
      <c r="F15" s="2061"/>
      <c r="G15" s="2061"/>
      <c r="H15" s="2061"/>
      <c r="I15" s="2061"/>
      <c r="J15" s="2061"/>
      <c r="K15" s="2061"/>
      <c r="L15" s="2062"/>
      <c r="M15" s="10"/>
    </row>
    <row r="16" spans="3:13" x14ac:dyDescent="0.25">
      <c r="C16" s="3"/>
      <c r="D16" s="2060"/>
      <c r="E16" s="2061"/>
      <c r="F16" s="2061"/>
      <c r="G16" s="2061"/>
      <c r="H16" s="2061"/>
      <c r="I16" s="2061"/>
      <c r="J16" s="2061"/>
      <c r="K16" s="2061"/>
      <c r="L16" s="2062"/>
      <c r="M16" s="10"/>
    </row>
    <row r="17" spans="3:13" x14ac:dyDescent="0.25">
      <c r="C17" s="3"/>
      <c r="D17" s="2063"/>
      <c r="E17" s="2064"/>
      <c r="F17" s="2064"/>
      <c r="G17" s="2064"/>
      <c r="H17" s="2064"/>
      <c r="I17" s="2064"/>
      <c r="J17" s="2064"/>
      <c r="K17" s="2064"/>
      <c r="L17" s="2065"/>
      <c r="M17" s="10"/>
    </row>
    <row r="18" spans="3:13" x14ac:dyDescent="0.25">
      <c r="C18" s="3"/>
      <c r="M18" s="10"/>
    </row>
    <row r="19" spans="3:13" x14ac:dyDescent="0.25">
      <c r="C19" s="3"/>
      <c r="D19" s="2066" t="s">
        <v>403</v>
      </c>
      <c r="E19" s="2067"/>
      <c r="F19" s="2067"/>
      <c r="G19" s="2067"/>
      <c r="H19" s="2067"/>
      <c r="I19" s="2067"/>
      <c r="J19" s="2067"/>
      <c r="K19" s="2067"/>
      <c r="L19" s="2068"/>
      <c r="M19" s="10"/>
    </row>
    <row r="20" spans="3:13" x14ac:dyDescent="0.25">
      <c r="C20" s="3"/>
      <c r="D20" s="2057"/>
      <c r="E20" s="2058"/>
      <c r="F20" s="2058"/>
      <c r="G20" s="2058"/>
      <c r="H20" s="2058"/>
      <c r="I20" s="2058"/>
      <c r="J20" s="2058"/>
      <c r="K20" s="2058"/>
      <c r="L20" s="2059"/>
      <c r="M20" s="10"/>
    </row>
    <row r="21" spans="3:13" x14ac:dyDescent="0.25">
      <c r="C21" s="3"/>
      <c r="D21" s="2060"/>
      <c r="E21" s="2061"/>
      <c r="F21" s="2061"/>
      <c r="G21" s="2061"/>
      <c r="H21" s="2061"/>
      <c r="I21" s="2061"/>
      <c r="J21" s="2061"/>
      <c r="K21" s="2061"/>
      <c r="L21" s="2062"/>
      <c r="M21" s="10"/>
    </row>
    <row r="22" spans="3:13" x14ac:dyDescent="0.25">
      <c r="C22" s="3"/>
      <c r="D22" s="2060"/>
      <c r="E22" s="2061"/>
      <c r="F22" s="2061"/>
      <c r="G22" s="2061"/>
      <c r="H22" s="2061"/>
      <c r="I22" s="2061"/>
      <c r="J22" s="2061"/>
      <c r="K22" s="2061"/>
      <c r="L22" s="2062"/>
      <c r="M22" s="10"/>
    </row>
    <row r="23" spans="3:13" x14ac:dyDescent="0.25">
      <c r="C23" s="3"/>
      <c r="D23" s="2060"/>
      <c r="E23" s="2061"/>
      <c r="F23" s="2061"/>
      <c r="G23" s="2061"/>
      <c r="H23" s="2061"/>
      <c r="I23" s="2061"/>
      <c r="J23" s="2061"/>
      <c r="K23" s="2061"/>
      <c r="L23" s="2062"/>
      <c r="M23" s="10"/>
    </row>
    <row r="24" spans="3:13" x14ac:dyDescent="0.25">
      <c r="C24" s="3"/>
      <c r="D24" s="2060"/>
      <c r="E24" s="2061"/>
      <c r="F24" s="2061"/>
      <c r="G24" s="2061"/>
      <c r="H24" s="2061"/>
      <c r="I24" s="2061"/>
      <c r="J24" s="2061"/>
      <c r="K24" s="2061"/>
      <c r="L24" s="2062"/>
      <c r="M24" s="10"/>
    </row>
    <row r="25" spans="3:13" x14ac:dyDescent="0.25">
      <c r="C25" s="3"/>
      <c r="D25" s="2060"/>
      <c r="E25" s="2061"/>
      <c r="F25" s="2061"/>
      <c r="G25" s="2061"/>
      <c r="H25" s="2061"/>
      <c r="I25" s="2061"/>
      <c r="J25" s="2061"/>
      <c r="K25" s="2061"/>
      <c r="L25" s="2062"/>
      <c r="M25" s="10"/>
    </row>
    <row r="26" spans="3:13" x14ac:dyDescent="0.25">
      <c r="C26" s="3"/>
      <c r="D26" s="2060"/>
      <c r="E26" s="2061"/>
      <c r="F26" s="2061"/>
      <c r="G26" s="2061"/>
      <c r="H26" s="2061"/>
      <c r="I26" s="2061"/>
      <c r="J26" s="2061"/>
      <c r="K26" s="2061"/>
      <c r="L26" s="2062"/>
      <c r="M26" s="10"/>
    </row>
    <row r="27" spans="3:13" x14ac:dyDescent="0.25">
      <c r="C27" s="3"/>
      <c r="D27" s="2060"/>
      <c r="E27" s="2061"/>
      <c r="F27" s="2061"/>
      <c r="G27" s="2061"/>
      <c r="H27" s="2061"/>
      <c r="I27" s="2061"/>
      <c r="J27" s="2061"/>
      <c r="K27" s="2061"/>
      <c r="L27" s="2062"/>
      <c r="M27" s="10"/>
    </row>
    <row r="28" spans="3:13" x14ac:dyDescent="0.25">
      <c r="C28" s="3"/>
      <c r="D28" s="2060"/>
      <c r="E28" s="2061"/>
      <c r="F28" s="2061"/>
      <c r="G28" s="2061"/>
      <c r="H28" s="2061"/>
      <c r="I28" s="2061"/>
      <c r="J28" s="2061"/>
      <c r="K28" s="2061"/>
      <c r="L28" s="2062"/>
      <c r="M28" s="10"/>
    </row>
    <row r="29" spans="3:13" x14ac:dyDescent="0.25">
      <c r="C29" s="3"/>
      <c r="D29" s="2060"/>
      <c r="E29" s="2061"/>
      <c r="F29" s="2061"/>
      <c r="G29" s="2061"/>
      <c r="H29" s="2061"/>
      <c r="I29" s="2061"/>
      <c r="J29" s="2061"/>
      <c r="K29" s="2061"/>
      <c r="L29" s="2062"/>
      <c r="M29" s="10"/>
    </row>
    <row r="30" spans="3:13" x14ac:dyDescent="0.25">
      <c r="C30" s="3"/>
      <c r="D30" s="2060"/>
      <c r="E30" s="2061"/>
      <c r="F30" s="2061"/>
      <c r="G30" s="2061"/>
      <c r="H30" s="2061"/>
      <c r="I30" s="2061"/>
      <c r="J30" s="2061"/>
      <c r="K30" s="2061"/>
      <c r="L30" s="2062"/>
      <c r="M30" s="10"/>
    </row>
    <row r="31" spans="3:13" x14ac:dyDescent="0.25">
      <c r="C31" s="3"/>
      <c r="D31" s="2060"/>
      <c r="E31" s="2061"/>
      <c r="F31" s="2061"/>
      <c r="G31" s="2061"/>
      <c r="H31" s="2061"/>
      <c r="I31" s="2061"/>
      <c r="J31" s="2061"/>
      <c r="K31" s="2061"/>
      <c r="L31" s="2062"/>
      <c r="M31" s="10"/>
    </row>
    <row r="32" spans="3:13" x14ac:dyDescent="0.25">
      <c r="C32" s="3"/>
      <c r="D32" s="2060"/>
      <c r="E32" s="2061"/>
      <c r="F32" s="2061"/>
      <c r="G32" s="2061"/>
      <c r="H32" s="2061"/>
      <c r="I32" s="2061"/>
      <c r="J32" s="2061"/>
      <c r="K32" s="2061"/>
      <c r="L32" s="2062"/>
      <c r="M32" s="10"/>
    </row>
    <row r="33" spans="3:14" x14ac:dyDescent="0.25">
      <c r="C33" s="3"/>
      <c r="D33" s="2060"/>
      <c r="E33" s="2061"/>
      <c r="F33" s="2061"/>
      <c r="G33" s="2061"/>
      <c r="H33" s="2061"/>
      <c r="I33" s="2061"/>
      <c r="J33" s="2061"/>
      <c r="K33" s="2061"/>
      <c r="L33" s="2062"/>
      <c r="M33" s="10"/>
    </row>
    <row r="34" spans="3:14" x14ac:dyDescent="0.25">
      <c r="C34" s="3"/>
      <c r="D34" s="2060"/>
      <c r="E34" s="2061"/>
      <c r="F34" s="2061"/>
      <c r="G34" s="2061"/>
      <c r="H34" s="2061"/>
      <c r="I34" s="2061"/>
      <c r="J34" s="2061"/>
      <c r="K34" s="2061"/>
      <c r="L34" s="2062"/>
      <c r="M34" s="10"/>
    </row>
    <row r="35" spans="3:14" x14ac:dyDescent="0.25">
      <c r="C35" s="3"/>
      <c r="D35" s="2060"/>
      <c r="E35" s="2061"/>
      <c r="F35" s="2061"/>
      <c r="G35" s="2061"/>
      <c r="H35" s="2061"/>
      <c r="I35" s="2061"/>
      <c r="J35" s="2061"/>
      <c r="K35" s="2061"/>
      <c r="L35" s="2062"/>
      <c r="M35" s="10"/>
    </row>
    <row r="36" spans="3:14" x14ac:dyDescent="0.25">
      <c r="C36" s="3"/>
      <c r="D36" s="2060"/>
      <c r="E36" s="2061"/>
      <c r="F36" s="2061"/>
      <c r="G36" s="2061"/>
      <c r="H36" s="2061"/>
      <c r="I36" s="2061"/>
      <c r="J36" s="2061"/>
      <c r="K36" s="2061"/>
      <c r="L36" s="2062"/>
      <c r="M36" s="10"/>
    </row>
    <row r="37" spans="3:14" x14ac:dyDescent="0.25">
      <c r="C37" s="3"/>
      <c r="D37" s="2060"/>
      <c r="E37" s="2061"/>
      <c r="F37" s="2061"/>
      <c r="G37" s="2061"/>
      <c r="H37" s="2061"/>
      <c r="I37" s="2061"/>
      <c r="J37" s="2061"/>
      <c r="K37" s="2061"/>
      <c r="L37" s="2062"/>
      <c r="M37" s="10"/>
    </row>
    <row r="38" spans="3:14" x14ac:dyDescent="0.25">
      <c r="C38" s="3"/>
      <c r="D38" s="2060"/>
      <c r="E38" s="2061"/>
      <c r="F38" s="2061"/>
      <c r="G38" s="2061"/>
      <c r="H38" s="2061"/>
      <c r="I38" s="2061"/>
      <c r="J38" s="2061"/>
      <c r="K38" s="2061"/>
      <c r="L38" s="2062"/>
      <c r="M38" s="10"/>
    </row>
    <row r="39" spans="3:14" x14ac:dyDescent="0.25">
      <c r="C39" s="3"/>
      <c r="D39" s="2060"/>
      <c r="E39" s="2061"/>
      <c r="F39" s="2061"/>
      <c r="G39" s="2061"/>
      <c r="H39" s="2061"/>
      <c r="I39" s="2061"/>
      <c r="J39" s="2061"/>
      <c r="K39" s="2061"/>
      <c r="L39" s="2062"/>
      <c r="M39" s="10"/>
    </row>
    <row r="40" spans="3:14" x14ac:dyDescent="0.25">
      <c r="C40" s="3"/>
      <c r="D40" s="2060"/>
      <c r="E40" s="2061"/>
      <c r="F40" s="2061"/>
      <c r="G40" s="2061"/>
      <c r="H40" s="2061"/>
      <c r="I40" s="2061"/>
      <c r="J40" s="2061"/>
      <c r="K40" s="2061"/>
      <c r="L40" s="2062"/>
      <c r="M40" s="10"/>
    </row>
    <row r="41" spans="3:14" x14ac:dyDescent="0.25">
      <c r="C41" s="3"/>
      <c r="D41" s="2060"/>
      <c r="E41" s="2061"/>
      <c r="F41" s="2061"/>
      <c r="G41" s="2061"/>
      <c r="H41" s="2061"/>
      <c r="I41" s="2061"/>
      <c r="J41" s="2061"/>
      <c r="K41" s="2061"/>
      <c r="L41" s="2062"/>
      <c r="M41" s="10"/>
    </row>
    <row r="42" spans="3:14" x14ac:dyDescent="0.25">
      <c r="C42" s="3"/>
      <c r="D42" s="2060"/>
      <c r="E42" s="2061"/>
      <c r="F42" s="2061"/>
      <c r="G42" s="2061"/>
      <c r="H42" s="2061"/>
      <c r="I42" s="2061"/>
      <c r="J42" s="2061"/>
      <c r="K42" s="2061"/>
      <c r="L42" s="2062"/>
      <c r="M42" s="10"/>
    </row>
    <row r="43" spans="3:14" x14ac:dyDescent="0.25">
      <c r="C43" s="3"/>
      <c r="D43" s="2060"/>
      <c r="E43" s="2061"/>
      <c r="F43" s="2061"/>
      <c r="G43" s="2061"/>
      <c r="H43" s="2061"/>
      <c r="I43" s="2061"/>
      <c r="J43" s="2061"/>
      <c r="K43" s="2061"/>
      <c r="L43" s="2062"/>
      <c r="M43" s="10"/>
    </row>
    <row r="44" spans="3:14" x14ac:dyDescent="0.25">
      <c r="C44" s="3"/>
      <c r="D44" s="2060"/>
      <c r="E44" s="2061"/>
      <c r="F44" s="2061"/>
      <c r="G44" s="2061"/>
      <c r="H44" s="2061"/>
      <c r="I44" s="2061"/>
      <c r="J44" s="2061"/>
      <c r="K44" s="2061"/>
      <c r="L44" s="2062"/>
      <c r="M44" s="10"/>
    </row>
    <row r="45" spans="3:14" x14ac:dyDescent="0.25">
      <c r="C45" s="3"/>
      <c r="D45" s="2060"/>
      <c r="E45" s="2061"/>
      <c r="F45" s="2061"/>
      <c r="G45" s="2061"/>
      <c r="H45" s="2061"/>
      <c r="I45" s="2061"/>
      <c r="J45" s="2061"/>
      <c r="K45" s="2061"/>
      <c r="L45" s="2062"/>
      <c r="M45" s="10"/>
    </row>
    <row r="46" spans="3:14" x14ac:dyDescent="0.25">
      <c r="C46" s="3"/>
      <c r="D46" s="2060"/>
      <c r="E46" s="2061"/>
      <c r="F46" s="2061"/>
      <c r="G46" s="2061"/>
      <c r="H46" s="2061"/>
      <c r="I46" s="2061"/>
      <c r="J46" s="2061"/>
      <c r="K46" s="2061"/>
      <c r="L46" s="2062"/>
      <c r="N46" s="3"/>
    </row>
    <row r="47" spans="3:14" x14ac:dyDescent="0.25">
      <c r="C47" s="3"/>
      <c r="D47" s="2063"/>
      <c r="E47" s="2064"/>
      <c r="F47" s="2064"/>
      <c r="G47" s="2064"/>
      <c r="H47" s="2064"/>
      <c r="I47" s="2064"/>
      <c r="J47" s="2064"/>
      <c r="K47" s="2064"/>
      <c r="L47" s="2065"/>
      <c r="M47" s="10"/>
    </row>
    <row r="48" spans="3:14" x14ac:dyDescent="0.25">
      <c r="C48" s="7"/>
      <c r="D48" s="8"/>
      <c r="E48" s="8"/>
      <c r="F48" s="8"/>
      <c r="G48" s="8"/>
      <c r="H48" s="8"/>
      <c r="I48" s="8"/>
      <c r="J48" s="8"/>
      <c r="K48" s="8"/>
      <c r="L48" s="8"/>
      <c r="M48" s="11"/>
    </row>
    <row r="50" spans="3:13" ht="12.6" customHeight="1" x14ac:dyDescent="0.25"/>
    <row r="51" spans="3:13" x14ac:dyDescent="0.25">
      <c r="C51" s="1"/>
      <c r="D51" s="2"/>
      <c r="E51" s="2"/>
      <c r="F51" s="2"/>
      <c r="G51" s="2"/>
      <c r="H51" s="2"/>
      <c r="I51" s="2"/>
      <c r="J51" s="2"/>
      <c r="K51" s="2"/>
      <c r="L51" s="2"/>
      <c r="M51" s="9"/>
    </row>
    <row r="52" spans="3:13" ht="7.8" customHeight="1" x14ac:dyDescent="0.25">
      <c r="C52" s="3"/>
      <c r="D52" s="1576"/>
      <c r="E52" s="1577"/>
      <c r="F52" s="1918" t="s">
        <v>0</v>
      </c>
      <c r="G52" s="1919"/>
      <c r="H52" s="1919"/>
      <c r="I52" s="1919"/>
      <c r="J52" s="1920"/>
      <c r="K52" s="1607" t="s">
        <v>1</v>
      </c>
      <c r="L52" s="1609"/>
      <c r="M52" s="10"/>
    </row>
    <row r="53" spans="3:13" ht="14.4" customHeight="1" x14ac:dyDescent="0.25">
      <c r="C53" s="3"/>
      <c r="D53" s="1579"/>
      <c r="E53" s="1456"/>
      <c r="F53" s="1921"/>
      <c r="G53" s="1922"/>
      <c r="H53" s="1922"/>
      <c r="I53" s="1922"/>
      <c r="J53" s="1923"/>
      <c r="K53" s="1610" t="s">
        <v>2</v>
      </c>
      <c r="L53" s="1612"/>
      <c r="M53" s="10"/>
    </row>
    <row r="54" spans="3:13" ht="7.8" customHeight="1" x14ac:dyDescent="0.25">
      <c r="C54" s="3"/>
      <c r="D54" s="1579"/>
      <c r="E54" s="1456"/>
      <c r="F54" s="1921"/>
      <c r="G54" s="1922"/>
      <c r="H54" s="1922"/>
      <c r="I54" s="1922"/>
      <c r="J54" s="1923"/>
      <c r="K54" s="1607" t="s">
        <v>3</v>
      </c>
      <c r="L54" s="1609"/>
      <c r="M54" s="10"/>
    </row>
    <row r="55" spans="3:13" ht="14.4" customHeight="1" x14ac:dyDescent="0.25">
      <c r="C55" s="3"/>
      <c r="D55" s="1579"/>
      <c r="E55" s="1456"/>
      <c r="F55" s="1921"/>
      <c r="G55" s="1922"/>
      <c r="H55" s="1922"/>
      <c r="I55" s="1922"/>
      <c r="J55" s="1923"/>
      <c r="K55" s="1610" t="s">
        <v>4</v>
      </c>
      <c r="L55" s="1612"/>
      <c r="M55" s="10"/>
    </row>
    <row r="56" spans="3:13" ht="7.8" customHeight="1" x14ac:dyDescent="0.25">
      <c r="C56" s="3"/>
      <c r="D56" s="1579"/>
      <c r="E56" s="1456"/>
      <c r="F56" s="1921"/>
      <c r="G56" s="1922"/>
      <c r="H56" s="1922"/>
      <c r="I56" s="1922"/>
      <c r="J56" s="1923"/>
      <c r="K56" s="1607" t="s">
        <v>5</v>
      </c>
      <c r="L56" s="1609"/>
      <c r="M56" s="10"/>
    </row>
    <row r="57" spans="3:13" ht="14.4" customHeight="1" x14ac:dyDescent="0.25">
      <c r="C57" s="3"/>
      <c r="D57" s="1579"/>
      <c r="E57" s="1456"/>
      <c r="F57" s="1921"/>
      <c r="G57" s="1922"/>
      <c r="H57" s="1922"/>
      <c r="I57" s="1922"/>
      <c r="J57" s="1923"/>
      <c r="K57" s="1604">
        <v>45709</v>
      </c>
      <c r="L57" s="1606"/>
      <c r="M57" s="10"/>
    </row>
    <row r="58" spans="3:13" ht="7.8" customHeight="1" x14ac:dyDescent="0.25">
      <c r="C58" s="3"/>
      <c r="D58" s="1579"/>
      <c r="E58" s="1456"/>
      <c r="F58" s="1921"/>
      <c r="G58" s="1922"/>
      <c r="H58" s="1922"/>
      <c r="I58" s="1922"/>
      <c r="J58" s="1923"/>
      <c r="K58" s="1607" t="s">
        <v>6</v>
      </c>
      <c r="L58" s="1609"/>
      <c r="M58" s="10"/>
    </row>
    <row r="59" spans="3:13" ht="14.4" customHeight="1" x14ac:dyDescent="0.25">
      <c r="C59" s="3"/>
      <c r="D59" s="1581"/>
      <c r="E59" s="1582"/>
      <c r="F59" s="1924"/>
      <c r="G59" s="1925"/>
      <c r="H59" s="1925"/>
      <c r="I59" s="1925"/>
      <c r="J59" s="1926"/>
      <c r="K59" s="1610" t="s">
        <v>401</v>
      </c>
      <c r="L59" s="1612"/>
      <c r="M59" s="10"/>
    </row>
    <row r="60" spans="3:13" x14ac:dyDescent="0.25">
      <c r="C60" s="3"/>
      <c r="M60" s="10"/>
    </row>
    <row r="61" spans="3:13" x14ac:dyDescent="0.25">
      <c r="C61" s="3"/>
      <c r="D61" s="2066" t="s">
        <v>404</v>
      </c>
      <c r="E61" s="2067"/>
      <c r="F61" s="2067"/>
      <c r="G61" s="2067"/>
      <c r="H61" s="2067"/>
      <c r="I61" s="2067"/>
      <c r="J61" s="2067"/>
      <c r="K61" s="2067"/>
      <c r="L61" s="2068"/>
      <c r="M61" s="10"/>
    </row>
    <row r="62" spans="3:13" x14ac:dyDescent="0.25">
      <c r="C62" s="3"/>
      <c r="D62" s="2057"/>
      <c r="E62" s="2058"/>
      <c r="F62" s="2058"/>
      <c r="G62" s="2058"/>
      <c r="H62" s="2058"/>
      <c r="I62" s="2058"/>
      <c r="J62" s="2058"/>
      <c r="K62" s="2058"/>
      <c r="L62" s="2059"/>
      <c r="M62" s="10"/>
    </row>
    <row r="63" spans="3:13" x14ac:dyDescent="0.25">
      <c r="C63" s="3"/>
      <c r="D63" s="2060"/>
      <c r="E63" s="2061"/>
      <c r="F63" s="2061"/>
      <c r="G63" s="2061"/>
      <c r="H63" s="2061"/>
      <c r="I63" s="2061"/>
      <c r="J63" s="2061"/>
      <c r="K63" s="2061"/>
      <c r="L63" s="2062"/>
      <c r="M63" s="10"/>
    </row>
    <row r="64" spans="3:13" x14ac:dyDescent="0.25">
      <c r="C64" s="3"/>
      <c r="D64" s="2063"/>
      <c r="E64" s="2064"/>
      <c r="F64" s="2064"/>
      <c r="G64" s="2064"/>
      <c r="H64" s="2064"/>
      <c r="I64" s="2064"/>
      <c r="J64" s="2064"/>
      <c r="K64" s="2064"/>
      <c r="L64" s="2065"/>
      <c r="M64" s="10"/>
    </row>
    <row r="65" spans="3:13" x14ac:dyDescent="0.25">
      <c r="C65" s="3"/>
      <c r="M65" s="10"/>
    </row>
    <row r="66" spans="3:13" x14ac:dyDescent="0.25">
      <c r="C66" s="3"/>
      <c r="D66" s="2066" t="s">
        <v>405</v>
      </c>
      <c r="E66" s="2067"/>
      <c r="F66" s="2067"/>
      <c r="G66" s="2067"/>
      <c r="H66" s="2067"/>
      <c r="I66" s="2067"/>
      <c r="J66" s="2067"/>
      <c r="K66" s="2067"/>
      <c r="L66" s="2068"/>
      <c r="M66" s="10"/>
    </row>
    <row r="67" spans="3:13" x14ac:dyDescent="0.25">
      <c r="C67" s="3"/>
      <c r="D67" s="2060"/>
      <c r="E67" s="2061"/>
      <c r="F67" s="2061"/>
      <c r="G67" s="2061"/>
      <c r="H67" s="2061"/>
      <c r="I67" s="2061"/>
      <c r="J67" s="2061"/>
      <c r="K67" s="2061"/>
      <c r="L67" s="2062"/>
      <c r="M67" s="10"/>
    </row>
    <row r="68" spans="3:13" x14ac:dyDescent="0.25">
      <c r="C68" s="3"/>
      <c r="D68" s="2060"/>
      <c r="E68" s="2061"/>
      <c r="F68" s="2061"/>
      <c r="G68" s="2061"/>
      <c r="H68" s="2061"/>
      <c r="I68" s="2061"/>
      <c r="J68" s="2061"/>
      <c r="K68" s="2061"/>
      <c r="L68" s="2062"/>
      <c r="M68" s="10"/>
    </row>
    <row r="69" spans="3:13" x14ac:dyDescent="0.25">
      <c r="C69" s="3"/>
      <c r="D69" s="2060"/>
      <c r="E69" s="2061"/>
      <c r="F69" s="2061"/>
      <c r="G69" s="2061"/>
      <c r="H69" s="2061"/>
      <c r="I69" s="2061"/>
      <c r="J69" s="2061"/>
      <c r="K69" s="2061"/>
      <c r="L69" s="2062"/>
      <c r="M69" s="10"/>
    </row>
    <row r="70" spans="3:13" x14ac:dyDescent="0.25">
      <c r="C70" s="3"/>
      <c r="D70" s="2060"/>
      <c r="E70" s="2061"/>
      <c r="F70" s="2061"/>
      <c r="G70" s="2061"/>
      <c r="H70" s="2061"/>
      <c r="I70" s="2061"/>
      <c r="J70" s="2061"/>
      <c r="K70" s="2061"/>
      <c r="L70" s="2062"/>
      <c r="M70" s="10"/>
    </row>
    <row r="71" spans="3:13" x14ac:dyDescent="0.25">
      <c r="C71" s="3"/>
      <c r="D71" s="2060"/>
      <c r="E71" s="2061"/>
      <c r="F71" s="2061"/>
      <c r="G71" s="2061"/>
      <c r="H71" s="2061"/>
      <c r="I71" s="2061"/>
      <c r="J71" s="2061"/>
      <c r="K71" s="2061"/>
      <c r="L71" s="2062"/>
      <c r="M71" s="10"/>
    </row>
    <row r="72" spans="3:13" x14ac:dyDescent="0.25">
      <c r="C72" s="3"/>
      <c r="D72" s="2060"/>
      <c r="E72" s="2061"/>
      <c r="F72" s="2061"/>
      <c r="G72" s="2061"/>
      <c r="H72" s="2061"/>
      <c r="I72" s="2061"/>
      <c r="J72" s="2061"/>
      <c r="K72" s="2061"/>
      <c r="L72" s="2062"/>
      <c r="M72" s="10"/>
    </row>
    <row r="73" spans="3:13" x14ac:dyDescent="0.25">
      <c r="C73" s="3"/>
      <c r="D73" s="2063"/>
      <c r="E73" s="2064"/>
      <c r="F73" s="2064"/>
      <c r="G73" s="2064"/>
      <c r="H73" s="2064"/>
      <c r="I73" s="2064"/>
      <c r="J73" s="2064"/>
      <c r="K73" s="2064"/>
      <c r="L73" s="2065"/>
      <c r="M73" s="10"/>
    </row>
    <row r="74" spans="3:13" x14ac:dyDescent="0.25">
      <c r="C74" s="3"/>
      <c r="D74" s="2"/>
      <c r="M74" s="10"/>
    </row>
    <row r="75" spans="3:13" x14ac:dyDescent="0.25">
      <c r="C75" s="3"/>
      <c r="D75" s="2066" t="s">
        <v>406</v>
      </c>
      <c r="E75" s="2067"/>
      <c r="F75" s="2067"/>
      <c r="G75" s="2067"/>
      <c r="H75" s="2067"/>
      <c r="I75" s="2067"/>
      <c r="J75" s="2067"/>
      <c r="K75" s="2067"/>
      <c r="L75" s="2068"/>
      <c r="M75" s="10"/>
    </row>
    <row r="76" spans="3:13" x14ac:dyDescent="0.25">
      <c r="C76" s="3"/>
      <c r="D76" s="2057"/>
      <c r="E76" s="2058"/>
      <c r="F76" s="2058"/>
      <c r="G76" s="2058"/>
      <c r="H76" s="2058"/>
      <c r="I76" s="2058"/>
      <c r="J76" s="2058"/>
      <c r="K76" s="2058"/>
      <c r="L76" s="2059"/>
      <c r="M76" s="10"/>
    </row>
    <row r="77" spans="3:13" x14ac:dyDescent="0.25">
      <c r="C77" s="3"/>
      <c r="D77" s="2060"/>
      <c r="E77" s="2061"/>
      <c r="F77" s="2061"/>
      <c r="G77" s="2061"/>
      <c r="H77" s="2061"/>
      <c r="I77" s="2061"/>
      <c r="J77" s="2061"/>
      <c r="K77" s="2061"/>
      <c r="L77" s="2062"/>
      <c r="M77" s="10"/>
    </row>
    <row r="78" spans="3:13" x14ac:dyDescent="0.25">
      <c r="C78" s="3"/>
      <c r="D78" s="2063"/>
      <c r="E78" s="2064"/>
      <c r="F78" s="2064"/>
      <c r="G78" s="2064"/>
      <c r="H78" s="2064"/>
      <c r="I78" s="2064"/>
      <c r="J78" s="2064"/>
      <c r="K78" s="2064"/>
      <c r="L78" s="2065"/>
      <c r="M78" s="10"/>
    </row>
    <row r="79" spans="3:13" x14ac:dyDescent="0.25">
      <c r="C79" s="3"/>
      <c r="D79" s="12"/>
      <c r="M79" s="10"/>
    </row>
    <row r="80" spans="3:13" x14ac:dyDescent="0.25">
      <c r="C80" s="3"/>
      <c r="D80" s="2066" t="s">
        <v>407</v>
      </c>
      <c r="E80" s="2067"/>
      <c r="F80" s="2067"/>
      <c r="G80" s="2067"/>
      <c r="H80" s="2067"/>
      <c r="I80" s="2067"/>
      <c r="J80" s="2067"/>
      <c r="K80" s="2067"/>
      <c r="L80" s="2068"/>
      <c r="M80" s="10"/>
    </row>
    <row r="81" spans="3:14" x14ac:dyDescent="0.25">
      <c r="C81" s="3"/>
      <c r="D81" s="2057"/>
      <c r="E81" s="2058"/>
      <c r="F81" s="2058"/>
      <c r="G81" s="2058"/>
      <c r="H81" s="2058"/>
      <c r="I81" s="2058"/>
      <c r="J81" s="2058"/>
      <c r="K81" s="2058"/>
      <c r="L81" s="2059"/>
      <c r="M81" s="10"/>
    </row>
    <row r="82" spans="3:14" x14ac:dyDescent="0.25">
      <c r="C82" s="3"/>
      <c r="D82" s="2060"/>
      <c r="E82" s="2061"/>
      <c r="F82" s="2061"/>
      <c r="G82" s="2061"/>
      <c r="H82" s="2061"/>
      <c r="I82" s="2061"/>
      <c r="J82" s="2061"/>
      <c r="K82" s="2061"/>
      <c r="L82" s="2062"/>
      <c r="M82" s="10"/>
    </row>
    <row r="83" spans="3:14" x14ac:dyDescent="0.25">
      <c r="C83" s="3"/>
      <c r="D83" s="2060"/>
      <c r="E83" s="2061"/>
      <c r="F83" s="2061"/>
      <c r="G83" s="2061"/>
      <c r="H83" s="2061"/>
      <c r="I83" s="2061"/>
      <c r="J83" s="2061"/>
      <c r="K83" s="2061"/>
      <c r="L83" s="2062"/>
      <c r="M83" s="10"/>
    </row>
    <row r="84" spans="3:14" x14ac:dyDescent="0.25">
      <c r="C84" s="3"/>
      <c r="D84" s="2060"/>
      <c r="E84" s="2061"/>
      <c r="F84" s="2061"/>
      <c r="G84" s="2061"/>
      <c r="H84" s="2061"/>
      <c r="I84" s="2061"/>
      <c r="J84" s="2061"/>
      <c r="K84" s="2061"/>
      <c r="L84" s="2062"/>
      <c r="M84" s="10"/>
    </row>
    <row r="85" spans="3:14" x14ac:dyDescent="0.25">
      <c r="C85" s="3"/>
      <c r="D85" s="2060"/>
      <c r="E85" s="2061"/>
      <c r="F85" s="2061"/>
      <c r="G85" s="2061"/>
      <c r="H85" s="2061"/>
      <c r="I85" s="2061"/>
      <c r="J85" s="2061"/>
      <c r="K85" s="2061"/>
      <c r="L85" s="2062"/>
      <c r="M85" s="10"/>
    </row>
    <row r="86" spans="3:14" x14ac:dyDescent="0.25">
      <c r="C86" s="3"/>
      <c r="D86" s="2060"/>
      <c r="E86" s="2061"/>
      <c r="F86" s="2061"/>
      <c r="G86" s="2061"/>
      <c r="H86" s="2061"/>
      <c r="I86" s="2061"/>
      <c r="J86" s="2061"/>
      <c r="K86" s="2061"/>
      <c r="L86" s="2062"/>
      <c r="M86" s="10"/>
    </row>
    <row r="87" spans="3:14" x14ac:dyDescent="0.25">
      <c r="C87" s="3"/>
      <c r="D87" s="2060"/>
      <c r="E87" s="2061"/>
      <c r="F87" s="2061"/>
      <c r="G87" s="2061"/>
      <c r="H87" s="2061"/>
      <c r="I87" s="2061"/>
      <c r="J87" s="2061"/>
      <c r="K87" s="2061"/>
      <c r="L87" s="2062"/>
      <c r="M87" s="10"/>
    </row>
    <row r="88" spans="3:14" x14ac:dyDescent="0.25">
      <c r="C88" s="3"/>
      <c r="D88" s="2060"/>
      <c r="E88" s="2061"/>
      <c r="F88" s="2061"/>
      <c r="G88" s="2061"/>
      <c r="H88" s="2061"/>
      <c r="I88" s="2061"/>
      <c r="J88" s="2061"/>
      <c r="K88" s="2061"/>
      <c r="L88" s="2062"/>
      <c r="M88" s="10"/>
    </row>
    <row r="89" spans="3:14" x14ac:dyDescent="0.25">
      <c r="C89" s="3"/>
      <c r="D89" s="2060"/>
      <c r="E89" s="2061"/>
      <c r="F89" s="2061"/>
      <c r="G89" s="2061"/>
      <c r="H89" s="2061"/>
      <c r="I89" s="2061"/>
      <c r="J89" s="2061"/>
      <c r="K89" s="2061"/>
      <c r="L89" s="2062"/>
      <c r="M89" s="10"/>
    </row>
    <row r="90" spans="3:14" x14ac:dyDescent="0.25">
      <c r="C90" s="3"/>
      <c r="D90" s="2060"/>
      <c r="E90" s="2061"/>
      <c r="F90" s="2061"/>
      <c r="G90" s="2061"/>
      <c r="H90" s="2061"/>
      <c r="I90" s="2061"/>
      <c r="J90" s="2061"/>
      <c r="K90" s="2061"/>
      <c r="L90" s="2062"/>
      <c r="M90" s="10"/>
    </row>
    <row r="91" spans="3:14" x14ac:dyDescent="0.25">
      <c r="C91" s="3"/>
      <c r="D91" s="2060"/>
      <c r="E91" s="2061"/>
      <c r="F91" s="2061"/>
      <c r="G91" s="2061"/>
      <c r="H91" s="2061"/>
      <c r="I91" s="2061"/>
      <c r="J91" s="2061"/>
      <c r="K91" s="2061"/>
      <c r="L91" s="2062"/>
      <c r="M91" s="10"/>
    </row>
    <row r="92" spans="3:14" x14ac:dyDescent="0.25">
      <c r="C92" s="3"/>
      <c r="D92" s="2060"/>
      <c r="E92" s="2061"/>
      <c r="F92" s="2061"/>
      <c r="G92" s="2061"/>
      <c r="H92" s="2061"/>
      <c r="I92" s="2061"/>
      <c r="J92" s="2061"/>
      <c r="K92" s="2061"/>
      <c r="L92" s="2062"/>
      <c r="M92" s="10"/>
    </row>
    <row r="93" spans="3:14" x14ac:dyDescent="0.25">
      <c r="C93" s="3"/>
      <c r="D93" s="2060"/>
      <c r="E93" s="2061"/>
      <c r="F93" s="2061"/>
      <c r="G93" s="2061"/>
      <c r="H93" s="2061"/>
      <c r="I93" s="2061"/>
      <c r="J93" s="2061"/>
      <c r="K93" s="2061"/>
      <c r="L93" s="2062"/>
      <c r="M93" s="10"/>
    </row>
    <row r="94" spans="3:14" x14ac:dyDescent="0.25">
      <c r="C94" s="3"/>
      <c r="D94" s="2060"/>
      <c r="E94" s="2061"/>
      <c r="F94" s="2061"/>
      <c r="G94" s="2061"/>
      <c r="H94" s="2061"/>
      <c r="I94" s="2061"/>
      <c r="J94" s="2061"/>
      <c r="K94" s="2061"/>
      <c r="L94" s="2062"/>
      <c r="M94" s="10"/>
    </row>
    <row r="95" spans="3:14" x14ac:dyDescent="0.25">
      <c r="C95" s="3"/>
      <c r="D95" s="2060"/>
      <c r="E95" s="2061"/>
      <c r="F95" s="2061"/>
      <c r="G95" s="2061"/>
      <c r="H95" s="2061"/>
      <c r="I95" s="2061"/>
      <c r="J95" s="2061"/>
      <c r="K95" s="2061"/>
      <c r="L95" s="2062"/>
      <c r="N95" s="3"/>
    </row>
    <row r="96" spans="3:14" x14ac:dyDescent="0.25">
      <c r="C96" s="3"/>
      <c r="D96" s="2063"/>
      <c r="E96" s="2064"/>
      <c r="F96" s="2064"/>
      <c r="G96" s="2064"/>
      <c r="H96" s="2064"/>
      <c r="I96" s="2064"/>
      <c r="J96" s="2064"/>
      <c r="K96" s="2064"/>
      <c r="L96" s="2065"/>
      <c r="M96" s="10"/>
    </row>
    <row r="97" spans="3:13" x14ac:dyDescent="0.25">
      <c r="C97" s="7"/>
      <c r="D97" s="8"/>
      <c r="E97" s="8"/>
      <c r="F97" s="8"/>
      <c r="G97" s="8"/>
      <c r="H97" s="8"/>
      <c r="I97" s="8"/>
      <c r="J97" s="8"/>
      <c r="K97" s="8"/>
      <c r="L97" s="8"/>
      <c r="M97" s="11"/>
    </row>
    <row r="99" spans="3:13" ht="12.6" customHeight="1" x14ac:dyDescent="0.25"/>
    <row r="100" spans="3:13" x14ac:dyDescent="0.25">
      <c r="C100" s="1"/>
      <c r="D100" s="2"/>
      <c r="E100" s="2"/>
      <c r="F100" s="2"/>
      <c r="G100" s="2"/>
      <c r="H100" s="2"/>
      <c r="I100" s="2"/>
      <c r="J100" s="2"/>
      <c r="K100" s="2"/>
      <c r="L100" s="2"/>
      <c r="M100" s="9"/>
    </row>
    <row r="101" spans="3:13" ht="7.8" customHeight="1" x14ac:dyDescent="0.25">
      <c r="C101" s="3"/>
      <c r="D101" s="1576"/>
      <c r="E101" s="1577"/>
      <c r="F101" s="1918" t="s">
        <v>0</v>
      </c>
      <c r="G101" s="1919"/>
      <c r="H101" s="1919"/>
      <c r="I101" s="1919"/>
      <c r="J101" s="1920"/>
      <c r="K101" s="1607" t="s">
        <v>1</v>
      </c>
      <c r="L101" s="1609"/>
      <c r="M101" s="10"/>
    </row>
    <row r="102" spans="3:13" ht="14.4" customHeight="1" x14ac:dyDescent="0.25">
      <c r="C102" s="3"/>
      <c r="D102" s="1579"/>
      <c r="E102" s="1456"/>
      <c r="F102" s="1921"/>
      <c r="G102" s="1922"/>
      <c r="H102" s="1922"/>
      <c r="I102" s="1922"/>
      <c r="J102" s="1923"/>
      <c r="K102" s="1610" t="s">
        <v>2</v>
      </c>
      <c r="L102" s="1612"/>
      <c r="M102" s="10"/>
    </row>
    <row r="103" spans="3:13" ht="7.8" customHeight="1" x14ac:dyDescent="0.25">
      <c r="C103" s="3"/>
      <c r="D103" s="1579"/>
      <c r="E103" s="1456"/>
      <c r="F103" s="1921"/>
      <c r="G103" s="1922"/>
      <c r="H103" s="1922"/>
      <c r="I103" s="1922"/>
      <c r="J103" s="1923"/>
      <c r="K103" s="1607" t="s">
        <v>3</v>
      </c>
      <c r="L103" s="1609"/>
      <c r="M103" s="10"/>
    </row>
    <row r="104" spans="3:13" ht="14.4" customHeight="1" x14ac:dyDescent="0.25">
      <c r="C104" s="3"/>
      <c r="D104" s="1579"/>
      <c r="E104" s="1456"/>
      <c r="F104" s="1921"/>
      <c r="G104" s="1922"/>
      <c r="H104" s="1922"/>
      <c r="I104" s="1922"/>
      <c r="J104" s="1923"/>
      <c r="K104" s="1610" t="s">
        <v>4</v>
      </c>
      <c r="L104" s="1612"/>
      <c r="M104" s="10"/>
    </row>
    <row r="105" spans="3:13" ht="7.8" customHeight="1" x14ac:dyDescent="0.25">
      <c r="C105" s="3"/>
      <c r="D105" s="1579"/>
      <c r="E105" s="1456"/>
      <c r="F105" s="1921"/>
      <c r="G105" s="1922"/>
      <c r="H105" s="1922"/>
      <c r="I105" s="1922"/>
      <c r="J105" s="1923"/>
      <c r="K105" s="1607" t="s">
        <v>5</v>
      </c>
      <c r="L105" s="1609"/>
      <c r="M105" s="10"/>
    </row>
    <row r="106" spans="3:13" ht="14.4" customHeight="1" x14ac:dyDescent="0.25">
      <c r="C106" s="3"/>
      <c r="D106" s="1579"/>
      <c r="E106" s="1456"/>
      <c r="F106" s="1921"/>
      <c r="G106" s="1922"/>
      <c r="H106" s="1922"/>
      <c r="I106" s="1922"/>
      <c r="J106" s="1923"/>
      <c r="K106" s="1604">
        <v>45709</v>
      </c>
      <c r="L106" s="1606"/>
      <c r="M106" s="10"/>
    </row>
    <row r="107" spans="3:13" ht="7.8" customHeight="1" x14ac:dyDescent="0.25">
      <c r="C107" s="3"/>
      <c r="D107" s="1579"/>
      <c r="E107" s="1456"/>
      <c r="F107" s="1921"/>
      <c r="G107" s="1922"/>
      <c r="H107" s="1922"/>
      <c r="I107" s="1922"/>
      <c r="J107" s="1923"/>
      <c r="K107" s="1607" t="s">
        <v>6</v>
      </c>
      <c r="L107" s="1609"/>
      <c r="M107" s="10"/>
    </row>
    <row r="108" spans="3:13" ht="14.4" customHeight="1" x14ac:dyDescent="0.25">
      <c r="C108" s="3"/>
      <c r="D108" s="1581"/>
      <c r="E108" s="1582"/>
      <c r="F108" s="1924"/>
      <c r="G108" s="1925"/>
      <c r="H108" s="1925"/>
      <c r="I108" s="1925"/>
      <c r="J108" s="1926"/>
      <c r="K108" s="1610" t="s">
        <v>401</v>
      </c>
      <c r="L108" s="1612"/>
      <c r="M108" s="10"/>
    </row>
    <row r="109" spans="3:13" x14ac:dyDescent="0.25">
      <c r="C109" s="3"/>
      <c r="M109" s="10"/>
    </row>
    <row r="110" spans="3:13" x14ac:dyDescent="0.25">
      <c r="C110" s="3"/>
      <c r="D110" s="2066" t="s">
        <v>408</v>
      </c>
      <c r="E110" s="2067"/>
      <c r="F110" s="2067"/>
      <c r="G110" s="2067"/>
      <c r="H110" s="2067"/>
      <c r="I110" s="2067"/>
      <c r="J110" s="2067"/>
      <c r="K110" s="2067"/>
      <c r="L110" s="2068"/>
      <c r="M110" s="10"/>
    </row>
    <row r="111" spans="3:13" x14ac:dyDescent="0.25">
      <c r="C111" s="3"/>
      <c r="D111" s="2057"/>
      <c r="E111" s="2058"/>
      <c r="F111" s="2058"/>
      <c r="G111" s="2058"/>
      <c r="H111" s="2058"/>
      <c r="I111" s="2058"/>
      <c r="J111" s="2058"/>
      <c r="K111" s="2058"/>
      <c r="L111" s="2059"/>
      <c r="M111" s="10"/>
    </row>
    <row r="112" spans="3:13" x14ac:dyDescent="0.25">
      <c r="C112" s="3"/>
      <c r="D112" s="2060"/>
      <c r="E112" s="2061"/>
      <c r="F112" s="2061"/>
      <c r="G112" s="2061"/>
      <c r="H112" s="2061"/>
      <c r="I112" s="2061"/>
      <c r="J112" s="2061"/>
      <c r="K112" s="2061"/>
      <c r="L112" s="2062"/>
      <c r="M112" s="10"/>
    </row>
    <row r="113" spans="3:13" x14ac:dyDescent="0.25">
      <c r="C113" s="3"/>
      <c r="D113" s="2060"/>
      <c r="E113" s="2061"/>
      <c r="F113" s="2061"/>
      <c r="G113" s="2061"/>
      <c r="H113" s="2061"/>
      <c r="I113" s="2061"/>
      <c r="J113" s="2061"/>
      <c r="K113" s="2061"/>
      <c r="L113" s="2062"/>
      <c r="M113" s="10"/>
    </row>
    <row r="114" spans="3:13" x14ac:dyDescent="0.25">
      <c r="C114" s="3"/>
      <c r="D114" s="2063"/>
      <c r="E114" s="2064"/>
      <c r="F114" s="2064"/>
      <c r="G114" s="2064"/>
      <c r="H114" s="2064"/>
      <c r="I114" s="2064"/>
      <c r="J114" s="2064"/>
      <c r="K114" s="2064"/>
      <c r="L114" s="2065"/>
      <c r="M114" s="10"/>
    </row>
    <row r="115" spans="3:13" x14ac:dyDescent="0.25">
      <c r="C115" s="3"/>
      <c r="M115" s="10"/>
    </row>
    <row r="116" spans="3:13" x14ac:dyDescent="0.25">
      <c r="C116" s="3"/>
      <c r="D116" s="2066" t="s">
        <v>409</v>
      </c>
      <c r="E116" s="2067"/>
      <c r="F116" s="2067"/>
      <c r="G116" s="2067"/>
      <c r="H116" s="2067"/>
      <c r="I116" s="2067"/>
      <c r="J116" s="2067"/>
      <c r="K116" s="2067"/>
      <c r="L116" s="2068"/>
      <c r="M116" s="10"/>
    </row>
    <row r="117" spans="3:13" x14ac:dyDescent="0.25">
      <c r="C117" s="3"/>
      <c r="D117" s="2057"/>
      <c r="E117" s="2058"/>
      <c r="F117" s="2058"/>
      <c r="G117" s="2058"/>
      <c r="H117" s="2058"/>
      <c r="I117" s="2058"/>
      <c r="J117" s="2058"/>
      <c r="K117" s="2058"/>
      <c r="L117" s="2059"/>
      <c r="M117" s="10"/>
    </row>
    <row r="118" spans="3:13" x14ac:dyDescent="0.25">
      <c r="C118" s="3"/>
      <c r="D118" s="2060"/>
      <c r="E118" s="2061"/>
      <c r="F118" s="2061"/>
      <c r="G118" s="2061"/>
      <c r="H118" s="2061"/>
      <c r="I118" s="2061"/>
      <c r="J118" s="2061"/>
      <c r="K118" s="2061"/>
      <c r="L118" s="2062"/>
      <c r="M118" s="10"/>
    </row>
    <row r="119" spans="3:13" x14ac:dyDescent="0.25">
      <c r="C119" s="3"/>
      <c r="D119" s="2060"/>
      <c r="E119" s="2061"/>
      <c r="F119" s="2061"/>
      <c r="G119" s="2061"/>
      <c r="H119" s="2061"/>
      <c r="I119" s="2061"/>
      <c r="J119" s="2061"/>
      <c r="K119" s="2061"/>
      <c r="L119" s="2062"/>
      <c r="M119" s="10"/>
    </row>
    <row r="120" spans="3:13" x14ac:dyDescent="0.25">
      <c r="C120" s="3"/>
      <c r="D120" s="2063"/>
      <c r="E120" s="2064"/>
      <c r="F120" s="2064"/>
      <c r="G120" s="2064"/>
      <c r="H120" s="2064"/>
      <c r="I120" s="2064"/>
      <c r="J120" s="2064"/>
      <c r="K120" s="2064"/>
      <c r="L120" s="2065"/>
      <c r="M120" s="10"/>
    </row>
    <row r="121" spans="3:13" x14ac:dyDescent="0.25">
      <c r="C121" s="3"/>
      <c r="D121" s="13"/>
      <c r="E121" s="14"/>
      <c r="F121" s="14"/>
      <c r="G121" s="14"/>
      <c r="H121" s="14"/>
      <c r="I121" s="14"/>
      <c r="J121" s="14"/>
      <c r="K121" s="14"/>
      <c r="L121" s="13"/>
      <c r="M121" s="10"/>
    </row>
    <row r="122" spans="3:13" x14ac:dyDescent="0.25">
      <c r="C122" s="3"/>
      <c r="D122" s="2066" t="s">
        <v>410</v>
      </c>
      <c r="E122" s="2067"/>
      <c r="F122" s="2067"/>
      <c r="G122" s="2067"/>
      <c r="H122" s="2067"/>
      <c r="I122" s="2067"/>
      <c r="J122" s="2067"/>
      <c r="K122" s="2067"/>
      <c r="L122" s="2068"/>
      <c r="M122" s="10"/>
    </row>
    <row r="123" spans="3:13" x14ac:dyDescent="0.25">
      <c r="C123" s="3"/>
      <c r="D123" s="1576"/>
      <c r="E123" s="1577"/>
      <c r="F123" s="1577"/>
      <c r="G123" s="1577"/>
      <c r="H123" s="1577"/>
      <c r="I123" s="1577"/>
      <c r="J123" s="1577"/>
      <c r="K123" s="1577"/>
      <c r="L123" s="1578"/>
      <c r="M123" s="10"/>
    </row>
    <row r="124" spans="3:13" x14ac:dyDescent="0.25">
      <c r="C124" s="3"/>
      <c r="D124" s="1579"/>
      <c r="E124" s="1456"/>
      <c r="F124" s="1456"/>
      <c r="G124" s="1456"/>
      <c r="H124" s="1456"/>
      <c r="I124" s="1456"/>
      <c r="J124" s="1456"/>
      <c r="K124" s="1456"/>
      <c r="L124" s="1580"/>
      <c r="M124" s="10"/>
    </row>
    <row r="125" spans="3:13" x14ac:dyDescent="0.25">
      <c r="C125" s="3"/>
      <c r="D125" s="1579"/>
      <c r="E125" s="1456"/>
      <c r="F125" s="1456"/>
      <c r="G125" s="1456"/>
      <c r="H125" s="1456"/>
      <c r="I125" s="1456"/>
      <c r="J125" s="1456"/>
      <c r="K125" s="1456"/>
      <c r="L125" s="1580"/>
      <c r="M125" s="10"/>
    </row>
    <row r="126" spans="3:13" x14ac:dyDescent="0.25">
      <c r="C126" s="3"/>
      <c r="D126" s="1581"/>
      <c r="E126" s="1582"/>
      <c r="F126" s="1582"/>
      <c r="G126" s="1582"/>
      <c r="H126" s="1582"/>
      <c r="I126" s="1582"/>
      <c r="J126" s="1582"/>
      <c r="K126" s="1582"/>
      <c r="L126" s="1583"/>
      <c r="M126" s="10"/>
    </row>
    <row r="127" spans="3:13" x14ac:dyDescent="0.25">
      <c r="C127" s="3"/>
      <c r="D127" s="13"/>
      <c r="E127" s="14"/>
      <c r="F127" s="14"/>
      <c r="G127" s="14"/>
      <c r="H127" s="14"/>
      <c r="I127" s="14"/>
      <c r="J127" s="14"/>
      <c r="K127" s="14"/>
      <c r="L127" s="13"/>
      <c r="M127" s="10"/>
    </row>
    <row r="128" spans="3:13" x14ac:dyDescent="0.25">
      <c r="C128" s="3"/>
      <c r="D128" s="2066" t="s">
        <v>411</v>
      </c>
      <c r="E128" s="2067"/>
      <c r="F128" s="2067"/>
      <c r="G128" s="2067"/>
      <c r="H128" s="2067"/>
      <c r="I128" s="2067"/>
      <c r="J128" s="2067"/>
      <c r="K128" s="2067"/>
      <c r="L128" s="2068"/>
      <c r="M128" s="10"/>
    </row>
    <row r="129" spans="3:14" x14ac:dyDescent="0.25">
      <c r="C129" s="3"/>
      <c r="D129" s="2070"/>
      <c r="E129" s="2071"/>
      <c r="F129" s="2071"/>
      <c r="G129" s="2071"/>
      <c r="H129" s="2071"/>
      <c r="I129" s="2071"/>
      <c r="J129" s="2071"/>
      <c r="K129" s="2071"/>
      <c r="L129" s="2072"/>
      <c r="M129" s="10"/>
    </row>
    <row r="130" spans="3:14" x14ac:dyDescent="0.25">
      <c r="C130" s="3"/>
      <c r="D130" s="2073"/>
      <c r="E130" s="2074"/>
      <c r="F130" s="2074"/>
      <c r="G130" s="2074"/>
      <c r="H130" s="2074"/>
      <c r="I130" s="2074"/>
      <c r="J130" s="2074"/>
      <c r="K130" s="2074"/>
      <c r="L130" s="2075"/>
      <c r="M130" s="10"/>
    </row>
    <row r="131" spans="3:14" x14ac:dyDescent="0.25">
      <c r="C131" s="3"/>
      <c r="D131" s="2073"/>
      <c r="E131" s="2074"/>
      <c r="F131" s="2074"/>
      <c r="G131" s="2074"/>
      <c r="H131" s="2074"/>
      <c r="I131" s="2074"/>
      <c r="J131" s="2074"/>
      <c r="K131" s="2074"/>
      <c r="L131" s="2075"/>
      <c r="M131" s="10"/>
    </row>
    <row r="132" spans="3:14" x14ac:dyDescent="0.25">
      <c r="C132" s="3"/>
      <c r="D132" s="2073"/>
      <c r="E132" s="2074"/>
      <c r="F132" s="2074"/>
      <c r="G132" s="2074"/>
      <c r="H132" s="2074"/>
      <c r="I132" s="2074"/>
      <c r="J132" s="2074"/>
      <c r="K132" s="2074"/>
      <c r="L132" s="2075"/>
      <c r="M132" s="10"/>
    </row>
    <row r="133" spans="3:14" x14ac:dyDescent="0.25">
      <c r="C133" s="3"/>
      <c r="D133" s="2073"/>
      <c r="E133" s="2074"/>
      <c r="F133" s="2074"/>
      <c r="G133" s="2074"/>
      <c r="H133" s="2074"/>
      <c r="I133" s="2074"/>
      <c r="J133" s="2074"/>
      <c r="K133" s="2074"/>
      <c r="L133" s="2075"/>
      <c r="M133" s="10"/>
    </row>
    <row r="134" spans="3:14" x14ac:dyDescent="0.25">
      <c r="C134" s="3"/>
      <c r="D134" s="2073"/>
      <c r="E134" s="2074"/>
      <c r="F134" s="2074"/>
      <c r="G134" s="2074"/>
      <c r="H134" s="2074"/>
      <c r="I134" s="2074"/>
      <c r="J134" s="2074"/>
      <c r="K134" s="2074"/>
      <c r="L134" s="2075"/>
      <c r="M134" s="10"/>
    </row>
    <row r="135" spans="3:14" x14ac:dyDescent="0.25">
      <c r="C135" s="3"/>
      <c r="D135" s="2073"/>
      <c r="E135" s="2074"/>
      <c r="F135" s="2074"/>
      <c r="G135" s="2074"/>
      <c r="H135" s="2074"/>
      <c r="I135" s="2074"/>
      <c r="J135" s="2074"/>
      <c r="K135" s="2074"/>
      <c r="L135" s="2075"/>
      <c r="M135" s="10"/>
    </row>
    <row r="136" spans="3:14" x14ac:dyDescent="0.25">
      <c r="C136" s="3"/>
      <c r="D136" s="2073"/>
      <c r="E136" s="2074"/>
      <c r="F136" s="2074"/>
      <c r="G136" s="2074"/>
      <c r="H136" s="2074"/>
      <c r="I136" s="2074"/>
      <c r="J136" s="2074"/>
      <c r="K136" s="2074"/>
      <c r="L136" s="2075"/>
      <c r="M136" s="10"/>
    </row>
    <row r="137" spans="3:14" x14ac:dyDescent="0.25">
      <c r="C137" s="3"/>
      <c r="D137" s="2073"/>
      <c r="E137" s="2074"/>
      <c r="F137" s="2074"/>
      <c r="G137" s="2074"/>
      <c r="H137" s="2074"/>
      <c r="I137" s="2074"/>
      <c r="J137" s="2074"/>
      <c r="K137" s="2074"/>
      <c r="L137" s="2075"/>
      <c r="M137" s="10"/>
    </row>
    <row r="138" spans="3:14" x14ac:dyDescent="0.25">
      <c r="C138" s="3"/>
      <c r="D138" s="2073"/>
      <c r="E138" s="2074"/>
      <c r="F138" s="2074"/>
      <c r="G138" s="2074"/>
      <c r="H138" s="2074"/>
      <c r="I138" s="2074"/>
      <c r="J138" s="2074"/>
      <c r="K138" s="2074"/>
      <c r="L138" s="2075"/>
      <c r="M138" s="10"/>
    </row>
    <row r="139" spans="3:14" x14ac:dyDescent="0.25">
      <c r="C139" s="3"/>
      <c r="D139" s="2073"/>
      <c r="E139" s="2074"/>
      <c r="F139" s="2074"/>
      <c r="G139" s="2074"/>
      <c r="H139" s="2074"/>
      <c r="I139" s="2074"/>
      <c r="J139" s="2074"/>
      <c r="K139" s="2074"/>
      <c r="L139" s="2075"/>
      <c r="M139" s="10"/>
    </row>
    <row r="140" spans="3:14" x14ac:dyDescent="0.25">
      <c r="C140" s="3"/>
      <c r="D140" s="2073"/>
      <c r="E140" s="2074"/>
      <c r="F140" s="2074"/>
      <c r="G140" s="2074"/>
      <c r="H140" s="2074"/>
      <c r="I140" s="2074"/>
      <c r="J140" s="2074"/>
      <c r="K140" s="2074"/>
      <c r="L140" s="2075"/>
      <c r="M140" s="10"/>
    </row>
    <row r="141" spans="3:14" x14ac:dyDescent="0.25">
      <c r="C141" s="3"/>
      <c r="D141" s="2073"/>
      <c r="E141" s="2074"/>
      <c r="F141" s="2074"/>
      <c r="G141" s="2074"/>
      <c r="H141" s="2074"/>
      <c r="I141" s="2074"/>
      <c r="J141" s="2074"/>
      <c r="K141" s="2074"/>
      <c r="L141" s="2075"/>
      <c r="M141" s="10"/>
    </row>
    <row r="142" spans="3:14" x14ac:dyDescent="0.25">
      <c r="C142" s="3"/>
      <c r="D142" s="2073"/>
      <c r="E142" s="2074"/>
      <c r="F142" s="2074"/>
      <c r="G142" s="2074"/>
      <c r="H142" s="2074"/>
      <c r="I142" s="2074"/>
      <c r="J142" s="2074"/>
      <c r="K142" s="2074"/>
      <c r="L142" s="2075"/>
      <c r="M142" s="10"/>
    </row>
    <row r="143" spans="3:14" x14ac:dyDescent="0.25">
      <c r="C143" s="3"/>
      <c r="D143" s="2073"/>
      <c r="E143" s="2074"/>
      <c r="F143" s="2074"/>
      <c r="G143" s="2074"/>
      <c r="H143" s="2074"/>
      <c r="I143" s="2074"/>
      <c r="J143" s="2074"/>
      <c r="K143" s="2074"/>
      <c r="L143" s="2075"/>
      <c r="M143" s="10"/>
    </row>
    <row r="144" spans="3:14" x14ac:dyDescent="0.25">
      <c r="C144" s="3"/>
      <c r="D144" s="2073"/>
      <c r="E144" s="2074"/>
      <c r="F144" s="2074"/>
      <c r="G144" s="2074"/>
      <c r="H144" s="2074"/>
      <c r="I144" s="2074"/>
      <c r="J144" s="2074"/>
      <c r="K144" s="2074"/>
      <c r="L144" s="2075"/>
      <c r="N144" s="3"/>
    </row>
    <row r="145" spans="3:13" x14ac:dyDescent="0.25">
      <c r="C145" s="3"/>
      <c r="D145" s="2076"/>
      <c r="E145" s="2077"/>
      <c r="F145" s="2077"/>
      <c r="G145" s="2077"/>
      <c r="H145" s="2077"/>
      <c r="I145" s="2077"/>
      <c r="J145" s="2077"/>
      <c r="K145" s="2077"/>
      <c r="L145" s="2078"/>
      <c r="M145" s="10"/>
    </row>
    <row r="146" spans="3:13" x14ac:dyDescent="0.25">
      <c r="C146" s="7"/>
      <c r="D146" s="8"/>
      <c r="E146" s="8"/>
      <c r="F146" s="8"/>
      <c r="G146" s="8"/>
      <c r="H146" s="8"/>
      <c r="I146" s="8"/>
      <c r="J146" s="8"/>
      <c r="K146" s="8"/>
      <c r="L146" s="8"/>
      <c r="M146" s="11"/>
    </row>
    <row r="148" spans="3:13" ht="12.6" customHeight="1" x14ac:dyDescent="0.25"/>
    <row r="149" spans="3:13" x14ac:dyDescent="0.25">
      <c r="C149" s="1"/>
      <c r="D149" s="2"/>
      <c r="E149" s="2"/>
      <c r="F149" s="2"/>
      <c r="G149" s="2"/>
      <c r="H149" s="2"/>
      <c r="I149" s="2"/>
      <c r="J149" s="2"/>
      <c r="K149" s="2"/>
      <c r="L149" s="2"/>
      <c r="M149" s="9"/>
    </row>
    <row r="150" spans="3:13" ht="7.8" customHeight="1" x14ac:dyDescent="0.25">
      <c r="C150" s="3"/>
      <c r="D150" s="1576"/>
      <c r="E150" s="1577"/>
      <c r="F150" s="1918" t="s">
        <v>0</v>
      </c>
      <c r="G150" s="1919"/>
      <c r="H150" s="1919"/>
      <c r="I150" s="1919"/>
      <c r="J150" s="1920"/>
      <c r="K150" s="1607" t="s">
        <v>1</v>
      </c>
      <c r="L150" s="1609"/>
      <c r="M150" s="10"/>
    </row>
    <row r="151" spans="3:13" ht="14.4" customHeight="1" x14ac:dyDescent="0.25">
      <c r="C151" s="3"/>
      <c r="D151" s="1579"/>
      <c r="E151" s="1456"/>
      <c r="F151" s="1921"/>
      <c r="G151" s="1922"/>
      <c r="H151" s="1922"/>
      <c r="I151" s="1922"/>
      <c r="J151" s="1923"/>
      <c r="K151" s="1610" t="s">
        <v>2</v>
      </c>
      <c r="L151" s="1612"/>
      <c r="M151" s="10"/>
    </row>
    <row r="152" spans="3:13" ht="7.8" customHeight="1" x14ac:dyDescent="0.25">
      <c r="C152" s="3"/>
      <c r="D152" s="1579"/>
      <c r="E152" s="1456"/>
      <c r="F152" s="1921"/>
      <c r="G152" s="1922"/>
      <c r="H152" s="1922"/>
      <c r="I152" s="1922"/>
      <c r="J152" s="1923"/>
      <c r="K152" s="1607" t="s">
        <v>3</v>
      </c>
      <c r="L152" s="1609"/>
      <c r="M152" s="10"/>
    </row>
    <row r="153" spans="3:13" ht="14.4" customHeight="1" x14ac:dyDescent="0.25">
      <c r="C153" s="3"/>
      <c r="D153" s="1579"/>
      <c r="E153" s="1456"/>
      <c r="F153" s="1921"/>
      <c r="G153" s="1922"/>
      <c r="H153" s="1922"/>
      <c r="I153" s="1922"/>
      <c r="J153" s="1923"/>
      <c r="K153" s="1610" t="s">
        <v>4</v>
      </c>
      <c r="L153" s="1612"/>
      <c r="M153" s="10"/>
    </row>
    <row r="154" spans="3:13" ht="7.8" customHeight="1" x14ac:dyDescent="0.25">
      <c r="C154" s="3"/>
      <c r="D154" s="1579"/>
      <c r="E154" s="1456"/>
      <c r="F154" s="1921"/>
      <c r="G154" s="1922"/>
      <c r="H154" s="1922"/>
      <c r="I154" s="1922"/>
      <c r="J154" s="1923"/>
      <c r="K154" s="1607" t="s">
        <v>5</v>
      </c>
      <c r="L154" s="1609"/>
      <c r="M154" s="10"/>
    </row>
    <row r="155" spans="3:13" ht="14.4" customHeight="1" x14ac:dyDescent="0.25">
      <c r="C155" s="3"/>
      <c r="D155" s="1579"/>
      <c r="E155" s="1456"/>
      <c r="F155" s="1921"/>
      <c r="G155" s="1922"/>
      <c r="H155" s="1922"/>
      <c r="I155" s="1922"/>
      <c r="J155" s="1923"/>
      <c r="K155" s="1604">
        <v>45709</v>
      </c>
      <c r="L155" s="1606"/>
      <c r="M155" s="10"/>
    </row>
    <row r="156" spans="3:13" ht="7.8" customHeight="1" x14ac:dyDescent="0.25">
      <c r="C156" s="3"/>
      <c r="D156" s="1579"/>
      <c r="E156" s="1456"/>
      <c r="F156" s="1921"/>
      <c r="G156" s="1922"/>
      <c r="H156" s="1922"/>
      <c r="I156" s="1922"/>
      <c r="J156" s="1923"/>
      <c r="K156" s="1607" t="s">
        <v>6</v>
      </c>
      <c r="L156" s="1609"/>
      <c r="M156" s="10"/>
    </row>
    <row r="157" spans="3:13" ht="14.4" customHeight="1" x14ac:dyDescent="0.25">
      <c r="C157" s="3"/>
      <c r="D157" s="1581"/>
      <c r="E157" s="1582"/>
      <c r="F157" s="1924"/>
      <c r="G157" s="1925"/>
      <c r="H157" s="1925"/>
      <c r="I157" s="1925"/>
      <c r="J157" s="1926"/>
      <c r="K157" s="1610" t="s">
        <v>401</v>
      </c>
      <c r="L157" s="1612"/>
      <c r="M157" s="10"/>
    </row>
    <row r="158" spans="3:13" x14ac:dyDescent="0.25">
      <c r="C158" s="3"/>
      <c r="M158" s="10"/>
    </row>
    <row r="159" spans="3:13" x14ac:dyDescent="0.25">
      <c r="C159" s="3"/>
      <c r="D159" s="2066" t="s">
        <v>411</v>
      </c>
      <c r="E159" s="2067"/>
      <c r="F159" s="2067"/>
      <c r="G159" s="2067"/>
      <c r="H159" s="2067"/>
      <c r="I159" s="2067"/>
      <c r="J159" s="2067"/>
      <c r="K159" s="2067"/>
      <c r="L159" s="2068"/>
      <c r="M159" s="10"/>
    </row>
    <row r="160" spans="3:13" x14ac:dyDescent="0.25">
      <c r="C160" s="3"/>
      <c r="D160" s="2057"/>
      <c r="E160" s="2058"/>
      <c r="F160" s="2058"/>
      <c r="G160" s="2058"/>
      <c r="H160" s="2058"/>
      <c r="I160" s="2058"/>
      <c r="J160" s="2058"/>
      <c r="K160" s="2058"/>
      <c r="L160" s="2059"/>
      <c r="M160" s="10"/>
    </row>
    <row r="161" spans="3:13" x14ac:dyDescent="0.25">
      <c r="C161" s="3"/>
      <c r="D161" s="2060"/>
      <c r="E161" s="2061"/>
      <c r="F161" s="2061"/>
      <c r="G161" s="2061"/>
      <c r="H161" s="2061"/>
      <c r="I161" s="2061"/>
      <c r="J161" s="2061"/>
      <c r="K161" s="2061"/>
      <c r="L161" s="2062"/>
      <c r="M161" s="10"/>
    </row>
    <row r="162" spans="3:13" x14ac:dyDescent="0.25">
      <c r="C162" s="3"/>
      <c r="D162" s="2060"/>
      <c r="E162" s="2061"/>
      <c r="F162" s="2061"/>
      <c r="G162" s="2061"/>
      <c r="H162" s="2061"/>
      <c r="I162" s="2061"/>
      <c r="J162" s="2061"/>
      <c r="K162" s="2061"/>
      <c r="L162" s="2062"/>
      <c r="M162" s="10"/>
    </row>
    <row r="163" spans="3:13" x14ac:dyDescent="0.25">
      <c r="C163" s="3"/>
      <c r="D163" s="2060"/>
      <c r="E163" s="2061"/>
      <c r="F163" s="2061"/>
      <c r="G163" s="2061"/>
      <c r="H163" s="2061"/>
      <c r="I163" s="2061"/>
      <c r="J163" s="2061"/>
      <c r="K163" s="2061"/>
      <c r="L163" s="2062"/>
      <c r="M163" s="10"/>
    </row>
    <row r="164" spans="3:13" x14ac:dyDescent="0.25">
      <c r="C164" s="3"/>
      <c r="D164" s="2060"/>
      <c r="E164" s="2061"/>
      <c r="F164" s="2061"/>
      <c r="G164" s="2061"/>
      <c r="H164" s="2061"/>
      <c r="I164" s="2061"/>
      <c r="J164" s="2061"/>
      <c r="K164" s="2061"/>
      <c r="L164" s="2062"/>
      <c r="M164" s="10"/>
    </row>
    <row r="165" spans="3:13" x14ac:dyDescent="0.25">
      <c r="C165" s="3"/>
      <c r="D165" s="2060"/>
      <c r="E165" s="2061"/>
      <c r="F165" s="2061"/>
      <c r="G165" s="2061"/>
      <c r="H165" s="2061"/>
      <c r="I165" s="2061"/>
      <c r="J165" s="2061"/>
      <c r="K165" s="2061"/>
      <c r="L165" s="2062"/>
      <c r="M165" s="10"/>
    </row>
    <row r="166" spans="3:13" x14ac:dyDescent="0.25">
      <c r="C166" s="3"/>
      <c r="D166" s="2060"/>
      <c r="E166" s="2061"/>
      <c r="F166" s="2061"/>
      <c r="G166" s="2061"/>
      <c r="H166" s="2061"/>
      <c r="I166" s="2061"/>
      <c r="J166" s="2061"/>
      <c r="K166" s="2061"/>
      <c r="L166" s="2062"/>
      <c r="M166" s="10"/>
    </row>
    <row r="167" spans="3:13" x14ac:dyDescent="0.25">
      <c r="C167" s="3"/>
      <c r="D167" s="2060"/>
      <c r="E167" s="2061"/>
      <c r="F167" s="2061"/>
      <c r="G167" s="2061"/>
      <c r="H167" s="2061"/>
      <c r="I167" s="2061"/>
      <c r="J167" s="2061"/>
      <c r="K167" s="2061"/>
      <c r="L167" s="2062"/>
      <c r="M167" s="10"/>
    </row>
    <row r="168" spans="3:13" x14ac:dyDescent="0.25">
      <c r="C168" s="3"/>
      <c r="D168" s="2060"/>
      <c r="E168" s="2061"/>
      <c r="F168" s="2061"/>
      <c r="G168" s="2061"/>
      <c r="H168" s="2061"/>
      <c r="I168" s="2061"/>
      <c r="J168" s="2061"/>
      <c r="K168" s="2061"/>
      <c r="L168" s="2062"/>
      <c r="M168" s="10"/>
    </row>
    <row r="169" spans="3:13" x14ac:dyDescent="0.25">
      <c r="C169" s="3"/>
      <c r="D169" s="2060"/>
      <c r="E169" s="2061"/>
      <c r="F169" s="2061"/>
      <c r="G169" s="2061"/>
      <c r="H169" s="2061"/>
      <c r="I169" s="2061"/>
      <c r="J169" s="2061"/>
      <c r="K169" s="2061"/>
      <c r="L169" s="2062"/>
      <c r="M169" s="10"/>
    </row>
    <row r="170" spans="3:13" x14ac:dyDescent="0.25">
      <c r="C170" s="3"/>
      <c r="D170" s="2060"/>
      <c r="E170" s="2061"/>
      <c r="F170" s="2061"/>
      <c r="G170" s="2061"/>
      <c r="H170" s="2061"/>
      <c r="I170" s="2061"/>
      <c r="J170" s="2061"/>
      <c r="K170" s="2061"/>
      <c r="L170" s="2062"/>
      <c r="M170" s="10"/>
    </row>
    <row r="171" spans="3:13" x14ac:dyDescent="0.25">
      <c r="C171" s="3"/>
      <c r="D171" s="2060"/>
      <c r="E171" s="2061"/>
      <c r="F171" s="2061"/>
      <c r="G171" s="2061"/>
      <c r="H171" s="2061"/>
      <c r="I171" s="2061"/>
      <c r="J171" s="2061"/>
      <c r="K171" s="2061"/>
      <c r="L171" s="2062"/>
      <c r="M171" s="10"/>
    </row>
    <row r="172" spans="3:13" x14ac:dyDescent="0.25">
      <c r="C172" s="3"/>
      <c r="D172" s="2060"/>
      <c r="E172" s="2061"/>
      <c r="F172" s="2061"/>
      <c r="G172" s="2061"/>
      <c r="H172" s="2061"/>
      <c r="I172" s="2061"/>
      <c r="J172" s="2061"/>
      <c r="K172" s="2061"/>
      <c r="L172" s="2062"/>
      <c r="M172" s="10"/>
    </row>
    <row r="173" spans="3:13" x14ac:dyDescent="0.25">
      <c r="C173" s="3"/>
      <c r="D173" s="2060"/>
      <c r="E173" s="2061"/>
      <c r="F173" s="2061"/>
      <c r="G173" s="2061"/>
      <c r="H173" s="2061"/>
      <c r="I173" s="2061"/>
      <c r="J173" s="2061"/>
      <c r="K173" s="2061"/>
      <c r="L173" s="2062"/>
      <c r="M173" s="10"/>
    </row>
    <row r="174" spans="3:13" x14ac:dyDescent="0.25">
      <c r="C174" s="3"/>
      <c r="D174" s="2060"/>
      <c r="E174" s="2061"/>
      <c r="F174" s="2061"/>
      <c r="G174" s="2061"/>
      <c r="H174" s="2061"/>
      <c r="I174" s="2061"/>
      <c r="J174" s="2061"/>
      <c r="K174" s="2061"/>
      <c r="L174" s="2062"/>
      <c r="M174" s="10"/>
    </row>
    <row r="175" spans="3:13" x14ac:dyDescent="0.25">
      <c r="C175" s="3"/>
      <c r="D175" s="2060"/>
      <c r="E175" s="2061"/>
      <c r="F175" s="2061"/>
      <c r="G175" s="2061"/>
      <c r="H175" s="2061"/>
      <c r="I175" s="2061"/>
      <c r="J175" s="2061"/>
      <c r="K175" s="2061"/>
      <c r="L175" s="2062"/>
      <c r="M175" s="10"/>
    </row>
    <row r="176" spans="3:13" x14ac:dyDescent="0.25">
      <c r="C176" s="3"/>
      <c r="D176" s="2060"/>
      <c r="E176" s="2061"/>
      <c r="F176" s="2061"/>
      <c r="G176" s="2061"/>
      <c r="H176" s="2061"/>
      <c r="I176" s="2061"/>
      <c r="J176" s="2061"/>
      <c r="K176" s="2061"/>
      <c r="L176" s="2062"/>
      <c r="M176" s="10"/>
    </row>
    <row r="177" spans="3:13" x14ac:dyDescent="0.25">
      <c r="C177" s="3"/>
      <c r="D177" s="2060"/>
      <c r="E177" s="2061"/>
      <c r="F177" s="2061"/>
      <c r="G177" s="2061"/>
      <c r="H177" s="2061"/>
      <c r="I177" s="2061"/>
      <c r="J177" s="2061"/>
      <c r="K177" s="2061"/>
      <c r="L177" s="2062"/>
      <c r="M177" s="10"/>
    </row>
    <row r="178" spans="3:13" x14ac:dyDescent="0.25">
      <c r="C178" s="3"/>
      <c r="D178" s="2060"/>
      <c r="E178" s="2061"/>
      <c r="F178" s="2061"/>
      <c r="G178" s="2061"/>
      <c r="H178" s="2061"/>
      <c r="I178" s="2061"/>
      <c r="J178" s="2061"/>
      <c r="K178" s="2061"/>
      <c r="L178" s="2062"/>
      <c r="M178" s="10"/>
    </row>
    <row r="179" spans="3:13" x14ac:dyDescent="0.25">
      <c r="C179" s="3"/>
      <c r="D179" s="2060"/>
      <c r="E179" s="2061"/>
      <c r="F179" s="2061"/>
      <c r="G179" s="2061"/>
      <c r="H179" s="2061"/>
      <c r="I179" s="2061"/>
      <c r="J179" s="2061"/>
      <c r="K179" s="2061"/>
      <c r="L179" s="2062"/>
      <c r="M179" s="10"/>
    </row>
    <row r="180" spans="3:13" x14ac:dyDescent="0.25">
      <c r="C180" s="3"/>
      <c r="D180" s="2060"/>
      <c r="E180" s="2061"/>
      <c r="F180" s="2061"/>
      <c r="G180" s="2061"/>
      <c r="H180" s="2061"/>
      <c r="I180" s="2061"/>
      <c r="J180" s="2061"/>
      <c r="K180" s="2061"/>
      <c r="L180" s="2062"/>
      <c r="M180" s="10"/>
    </row>
    <row r="181" spans="3:13" x14ac:dyDescent="0.25">
      <c r="C181" s="3"/>
      <c r="D181" s="2060"/>
      <c r="E181" s="2061"/>
      <c r="F181" s="2061"/>
      <c r="G181" s="2061"/>
      <c r="H181" s="2061"/>
      <c r="I181" s="2061"/>
      <c r="J181" s="2061"/>
      <c r="K181" s="2061"/>
      <c r="L181" s="2062"/>
      <c r="M181" s="10"/>
    </row>
    <row r="182" spans="3:13" x14ac:dyDescent="0.25">
      <c r="C182" s="3"/>
      <c r="D182" s="2060"/>
      <c r="E182" s="2061"/>
      <c r="F182" s="2061"/>
      <c r="G182" s="2061"/>
      <c r="H182" s="2061"/>
      <c r="I182" s="2061"/>
      <c r="J182" s="2061"/>
      <c r="K182" s="2061"/>
      <c r="L182" s="2062"/>
      <c r="M182" s="10"/>
    </row>
    <row r="183" spans="3:13" x14ac:dyDescent="0.25">
      <c r="C183" s="3"/>
      <c r="D183" s="2060"/>
      <c r="E183" s="2061"/>
      <c r="F183" s="2061"/>
      <c r="G183" s="2061"/>
      <c r="H183" s="2061"/>
      <c r="I183" s="2061"/>
      <c r="J183" s="2061"/>
      <c r="K183" s="2061"/>
      <c r="L183" s="2062"/>
      <c r="M183" s="10"/>
    </row>
    <row r="184" spans="3:13" x14ac:dyDescent="0.25">
      <c r="C184" s="3"/>
      <c r="D184" s="2060"/>
      <c r="E184" s="2061"/>
      <c r="F184" s="2061"/>
      <c r="G184" s="2061"/>
      <c r="H184" s="2061"/>
      <c r="I184" s="2061"/>
      <c r="J184" s="2061"/>
      <c r="K184" s="2061"/>
      <c r="L184" s="2062"/>
      <c r="M184" s="10"/>
    </row>
    <row r="185" spans="3:13" x14ac:dyDescent="0.25">
      <c r="C185" s="3"/>
      <c r="D185" s="2060"/>
      <c r="E185" s="2061"/>
      <c r="F185" s="2061"/>
      <c r="G185" s="2061"/>
      <c r="H185" s="2061"/>
      <c r="I185" s="2061"/>
      <c r="J185" s="2061"/>
      <c r="K185" s="2061"/>
      <c r="L185" s="2062"/>
      <c r="M185" s="10"/>
    </row>
    <row r="186" spans="3:13" x14ac:dyDescent="0.25">
      <c r="C186" s="3"/>
      <c r="D186" s="2060"/>
      <c r="E186" s="2061"/>
      <c r="F186" s="2061"/>
      <c r="G186" s="2061"/>
      <c r="H186" s="2061"/>
      <c r="I186" s="2061"/>
      <c r="J186" s="2061"/>
      <c r="K186" s="2061"/>
      <c r="L186" s="2062"/>
      <c r="M186" s="10"/>
    </row>
    <row r="187" spans="3:13" x14ac:dyDescent="0.25">
      <c r="C187" s="3"/>
      <c r="D187" s="2060"/>
      <c r="E187" s="2061"/>
      <c r="F187" s="2061"/>
      <c r="G187" s="2061"/>
      <c r="H187" s="2061"/>
      <c r="I187" s="2061"/>
      <c r="J187" s="2061"/>
      <c r="K187" s="2061"/>
      <c r="L187" s="2062"/>
      <c r="M187" s="10"/>
    </row>
    <row r="188" spans="3:13" x14ac:dyDescent="0.25">
      <c r="C188" s="3"/>
      <c r="D188" s="2060"/>
      <c r="E188" s="2061"/>
      <c r="F188" s="2061"/>
      <c r="G188" s="2061"/>
      <c r="H188" s="2061"/>
      <c r="I188" s="2061"/>
      <c r="J188" s="2061"/>
      <c r="K188" s="2061"/>
      <c r="L188" s="2062"/>
      <c r="M188" s="10"/>
    </row>
    <row r="189" spans="3:13" x14ac:dyDescent="0.25">
      <c r="C189" s="3"/>
      <c r="D189" s="2060"/>
      <c r="E189" s="2061"/>
      <c r="F189" s="2061"/>
      <c r="G189" s="2061"/>
      <c r="H189" s="2061"/>
      <c r="I189" s="2061"/>
      <c r="J189" s="2061"/>
      <c r="K189" s="2061"/>
      <c r="L189" s="2062"/>
      <c r="M189" s="10"/>
    </row>
    <row r="190" spans="3:13" x14ac:dyDescent="0.25">
      <c r="C190" s="3"/>
      <c r="D190" s="2060"/>
      <c r="E190" s="2061"/>
      <c r="F190" s="2061"/>
      <c r="G190" s="2061"/>
      <c r="H190" s="2061"/>
      <c r="I190" s="2061"/>
      <c r="J190" s="2061"/>
      <c r="K190" s="2061"/>
      <c r="L190" s="2062"/>
      <c r="M190" s="10"/>
    </row>
    <row r="191" spans="3:13" x14ac:dyDescent="0.25">
      <c r="C191" s="3"/>
      <c r="D191" s="2060"/>
      <c r="E191" s="2061"/>
      <c r="F191" s="2061"/>
      <c r="G191" s="2061"/>
      <c r="H191" s="2061"/>
      <c r="I191" s="2061"/>
      <c r="J191" s="2061"/>
      <c r="K191" s="2061"/>
      <c r="L191" s="2062"/>
      <c r="M191" s="10"/>
    </row>
    <row r="192" spans="3:13" x14ac:dyDescent="0.25">
      <c r="C192" s="3"/>
      <c r="D192" s="2060"/>
      <c r="E192" s="2061"/>
      <c r="F192" s="2061"/>
      <c r="G192" s="2061"/>
      <c r="H192" s="2061"/>
      <c r="I192" s="2061"/>
      <c r="J192" s="2061"/>
      <c r="K192" s="2061"/>
      <c r="L192" s="2062"/>
      <c r="M192" s="10"/>
    </row>
    <row r="193" spans="3:13" x14ac:dyDescent="0.25">
      <c r="C193" s="3"/>
      <c r="D193" s="2060"/>
      <c r="E193" s="2061"/>
      <c r="F193" s="2061"/>
      <c r="G193" s="2061"/>
      <c r="H193" s="2061"/>
      <c r="I193" s="2061"/>
      <c r="J193" s="2061"/>
      <c r="K193" s="2061"/>
      <c r="L193" s="2062"/>
      <c r="M193" s="10"/>
    </row>
    <row r="194" spans="3:13" x14ac:dyDescent="0.25">
      <c r="C194" s="3"/>
      <c r="D194" s="2063"/>
      <c r="E194" s="2064"/>
      <c r="F194" s="2064"/>
      <c r="G194" s="2064"/>
      <c r="H194" s="2064"/>
      <c r="I194" s="2064"/>
      <c r="J194" s="2064"/>
      <c r="K194" s="2064"/>
      <c r="L194" s="2065"/>
      <c r="M194" s="10"/>
    </row>
    <row r="195" spans="3:13" x14ac:dyDescent="0.25">
      <c r="C195" s="7"/>
      <c r="D195" s="8"/>
      <c r="E195" s="8"/>
      <c r="F195" s="8"/>
      <c r="G195" s="8"/>
      <c r="H195" s="8"/>
      <c r="I195" s="8"/>
      <c r="J195" s="8"/>
      <c r="K195" s="8"/>
      <c r="L195" s="8"/>
      <c r="M195" s="11"/>
    </row>
    <row r="197" spans="3:13" ht="12.6" customHeight="1" x14ac:dyDescent="0.25"/>
    <row r="198" spans="3:13" x14ac:dyDescent="0.25">
      <c r="C198" s="1"/>
      <c r="D198" s="2"/>
      <c r="E198" s="2"/>
      <c r="F198" s="2"/>
      <c r="G198" s="2"/>
      <c r="H198" s="2"/>
      <c r="I198" s="2"/>
      <c r="J198" s="2"/>
      <c r="K198" s="2"/>
      <c r="L198" s="2"/>
      <c r="M198" s="9"/>
    </row>
    <row r="199" spans="3:13" ht="7.8" customHeight="1" x14ac:dyDescent="0.25">
      <c r="C199" s="3"/>
      <c r="D199" s="1576"/>
      <c r="E199" s="1577"/>
      <c r="F199" s="1918" t="s">
        <v>0</v>
      </c>
      <c r="G199" s="1919"/>
      <c r="H199" s="1919"/>
      <c r="I199" s="1919"/>
      <c r="J199" s="1920"/>
      <c r="K199" s="1607" t="s">
        <v>1</v>
      </c>
      <c r="L199" s="1609"/>
      <c r="M199" s="10"/>
    </row>
    <row r="200" spans="3:13" ht="14.4" customHeight="1" x14ac:dyDescent="0.25">
      <c r="C200" s="3"/>
      <c r="D200" s="1579"/>
      <c r="E200" s="1456"/>
      <c r="F200" s="1921"/>
      <c r="G200" s="1922"/>
      <c r="H200" s="1922"/>
      <c r="I200" s="1922"/>
      <c r="J200" s="1923"/>
      <c r="K200" s="1610" t="s">
        <v>2</v>
      </c>
      <c r="L200" s="1612"/>
      <c r="M200" s="10"/>
    </row>
    <row r="201" spans="3:13" ht="7.8" customHeight="1" x14ac:dyDescent="0.25">
      <c r="C201" s="3"/>
      <c r="D201" s="1579"/>
      <c r="E201" s="1456"/>
      <c r="F201" s="1921"/>
      <c r="G201" s="1922"/>
      <c r="H201" s="1922"/>
      <c r="I201" s="1922"/>
      <c r="J201" s="1923"/>
      <c r="K201" s="1607" t="s">
        <v>3</v>
      </c>
      <c r="L201" s="1609"/>
      <c r="M201" s="10"/>
    </row>
    <row r="202" spans="3:13" ht="14.4" customHeight="1" x14ac:dyDescent="0.25">
      <c r="C202" s="3"/>
      <c r="D202" s="1579"/>
      <c r="E202" s="1456"/>
      <c r="F202" s="1921"/>
      <c r="G202" s="1922"/>
      <c r="H202" s="1922"/>
      <c r="I202" s="1922"/>
      <c r="J202" s="1923"/>
      <c r="K202" s="1610" t="s">
        <v>4</v>
      </c>
      <c r="L202" s="1612"/>
      <c r="M202" s="10"/>
    </row>
    <row r="203" spans="3:13" ht="7.8" customHeight="1" x14ac:dyDescent="0.25">
      <c r="C203" s="3"/>
      <c r="D203" s="1579"/>
      <c r="E203" s="1456"/>
      <c r="F203" s="1921"/>
      <c r="G203" s="1922"/>
      <c r="H203" s="1922"/>
      <c r="I203" s="1922"/>
      <c r="J203" s="1923"/>
      <c r="K203" s="1607" t="s">
        <v>5</v>
      </c>
      <c r="L203" s="1609"/>
      <c r="M203" s="10"/>
    </row>
    <row r="204" spans="3:13" ht="14.4" customHeight="1" x14ac:dyDescent="0.25">
      <c r="C204" s="3"/>
      <c r="D204" s="1579"/>
      <c r="E204" s="1456"/>
      <c r="F204" s="1921"/>
      <c r="G204" s="1922"/>
      <c r="H204" s="1922"/>
      <c r="I204" s="1922"/>
      <c r="J204" s="1923"/>
      <c r="K204" s="1604">
        <v>45709</v>
      </c>
      <c r="L204" s="1606"/>
      <c r="M204" s="10"/>
    </row>
    <row r="205" spans="3:13" ht="7.8" customHeight="1" x14ac:dyDescent="0.25">
      <c r="C205" s="3"/>
      <c r="D205" s="1579"/>
      <c r="E205" s="1456"/>
      <c r="F205" s="1921"/>
      <c r="G205" s="1922"/>
      <c r="H205" s="1922"/>
      <c r="I205" s="1922"/>
      <c r="J205" s="1923"/>
      <c r="K205" s="1607" t="s">
        <v>6</v>
      </c>
      <c r="L205" s="1609"/>
      <c r="M205" s="10"/>
    </row>
    <row r="206" spans="3:13" ht="14.4" customHeight="1" x14ac:dyDescent="0.25">
      <c r="C206" s="3"/>
      <c r="D206" s="1581"/>
      <c r="E206" s="1582"/>
      <c r="F206" s="1924"/>
      <c r="G206" s="1925"/>
      <c r="H206" s="1925"/>
      <c r="I206" s="1925"/>
      <c r="J206" s="1926"/>
      <c r="K206" s="1610" t="s">
        <v>401</v>
      </c>
      <c r="L206" s="1612"/>
      <c r="M206" s="10"/>
    </row>
    <row r="207" spans="3:13" x14ac:dyDescent="0.25">
      <c r="C207" s="3"/>
      <c r="M207" s="10"/>
    </row>
    <row r="208" spans="3:13" x14ac:dyDescent="0.25">
      <c r="C208" s="3"/>
      <c r="D208" s="2066" t="s">
        <v>412</v>
      </c>
      <c r="E208" s="2067"/>
      <c r="F208" s="2067"/>
      <c r="G208" s="2067"/>
      <c r="H208" s="2067"/>
      <c r="I208" s="2067"/>
      <c r="J208" s="2067"/>
      <c r="K208" s="2067"/>
      <c r="L208" s="2068"/>
      <c r="M208" s="10"/>
    </row>
    <row r="209" spans="3:13" x14ac:dyDescent="0.25">
      <c r="C209" s="3"/>
      <c r="D209" s="2057"/>
      <c r="E209" s="2058"/>
      <c r="F209" s="2058"/>
      <c r="G209" s="2058"/>
      <c r="H209" s="2058"/>
      <c r="I209" s="2058"/>
      <c r="J209" s="2058"/>
      <c r="K209" s="2058"/>
      <c r="L209" s="2059"/>
      <c r="M209" s="10"/>
    </row>
    <row r="210" spans="3:13" x14ac:dyDescent="0.25">
      <c r="C210" s="3"/>
      <c r="D210" s="2060"/>
      <c r="E210" s="2061"/>
      <c r="F210" s="2061"/>
      <c r="G210" s="2061"/>
      <c r="H210" s="2061"/>
      <c r="I210" s="2061"/>
      <c r="J210" s="2061"/>
      <c r="K210" s="2061"/>
      <c r="L210" s="2062"/>
      <c r="M210" s="10"/>
    </row>
    <row r="211" spans="3:13" x14ac:dyDescent="0.25">
      <c r="C211" s="3"/>
      <c r="D211" s="2060"/>
      <c r="E211" s="2061"/>
      <c r="F211" s="2061"/>
      <c r="G211" s="2061"/>
      <c r="H211" s="2061"/>
      <c r="I211" s="2061"/>
      <c r="J211" s="2061"/>
      <c r="K211" s="2061"/>
      <c r="L211" s="2062"/>
      <c r="M211" s="10"/>
    </row>
    <row r="212" spans="3:13" x14ac:dyDescent="0.25">
      <c r="C212" s="3"/>
      <c r="D212" s="2060"/>
      <c r="E212" s="2061"/>
      <c r="F212" s="2061"/>
      <c r="G212" s="2061"/>
      <c r="H212" s="2061"/>
      <c r="I212" s="2061"/>
      <c r="J212" s="2061"/>
      <c r="K212" s="2061"/>
      <c r="L212" s="2062"/>
      <c r="M212" s="10"/>
    </row>
    <row r="213" spans="3:13" x14ac:dyDescent="0.25">
      <c r="C213" s="3"/>
      <c r="D213" s="2060"/>
      <c r="E213" s="2061"/>
      <c r="F213" s="2061"/>
      <c r="G213" s="2061"/>
      <c r="H213" s="2061"/>
      <c r="I213" s="2061"/>
      <c r="J213" s="2061"/>
      <c r="K213" s="2061"/>
      <c r="L213" s="2062"/>
      <c r="M213" s="10"/>
    </row>
    <row r="214" spans="3:13" x14ac:dyDescent="0.25">
      <c r="C214" s="3"/>
      <c r="D214" s="2060"/>
      <c r="E214" s="2061"/>
      <c r="F214" s="2061"/>
      <c r="G214" s="2061"/>
      <c r="H214" s="2061"/>
      <c r="I214" s="2061"/>
      <c r="J214" s="2061"/>
      <c r="K214" s="2061"/>
      <c r="L214" s="2062"/>
      <c r="M214" s="10"/>
    </row>
    <row r="215" spans="3:13" x14ac:dyDescent="0.25">
      <c r="C215" s="3"/>
      <c r="D215" s="2060"/>
      <c r="E215" s="2061"/>
      <c r="F215" s="2061"/>
      <c r="G215" s="2061"/>
      <c r="H215" s="2061"/>
      <c r="I215" s="2061"/>
      <c r="J215" s="2061"/>
      <c r="K215" s="2061"/>
      <c r="L215" s="2062"/>
      <c r="M215" s="10"/>
    </row>
    <row r="216" spans="3:13" x14ac:dyDescent="0.25">
      <c r="C216" s="3"/>
      <c r="D216" s="2060"/>
      <c r="E216" s="2061"/>
      <c r="F216" s="2061"/>
      <c r="G216" s="2061"/>
      <c r="H216" s="2061"/>
      <c r="I216" s="2061"/>
      <c r="J216" s="2061"/>
      <c r="K216" s="2061"/>
      <c r="L216" s="2062"/>
      <c r="M216" s="10"/>
    </row>
    <row r="217" spans="3:13" x14ac:dyDescent="0.25">
      <c r="C217" s="3"/>
      <c r="D217" s="2060"/>
      <c r="E217" s="2061"/>
      <c r="F217" s="2061"/>
      <c r="G217" s="2061"/>
      <c r="H217" s="2061"/>
      <c r="I217" s="2061"/>
      <c r="J217" s="2061"/>
      <c r="K217" s="2061"/>
      <c r="L217" s="2062"/>
      <c r="M217" s="10"/>
    </row>
    <row r="218" spans="3:13" x14ac:dyDescent="0.25">
      <c r="C218" s="3"/>
      <c r="D218" s="2060"/>
      <c r="E218" s="2061"/>
      <c r="F218" s="2061"/>
      <c r="G218" s="2061"/>
      <c r="H218" s="2061"/>
      <c r="I218" s="2061"/>
      <c r="J218" s="2061"/>
      <c r="K218" s="2061"/>
      <c r="L218" s="2062"/>
      <c r="M218" s="10"/>
    </row>
    <row r="219" spans="3:13" x14ac:dyDescent="0.25">
      <c r="C219" s="3"/>
      <c r="D219" s="2060"/>
      <c r="E219" s="2061"/>
      <c r="F219" s="2061"/>
      <c r="G219" s="2061"/>
      <c r="H219" s="2061"/>
      <c r="I219" s="2061"/>
      <c r="J219" s="2061"/>
      <c r="K219" s="2061"/>
      <c r="L219" s="2062"/>
      <c r="M219" s="10"/>
    </row>
    <row r="220" spans="3:13" x14ac:dyDescent="0.25">
      <c r="C220" s="3"/>
      <c r="D220" s="2060"/>
      <c r="E220" s="2061"/>
      <c r="F220" s="2061"/>
      <c r="G220" s="2061"/>
      <c r="H220" s="2061"/>
      <c r="I220" s="2061"/>
      <c r="J220" s="2061"/>
      <c r="K220" s="2061"/>
      <c r="L220" s="2062"/>
      <c r="M220" s="10"/>
    </row>
    <row r="221" spans="3:13" x14ac:dyDescent="0.25">
      <c r="C221" s="3"/>
      <c r="D221" s="2060"/>
      <c r="E221" s="2061"/>
      <c r="F221" s="2061"/>
      <c r="G221" s="2061"/>
      <c r="H221" s="2061"/>
      <c r="I221" s="2061"/>
      <c r="J221" s="2061"/>
      <c r="K221" s="2061"/>
      <c r="L221" s="2062"/>
      <c r="M221" s="10"/>
    </row>
    <row r="222" spans="3:13" x14ac:dyDescent="0.25">
      <c r="C222" s="3"/>
      <c r="D222" s="2060"/>
      <c r="E222" s="2061"/>
      <c r="F222" s="2061"/>
      <c r="G222" s="2061"/>
      <c r="H222" s="2061"/>
      <c r="I222" s="2061"/>
      <c r="J222" s="2061"/>
      <c r="K222" s="2061"/>
      <c r="L222" s="2062"/>
      <c r="M222" s="10"/>
    </row>
    <row r="223" spans="3:13" x14ac:dyDescent="0.25">
      <c r="C223" s="3"/>
      <c r="D223" s="2060"/>
      <c r="E223" s="2061"/>
      <c r="F223" s="2061"/>
      <c r="G223" s="2061"/>
      <c r="H223" s="2061"/>
      <c r="I223" s="2061"/>
      <c r="J223" s="2061"/>
      <c r="K223" s="2061"/>
      <c r="L223" s="2062"/>
      <c r="M223" s="10"/>
    </row>
    <row r="224" spans="3:13" x14ac:dyDescent="0.25">
      <c r="C224" s="3"/>
      <c r="D224" s="2060"/>
      <c r="E224" s="2061"/>
      <c r="F224" s="2061"/>
      <c r="G224" s="2061"/>
      <c r="H224" s="2061"/>
      <c r="I224" s="2061"/>
      <c r="J224" s="2061"/>
      <c r="K224" s="2061"/>
      <c r="L224" s="2062"/>
      <c r="M224" s="10"/>
    </row>
    <row r="225" spans="3:13" x14ac:dyDescent="0.25">
      <c r="C225" s="3"/>
      <c r="D225" s="2060"/>
      <c r="E225" s="2061"/>
      <c r="F225" s="2061"/>
      <c r="G225" s="2061"/>
      <c r="H225" s="2061"/>
      <c r="I225" s="2061"/>
      <c r="J225" s="2061"/>
      <c r="K225" s="2061"/>
      <c r="L225" s="2062"/>
      <c r="M225" s="10"/>
    </row>
    <row r="226" spans="3:13" x14ac:dyDescent="0.25">
      <c r="C226" s="3"/>
      <c r="D226" s="2060"/>
      <c r="E226" s="2061"/>
      <c r="F226" s="2061"/>
      <c r="G226" s="2061"/>
      <c r="H226" s="2061"/>
      <c r="I226" s="2061"/>
      <c r="J226" s="2061"/>
      <c r="K226" s="2061"/>
      <c r="L226" s="2062"/>
      <c r="M226" s="10"/>
    </row>
    <row r="227" spans="3:13" x14ac:dyDescent="0.25">
      <c r="C227" s="3"/>
      <c r="D227" s="2060"/>
      <c r="E227" s="2061"/>
      <c r="F227" s="2061"/>
      <c r="G227" s="2061"/>
      <c r="H227" s="2061"/>
      <c r="I227" s="2061"/>
      <c r="J227" s="2061"/>
      <c r="K227" s="2061"/>
      <c r="L227" s="2062"/>
      <c r="M227" s="10"/>
    </row>
    <row r="228" spans="3:13" x14ac:dyDescent="0.25">
      <c r="C228" s="3"/>
      <c r="D228" s="2060"/>
      <c r="E228" s="2061"/>
      <c r="F228" s="2061"/>
      <c r="G228" s="2061"/>
      <c r="H228" s="2061"/>
      <c r="I228" s="2061"/>
      <c r="J228" s="2061"/>
      <c r="K228" s="2061"/>
      <c r="L228" s="2062"/>
      <c r="M228" s="10"/>
    </row>
    <row r="229" spans="3:13" x14ac:dyDescent="0.25">
      <c r="C229" s="3"/>
      <c r="D229" s="2060"/>
      <c r="E229" s="2061"/>
      <c r="F229" s="2061"/>
      <c r="G229" s="2061"/>
      <c r="H229" s="2061"/>
      <c r="I229" s="2061"/>
      <c r="J229" s="2061"/>
      <c r="K229" s="2061"/>
      <c r="L229" s="2062"/>
      <c r="M229" s="10"/>
    </row>
    <row r="230" spans="3:13" x14ac:dyDescent="0.25">
      <c r="C230" s="3"/>
      <c r="D230" s="2060"/>
      <c r="E230" s="2061"/>
      <c r="F230" s="2061"/>
      <c r="G230" s="2061"/>
      <c r="H230" s="2061"/>
      <c r="I230" s="2061"/>
      <c r="J230" s="2061"/>
      <c r="K230" s="2061"/>
      <c r="L230" s="2062"/>
      <c r="M230" s="10"/>
    </row>
    <row r="231" spans="3:13" x14ac:dyDescent="0.25">
      <c r="C231" s="3"/>
      <c r="D231" s="2060"/>
      <c r="E231" s="2061"/>
      <c r="F231" s="2061"/>
      <c r="G231" s="2061"/>
      <c r="H231" s="2061"/>
      <c r="I231" s="2061"/>
      <c r="J231" s="2061"/>
      <c r="K231" s="2061"/>
      <c r="L231" s="2062"/>
      <c r="M231" s="10"/>
    </row>
    <row r="232" spans="3:13" x14ac:dyDescent="0.25">
      <c r="C232" s="3"/>
      <c r="D232" s="2060"/>
      <c r="E232" s="2061"/>
      <c r="F232" s="2061"/>
      <c r="G232" s="2061"/>
      <c r="H232" s="2061"/>
      <c r="I232" s="2061"/>
      <c r="J232" s="2061"/>
      <c r="K232" s="2061"/>
      <c r="L232" s="2062"/>
      <c r="M232" s="10"/>
    </row>
    <row r="233" spans="3:13" x14ac:dyDescent="0.25">
      <c r="C233" s="3"/>
      <c r="D233" s="2060"/>
      <c r="E233" s="2061"/>
      <c r="F233" s="2061"/>
      <c r="G233" s="2061"/>
      <c r="H233" s="2061"/>
      <c r="I233" s="2061"/>
      <c r="J233" s="2061"/>
      <c r="K233" s="2061"/>
      <c r="L233" s="2062"/>
      <c r="M233" s="10"/>
    </row>
    <row r="234" spans="3:13" x14ac:dyDescent="0.25">
      <c r="C234" s="3"/>
      <c r="D234" s="2060"/>
      <c r="E234" s="2061"/>
      <c r="F234" s="2061"/>
      <c r="G234" s="2061"/>
      <c r="H234" s="2061"/>
      <c r="I234" s="2061"/>
      <c r="J234" s="2061"/>
      <c r="K234" s="2061"/>
      <c r="L234" s="2062"/>
      <c r="M234" s="10"/>
    </row>
    <row r="235" spans="3:13" x14ac:dyDescent="0.25">
      <c r="C235" s="3"/>
      <c r="D235" s="2060"/>
      <c r="E235" s="2061"/>
      <c r="F235" s="2061"/>
      <c r="G235" s="2061"/>
      <c r="H235" s="2061"/>
      <c r="I235" s="2061"/>
      <c r="J235" s="2061"/>
      <c r="K235" s="2061"/>
      <c r="L235" s="2062"/>
      <c r="M235" s="10"/>
    </row>
    <row r="236" spans="3:13" x14ac:dyDescent="0.25">
      <c r="C236" s="3"/>
      <c r="D236" s="2060"/>
      <c r="E236" s="2061"/>
      <c r="F236" s="2061"/>
      <c r="G236" s="2061"/>
      <c r="H236" s="2061"/>
      <c r="I236" s="2061"/>
      <c r="J236" s="2061"/>
      <c r="K236" s="2061"/>
      <c r="L236" s="2062"/>
      <c r="M236" s="10"/>
    </row>
    <row r="237" spans="3:13" x14ac:dyDescent="0.25">
      <c r="C237" s="3"/>
      <c r="D237" s="2060"/>
      <c r="E237" s="2061"/>
      <c r="F237" s="2061"/>
      <c r="G237" s="2061"/>
      <c r="H237" s="2061"/>
      <c r="I237" s="2061"/>
      <c r="J237" s="2061"/>
      <c r="K237" s="2061"/>
      <c r="L237" s="2062"/>
      <c r="M237" s="10"/>
    </row>
    <row r="238" spans="3:13" x14ac:dyDescent="0.25">
      <c r="C238" s="3"/>
      <c r="D238" s="2060"/>
      <c r="E238" s="2061"/>
      <c r="F238" s="2061"/>
      <c r="G238" s="2061"/>
      <c r="H238" s="2061"/>
      <c r="I238" s="2061"/>
      <c r="J238" s="2061"/>
      <c r="K238" s="2061"/>
      <c r="L238" s="2062"/>
      <c r="M238" s="10"/>
    </row>
    <row r="239" spans="3:13" x14ac:dyDescent="0.25">
      <c r="C239" s="3"/>
      <c r="D239" s="2060"/>
      <c r="E239" s="2061"/>
      <c r="F239" s="2061"/>
      <c r="G239" s="2061"/>
      <c r="H239" s="2061"/>
      <c r="I239" s="2061"/>
      <c r="J239" s="2061"/>
      <c r="K239" s="2061"/>
      <c r="L239" s="2062"/>
      <c r="M239" s="10"/>
    </row>
    <row r="240" spans="3:13" x14ac:dyDescent="0.25">
      <c r="C240" s="3"/>
      <c r="D240" s="2060"/>
      <c r="E240" s="2061"/>
      <c r="F240" s="2061"/>
      <c r="G240" s="2061"/>
      <c r="H240" s="2061"/>
      <c r="I240" s="2061"/>
      <c r="J240" s="2061"/>
      <c r="K240" s="2061"/>
      <c r="L240" s="2062"/>
      <c r="M240" s="10"/>
    </row>
    <row r="241" spans="3:13" x14ac:dyDescent="0.25">
      <c r="C241" s="3"/>
      <c r="D241" s="2060"/>
      <c r="E241" s="2061"/>
      <c r="F241" s="2061"/>
      <c r="G241" s="2061"/>
      <c r="H241" s="2061"/>
      <c r="I241" s="2061"/>
      <c r="J241" s="2061"/>
      <c r="K241" s="2061"/>
      <c r="L241" s="2062"/>
      <c r="M241" s="10"/>
    </row>
    <row r="242" spans="3:13" x14ac:dyDescent="0.25">
      <c r="C242" s="3"/>
      <c r="D242" s="2060"/>
      <c r="E242" s="2061"/>
      <c r="F242" s="2061"/>
      <c r="G242" s="2061"/>
      <c r="H242" s="2061"/>
      <c r="I242" s="2061"/>
      <c r="J242" s="2061"/>
      <c r="K242" s="2061"/>
      <c r="L242" s="2062"/>
      <c r="M242" s="10"/>
    </row>
    <row r="243" spans="3:13" x14ac:dyDescent="0.25">
      <c r="C243" s="3"/>
      <c r="D243" s="2063"/>
      <c r="E243" s="2064"/>
      <c r="F243" s="2064"/>
      <c r="G243" s="2064"/>
      <c r="H243" s="2064"/>
      <c r="I243" s="2064"/>
      <c r="J243" s="2064"/>
      <c r="K243" s="2064"/>
      <c r="L243" s="2065"/>
      <c r="M243" s="10"/>
    </row>
    <row r="244" spans="3:13" x14ac:dyDescent="0.25">
      <c r="C244" s="7"/>
      <c r="D244" s="8"/>
      <c r="E244" s="8"/>
      <c r="F244" s="8"/>
      <c r="G244" s="8"/>
      <c r="H244" s="8"/>
      <c r="I244" s="8"/>
      <c r="J244" s="8"/>
      <c r="K244" s="8"/>
      <c r="L244" s="8"/>
      <c r="M244" s="11"/>
    </row>
    <row r="246" spans="3:13" ht="12.6" customHeight="1" x14ac:dyDescent="0.25"/>
    <row r="247" spans="3:13" x14ac:dyDescent="0.25">
      <c r="C247" s="1"/>
      <c r="D247" s="2"/>
      <c r="E247" s="2"/>
      <c r="F247" s="2"/>
      <c r="G247" s="2"/>
      <c r="H247" s="2"/>
      <c r="I247" s="2"/>
      <c r="J247" s="2"/>
      <c r="K247" s="2"/>
      <c r="L247" s="2"/>
      <c r="M247" s="9"/>
    </row>
    <row r="248" spans="3:13" ht="7.8" customHeight="1" x14ac:dyDescent="0.25">
      <c r="C248" s="3"/>
      <c r="D248" s="1576"/>
      <c r="E248" s="1577"/>
      <c r="F248" s="1918" t="s">
        <v>0</v>
      </c>
      <c r="G248" s="1919"/>
      <c r="H248" s="1919"/>
      <c r="I248" s="1919"/>
      <c r="J248" s="1920"/>
      <c r="K248" s="1607" t="s">
        <v>1</v>
      </c>
      <c r="L248" s="1609"/>
      <c r="M248" s="10"/>
    </row>
    <row r="249" spans="3:13" ht="14.4" customHeight="1" x14ac:dyDescent="0.25">
      <c r="C249" s="3"/>
      <c r="D249" s="1579"/>
      <c r="E249" s="1456"/>
      <c r="F249" s="1921"/>
      <c r="G249" s="1922"/>
      <c r="H249" s="1922"/>
      <c r="I249" s="1922"/>
      <c r="J249" s="1923"/>
      <c r="K249" s="1610" t="s">
        <v>2</v>
      </c>
      <c r="L249" s="1612"/>
      <c r="M249" s="10"/>
    </row>
    <row r="250" spans="3:13" ht="7.8" customHeight="1" x14ac:dyDescent="0.25">
      <c r="C250" s="3"/>
      <c r="D250" s="1579"/>
      <c r="E250" s="1456"/>
      <c r="F250" s="1921"/>
      <c r="G250" s="1922"/>
      <c r="H250" s="1922"/>
      <c r="I250" s="1922"/>
      <c r="J250" s="1923"/>
      <c r="K250" s="1607" t="s">
        <v>3</v>
      </c>
      <c r="L250" s="1609"/>
      <c r="M250" s="10"/>
    </row>
    <row r="251" spans="3:13" ht="14.4" customHeight="1" x14ac:dyDescent="0.25">
      <c r="C251" s="3"/>
      <c r="D251" s="1579"/>
      <c r="E251" s="1456"/>
      <c r="F251" s="1921"/>
      <c r="G251" s="1922"/>
      <c r="H251" s="1922"/>
      <c r="I251" s="1922"/>
      <c r="J251" s="1923"/>
      <c r="K251" s="1610" t="s">
        <v>4</v>
      </c>
      <c r="L251" s="1612"/>
      <c r="M251" s="10"/>
    </row>
    <row r="252" spans="3:13" ht="7.8" customHeight="1" x14ac:dyDescent="0.25">
      <c r="C252" s="3"/>
      <c r="D252" s="1579"/>
      <c r="E252" s="1456"/>
      <c r="F252" s="1921"/>
      <c r="G252" s="1922"/>
      <c r="H252" s="1922"/>
      <c r="I252" s="1922"/>
      <c r="J252" s="1923"/>
      <c r="K252" s="1607" t="s">
        <v>5</v>
      </c>
      <c r="L252" s="1609"/>
      <c r="M252" s="10"/>
    </row>
    <row r="253" spans="3:13" ht="14.4" customHeight="1" x14ac:dyDescent="0.25">
      <c r="C253" s="3"/>
      <c r="D253" s="1579"/>
      <c r="E253" s="1456"/>
      <c r="F253" s="1921"/>
      <c r="G253" s="1922"/>
      <c r="H253" s="1922"/>
      <c r="I253" s="1922"/>
      <c r="J253" s="1923"/>
      <c r="K253" s="1604">
        <v>45709</v>
      </c>
      <c r="L253" s="1606"/>
      <c r="M253" s="10"/>
    </row>
    <row r="254" spans="3:13" ht="7.8" customHeight="1" x14ac:dyDescent="0.25">
      <c r="C254" s="3"/>
      <c r="D254" s="1579"/>
      <c r="E254" s="1456"/>
      <c r="F254" s="1921"/>
      <c r="G254" s="1922"/>
      <c r="H254" s="1922"/>
      <c r="I254" s="1922"/>
      <c r="J254" s="1923"/>
      <c r="K254" s="1607" t="s">
        <v>6</v>
      </c>
      <c r="L254" s="1609"/>
      <c r="M254" s="10"/>
    </row>
    <row r="255" spans="3:13" ht="14.4" customHeight="1" x14ac:dyDescent="0.25">
      <c r="C255" s="3"/>
      <c r="D255" s="1581"/>
      <c r="E255" s="1582"/>
      <c r="F255" s="1924"/>
      <c r="G255" s="1925"/>
      <c r="H255" s="1925"/>
      <c r="I255" s="1925"/>
      <c r="J255" s="1926"/>
      <c r="K255" s="1610" t="s">
        <v>401</v>
      </c>
      <c r="L255" s="1612"/>
      <c r="M255" s="10"/>
    </row>
    <row r="256" spans="3:13" x14ac:dyDescent="0.25">
      <c r="C256" s="3"/>
      <c r="M256" s="10"/>
    </row>
    <row r="257" spans="3:13" x14ac:dyDescent="0.25">
      <c r="C257" s="3"/>
      <c r="D257" s="2066" t="s">
        <v>413</v>
      </c>
      <c r="E257" s="2067"/>
      <c r="F257" s="2067"/>
      <c r="G257" s="2067"/>
      <c r="H257" s="2067"/>
      <c r="I257" s="2067"/>
      <c r="J257" s="2067"/>
      <c r="K257" s="2067"/>
      <c r="L257" s="2068"/>
      <c r="M257" s="10"/>
    </row>
    <row r="258" spans="3:13" x14ac:dyDescent="0.25">
      <c r="C258" s="3"/>
      <c r="D258" s="2057"/>
      <c r="E258" s="2058"/>
      <c r="F258" s="2058"/>
      <c r="G258" s="2058"/>
      <c r="H258" s="2058"/>
      <c r="I258" s="2058"/>
      <c r="J258" s="2058"/>
      <c r="K258" s="2058"/>
      <c r="L258" s="2059"/>
      <c r="M258" s="10"/>
    </row>
    <row r="259" spans="3:13" x14ac:dyDescent="0.25">
      <c r="C259" s="3"/>
      <c r="D259" s="2060"/>
      <c r="E259" s="2061"/>
      <c r="F259" s="2061"/>
      <c r="G259" s="2061"/>
      <c r="H259" s="2061"/>
      <c r="I259" s="2061"/>
      <c r="J259" s="2061"/>
      <c r="K259" s="2061"/>
      <c r="L259" s="2062"/>
      <c r="M259" s="10"/>
    </row>
    <row r="260" spans="3:13" x14ac:dyDescent="0.25">
      <c r="C260" s="3"/>
      <c r="D260" s="2060"/>
      <c r="E260" s="2061"/>
      <c r="F260" s="2061"/>
      <c r="G260" s="2061"/>
      <c r="H260" s="2061"/>
      <c r="I260" s="2061"/>
      <c r="J260" s="2061"/>
      <c r="K260" s="2061"/>
      <c r="L260" s="2062"/>
      <c r="M260" s="10"/>
    </row>
    <row r="261" spans="3:13" x14ac:dyDescent="0.25">
      <c r="C261" s="3"/>
      <c r="D261" s="2060"/>
      <c r="E261" s="2061"/>
      <c r="F261" s="2061"/>
      <c r="G261" s="2061"/>
      <c r="H261" s="2061"/>
      <c r="I261" s="2061"/>
      <c r="J261" s="2061"/>
      <c r="K261" s="2061"/>
      <c r="L261" s="2062"/>
      <c r="M261" s="10"/>
    </row>
    <row r="262" spans="3:13" x14ac:dyDescent="0.25">
      <c r="C262" s="3"/>
      <c r="D262" s="2060"/>
      <c r="E262" s="2061"/>
      <c r="F262" s="2061"/>
      <c r="G262" s="2061"/>
      <c r="H262" s="2061"/>
      <c r="I262" s="2061"/>
      <c r="J262" s="2061"/>
      <c r="K262" s="2061"/>
      <c r="L262" s="2062"/>
      <c r="M262" s="10"/>
    </row>
    <row r="263" spans="3:13" x14ac:dyDescent="0.25">
      <c r="C263" s="3"/>
      <c r="D263" s="2060"/>
      <c r="E263" s="2061"/>
      <c r="F263" s="2061"/>
      <c r="G263" s="2061"/>
      <c r="H263" s="2061"/>
      <c r="I263" s="2061"/>
      <c r="J263" s="2061"/>
      <c r="K263" s="2061"/>
      <c r="L263" s="2062"/>
      <c r="M263" s="10"/>
    </row>
    <row r="264" spans="3:13" x14ac:dyDescent="0.25">
      <c r="C264" s="3"/>
      <c r="D264" s="2060"/>
      <c r="E264" s="2061"/>
      <c r="F264" s="2061"/>
      <c r="G264" s="2061"/>
      <c r="H264" s="2061"/>
      <c r="I264" s="2061"/>
      <c r="J264" s="2061"/>
      <c r="K264" s="2061"/>
      <c r="L264" s="2062"/>
      <c r="M264" s="10"/>
    </row>
    <row r="265" spans="3:13" x14ac:dyDescent="0.25">
      <c r="C265" s="3"/>
      <c r="D265" s="2060"/>
      <c r="E265" s="2061"/>
      <c r="F265" s="2061"/>
      <c r="G265" s="2061"/>
      <c r="H265" s="2061"/>
      <c r="I265" s="2061"/>
      <c r="J265" s="2061"/>
      <c r="K265" s="2061"/>
      <c r="L265" s="2062"/>
      <c r="M265" s="10"/>
    </row>
    <row r="266" spans="3:13" x14ac:dyDescent="0.25">
      <c r="C266" s="3"/>
      <c r="D266" s="2060"/>
      <c r="E266" s="2061"/>
      <c r="F266" s="2061"/>
      <c r="G266" s="2061"/>
      <c r="H266" s="2061"/>
      <c r="I266" s="2061"/>
      <c r="J266" s="2061"/>
      <c r="K266" s="2061"/>
      <c r="L266" s="2062"/>
      <c r="M266" s="10"/>
    </row>
    <row r="267" spans="3:13" x14ac:dyDescent="0.25">
      <c r="C267" s="3"/>
      <c r="D267" s="2060"/>
      <c r="E267" s="2061"/>
      <c r="F267" s="2061"/>
      <c r="G267" s="2061"/>
      <c r="H267" s="2061"/>
      <c r="I267" s="2061"/>
      <c r="J267" s="2061"/>
      <c r="K267" s="2061"/>
      <c r="L267" s="2062"/>
      <c r="M267" s="10"/>
    </row>
    <row r="268" spans="3:13" x14ac:dyDescent="0.25">
      <c r="C268" s="3"/>
      <c r="D268" s="2060"/>
      <c r="E268" s="2061"/>
      <c r="F268" s="2061"/>
      <c r="G268" s="2061"/>
      <c r="H268" s="2061"/>
      <c r="I268" s="2061"/>
      <c r="J268" s="2061"/>
      <c r="K268" s="2061"/>
      <c r="L268" s="2062"/>
      <c r="M268" s="10"/>
    </row>
    <row r="269" spans="3:13" x14ac:dyDescent="0.25">
      <c r="C269" s="3"/>
      <c r="D269" s="2060"/>
      <c r="E269" s="2061"/>
      <c r="F269" s="2061"/>
      <c r="G269" s="2061"/>
      <c r="H269" s="2061"/>
      <c r="I269" s="2061"/>
      <c r="J269" s="2061"/>
      <c r="K269" s="2061"/>
      <c r="L269" s="2062"/>
      <c r="M269" s="10"/>
    </row>
    <row r="270" spans="3:13" x14ac:dyDescent="0.25">
      <c r="C270" s="3"/>
      <c r="D270" s="2063"/>
      <c r="E270" s="2064"/>
      <c r="F270" s="2064"/>
      <c r="G270" s="2064"/>
      <c r="H270" s="2064"/>
      <c r="I270" s="2064"/>
      <c r="J270" s="2064"/>
      <c r="K270" s="2064"/>
      <c r="L270" s="2065"/>
      <c r="M270" s="10"/>
    </row>
    <row r="271" spans="3:13" x14ac:dyDescent="0.25">
      <c r="C271" s="3"/>
      <c r="D271" s="13"/>
      <c r="E271" s="14"/>
      <c r="F271" s="14"/>
      <c r="G271" s="14"/>
      <c r="H271" s="14"/>
      <c r="I271" s="14"/>
      <c r="J271" s="14"/>
      <c r="K271" s="14"/>
      <c r="L271" s="13"/>
      <c r="M271" s="10"/>
    </row>
    <row r="272" spans="3:13" x14ac:dyDescent="0.25">
      <c r="C272" s="3"/>
      <c r="D272" s="2066" t="s">
        <v>414</v>
      </c>
      <c r="E272" s="2067"/>
      <c r="F272" s="2067"/>
      <c r="G272" s="2067"/>
      <c r="H272" s="2067"/>
      <c r="I272" s="2067"/>
      <c r="J272" s="2067"/>
      <c r="K272" s="2067"/>
      <c r="L272" s="2068"/>
      <c r="M272" s="10"/>
    </row>
    <row r="273" spans="3:13" x14ac:dyDescent="0.25">
      <c r="C273" s="3"/>
      <c r="D273" s="2057"/>
      <c r="E273" s="2058"/>
      <c r="F273" s="2058"/>
      <c r="G273" s="2058"/>
      <c r="H273" s="2058"/>
      <c r="I273" s="2058"/>
      <c r="J273" s="2058"/>
      <c r="K273" s="2058"/>
      <c r="L273" s="2059"/>
      <c r="M273" s="10"/>
    </row>
    <row r="274" spans="3:13" x14ac:dyDescent="0.25">
      <c r="C274" s="3"/>
      <c r="D274" s="2060"/>
      <c r="E274" s="2061"/>
      <c r="F274" s="2061"/>
      <c r="G274" s="2061"/>
      <c r="H274" s="2061"/>
      <c r="I274" s="2061"/>
      <c r="J274" s="2061"/>
      <c r="K274" s="2061"/>
      <c r="L274" s="2062"/>
      <c r="M274" s="10"/>
    </row>
    <row r="275" spans="3:13" x14ac:dyDescent="0.25">
      <c r="C275" s="3"/>
      <c r="D275" s="2060"/>
      <c r="E275" s="2061"/>
      <c r="F275" s="2061"/>
      <c r="G275" s="2061"/>
      <c r="H275" s="2061"/>
      <c r="I275" s="2061"/>
      <c r="J275" s="2061"/>
      <c r="K275" s="2061"/>
      <c r="L275" s="2062"/>
      <c r="M275" s="10"/>
    </row>
    <row r="276" spans="3:13" x14ac:dyDescent="0.25">
      <c r="C276" s="3"/>
      <c r="D276" s="2060"/>
      <c r="E276" s="2061"/>
      <c r="F276" s="2061"/>
      <c r="G276" s="2061"/>
      <c r="H276" s="2061"/>
      <c r="I276" s="2061"/>
      <c r="J276" s="2061"/>
      <c r="K276" s="2061"/>
      <c r="L276" s="2062"/>
      <c r="M276" s="10"/>
    </row>
    <row r="277" spans="3:13" x14ac:dyDescent="0.25">
      <c r="C277" s="3"/>
      <c r="D277" s="2060"/>
      <c r="E277" s="2061"/>
      <c r="F277" s="2061"/>
      <c r="G277" s="2061"/>
      <c r="H277" s="2061"/>
      <c r="I277" s="2061"/>
      <c r="J277" s="2061"/>
      <c r="K277" s="2061"/>
      <c r="L277" s="2062"/>
      <c r="M277" s="10"/>
    </row>
    <row r="278" spans="3:13" x14ac:dyDescent="0.25">
      <c r="C278" s="3"/>
      <c r="D278" s="2060"/>
      <c r="E278" s="2061"/>
      <c r="F278" s="2061"/>
      <c r="G278" s="2061"/>
      <c r="H278" s="2061"/>
      <c r="I278" s="2061"/>
      <c r="J278" s="2061"/>
      <c r="K278" s="2061"/>
      <c r="L278" s="2062"/>
      <c r="M278" s="10"/>
    </row>
    <row r="279" spans="3:13" x14ac:dyDescent="0.25">
      <c r="C279" s="3"/>
      <c r="D279" s="2060"/>
      <c r="E279" s="2061"/>
      <c r="F279" s="2061"/>
      <c r="G279" s="2061"/>
      <c r="H279" s="2061"/>
      <c r="I279" s="2061"/>
      <c r="J279" s="2061"/>
      <c r="K279" s="2061"/>
      <c r="L279" s="2062"/>
      <c r="M279" s="10"/>
    </row>
    <row r="280" spans="3:13" x14ac:dyDescent="0.25">
      <c r="C280" s="3"/>
      <c r="D280" s="2060"/>
      <c r="E280" s="2061"/>
      <c r="F280" s="2061"/>
      <c r="G280" s="2061"/>
      <c r="H280" s="2061"/>
      <c r="I280" s="2061"/>
      <c r="J280" s="2061"/>
      <c r="K280" s="2061"/>
      <c r="L280" s="2062"/>
      <c r="M280" s="10"/>
    </row>
    <row r="281" spans="3:13" x14ac:dyDescent="0.25">
      <c r="C281" s="3"/>
      <c r="D281" s="2060"/>
      <c r="E281" s="2061"/>
      <c r="F281" s="2061"/>
      <c r="G281" s="2061"/>
      <c r="H281" s="2061"/>
      <c r="I281" s="2061"/>
      <c r="J281" s="2061"/>
      <c r="K281" s="2061"/>
      <c r="L281" s="2062"/>
      <c r="M281" s="10"/>
    </row>
    <row r="282" spans="3:13" x14ac:dyDescent="0.25">
      <c r="C282" s="3"/>
      <c r="D282" s="2060"/>
      <c r="E282" s="2061"/>
      <c r="F282" s="2061"/>
      <c r="G282" s="2061"/>
      <c r="H282" s="2061"/>
      <c r="I282" s="2061"/>
      <c r="J282" s="2061"/>
      <c r="K282" s="2061"/>
      <c r="L282" s="2062"/>
      <c r="M282" s="10"/>
    </row>
    <row r="283" spans="3:13" x14ac:dyDescent="0.25">
      <c r="C283" s="3"/>
      <c r="D283" s="2060"/>
      <c r="E283" s="2061"/>
      <c r="F283" s="2061"/>
      <c r="G283" s="2061"/>
      <c r="H283" s="2061"/>
      <c r="I283" s="2061"/>
      <c r="J283" s="2061"/>
      <c r="K283" s="2061"/>
      <c r="L283" s="2062"/>
      <c r="M283" s="10"/>
    </row>
    <row r="284" spans="3:13" x14ac:dyDescent="0.25">
      <c r="C284" s="3"/>
      <c r="D284" s="2060"/>
      <c r="E284" s="2061"/>
      <c r="F284" s="2061"/>
      <c r="G284" s="2061"/>
      <c r="H284" s="2061"/>
      <c r="I284" s="2061"/>
      <c r="J284" s="2061"/>
      <c r="K284" s="2061"/>
      <c r="L284" s="2062"/>
      <c r="M284" s="10"/>
    </row>
    <row r="285" spans="3:13" x14ac:dyDescent="0.25">
      <c r="C285" s="3"/>
      <c r="D285" s="2060"/>
      <c r="E285" s="2061"/>
      <c r="F285" s="2061"/>
      <c r="G285" s="2061"/>
      <c r="H285" s="2061"/>
      <c r="I285" s="2061"/>
      <c r="J285" s="2061"/>
      <c r="K285" s="2061"/>
      <c r="L285" s="2062"/>
      <c r="M285" s="10"/>
    </row>
    <row r="286" spans="3:13" x14ac:dyDescent="0.25">
      <c r="C286" s="3"/>
      <c r="D286" s="2060"/>
      <c r="E286" s="2061"/>
      <c r="F286" s="2061"/>
      <c r="G286" s="2061"/>
      <c r="H286" s="2061"/>
      <c r="I286" s="2061"/>
      <c r="J286" s="2061"/>
      <c r="K286" s="2061"/>
      <c r="L286" s="2062"/>
      <c r="M286" s="10"/>
    </row>
    <row r="287" spans="3:13" x14ac:dyDescent="0.25">
      <c r="C287" s="3"/>
      <c r="D287" s="2060"/>
      <c r="E287" s="2061"/>
      <c r="F287" s="2061"/>
      <c r="G287" s="2061"/>
      <c r="H287" s="2061"/>
      <c r="I287" s="2061"/>
      <c r="J287" s="2061"/>
      <c r="K287" s="2061"/>
      <c r="L287" s="2062"/>
      <c r="M287" s="10"/>
    </row>
    <row r="288" spans="3:13" x14ac:dyDescent="0.25">
      <c r="C288" s="3"/>
      <c r="D288" s="2060"/>
      <c r="E288" s="2061"/>
      <c r="F288" s="2061"/>
      <c r="G288" s="2061"/>
      <c r="H288" s="2061"/>
      <c r="I288" s="2061"/>
      <c r="J288" s="2061"/>
      <c r="K288" s="2061"/>
      <c r="L288" s="2062"/>
      <c r="M288" s="10"/>
    </row>
    <row r="289" spans="3:13" x14ac:dyDescent="0.25">
      <c r="C289" s="3"/>
      <c r="D289" s="2060"/>
      <c r="E289" s="2061"/>
      <c r="F289" s="2061"/>
      <c r="G289" s="2061"/>
      <c r="H289" s="2061"/>
      <c r="I289" s="2061"/>
      <c r="J289" s="2061"/>
      <c r="K289" s="2061"/>
      <c r="L289" s="2062"/>
      <c r="M289" s="10"/>
    </row>
    <row r="290" spans="3:13" x14ac:dyDescent="0.25">
      <c r="C290" s="3"/>
      <c r="D290" s="2060"/>
      <c r="E290" s="2061"/>
      <c r="F290" s="2061"/>
      <c r="G290" s="2061"/>
      <c r="H290" s="2061"/>
      <c r="I290" s="2061"/>
      <c r="J290" s="2061"/>
      <c r="K290" s="2061"/>
      <c r="L290" s="2062"/>
      <c r="M290" s="10"/>
    </row>
    <row r="291" spans="3:13" x14ac:dyDescent="0.25">
      <c r="C291" s="3"/>
      <c r="D291" s="2060"/>
      <c r="E291" s="2061"/>
      <c r="F291" s="2061"/>
      <c r="G291" s="2061"/>
      <c r="H291" s="2061"/>
      <c r="I291" s="2061"/>
      <c r="J291" s="2061"/>
      <c r="K291" s="2061"/>
      <c r="L291" s="2062"/>
      <c r="M291" s="10"/>
    </row>
    <row r="292" spans="3:13" x14ac:dyDescent="0.25">
      <c r="C292" s="3"/>
      <c r="D292" s="2063"/>
      <c r="E292" s="2064"/>
      <c r="F292" s="2064"/>
      <c r="G292" s="2064"/>
      <c r="H292" s="2064"/>
      <c r="I292" s="2064"/>
      <c r="J292" s="2064"/>
      <c r="K292" s="2064"/>
      <c r="L292" s="2065"/>
      <c r="M292" s="10"/>
    </row>
    <row r="293" spans="3:13" x14ac:dyDescent="0.25">
      <c r="C293" s="7"/>
      <c r="D293" s="8"/>
      <c r="E293" s="8"/>
      <c r="F293" s="8"/>
      <c r="G293" s="8"/>
      <c r="H293" s="8"/>
      <c r="I293" s="8"/>
      <c r="J293" s="8"/>
      <c r="K293" s="8"/>
      <c r="L293" s="8"/>
      <c r="M293" s="11"/>
    </row>
    <row r="295" spans="3:13" ht="12.6" customHeight="1" x14ac:dyDescent="0.25"/>
    <row r="296" spans="3:13" x14ac:dyDescent="0.25">
      <c r="C296" s="1"/>
      <c r="D296" s="2"/>
      <c r="E296" s="2"/>
      <c r="F296" s="2"/>
      <c r="G296" s="2"/>
      <c r="H296" s="2"/>
      <c r="I296" s="2"/>
      <c r="J296" s="2"/>
      <c r="K296" s="2"/>
      <c r="L296" s="2"/>
      <c r="M296" s="9"/>
    </row>
    <row r="297" spans="3:13" ht="7.8" customHeight="1" x14ac:dyDescent="0.25">
      <c r="C297" s="3"/>
      <c r="D297" s="1576"/>
      <c r="E297" s="1577"/>
      <c r="F297" s="1918" t="s">
        <v>0</v>
      </c>
      <c r="G297" s="1919"/>
      <c r="H297" s="1919"/>
      <c r="I297" s="1919"/>
      <c r="J297" s="1920"/>
      <c r="K297" s="1607" t="s">
        <v>1</v>
      </c>
      <c r="L297" s="1609"/>
      <c r="M297" s="10"/>
    </row>
    <row r="298" spans="3:13" ht="14.4" customHeight="1" x14ac:dyDescent="0.25">
      <c r="C298" s="3"/>
      <c r="D298" s="1579"/>
      <c r="E298" s="1456"/>
      <c r="F298" s="1921"/>
      <c r="G298" s="1922"/>
      <c r="H298" s="1922"/>
      <c r="I298" s="1922"/>
      <c r="J298" s="1923"/>
      <c r="K298" s="1610" t="s">
        <v>2</v>
      </c>
      <c r="L298" s="1612"/>
      <c r="M298" s="10"/>
    </row>
    <row r="299" spans="3:13" ht="7.8" customHeight="1" x14ac:dyDescent="0.25">
      <c r="C299" s="3"/>
      <c r="D299" s="1579"/>
      <c r="E299" s="1456"/>
      <c r="F299" s="1921"/>
      <c r="G299" s="1922"/>
      <c r="H299" s="1922"/>
      <c r="I299" s="1922"/>
      <c r="J299" s="1923"/>
      <c r="K299" s="1607" t="s">
        <v>3</v>
      </c>
      <c r="L299" s="1609"/>
      <c r="M299" s="10"/>
    </row>
    <row r="300" spans="3:13" ht="14.4" customHeight="1" x14ac:dyDescent="0.25">
      <c r="C300" s="3"/>
      <c r="D300" s="1579"/>
      <c r="E300" s="1456"/>
      <c r="F300" s="1921"/>
      <c r="G300" s="1922"/>
      <c r="H300" s="1922"/>
      <c r="I300" s="1922"/>
      <c r="J300" s="1923"/>
      <c r="K300" s="1610" t="s">
        <v>4</v>
      </c>
      <c r="L300" s="1612"/>
      <c r="M300" s="10"/>
    </row>
    <row r="301" spans="3:13" ht="7.8" customHeight="1" x14ac:dyDescent="0.25">
      <c r="C301" s="3"/>
      <c r="D301" s="1579"/>
      <c r="E301" s="1456"/>
      <c r="F301" s="1921"/>
      <c r="G301" s="1922"/>
      <c r="H301" s="1922"/>
      <c r="I301" s="1922"/>
      <c r="J301" s="1923"/>
      <c r="K301" s="1607" t="s">
        <v>5</v>
      </c>
      <c r="L301" s="1609"/>
      <c r="M301" s="10"/>
    </row>
    <row r="302" spans="3:13" ht="14.4" customHeight="1" x14ac:dyDescent="0.25">
      <c r="C302" s="3"/>
      <c r="D302" s="1579"/>
      <c r="E302" s="1456"/>
      <c r="F302" s="1921"/>
      <c r="G302" s="1922"/>
      <c r="H302" s="1922"/>
      <c r="I302" s="1922"/>
      <c r="J302" s="1923"/>
      <c r="K302" s="1604">
        <v>45709</v>
      </c>
      <c r="L302" s="1606"/>
      <c r="M302" s="10"/>
    </row>
    <row r="303" spans="3:13" ht="7.8" customHeight="1" x14ac:dyDescent="0.25">
      <c r="C303" s="3"/>
      <c r="D303" s="1579"/>
      <c r="E303" s="1456"/>
      <c r="F303" s="1921"/>
      <c r="G303" s="1922"/>
      <c r="H303" s="1922"/>
      <c r="I303" s="1922"/>
      <c r="J303" s="1923"/>
      <c r="K303" s="1607" t="s">
        <v>6</v>
      </c>
      <c r="L303" s="1609"/>
      <c r="M303" s="10"/>
    </row>
    <row r="304" spans="3:13" ht="14.4" customHeight="1" x14ac:dyDescent="0.25">
      <c r="C304" s="3"/>
      <c r="D304" s="1581"/>
      <c r="E304" s="1582"/>
      <c r="F304" s="1924"/>
      <c r="G304" s="1925"/>
      <c r="H304" s="1925"/>
      <c r="I304" s="1925"/>
      <c r="J304" s="1926"/>
      <c r="K304" s="1610" t="s">
        <v>401</v>
      </c>
      <c r="L304" s="1612"/>
      <c r="M304" s="10"/>
    </row>
    <row r="305" spans="3:13" x14ac:dyDescent="0.25">
      <c r="C305" s="3"/>
      <c r="M305" s="10"/>
    </row>
    <row r="306" spans="3:13" x14ac:dyDescent="0.25">
      <c r="C306" s="3"/>
      <c r="D306" s="2066" t="s">
        <v>415</v>
      </c>
      <c r="E306" s="2067"/>
      <c r="F306" s="2067"/>
      <c r="G306" s="2067"/>
      <c r="H306" s="2067"/>
      <c r="I306" s="2067"/>
      <c r="J306" s="2067"/>
      <c r="K306" s="2067"/>
      <c r="L306" s="2068"/>
      <c r="M306" s="10"/>
    </row>
    <row r="307" spans="3:13" x14ac:dyDescent="0.25">
      <c r="C307" s="3"/>
      <c r="D307" s="2057"/>
      <c r="E307" s="2058"/>
      <c r="F307" s="2058"/>
      <c r="G307" s="2058"/>
      <c r="H307" s="2058"/>
      <c r="I307" s="2058"/>
      <c r="J307" s="2058"/>
      <c r="K307" s="2058"/>
      <c r="L307" s="2059"/>
      <c r="M307" s="10"/>
    </row>
    <row r="308" spans="3:13" x14ac:dyDescent="0.25">
      <c r="C308" s="3"/>
      <c r="D308" s="2060"/>
      <c r="E308" s="2061"/>
      <c r="F308" s="2061"/>
      <c r="G308" s="2061"/>
      <c r="H308" s="2061"/>
      <c r="I308" s="2061"/>
      <c r="J308" s="2061"/>
      <c r="K308" s="2061"/>
      <c r="L308" s="2062"/>
      <c r="M308" s="10"/>
    </row>
    <row r="309" spans="3:13" x14ac:dyDescent="0.25">
      <c r="C309" s="3"/>
      <c r="D309" s="2060"/>
      <c r="E309" s="2061"/>
      <c r="F309" s="2061"/>
      <c r="G309" s="2061"/>
      <c r="H309" s="2061"/>
      <c r="I309" s="2061"/>
      <c r="J309" s="2061"/>
      <c r="K309" s="2061"/>
      <c r="L309" s="2062"/>
      <c r="M309" s="10"/>
    </row>
    <row r="310" spans="3:13" x14ac:dyDescent="0.25">
      <c r="C310" s="3"/>
      <c r="D310" s="2060"/>
      <c r="E310" s="2061"/>
      <c r="F310" s="2061"/>
      <c r="G310" s="2061"/>
      <c r="H310" s="2061"/>
      <c r="I310" s="2061"/>
      <c r="J310" s="2061"/>
      <c r="K310" s="2061"/>
      <c r="L310" s="2062"/>
      <c r="M310" s="10"/>
    </row>
    <row r="311" spans="3:13" x14ac:dyDescent="0.25">
      <c r="C311" s="3"/>
      <c r="D311" s="2060"/>
      <c r="E311" s="2061"/>
      <c r="F311" s="2061"/>
      <c r="G311" s="2061"/>
      <c r="H311" s="2061"/>
      <c r="I311" s="2061"/>
      <c r="J311" s="2061"/>
      <c r="K311" s="2061"/>
      <c r="L311" s="2062"/>
      <c r="M311" s="10"/>
    </row>
    <row r="312" spans="3:13" x14ac:dyDescent="0.25">
      <c r="C312" s="3"/>
      <c r="D312" s="2060"/>
      <c r="E312" s="2061"/>
      <c r="F312" s="2061"/>
      <c r="G312" s="2061"/>
      <c r="H312" s="2061"/>
      <c r="I312" s="2061"/>
      <c r="J312" s="2061"/>
      <c r="K312" s="2061"/>
      <c r="L312" s="2062"/>
      <c r="M312" s="10"/>
    </row>
    <row r="313" spans="3:13" x14ac:dyDescent="0.25">
      <c r="C313" s="3"/>
      <c r="D313" s="2060"/>
      <c r="E313" s="2061"/>
      <c r="F313" s="2061"/>
      <c r="G313" s="2061"/>
      <c r="H313" s="2061"/>
      <c r="I313" s="2061"/>
      <c r="J313" s="2061"/>
      <c r="K313" s="2061"/>
      <c r="L313" s="2062"/>
      <c r="M313" s="10"/>
    </row>
    <row r="314" spans="3:13" x14ac:dyDescent="0.25">
      <c r="C314" s="3"/>
      <c r="D314" s="2060"/>
      <c r="E314" s="2061"/>
      <c r="F314" s="2061"/>
      <c r="G314" s="2061"/>
      <c r="H314" s="2061"/>
      <c r="I314" s="2061"/>
      <c r="J314" s="2061"/>
      <c r="K314" s="2061"/>
      <c r="L314" s="2062"/>
      <c r="M314" s="10"/>
    </row>
    <row r="315" spans="3:13" x14ac:dyDescent="0.25">
      <c r="C315" s="3"/>
      <c r="D315" s="2060"/>
      <c r="E315" s="2061"/>
      <c r="F315" s="2061"/>
      <c r="G315" s="2061"/>
      <c r="H315" s="2061"/>
      <c r="I315" s="2061"/>
      <c r="J315" s="2061"/>
      <c r="K315" s="2061"/>
      <c r="L315" s="2062"/>
      <c r="M315" s="10"/>
    </row>
    <row r="316" spans="3:13" x14ac:dyDescent="0.25">
      <c r="C316" s="3"/>
      <c r="D316" s="2060"/>
      <c r="E316" s="2061"/>
      <c r="F316" s="2061"/>
      <c r="G316" s="2061"/>
      <c r="H316" s="2061"/>
      <c r="I316" s="2061"/>
      <c r="J316" s="2061"/>
      <c r="K316" s="2061"/>
      <c r="L316" s="2062"/>
      <c r="M316" s="10"/>
    </row>
    <row r="317" spans="3:13" x14ac:dyDescent="0.25">
      <c r="C317" s="3"/>
      <c r="D317" s="2060"/>
      <c r="E317" s="2061"/>
      <c r="F317" s="2061"/>
      <c r="G317" s="2061"/>
      <c r="H317" s="2061"/>
      <c r="I317" s="2061"/>
      <c r="J317" s="2061"/>
      <c r="K317" s="2061"/>
      <c r="L317" s="2062"/>
      <c r="M317" s="10"/>
    </row>
    <row r="318" spans="3:13" x14ac:dyDescent="0.25">
      <c r="C318" s="3"/>
      <c r="D318" s="2060"/>
      <c r="E318" s="2061"/>
      <c r="F318" s="2061"/>
      <c r="G318" s="2061"/>
      <c r="H318" s="2061"/>
      <c r="I318" s="2061"/>
      <c r="J318" s="2061"/>
      <c r="K318" s="2061"/>
      <c r="L318" s="2062"/>
      <c r="M318" s="10"/>
    </row>
    <row r="319" spans="3:13" x14ac:dyDescent="0.25">
      <c r="C319" s="3"/>
      <c r="D319" s="2060"/>
      <c r="E319" s="2061"/>
      <c r="F319" s="2061"/>
      <c r="G319" s="2061"/>
      <c r="H319" s="2061"/>
      <c r="I319" s="2061"/>
      <c r="J319" s="2061"/>
      <c r="K319" s="2061"/>
      <c r="L319" s="2062"/>
      <c r="M319" s="10"/>
    </row>
    <row r="320" spans="3:13" x14ac:dyDescent="0.25">
      <c r="C320" s="3"/>
      <c r="D320" s="2060"/>
      <c r="E320" s="2061"/>
      <c r="F320" s="2061"/>
      <c r="G320" s="2061"/>
      <c r="H320" s="2061"/>
      <c r="I320" s="2061"/>
      <c r="J320" s="2061"/>
      <c r="K320" s="2061"/>
      <c r="L320" s="2062"/>
      <c r="M320" s="10"/>
    </row>
    <row r="321" spans="3:13" x14ac:dyDescent="0.25">
      <c r="C321" s="3"/>
      <c r="D321" s="2060"/>
      <c r="E321" s="2061"/>
      <c r="F321" s="2061"/>
      <c r="G321" s="2061"/>
      <c r="H321" s="2061"/>
      <c r="I321" s="2061"/>
      <c r="J321" s="2061"/>
      <c r="K321" s="2061"/>
      <c r="L321" s="2062"/>
      <c r="M321" s="10"/>
    </row>
    <row r="322" spans="3:13" x14ac:dyDescent="0.25">
      <c r="C322" s="3"/>
      <c r="D322" s="2060"/>
      <c r="E322" s="2061"/>
      <c r="F322" s="2061"/>
      <c r="G322" s="2061"/>
      <c r="H322" s="2061"/>
      <c r="I322" s="2061"/>
      <c r="J322" s="2061"/>
      <c r="K322" s="2061"/>
      <c r="L322" s="2062"/>
      <c r="M322" s="10"/>
    </row>
    <row r="323" spans="3:13" x14ac:dyDescent="0.25">
      <c r="C323" s="3"/>
      <c r="D323" s="2060"/>
      <c r="E323" s="2061"/>
      <c r="F323" s="2061"/>
      <c r="G323" s="2061"/>
      <c r="H323" s="2061"/>
      <c r="I323" s="2061"/>
      <c r="J323" s="2061"/>
      <c r="K323" s="2061"/>
      <c r="L323" s="2062"/>
      <c r="M323" s="10"/>
    </row>
    <row r="324" spans="3:13" x14ac:dyDescent="0.25">
      <c r="C324" s="3"/>
      <c r="D324" s="2060"/>
      <c r="E324" s="2061"/>
      <c r="F324" s="2061"/>
      <c r="G324" s="2061"/>
      <c r="H324" s="2061"/>
      <c r="I324" s="2061"/>
      <c r="J324" s="2061"/>
      <c r="K324" s="2061"/>
      <c r="L324" s="2062"/>
      <c r="M324" s="10"/>
    </row>
    <row r="325" spans="3:13" x14ac:dyDescent="0.25">
      <c r="C325" s="3"/>
      <c r="D325" s="2060"/>
      <c r="E325" s="2061"/>
      <c r="F325" s="2061"/>
      <c r="G325" s="2061"/>
      <c r="H325" s="2061"/>
      <c r="I325" s="2061"/>
      <c r="J325" s="2061"/>
      <c r="K325" s="2061"/>
      <c r="L325" s="2062"/>
      <c r="M325" s="10"/>
    </row>
    <row r="326" spans="3:13" x14ac:dyDescent="0.25">
      <c r="C326" s="3"/>
      <c r="D326" s="2060"/>
      <c r="E326" s="2061"/>
      <c r="F326" s="2061"/>
      <c r="G326" s="2061"/>
      <c r="H326" s="2061"/>
      <c r="I326" s="2061"/>
      <c r="J326" s="2061"/>
      <c r="K326" s="2061"/>
      <c r="L326" s="2062"/>
      <c r="M326" s="10"/>
    </row>
    <row r="327" spans="3:13" x14ac:dyDescent="0.25">
      <c r="C327" s="3"/>
      <c r="D327" s="2060"/>
      <c r="E327" s="2061"/>
      <c r="F327" s="2061"/>
      <c r="G327" s="2061"/>
      <c r="H327" s="2061"/>
      <c r="I327" s="2061"/>
      <c r="J327" s="2061"/>
      <c r="K327" s="2061"/>
      <c r="L327" s="2062"/>
      <c r="M327" s="10"/>
    </row>
    <row r="328" spans="3:13" x14ac:dyDescent="0.25">
      <c r="C328" s="3"/>
      <c r="D328" s="2060"/>
      <c r="E328" s="2061"/>
      <c r="F328" s="2061"/>
      <c r="G328" s="2061"/>
      <c r="H328" s="2061"/>
      <c r="I328" s="2061"/>
      <c r="J328" s="2061"/>
      <c r="K328" s="2061"/>
      <c r="L328" s="2062"/>
      <c r="M328" s="10"/>
    </row>
    <row r="329" spans="3:13" x14ac:dyDescent="0.25">
      <c r="C329" s="3"/>
      <c r="D329" s="2060"/>
      <c r="E329" s="2061"/>
      <c r="F329" s="2061"/>
      <c r="G329" s="2061"/>
      <c r="H329" s="2061"/>
      <c r="I329" s="2061"/>
      <c r="J329" s="2061"/>
      <c r="K329" s="2061"/>
      <c r="L329" s="2062"/>
      <c r="M329" s="10"/>
    </row>
    <row r="330" spans="3:13" x14ac:dyDescent="0.25">
      <c r="C330" s="3"/>
      <c r="D330" s="2060"/>
      <c r="E330" s="2061"/>
      <c r="F330" s="2061"/>
      <c r="G330" s="2061"/>
      <c r="H330" s="2061"/>
      <c r="I330" s="2061"/>
      <c r="J330" s="2061"/>
      <c r="K330" s="2061"/>
      <c r="L330" s="2062"/>
      <c r="M330" s="10"/>
    </row>
    <row r="331" spans="3:13" x14ac:dyDescent="0.25">
      <c r="C331" s="3"/>
      <c r="D331" s="2060"/>
      <c r="E331" s="2061"/>
      <c r="F331" s="2061"/>
      <c r="G331" s="2061"/>
      <c r="H331" s="2061"/>
      <c r="I331" s="2061"/>
      <c r="J331" s="2061"/>
      <c r="K331" s="2061"/>
      <c r="L331" s="2062"/>
      <c r="M331" s="10"/>
    </row>
    <row r="332" spans="3:13" x14ac:dyDescent="0.25">
      <c r="C332" s="3"/>
      <c r="D332" s="2060"/>
      <c r="E332" s="2061"/>
      <c r="F332" s="2061"/>
      <c r="G332" s="2061"/>
      <c r="H332" s="2061"/>
      <c r="I332" s="2061"/>
      <c r="J332" s="2061"/>
      <c r="K332" s="2061"/>
      <c r="L332" s="2062"/>
      <c r="M332" s="10"/>
    </row>
    <row r="333" spans="3:13" x14ac:dyDescent="0.25">
      <c r="C333" s="3"/>
      <c r="D333" s="2060"/>
      <c r="E333" s="2061"/>
      <c r="F333" s="2061"/>
      <c r="G333" s="2061"/>
      <c r="H333" s="2061"/>
      <c r="I333" s="2061"/>
      <c r="J333" s="2061"/>
      <c r="K333" s="2061"/>
      <c r="L333" s="2062"/>
      <c r="M333" s="10"/>
    </row>
    <row r="334" spans="3:13" x14ac:dyDescent="0.25">
      <c r="C334" s="3"/>
      <c r="D334" s="2060"/>
      <c r="E334" s="2061"/>
      <c r="F334" s="2061"/>
      <c r="G334" s="2061"/>
      <c r="H334" s="2061"/>
      <c r="I334" s="2061"/>
      <c r="J334" s="2061"/>
      <c r="K334" s="2061"/>
      <c r="L334" s="2062"/>
      <c r="M334" s="10"/>
    </row>
    <row r="335" spans="3:13" x14ac:dyDescent="0.25">
      <c r="C335" s="3"/>
      <c r="D335" s="2060"/>
      <c r="E335" s="2061"/>
      <c r="F335" s="2061"/>
      <c r="G335" s="2061"/>
      <c r="H335" s="2061"/>
      <c r="I335" s="2061"/>
      <c r="J335" s="2061"/>
      <c r="K335" s="2061"/>
      <c r="L335" s="2062"/>
      <c r="M335" s="10"/>
    </row>
    <row r="336" spans="3:13" x14ac:dyDescent="0.25">
      <c r="C336" s="3"/>
      <c r="D336" s="2060"/>
      <c r="E336" s="2061"/>
      <c r="F336" s="2061"/>
      <c r="G336" s="2061"/>
      <c r="H336" s="2061"/>
      <c r="I336" s="2061"/>
      <c r="J336" s="2061"/>
      <c r="K336" s="2061"/>
      <c r="L336" s="2062"/>
      <c r="M336" s="10"/>
    </row>
    <row r="337" spans="3:13" x14ac:dyDescent="0.25">
      <c r="C337" s="3"/>
      <c r="D337" s="2060"/>
      <c r="E337" s="2061"/>
      <c r="F337" s="2061"/>
      <c r="G337" s="2061"/>
      <c r="H337" s="2061"/>
      <c r="I337" s="2061"/>
      <c r="J337" s="2061"/>
      <c r="K337" s="2061"/>
      <c r="L337" s="2062"/>
      <c r="M337" s="10"/>
    </row>
    <row r="338" spans="3:13" x14ac:dyDescent="0.25">
      <c r="C338" s="3"/>
      <c r="D338" s="2060"/>
      <c r="E338" s="2061"/>
      <c r="F338" s="2061"/>
      <c r="G338" s="2061"/>
      <c r="H338" s="2061"/>
      <c r="I338" s="2061"/>
      <c r="J338" s="2061"/>
      <c r="K338" s="2061"/>
      <c r="L338" s="2062"/>
      <c r="M338" s="10"/>
    </row>
    <row r="339" spans="3:13" x14ac:dyDescent="0.25">
      <c r="C339" s="3"/>
      <c r="D339" s="2060"/>
      <c r="E339" s="2061"/>
      <c r="F339" s="2061"/>
      <c r="G339" s="2061"/>
      <c r="H339" s="2061"/>
      <c r="I339" s="2061"/>
      <c r="J339" s="2061"/>
      <c r="K339" s="2061"/>
      <c r="L339" s="2062"/>
      <c r="M339" s="10"/>
    </row>
    <row r="340" spans="3:13" x14ac:dyDescent="0.25">
      <c r="C340" s="3"/>
      <c r="D340" s="2060"/>
      <c r="E340" s="2061"/>
      <c r="F340" s="2061"/>
      <c r="G340" s="2061"/>
      <c r="H340" s="2061"/>
      <c r="I340" s="2061"/>
      <c r="J340" s="2061"/>
      <c r="K340" s="2061"/>
      <c r="L340" s="2062"/>
      <c r="M340" s="10"/>
    </row>
    <row r="341" spans="3:13" x14ac:dyDescent="0.25">
      <c r="C341" s="3"/>
      <c r="D341" s="2063"/>
      <c r="E341" s="2064"/>
      <c r="F341" s="2064"/>
      <c r="G341" s="2064"/>
      <c r="H341" s="2064"/>
      <c r="I341" s="2064"/>
      <c r="J341" s="2064"/>
      <c r="K341" s="2064"/>
      <c r="L341" s="2065"/>
      <c r="M341" s="10"/>
    </row>
    <row r="342" spans="3:13" x14ac:dyDescent="0.25">
      <c r="C342" s="7"/>
      <c r="D342" s="8"/>
      <c r="E342" s="8"/>
      <c r="F342" s="8"/>
      <c r="G342" s="8"/>
      <c r="H342" s="8"/>
      <c r="I342" s="8"/>
      <c r="J342" s="8"/>
      <c r="K342" s="8"/>
      <c r="L342" s="8"/>
      <c r="M342" s="11"/>
    </row>
    <row r="344" spans="3:13" ht="12.6" customHeight="1" x14ac:dyDescent="0.25"/>
    <row r="345" spans="3:13" x14ac:dyDescent="0.25">
      <c r="C345" s="1"/>
      <c r="D345" s="2"/>
      <c r="E345" s="2"/>
      <c r="F345" s="2"/>
      <c r="G345" s="2"/>
      <c r="H345" s="2"/>
      <c r="I345" s="2"/>
      <c r="J345" s="2"/>
      <c r="K345" s="2"/>
      <c r="L345" s="2"/>
      <c r="M345" s="9"/>
    </row>
    <row r="346" spans="3:13" ht="7.8" customHeight="1" x14ac:dyDescent="0.25">
      <c r="C346" s="3"/>
      <c r="D346" s="1576"/>
      <c r="E346" s="1577"/>
      <c r="F346" s="1918" t="s">
        <v>0</v>
      </c>
      <c r="G346" s="1919"/>
      <c r="H346" s="1919"/>
      <c r="I346" s="1919"/>
      <c r="J346" s="1920"/>
      <c r="K346" s="1607" t="s">
        <v>1</v>
      </c>
      <c r="L346" s="1609"/>
      <c r="M346" s="10"/>
    </row>
    <row r="347" spans="3:13" ht="14.4" customHeight="1" x14ac:dyDescent="0.25">
      <c r="C347" s="3"/>
      <c r="D347" s="1579"/>
      <c r="E347" s="1456"/>
      <c r="F347" s="1921"/>
      <c r="G347" s="1922"/>
      <c r="H347" s="1922"/>
      <c r="I347" s="1922"/>
      <c r="J347" s="1923"/>
      <c r="K347" s="1610" t="s">
        <v>2</v>
      </c>
      <c r="L347" s="1612"/>
      <c r="M347" s="10"/>
    </row>
    <row r="348" spans="3:13" ht="7.8" customHeight="1" x14ac:dyDescent="0.25">
      <c r="C348" s="3"/>
      <c r="D348" s="1579"/>
      <c r="E348" s="1456"/>
      <c r="F348" s="1921"/>
      <c r="G348" s="1922"/>
      <c r="H348" s="1922"/>
      <c r="I348" s="1922"/>
      <c r="J348" s="1923"/>
      <c r="K348" s="1607" t="s">
        <v>3</v>
      </c>
      <c r="L348" s="1609"/>
      <c r="M348" s="10"/>
    </row>
    <row r="349" spans="3:13" ht="14.4" customHeight="1" x14ac:dyDescent="0.25">
      <c r="C349" s="3"/>
      <c r="D349" s="1579"/>
      <c r="E349" s="1456"/>
      <c r="F349" s="1921"/>
      <c r="G349" s="1922"/>
      <c r="H349" s="1922"/>
      <c r="I349" s="1922"/>
      <c r="J349" s="1923"/>
      <c r="K349" s="1610" t="s">
        <v>4</v>
      </c>
      <c r="L349" s="1612"/>
      <c r="M349" s="10"/>
    </row>
    <row r="350" spans="3:13" ht="7.8" customHeight="1" x14ac:dyDescent="0.25">
      <c r="C350" s="3"/>
      <c r="D350" s="1579"/>
      <c r="E350" s="1456"/>
      <c r="F350" s="1921"/>
      <c r="G350" s="1922"/>
      <c r="H350" s="1922"/>
      <c r="I350" s="1922"/>
      <c r="J350" s="1923"/>
      <c r="K350" s="1607" t="s">
        <v>5</v>
      </c>
      <c r="L350" s="1609"/>
      <c r="M350" s="10"/>
    </row>
    <row r="351" spans="3:13" ht="14.4" customHeight="1" x14ac:dyDescent="0.25">
      <c r="C351" s="3"/>
      <c r="D351" s="1579"/>
      <c r="E351" s="1456"/>
      <c r="F351" s="1921"/>
      <c r="G351" s="1922"/>
      <c r="H351" s="1922"/>
      <c r="I351" s="1922"/>
      <c r="J351" s="1923"/>
      <c r="K351" s="1604">
        <v>45709</v>
      </c>
      <c r="L351" s="1606"/>
      <c r="M351" s="10"/>
    </row>
    <row r="352" spans="3:13" ht="7.8" customHeight="1" x14ac:dyDescent="0.25">
      <c r="C352" s="3"/>
      <c r="D352" s="1579"/>
      <c r="E352" s="1456"/>
      <c r="F352" s="1921"/>
      <c r="G352" s="1922"/>
      <c r="H352" s="1922"/>
      <c r="I352" s="1922"/>
      <c r="J352" s="1923"/>
      <c r="K352" s="1607" t="s">
        <v>6</v>
      </c>
      <c r="L352" s="1609"/>
      <c r="M352" s="10"/>
    </row>
    <row r="353" spans="3:13" ht="14.4" customHeight="1" x14ac:dyDescent="0.25">
      <c r="C353" s="3"/>
      <c r="D353" s="1581"/>
      <c r="E353" s="1582"/>
      <c r="F353" s="1924"/>
      <c r="G353" s="1925"/>
      <c r="H353" s="1925"/>
      <c r="I353" s="1925"/>
      <c r="J353" s="1926"/>
      <c r="K353" s="1610" t="s">
        <v>401</v>
      </c>
      <c r="L353" s="1612"/>
      <c r="M353" s="10"/>
    </row>
    <row r="354" spans="3:13" x14ac:dyDescent="0.25">
      <c r="C354" s="3"/>
      <c r="M354" s="10"/>
    </row>
    <row r="355" spans="3:13" x14ac:dyDescent="0.25">
      <c r="C355" s="3"/>
      <c r="D355" s="2066" t="s">
        <v>416</v>
      </c>
      <c r="E355" s="2067"/>
      <c r="F355" s="2067"/>
      <c r="G355" s="2067"/>
      <c r="H355" s="2067"/>
      <c r="I355" s="2067"/>
      <c r="J355" s="2067"/>
      <c r="K355" s="2067"/>
      <c r="L355" s="2068"/>
      <c r="M355" s="10"/>
    </row>
    <row r="356" spans="3:13" x14ac:dyDescent="0.25">
      <c r="C356" s="3"/>
      <c r="D356" s="2057"/>
      <c r="E356" s="2058"/>
      <c r="F356" s="2058"/>
      <c r="G356" s="2058"/>
      <c r="H356" s="2058"/>
      <c r="I356" s="2058"/>
      <c r="J356" s="2058"/>
      <c r="K356" s="2058"/>
      <c r="L356" s="2059"/>
      <c r="M356" s="10"/>
    </row>
    <row r="357" spans="3:13" x14ac:dyDescent="0.25">
      <c r="C357" s="3"/>
      <c r="D357" s="2060"/>
      <c r="E357" s="2061"/>
      <c r="F357" s="2061"/>
      <c r="G357" s="2061"/>
      <c r="H357" s="2061"/>
      <c r="I357" s="2061"/>
      <c r="J357" s="2061"/>
      <c r="K357" s="2061"/>
      <c r="L357" s="2062"/>
      <c r="M357" s="10"/>
    </row>
    <row r="358" spans="3:13" x14ac:dyDescent="0.25">
      <c r="C358" s="3"/>
      <c r="D358" s="2060"/>
      <c r="E358" s="2061"/>
      <c r="F358" s="2061"/>
      <c r="G358" s="2061"/>
      <c r="H358" s="2061"/>
      <c r="I358" s="2061"/>
      <c r="J358" s="2061"/>
      <c r="K358" s="2061"/>
      <c r="L358" s="2062"/>
      <c r="M358" s="10"/>
    </row>
    <row r="359" spans="3:13" x14ac:dyDescent="0.25">
      <c r="C359" s="3"/>
      <c r="D359" s="2060"/>
      <c r="E359" s="2061"/>
      <c r="F359" s="2061"/>
      <c r="G359" s="2061"/>
      <c r="H359" s="2061"/>
      <c r="I359" s="2061"/>
      <c r="J359" s="2061"/>
      <c r="K359" s="2061"/>
      <c r="L359" s="2062"/>
      <c r="M359" s="10"/>
    </row>
    <row r="360" spans="3:13" x14ac:dyDescent="0.25">
      <c r="C360" s="3"/>
      <c r="D360" s="2060"/>
      <c r="E360" s="2061"/>
      <c r="F360" s="2061"/>
      <c r="G360" s="2061"/>
      <c r="H360" s="2061"/>
      <c r="I360" s="2061"/>
      <c r="J360" s="2061"/>
      <c r="K360" s="2061"/>
      <c r="L360" s="2062"/>
      <c r="M360" s="10"/>
    </row>
    <row r="361" spans="3:13" x14ac:dyDescent="0.25">
      <c r="C361" s="3"/>
      <c r="D361" s="2060"/>
      <c r="E361" s="2061"/>
      <c r="F361" s="2061"/>
      <c r="G361" s="2061"/>
      <c r="H361" s="2061"/>
      <c r="I361" s="2061"/>
      <c r="J361" s="2061"/>
      <c r="K361" s="2061"/>
      <c r="L361" s="2062"/>
      <c r="M361" s="10"/>
    </row>
    <row r="362" spans="3:13" x14ac:dyDescent="0.25">
      <c r="C362" s="3"/>
      <c r="D362" s="2060"/>
      <c r="E362" s="2061"/>
      <c r="F362" s="2061"/>
      <c r="G362" s="2061"/>
      <c r="H362" s="2061"/>
      <c r="I362" s="2061"/>
      <c r="J362" s="2061"/>
      <c r="K362" s="2061"/>
      <c r="L362" s="2062"/>
      <c r="M362" s="10"/>
    </row>
    <row r="363" spans="3:13" x14ac:dyDescent="0.25">
      <c r="C363" s="3"/>
      <c r="D363" s="2060"/>
      <c r="E363" s="2061"/>
      <c r="F363" s="2061"/>
      <c r="G363" s="2061"/>
      <c r="H363" s="2061"/>
      <c r="I363" s="2061"/>
      <c r="J363" s="2061"/>
      <c r="K363" s="2061"/>
      <c r="L363" s="2062"/>
      <c r="M363" s="10"/>
    </row>
    <row r="364" spans="3:13" x14ac:dyDescent="0.25">
      <c r="C364" s="3"/>
      <c r="D364" s="2060"/>
      <c r="E364" s="2061"/>
      <c r="F364" s="2061"/>
      <c r="G364" s="2061"/>
      <c r="H364" s="2061"/>
      <c r="I364" s="2061"/>
      <c r="J364" s="2061"/>
      <c r="K364" s="2061"/>
      <c r="L364" s="2062"/>
      <c r="M364" s="10"/>
    </row>
    <row r="365" spans="3:13" x14ac:dyDescent="0.25">
      <c r="C365" s="3"/>
      <c r="D365" s="2060"/>
      <c r="E365" s="2061"/>
      <c r="F365" s="2061"/>
      <c r="G365" s="2061"/>
      <c r="H365" s="2061"/>
      <c r="I365" s="2061"/>
      <c r="J365" s="2061"/>
      <c r="K365" s="2061"/>
      <c r="L365" s="2062"/>
      <c r="M365" s="10"/>
    </row>
    <row r="366" spans="3:13" x14ac:dyDescent="0.25">
      <c r="C366" s="3"/>
      <c r="D366" s="2060"/>
      <c r="E366" s="2061"/>
      <c r="F366" s="2061"/>
      <c r="G366" s="2061"/>
      <c r="H366" s="2061"/>
      <c r="I366" s="2061"/>
      <c r="J366" s="2061"/>
      <c r="K366" s="2061"/>
      <c r="L366" s="2062"/>
      <c r="M366" s="10"/>
    </row>
    <row r="367" spans="3:13" x14ac:dyDescent="0.25">
      <c r="C367" s="3"/>
      <c r="D367" s="2060"/>
      <c r="E367" s="2061"/>
      <c r="F367" s="2061"/>
      <c r="G367" s="2061"/>
      <c r="H367" s="2061"/>
      <c r="I367" s="2061"/>
      <c r="J367" s="2061"/>
      <c r="K367" s="2061"/>
      <c r="L367" s="2062"/>
      <c r="M367" s="10"/>
    </row>
    <row r="368" spans="3:13" x14ac:dyDescent="0.25">
      <c r="C368" s="3"/>
      <c r="D368" s="2063"/>
      <c r="E368" s="2064"/>
      <c r="F368" s="2064"/>
      <c r="G368" s="2064"/>
      <c r="H368" s="2064"/>
      <c r="I368" s="2064"/>
      <c r="J368" s="2064"/>
      <c r="K368" s="2064"/>
      <c r="L368" s="2065"/>
      <c r="M368" s="10"/>
    </row>
    <row r="369" spans="3:13" x14ac:dyDescent="0.25">
      <c r="C369" s="3"/>
      <c r="D369" s="13"/>
      <c r="E369" s="14"/>
      <c r="F369" s="14"/>
      <c r="G369" s="14"/>
      <c r="H369" s="14"/>
      <c r="I369" s="14"/>
      <c r="J369" s="14"/>
      <c r="K369" s="14"/>
      <c r="L369" s="13"/>
      <c r="M369" s="10"/>
    </row>
    <row r="370" spans="3:13" x14ac:dyDescent="0.25">
      <c r="C370" s="3"/>
      <c r="D370" s="2066" t="s">
        <v>417</v>
      </c>
      <c r="E370" s="2067"/>
      <c r="F370" s="2067"/>
      <c r="G370" s="2067"/>
      <c r="H370" s="2067"/>
      <c r="I370" s="2067"/>
      <c r="J370" s="2067"/>
      <c r="K370" s="2067"/>
      <c r="L370" s="2068"/>
      <c r="M370" s="10"/>
    </row>
    <row r="371" spans="3:13" x14ac:dyDescent="0.25">
      <c r="C371" s="3"/>
      <c r="D371" s="2057"/>
      <c r="E371" s="2058"/>
      <c r="F371" s="2058"/>
      <c r="G371" s="2058"/>
      <c r="H371" s="2058"/>
      <c r="I371" s="2058"/>
      <c r="J371" s="2058"/>
      <c r="K371" s="2058"/>
      <c r="L371" s="2059"/>
      <c r="M371" s="10"/>
    </row>
    <row r="372" spans="3:13" x14ac:dyDescent="0.25">
      <c r="C372" s="3"/>
      <c r="D372" s="2060"/>
      <c r="E372" s="2061"/>
      <c r="F372" s="2061"/>
      <c r="G372" s="2061"/>
      <c r="H372" s="2061"/>
      <c r="I372" s="2061"/>
      <c r="J372" s="2061"/>
      <c r="K372" s="2061"/>
      <c r="L372" s="2062"/>
      <c r="M372" s="10"/>
    </row>
    <row r="373" spans="3:13" x14ac:dyDescent="0.25">
      <c r="C373" s="3"/>
      <c r="D373" s="2060"/>
      <c r="E373" s="2061"/>
      <c r="F373" s="2061"/>
      <c r="G373" s="2061"/>
      <c r="H373" s="2061"/>
      <c r="I373" s="2061"/>
      <c r="J373" s="2061"/>
      <c r="K373" s="2061"/>
      <c r="L373" s="2062"/>
      <c r="M373" s="10"/>
    </row>
    <row r="374" spans="3:13" x14ac:dyDescent="0.25">
      <c r="C374" s="3"/>
      <c r="D374" s="2060"/>
      <c r="E374" s="2061"/>
      <c r="F374" s="2061"/>
      <c r="G374" s="2061"/>
      <c r="H374" s="2061"/>
      <c r="I374" s="2061"/>
      <c r="J374" s="2061"/>
      <c r="K374" s="2061"/>
      <c r="L374" s="2062"/>
      <c r="M374" s="10"/>
    </row>
    <row r="375" spans="3:13" x14ac:dyDescent="0.25">
      <c r="C375" s="3"/>
      <c r="D375" s="2060"/>
      <c r="E375" s="2061"/>
      <c r="F375" s="2061"/>
      <c r="G375" s="2061"/>
      <c r="H375" s="2061"/>
      <c r="I375" s="2061"/>
      <c r="J375" s="2061"/>
      <c r="K375" s="2061"/>
      <c r="L375" s="2062"/>
      <c r="M375" s="10"/>
    </row>
    <row r="376" spans="3:13" x14ac:dyDescent="0.25">
      <c r="C376" s="3"/>
      <c r="D376" s="2060"/>
      <c r="E376" s="2061"/>
      <c r="F376" s="2061"/>
      <c r="G376" s="2061"/>
      <c r="H376" s="2061"/>
      <c r="I376" s="2061"/>
      <c r="J376" s="2061"/>
      <c r="K376" s="2061"/>
      <c r="L376" s="2062"/>
      <c r="M376" s="10"/>
    </row>
    <row r="377" spans="3:13" x14ac:dyDescent="0.25">
      <c r="C377" s="3"/>
      <c r="D377" s="2060"/>
      <c r="E377" s="2061"/>
      <c r="F377" s="2061"/>
      <c r="G377" s="2061"/>
      <c r="H377" s="2061"/>
      <c r="I377" s="2061"/>
      <c r="J377" s="2061"/>
      <c r="K377" s="2061"/>
      <c r="L377" s="2062"/>
      <c r="M377" s="10"/>
    </row>
    <row r="378" spans="3:13" x14ac:dyDescent="0.25">
      <c r="C378" s="3"/>
      <c r="D378" s="2060"/>
      <c r="E378" s="2061"/>
      <c r="F378" s="2061"/>
      <c r="G378" s="2061"/>
      <c r="H378" s="2061"/>
      <c r="I378" s="2061"/>
      <c r="J378" s="2061"/>
      <c r="K378" s="2061"/>
      <c r="L378" s="2062"/>
      <c r="M378" s="10"/>
    </row>
    <row r="379" spans="3:13" x14ac:dyDescent="0.25">
      <c r="C379" s="3"/>
      <c r="D379" s="2060"/>
      <c r="E379" s="2061"/>
      <c r="F379" s="2061"/>
      <c r="G379" s="2061"/>
      <c r="H379" s="2061"/>
      <c r="I379" s="2061"/>
      <c r="J379" s="2061"/>
      <c r="K379" s="2061"/>
      <c r="L379" s="2062"/>
      <c r="M379" s="10"/>
    </row>
    <row r="380" spans="3:13" x14ac:dyDescent="0.25">
      <c r="C380" s="3"/>
      <c r="D380" s="2060"/>
      <c r="E380" s="2061"/>
      <c r="F380" s="2061"/>
      <c r="G380" s="2061"/>
      <c r="H380" s="2061"/>
      <c r="I380" s="2061"/>
      <c r="J380" s="2061"/>
      <c r="K380" s="2061"/>
      <c r="L380" s="2062"/>
      <c r="M380" s="10"/>
    </row>
    <row r="381" spans="3:13" x14ac:dyDescent="0.25">
      <c r="C381" s="3"/>
      <c r="D381" s="2060"/>
      <c r="E381" s="2061"/>
      <c r="F381" s="2061"/>
      <c r="G381" s="2061"/>
      <c r="H381" s="2061"/>
      <c r="I381" s="2061"/>
      <c r="J381" s="2061"/>
      <c r="K381" s="2061"/>
      <c r="L381" s="2062"/>
      <c r="M381" s="10"/>
    </row>
    <row r="382" spans="3:13" x14ac:dyDescent="0.25">
      <c r="C382" s="3"/>
      <c r="D382" s="2060"/>
      <c r="E382" s="2061"/>
      <c r="F382" s="2061"/>
      <c r="G382" s="2061"/>
      <c r="H382" s="2061"/>
      <c r="I382" s="2061"/>
      <c r="J382" s="2061"/>
      <c r="K382" s="2061"/>
      <c r="L382" s="2062"/>
      <c r="M382" s="10"/>
    </row>
    <row r="383" spans="3:13" x14ac:dyDescent="0.25">
      <c r="C383" s="3"/>
      <c r="D383" s="2060"/>
      <c r="E383" s="2061"/>
      <c r="F383" s="2061"/>
      <c r="G383" s="2061"/>
      <c r="H383" s="2061"/>
      <c r="I383" s="2061"/>
      <c r="J383" s="2061"/>
      <c r="K383" s="2061"/>
      <c r="L383" s="2062"/>
      <c r="M383" s="10"/>
    </row>
    <row r="384" spans="3:13" x14ac:dyDescent="0.25">
      <c r="C384" s="3"/>
      <c r="D384" s="2060"/>
      <c r="E384" s="2061"/>
      <c r="F384" s="2061"/>
      <c r="G384" s="2061"/>
      <c r="H384" s="2061"/>
      <c r="I384" s="2061"/>
      <c r="J384" s="2061"/>
      <c r="K384" s="2061"/>
      <c r="L384" s="2062"/>
      <c r="M384" s="10"/>
    </row>
    <row r="385" spans="3:13" x14ac:dyDescent="0.25">
      <c r="C385" s="3"/>
      <c r="D385" s="2060"/>
      <c r="E385" s="2061"/>
      <c r="F385" s="2061"/>
      <c r="G385" s="2061"/>
      <c r="H385" s="2061"/>
      <c r="I385" s="2061"/>
      <c r="J385" s="2061"/>
      <c r="K385" s="2061"/>
      <c r="L385" s="2062"/>
      <c r="M385" s="10"/>
    </row>
    <row r="386" spans="3:13" x14ac:dyDescent="0.25">
      <c r="C386" s="3"/>
      <c r="D386" s="2060"/>
      <c r="E386" s="2061"/>
      <c r="F386" s="2061"/>
      <c r="G386" s="2061"/>
      <c r="H386" s="2061"/>
      <c r="I386" s="2061"/>
      <c r="J386" s="2061"/>
      <c r="K386" s="2061"/>
      <c r="L386" s="2062"/>
      <c r="M386" s="10"/>
    </row>
    <row r="387" spans="3:13" x14ac:dyDescent="0.25">
      <c r="C387" s="3"/>
      <c r="D387" s="2060"/>
      <c r="E387" s="2061"/>
      <c r="F387" s="2061"/>
      <c r="G387" s="2061"/>
      <c r="H387" s="2061"/>
      <c r="I387" s="2061"/>
      <c r="J387" s="2061"/>
      <c r="K387" s="2061"/>
      <c r="L387" s="2062"/>
      <c r="M387" s="10"/>
    </row>
    <row r="388" spans="3:13" x14ac:dyDescent="0.25">
      <c r="C388" s="3"/>
      <c r="D388" s="2060"/>
      <c r="E388" s="2061"/>
      <c r="F388" s="2061"/>
      <c r="G388" s="2061"/>
      <c r="H388" s="2061"/>
      <c r="I388" s="2061"/>
      <c r="J388" s="2061"/>
      <c r="K388" s="2061"/>
      <c r="L388" s="2062"/>
      <c r="M388" s="10"/>
    </row>
    <row r="389" spans="3:13" x14ac:dyDescent="0.25">
      <c r="C389" s="3"/>
      <c r="D389" s="2060"/>
      <c r="E389" s="2061"/>
      <c r="F389" s="2061"/>
      <c r="G389" s="2061"/>
      <c r="H389" s="2061"/>
      <c r="I389" s="2061"/>
      <c r="J389" s="2061"/>
      <c r="K389" s="2061"/>
      <c r="L389" s="2062"/>
      <c r="M389" s="10"/>
    </row>
    <row r="390" spans="3:13" x14ac:dyDescent="0.25">
      <c r="C390" s="3"/>
      <c r="D390" s="2063"/>
      <c r="E390" s="2064"/>
      <c r="F390" s="2064"/>
      <c r="G390" s="2064"/>
      <c r="H390" s="2064"/>
      <c r="I390" s="2064"/>
      <c r="J390" s="2064"/>
      <c r="K390" s="2064"/>
      <c r="L390" s="2065"/>
      <c r="M390" s="10"/>
    </row>
    <row r="391" spans="3:13" x14ac:dyDescent="0.25">
      <c r="C391" s="7"/>
      <c r="D391" s="8"/>
      <c r="E391" s="8"/>
      <c r="F391" s="8"/>
      <c r="G391" s="8"/>
      <c r="H391" s="8"/>
      <c r="I391" s="8"/>
      <c r="J391" s="8"/>
      <c r="K391" s="8"/>
      <c r="L391" s="8"/>
      <c r="M391" s="11"/>
    </row>
    <row r="393" spans="3:13" ht="12.6" customHeight="1" x14ac:dyDescent="0.25"/>
    <row r="394" spans="3:13" x14ac:dyDescent="0.25">
      <c r="C394" s="1"/>
      <c r="D394" s="2"/>
      <c r="E394" s="2"/>
      <c r="F394" s="2"/>
      <c r="G394" s="2"/>
      <c r="H394" s="2"/>
      <c r="I394" s="2"/>
      <c r="J394" s="2"/>
      <c r="K394" s="2"/>
      <c r="L394" s="2"/>
      <c r="M394" s="9"/>
    </row>
    <row r="395" spans="3:13" ht="7.8" customHeight="1" x14ac:dyDescent="0.25">
      <c r="C395" s="3"/>
      <c r="D395" s="1576"/>
      <c r="E395" s="1577"/>
      <c r="F395" s="1918" t="s">
        <v>0</v>
      </c>
      <c r="G395" s="1919"/>
      <c r="H395" s="1919"/>
      <c r="I395" s="1919"/>
      <c r="J395" s="1920"/>
      <c r="K395" s="1607" t="s">
        <v>1</v>
      </c>
      <c r="L395" s="1609"/>
      <c r="M395" s="10"/>
    </row>
    <row r="396" spans="3:13" ht="14.4" customHeight="1" x14ac:dyDescent="0.25">
      <c r="C396" s="3"/>
      <c r="D396" s="1579"/>
      <c r="E396" s="1456"/>
      <c r="F396" s="1921"/>
      <c r="G396" s="1922"/>
      <c r="H396" s="1922"/>
      <c r="I396" s="1922"/>
      <c r="J396" s="1923"/>
      <c r="K396" s="1610" t="s">
        <v>2</v>
      </c>
      <c r="L396" s="1612"/>
      <c r="M396" s="10"/>
    </row>
    <row r="397" spans="3:13" ht="7.8" customHeight="1" x14ac:dyDescent="0.25">
      <c r="C397" s="3"/>
      <c r="D397" s="1579"/>
      <c r="E397" s="1456"/>
      <c r="F397" s="1921"/>
      <c r="G397" s="1922"/>
      <c r="H397" s="1922"/>
      <c r="I397" s="1922"/>
      <c r="J397" s="1923"/>
      <c r="K397" s="1607" t="s">
        <v>3</v>
      </c>
      <c r="L397" s="1609"/>
      <c r="M397" s="10"/>
    </row>
    <row r="398" spans="3:13" ht="14.4" customHeight="1" x14ac:dyDescent="0.25">
      <c r="C398" s="3"/>
      <c r="D398" s="1579"/>
      <c r="E398" s="1456"/>
      <c r="F398" s="1921"/>
      <c r="G398" s="1922"/>
      <c r="H398" s="1922"/>
      <c r="I398" s="1922"/>
      <c r="J398" s="1923"/>
      <c r="K398" s="1610" t="s">
        <v>4</v>
      </c>
      <c r="L398" s="1612"/>
      <c r="M398" s="10"/>
    </row>
    <row r="399" spans="3:13" ht="7.8" customHeight="1" x14ac:dyDescent="0.25">
      <c r="C399" s="3"/>
      <c r="D399" s="1579"/>
      <c r="E399" s="1456"/>
      <c r="F399" s="1921"/>
      <c r="G399" s="1922"/>
      <c r="H399" s="1922"/>
      <c r="I399" s="1922"/>
      <c r="J399" s="1923"/>
      <c r="K399" s="1607" t="s">
        <v>5</v>
      </c>
      <c r="L399" s="1609"/>
      <c r="M399" s="10"/>
    </row>
    <row r="400" spans="3:13" ht="14.4" customHeight="1" x14ac:dyDescent="0.25">
      <c r="C400" s="3"/>
      <c r="D400" s="1579"/>
      <c r="E400" s="1456"/>
      <c r="F400" s="1921"/>
      <c r="G400" s="1922"/>
      <c r="H400" s="1922"/>
      <c r="I400" s="1922"/>
      <c r="J400" s="1923"/>
      <c r="K400" s="1604">
        <v>45709</v>
      </c>
      <c r="L400" s="1606"/>
      <c r="M400" s="10"/>
    </row>
    <row r="401" spans="3:13" ht="7.8" customHeight="1" x14ac:dyDescent="0.25">
      <c r="C401" s="3"/>
      <c r="D401" s="1579"/>
      <c r="E401" s="1456"/>
      <c r="F401" s="1921"/>
      <c r="G401" s="1922"/>
      <c r="H401" s="1922"/>
      <c r="I401" s="1922"/>
      <c r="J401" s="1923"/>
      <c r="K401" s="1607" t="s">
        <v>6</v>
      </c>
      <c r="L401" s="1609"/>
      <c r="M401" s="10"/>
    </row>
    <row r="402" spans="3:13" ht="14.4" customHeight="1" x14ac:dyDescent="0.25">
      <c r="C402" s="3"/>
      <c r="D402" s="1581"/>
      <c r="E402" s="1582"/>
      <c r="F402" s="1924"/>
      <c r="G402" s="1925"/>
      <c r="H402" s="1925"/>
      <c r="I402" s="1925"/>
      <c r="J402" s="1926"/>
      <c r="K402" s="1610" t="s">
        <v>401</v>
      </c>
      <c r="L402" s="1612"/>
      <c r="M402" s="10"/>
    </row>
    <row r="403" spans="3:13" x14ac:dyDescent="0.25">
      <c r="C403" s="3"/>
      <c r="M403" s="10"/>
    </row>
    <row r="404" spans="3:13" x14ac:dyDescent="0.25">
      <c r="C404" s="3"/>
      <c r="D404" s="2066" t="s">
        <v>418</v>
      </c>
      <c r="E404" s="2067"/>
      <c r="F404" s="2067"/>
      <c r="G404" s="2067"/>
      <c r="H404" s="2067"/>
      <c r="I404" s="2067"/>
      <c r="J404" s="2067"/>
      <c r="K404" s="2067"/>
      <c r="L404" s="2068"/>
      <c r="M404" s="10"/>
    </row>
    <row r="405" spans="3:13" x14ac:dyDescent="0.25">
      <c r="C405" s="3"/>
      <c r="D405" s="2057"/>
      <c r="E405" s="2058"/>
      <c r="F405" s="2058"/>
      <c r="G405" s="2058"/>
      <c r="H405" s="2058"/>
      <c r="I405" s="2058"/>
      <c r="J405" s="2058"/>
      <c r="K405" s="2058"/>
      <c r="L405" s="2059"/>
      <c r="M405" s="10"/>
    </row>
    <row r="406" spans="3:13" x14ac:dyDescent="0.25">
      <c r="C406" s="3"/>
      <c r="D406" s="2060"/>
      <c r="E406" s="2061"/>
      <c r="F406" s="2061"/>
      <c r="G406" s="2061"/>
      <c r="H406" s="2061"/>
      <c r="I406" s="2061"/>
      <c r="J406" s="2061"/>
      <c r="K406" s="2061"/>
      <c r="L406" s="2062"/>
      <c r="M406" s="10"/>
    </row>
    <row r="407" spans="3:13" x14ac:dyDescent="0.25">
      <c r="C407" s="3"/>
      <c r="D407" s="2060"/>
      <c r="E407" s="2061"/>
      <c r="F407" s="2061"/>
      <c r="G407" s="2061"/>
      <c r="H407" s="2061"/>
      <c r="I407" s="2061"/>
      <c r="J407" s="2061"/>
      <c r="K407" s="2061"/>
      <c r="L407" s="2062"/>
      <c r="M407" s="10"/>
    </row>
    <row r="408" spans="3:13" x14ac:dyDescent="0.25">
      <c r="C408" s="3"/>
      <c r="D408" s="2060"/>
      <c r="E408" s="2061"/>
      <c r="F408" s="2061"/>
      <c r="G408" s="2061"/>
      <c r="H408" s="2061"/>
      <c r="I408" s="2061"/>
      <c r="J408" s="2061"/>
      <c r="K408" s="2061"/>
      <c r="L408" s="2062"/>
      <c r="M408" s="10"/>
    </row>
    <row r="409" spans="3:13" x14ac:dyDescent="0.25">
      <c r="C409" s="3"/>
      <c r="D409" s="2060"/>
      <c r="E409" s="2061"/>
      <c r="F409" s="2061"/>
      <c r="G409" s="2061"/>
      <c r="H409" s="2061"/>
      <c r="I409" s="2061"/>
      <c r="J409" s="2061"/>
      <c r="K409" s="2061"/>
      <c r="L409" s="2062"/>
      <c r="M409" s="10"/>
    </row>
    <row r="410" spans="3:13" x14ac:dyDescent="0.25">
      <c r="C410" s="3"/>
      <c r="D410" s="2060"/>
      <c r="E410" s="2061"/>
      <c r="F410" s="2061"/>
      <c r="G410" s="2061"/>
      <c r="H410" s="2061"/>
      <c r="I410" s="2061"/>
      <c r="J410" s="2061"/>
      <c r="K410" s="2061"/>
      <c r="L410" s="2062"/>
      <c r="M410" s="10"/>
    </row>
    <row r="411" spans="3:13" x14ac:dyDescent="0.25">
      <c r="C411" s="3"/>
      <c r="D411" s="2060"/>
      <c r="E411" s="2061"/>
      <c r="F411" s="2061"/>
      <c r="G411" s="2061"/>
      <c r="H411" s="2061"/>
      <c r="I411" s="2061"/>
      <c r="J411" s="2061"/>
      <c r="K411" s="2061"/>
      <c r="L411" s="2062"/>
      <c r="M411" s="10"/>
    </row>
    <row r="412" spans="3:13" x14ac:dyDescent="0.25">
      <c r="C412" s="3"/>
      <c r="D412" s="2060"/>
      <c r="E412" s="2061"/>
      <c r="F412" s="2061"/>
      <c r="G412" s="2061"/>
      <c r="H412" s="2061"/>
      <c r="I412" s="2061"/>
      <c r="J412" s="2061"/>
      <c r="K412" s="2061"/>
      <c r="L412" s="2062"/>
      <c r="M412" s="10"/>
    </row>
    <row r="413" spans="3:13" x14ac:dyDescent="0.25">
      <c r="C413" s="3"/>
      <c r="D413" s="2060"/>
      <c r="E413" s="2061"/>
      <c r="F413" s="2061"/>
      <c r="G413" s="2061"/>
      <c r="H413" s="2061"/>
      <c r="I413" s="2061"/>
      <c r="J413" s="2061"/>
      <c r="K413" s="2061"/>
      <c r="L413" s="2062"/>
      <c r="M413" s="10"/>
    </row>
    <row r="414" spans="3:13" x14ac:dyDescent="0.25">
      <c r="C414" s="3"/>
      <c r="D414" s="2060"/>
      <c r="E414" s="2061"/>
      <c r="F414" s="2061"/>
      <c r="G414" s="2061"/>
      <c r="H414" s="2061"/>
      <c r="I414" s="2061"/>
      <c r="J414" s="2061"/>
      <c r="K414" s="2061"/>
      <c r="L414" s="2062"/>
      <c r="M414" s="10"/>
    </row>
    <row r="415" spans="3:13" x14ac:dyDescent="0.25">
      <c r="C415" s="3"/>
      <c r="D415" s="2060"/>
      <c r="E415" s="2061"/>
      <c r="F415" s="2061"/>
      <c r="G415" s="2061"/>
      <c r="H415" s="2061"/>
      <c r="I415" s="2061"/>
      <c r="J415" s="2061"/>
      <c r="K415" s="2061"/>
      <c r="L415" s="2062"/>
      <c r="M415" s="10"/>
    </row>
    <row r="416" spans="3:13" x14ac:dyDescent="0.25">
      <c r="C416" s="3"/>
      <c r="D416" s="2060"/>
      <c r="E416" s="2061"/>
      <c r="F416" s="2061"/>
      <c r="G416" s="2061"/>
      <c r="H416" s="2061"/>
      <c r="I416" s="2061"/>
      <c r="J416" s="2061"/>
      <c r="K416" s="2061"/>
      <c r="L416" s="2062"/>
      <c r="M416" s="10"/>
    </row>
    <row r="417" spans="3:13" x14ac:dyDescent="0.25">
      <c r="C417" s="3"/>
      <c r="D417" s="2063"/>
      <c r="E417" s="2064"/>
      <c r="F417" s="2064"/>
      <c r="G417" s="2064"/>
      <c r="H417" s="2064"/>
      <c r="I417" s="2064"/>
      <c r="J417" s="2064"/>
      <c r="K417" s="2064"/>
      <c r="L417" s="2065"/>
      <c r="M417" s="10"/>
    </row>
    <row r="418" spans="3:13" x14ac:dyDescent="0.25">
      <c r="C418" s="3"/>
      <c r="D418" s="13"/>
      <c r="E418" s="14"/>
      <c r="F418" s="14"/>
      <c r="G418" s="14"/>
      <c r="H418" s="14"/>
      <c r="I418" s="14"/>
      <c r="J418" s="14"/>
      <c r="K418" s="14"/>
      <c r="L418" s="13"/>
      <c r="M418" s="10"/>
    </row>
    <row r="419" spans="3:13" x14ac:dyDescent="0.25">
      <c r="C419" s="3"/>
      <c r="D419" s="2066" t="s">
        <v>419</v>
      </c>
      <c r="E419" s="2067"/>
      <c r="F419" s="2067"/>
      <c r="G419" s="2067"/>
      <c r="H419" s="2067"/>
      <c r="I419" s="2067"/>
      <c r="J419" s="2067"/>
      <c r="K419" s="2067"/>
      <c r="L419" s="2068"/>
      <c r="M419" s="10"/>
    </row>
    <row r="420" spans="3:13" x14ac:dyDescent="0.25">
      <c r="C420" s="3"/>
      <c r="D420" s="2057"/>
      <c r="E420" s="2058"/>
      <c r="F420" s="2058"/>
      <c r="G420" s="2058"/>
      <c r="H420" s="2058"/>
      <c r="I420" s="2058"/>
      <c r="J420" s="2058"/>
      <c r="K420" s="2058"/>
      <c r="L420" s="2059"/>
      <c r="M420" s="10"/>
    </row>
    <row r="421" spans="3:13" x14ac:dyDescent="0.25">
      <c r="C421" s="3"/>
      <c r="D421" s="2060"/>
      <c r="E421" s="2061"/>
      <c r="F421" s="2061"/>
      <c r="G421" s="2061"/>
      <c r="H421" s="2061"/>
      <c r="I421" s="2061"/>
      <c r="J421" s="2061"/>
      <c r="K421" s="2061"/>
      <c r="L421" s="2062"/>
      <c r="M421" s="10"/>
    </row>
    <row r="422" spans="3:13" x14ac:dyDescent="0.25">
      <c r="C422" s="3"/>
      <c r="D422" s="2060"/>
      <c r="E422" s="2061"/>
      <c r="F422" s="2061"/>
      <c r="G422" s="2061"/>
      <c r="H422" s="2061"/>
      <c r="I422" s="2061"/>
      <c r="J422" s="2061"/>
      <c r="K422" s="2061"/>
      <c r="L422" s="2062"/>
      <c r="M422" s="10"/>
    </row>
    <row r="423" spans="3:13" x14ac:dyDescent="0.25">
      <c r="C423" s="3"/>
      <c r="D423" s="2060"/>
      <c r="E423" s="2061"/>
      <c r="F423" s="2061"/>
      <c r="G423" s="2061"/>
      <c r="H423" s="2061"/>
      <c r="I423" s="2061"/>
      <c r="J423" s="2061"/>
      <c r="K423" s="2061"/>
      <c r="L423" s="2062"/>
      <c r="M423" s="10"/>
    </row>
    <row r="424" spans="3:13" x14ac:dyDescent="0.25">
      <c r="C424" s="3"/>
      <c r="D424" s="2060"/>
      <c r="E424" s="2061"/>
      <c r="F424" s="2061"/>
      <c r="G424" s="2061"/>
      <c r="H424" s="2061"/>
      <c r="I424" s="2061"/>
      <c r="J424" s="2061"/>
      <c r="K424" s="2061"/>
      <c r="L424" s="2062"/>
      <c r="M424" s="10"/>
    </row>
    <row r="425" spans="3:13" x14ac:dyDescent="0.25">
      <c r="C425" s="3"/>
      <c r="D425" s="2060"/>
      <c r="E425" s="2061"/>
      <c r="F425" s="2061"/>
      <c r="G425" s="2061"/>
      <c r="H425" s="2061"/>
      <c r="I425" s="2061"/>
      <c r="J425" s="2061"/>
      <c r="K425" s="2061"/>
      <c r="L425" s="2062"/>
      <c r="M425" s="10"/>
    </row>
    <row r="426" spans="3:13" x14ac:dyDescent="0.25">
      <c r="C426" s="3"/>
      <c r="D426" s="2060"/>
      <c r="E426" s="2061"/>
      <c r="F426" s="2061"/>
      <c r="G426" s="2061"/>
      <c r="H426" s="2061"/>
      <c r="I426" s="2061"/>
      <c r="J426" s="2061"/>
      <c r="K426" s="2061"/>
      <c r="L426" s="2062"/>
      <c r="M426" s="10"/>
    </row>
    <row r="427" spans="3:13" x14ac:dyDescent="0.25">
      <c r="C427" s="3"/>
      <c r="D427" s="2060"/>
      <c r="E427" s="2061"/>
      <c r="F427" s="2061"/>
      <c r="G427" s="2061"/>
      <c r="H427" s="2061"/>
      <c r="I427" s="2061"/>
      <c r="J427" s="2061"/>
      <c r="K427" s="2061"/>
      <c r="L427" s="2062"/>
      <c r="M427" s="10"/>
    </row>
    <row r="428" spans="3:13" x14ac:dyDescent="0.25">
      <c r="C428" s="3"/>
      <c r="D428" s="2060"/>
      <c r="E428" s="2061"/>
      <c r="F428" s="2061"/>
      <c r="G428" s="2061"/>
      <c r="H428" s="2061"/>
      <c r="I428" s="2061"/>
      <c r="J428" s="2061"/>
      <c r="K428" s="2061"/>
      <c r="L428" s="2062"/>
      <c r="M428" s="10"/>
    </row>
    <row r="429" spans="3:13" x14ac:dyDescent="0.25">
      <c r="C429" s="3"/>
      <c r="D429" s="2060"/>
      <c r="E429" s="2061"/>
      <c r="F429" s="2061"/>
      <c r="G429" s="2061"/>
      <c r="H429" s="2061"/>
      <c r="I429" s="2061"/>
      <c r="J429" s="2061"/>
      <c r="K429" s="2061"/>
      <c r="L429" s="2062"/>
      <c r="M429" s="10"/>
    </row>
    <row r="430" spans="3:13" x14ac:dyDescent="0.25">
      <c r="C430" s="3"/>
      <c r="D430" s="2060"/>
      <c r="E430" s="2061"/>
      <c r="F430" s="2061"/>
      <c r="G430" s="2061"/>
      <c r="H430" s="2061"/>
      <c r="I430" s="2061"/>
      <c r="J430" s="2061"/>
      <c r="K430" s="2061"/>
      <c r="L430" s="2062"/>
      <c r="M430" s="10"/>
    </row>
    <row r="431" spans="3:13" x14ac:dyDescent="0.25">
      <c r="C431" s="3"/>
      <c r="D431" s="2060"/>
      <c r="E431" s="2061"/>
      <c r="F431" s="2061"/>
      <c r="G431" s="2061"/>
      <c r="H431" s="2061"/>
      <c r="I431" s="2061"/>
      <c r="J431" s="2061"/>
      <c r="K431" s="2061"/>
      <c r="L431" s="2062"/>
      <c r="M431" s="10"/>
    </row>
    <row r="432" spans="3:13" x14ac:dyDescent="0.25">
      <c r="C432" s="3"/>
      <c r="D432" s="2060"/>
      <c r="E432" s="2061"/>
      <c r="F432" s="2061"/>
      <c r="G432" s="2061"/>
      <c r="H432" s="2061"/>
      <c r="I432" s="2061"/>
      <c r="J432" s="2061"/>
      <c r="K432" s="2061"/>
      <c r="L432" s="2062"/>
      <c r="M432" s="10"/>
    </row>
    <row r="433" spans="3:13" x14ac:dyDescent="0.25">
      <c r="C433" s="3"/>
      <c r="D433" s="2063"/>
      <c r="E433" s="2064"/>
      <c r="F433" s="2064"/>
      <c r="G433" s="2064"/>
      <c r="H433" s="2064"/>
      <c r="I433" s="2064"/>
      <c r="J433" s="2064"/>
      <c r="K433" s="2064"/>
      <c r="L433" s="2065"/>
      <c r="M433" s="10"/>
    </row>
    <row r="434" spans="3:13" x14ac:dyDescent="0.25">
      <c r="C434" s="3"/>
      <c r="D434" s="14"/>
      <c r="E434" s="14"/>
      <c r="F434" s="14"/>
      <c r="G434" s="14"/>
      <c r="H434" s="14"/>
      <c r="I434" s="14"/>
      <c r="J434" s="14"/>
      <c r="K434" s="14"/>
      <c r="L434" s="15"/>
      <c r="M434" s="10"/>
    </row>
    <row r="435" spans="3:13" x14ac:dyDescent="0.25">
      <c r="C435" s="3"/>
      <c r="D435" s="14"/>
      <c r="E435" s="14"/>
      <c r="F435" s="2061" t="s">
        <v>420</v>
      </c>
      <c r="G435" s="2061"/>
      <c r="H435" s="2061"/>
      <c r="I435" s="2061"/>
      <c r="J435" s="2061"/>
      <c r="K435" s="14"/>
      <c r="L435" s="14"/>
      <c r="M435" s="10"/>
    </row>
    <row r="436" spans="3:13" x14ac:dyDescent="0.25">
      <c r="C436" s="3"/>
      <c r="D436" s="14"/>
      <c r="E436" s="14"/>
      <c r="F436" s="2061" t="s">
        <v>421</v>
      </c>
      <c r="G436" s="2061"/>
      <c r="H436" s="2061"/>
      <c r="I436" s="2061"/>
      <c r="J436" s="2061"/>
      <c r="K436" s="14"/>
      <c r="L436" s="14"/>
      <c r="M436" s="10"/>
    </row>
    <row r="437" spans="3:13" x14ac:dyDescent="0.25">
      <c r="C437" s="3"/>
      <c r="D437" s="14"/>
      <c r="E437" s="14"/>
      <c r="F437" s="2061" t="s">
        <v>422</v>
      </c>
      <c r="G437" s="2061"/>
      <c r="H437" s="2061"/>
      <c r="I437" s="2061"/>
      <c r="J437" s="2061"/>
      <c r="K437" s="14"/>
      <c r="L437" s="14"/>
      <c r="M437" s="10"/>
    </row>
    <row r="438" spans="3:13" x14ac:dyDescent="0.25">
      <c r="C438" s="3"/>
      <c r="D438" s="14"/>
      <c r="E438" s="14"/>
      <c r="K438" s="14"/>
      <c r="L438" s="14"/>
      <c r="M438" s="10"/>
    </row>
    <row r="439" spans="3:13" x14ac:dyDescent="0.25">
      <c r="C439" s="3"/>
      <c r="D439" s="2069" t="s">
        <v>35</v>
      </c>
      <c r="E439" s="2069"/>
      <c r="F439" s="2069"/>
      <c r="G439" s="2069"/>
      <c r="H439" s="2069"/>
      <c r="I439" s="2069"/>
      <c r="J439" s="2069"/>
      <c r="K439" s="2069"/>
      <c r="L439" s="2069"/>
      <c r="M439" s="10"/>
    </row>
    <row r="440" spans="3:13" x14ac:dyDescent="0.25">
      <c r="C440" s="7"/>
      <c r="D440" s="8"/>
      <c r="E440" s="8"/>
      <c r="F440" s="8"/>
      <c r="G440" s="8"/>
      <c r="H440" s="8"/>
      <c r="I440" s="8"/>
      <c r="J440" s="8"/>
      <c r="K440" s="8"/>
      <c r="L440" s="8"/>
      <c r="M440" s="11"/>
    </row>
    <row r="447" spans="3:13" ht="14.4" customHeight="1" x14ac:dyDescent="0.25">
      <c r="J447" s="16"/>
      <c r="K447" s="16"/>
      <c r="L447" s="16"/>
      <c r="M447" s="16"/>
    </row>
  </sheetData>
  <mergeCells count="132">
    <mergeCell ref="K3:L3"/>
    <mergeCell ref="K4:L4"/>
    <mergeCell ref="K5:L5"/>
    <mergeCell ref="K6:L6"/>
    <mergeCell ref="K7:L7"/>
    <mergeCell ref="K8:L8"/>
    <mergeCell ref="K9:L9"/>
    <mergeCell ref="K10:L10"/>
    <mergeCell ref="D12:L12"/>
    <mergeCell ref="D19:L19"/>
    <mergeCell ref="K52:L52"/>
    <mergeCell ref="K53:L53"/>
    <mergeCell ref="K54:L54"/>
    <mergeCell ref="K55:L55"/>
    <mergeCell ref="K56:L56"/>
    <mergeCell ref="K57:L57"/>
    <mergeCell ref="K58:L58"/>
    <mergeCell ref="K59:L59"/>
    <mergeCell ref="D61:L61"/>
    <mergeCell ref="D66:L66"/>
    <mergeCell ref="D75:L75"/>
    <mergeCell ref="D80:L80"/>
    <mergeCell ref="K101:L101"/>
    <mergeCell ref="K102:L102"/>
    <mergeCell ref="K103:L103"/>
    <mergeCell ref="K104:L104"/>
    <mergeCell ref="K105:L105"/>
    <mergeCell ref="D81:L96"/>
    <mergeCell ref="D62:L64"/>
    <mergeCell ref="D67:L73"/>
    <mergeCell ref="D76:L78"/>
    <mergeCell ref="K106:L106"/>
    <mergeCell ref="K107:L107"/>
    <mergeCell ref="K108:L108"/>
    <mergeCell ref="D110:L110"/>
    <mergeCell ref="D116:L116"/>
    <mergeCell ref="D122:L122"/>
    <mergeCell ref="D128:L128"/>
    <mergeCell ref="K150:L150"/>
    <mergeCell ref="K151:L151"/>
    <mergeCell ref="D123:L126"/>
    <mergeCell ref="D129:L145"/>
    <mergeCell ref="D111:L114"/>
    <mergeCell ref="D117:L120"/>
    <mergeCell ref="D101:E108"/>
    <mergeCell ref="F101:J108"/>
    <mergeCell ref="K152:L152"/>
    <mergeCell ref="K153:L153"/>
    <mergeCell ref="K154:L154"/>
    <mergeCell ref="K155:L155"/>
    <mergeCell ref="K156:L156"/>
    <mergeCell ref="K157:L157"/>
    <mergeCell ref="D159:L159"/>
    <mergeCell ref="K199:L199"/>
    <mergeCell ref="K200:L200"/>
    <mergeCell ref="D160:L194"/>
    <mergeCell ref="D150:E157"/>
    <mergeCell ref="F150:J157"/>
    <mergeCell ref="K201:L201"/>
    <mergeCell ref="K202:L202"/>
    <mergeCell ref="K203:L203"/>
    <mergeCell ref="K204:L204"/>
    <mergeCell ref="K205:L205"/>
    <mergeCell ref="K206:L206"/>
    <mergeCell ref="D208:L208"/>
    <mergeCell ref="K248:L248"/>
    <mergeCell ref="K249:L249"/>
    <mergeCell ref="D199:E206"/>
    <mergeCell ref="F199:J206"/>
    <mergeCell ref="K250:L250"/>
    <mergeCell ref="K251:L251"/>
    <mergeCell ref="K252:L252"/>
    <mergeCell ref="K253:L253"/>
    <mergeCell ref="K254:L254"/>
    <mergeCell ref="K255:L255"/>
    <mergeCell ref="D257:L257"/>
    <mergeCell ref="D272:L272"/>
    <mergeCell ref="K297:L297"/>
    <mergeCell ref="D355:L355"/>
    <mergeCell ref="D370:L370"/>
    <mergeCell ref="D356:L368"/>
    <mergeCell ref="K298:L298"/>
    <mergeCell ref="K299:L299"/>
    <mergeCell ref="K300:L300"/>
    <mergeCell ref="K301:L301"/>
    <mergeCell ref="K302:L302"/>
    <mergeCell ref="K303:L303"/>
    <mergeCell ref="K304:L304"/>
    <mergeCell ref="D306:L306"/>
    <mergeCell ref="K346:L346"/>
    <mergeCell ref="D419:L419"/>
    <mergeCell ref="F435:J435"/>
    <mergeCell ref="F436:J436"/>
    <mergeCell ref="F437:J437"/>
    <mergeCell ref="D439:L439"/>
    <mergeCell ref="D405:L417"/>
    <mergeCell ref="D420:L433"/>
    <mergeCell ref="D395:E402"/>
    <mergeCell ref="F395:J402"/>
    <mergeCell ref="K395:L395"/>
    <mergeCell ref="K396:L396"/>
    <mergeCell ref="K397:L397"/>
    <mergeCell ref="K398:L398"/>
    <mergeCell ref="K399:L399"/>
    <mergeCell ref="K400:L400"/>
    <mergeCell ref="K401:L401"/>
    <mergeCell ref="K402:L402"/>
    <mergeCell ref="D404:L404"/>
    <mergeCell ref="D13:L17"/>
    <mergeCell ref="D20:L47"/>
    <mergeCell ref="D52:E59"/>
    <mergeCell ref="F52:J59"/>
    <mergeCell ref="F3:J10"/>
    <mergeCell ref="D3:E10"/>
    <mergeCell ref="D371:L390"/>
    <mergeCell ref="D307:L341"/>
    <mergeCell ref="D346:E353"/>
    <mergeCell ref="F346:J353"/>
    <mergeCell ref="D297:E304"/>
    <mergeCell ref="F297:J304"/>
    <mergeCell ref="D258:L270"/>
    <mergeCell ref="D273:L292"/>
    <mergeCell ref="D209:L243"/>
    <mergeCell ref="D248:E255"/>
    <mergeCell ref="F248:J255"/>
    <mergeCell ref="K347:L347"/>
    <mergeCell ref="K348:L348"/>
    <mergeCell ref="K349:L349"/>
    <mergeCell ref="K350:L350"/>
    <mergeCell ref="K351:L351"/>
    <mergeCell ref="K352:L352"/>
    <mergeCell ref="K353:L353"/>
  </mergeCells>
  <conditionalFormatting sqref="K3:K10">
    <cfRule type="cellIs" dxfId="8" priority="16" operator="lessThan">
      <formula>0</formula>
    </cfRule>
  </conditionalFormatting>
  <conditionalFormatting sqref="K52:K59">
    <cfRule type="cellIs" dxfId="7" priority="14" operator="lessThan">
      <formula>0</formula>
    </cfRule>
  </conditionalFormatting>
  <conditionalFormatting sqref="K101:K108">
    <cfRule type="cellIs" dxfId="6" priority="12" operator="lessThan">
      <formula>0</formula>
    </cfRule>
  </conditionalFormatting>
  <conditionalFormatting sqref="K150:K157">
    <cfRule type="cellIs" dxfId="5" priority="10" operator="lessThan">
      <formula>0</formula>
    </cfRule>
  </conditionalFormatting>
  <conditionalFormatting sqref="K199:K206">
    <cfRule type="cellIs" dxfId="4" priority="8" operator="lessThan">
      <formula>0</formula>
    </cfRule>
  </conditionalFormatting>
  <conditionalFormatting sqref="K248:K255">
    <cfRule type="cellIs" dxfId="3" priority="6" operator="lessThan">
      <formula>0</formula>
    </cfRule>
  </conditionalFormatting>
  <conditionalFormatting sqref="K297:K304">
    <cfRule type="cellIs" dxfId="2" priority="5" operator="lessThan">
      <formula>0</formula>
    </cfRule>
  </conditionalFormatting>
  <conditionalFormatting sqref="K346:K353">
    <cfRule type="cellIs" dxfId="1" priority="3" operator="lessThan">
      <formula>0</formula>
    </cfRule>
  </conditionalFormatting>
  <conditionalFormatting sqref="K395:K402">
    <cfRule type="cellIs" dxfId="0" priority="1" operator="lessThan">
      <formula>0</formula>
    </cfRule>
  </conditionalFormatting>
  <hyperlinks>
    <hyperlink ref="D439" r:id="rId1" xr:uid="{00000000-0004-0000-1100-000000000000}"/>
  </hyperlinks>
  <pageMargins left="0.511811023622047" right="0.511811023622047" top="0.78740157480314998" bottom="0.78740157480314998" header="0.31496062992126" footer="0.31496062992126"/>
  <pageSetup paperSize="9"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A60A5-FE80-4F01-BA19-0351057E373C}">
  <dimension ref="A1:Z150"/>
  <sheetViews>
    <sheetView workbookViewId="0">
      <selection activeCell="C6" sqref="C6:D6"/>
    </sheetView>
  </sheetViews>
  <sheetFormatPr defaultRowHeight="14.4" x14ac:dyDescent="0.25"/>
  <cols>
    <col min="1" max="1" width="3.33203125" customWidth="1"/>
    <col min="2" max="2" width="6.44140625" customWidth="1"/>
    <col min="3" max="3" width="40.77734375" customWidth="1"/>
    <col min="4" max="4" width="20.33203125" customWidth="1"/>
    <col min="5" max="5" width="88.88671875" customWidth="1"/>
    <col min="6" max="6" width="3.33203125" customWidth="1"/>
    <col min="7" max="8" width="16.6640625" customWidth="1"/>
    <col min="9" max="14" width="13" customWidth="1"/>
    <col min="15" max="16" width="16.6640625" customWidth="1"/>
  </cols>
  <sheetData>
    <row r="1" spans="1:26" x14ac:dyDescent="0.25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6" x14ac:dyDescent="0.25">
      <c r="A2" s="150"/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</row>
    <row r="3" spans="1:26" ht="31.95" customHeight="1" x14ac:dyDescent="0.4">
      <c r="A3" s="150"/>
      <c r="B3" s="2086" t="s">
        <v>1071</v>
      </c>
      <c r="C3" s="2086"/>
      <c r="D3" s="2086"/>
      <c r="E3" s="2086"/>
      <c r="F3" s="2086"/>
      <c r="G3" s="2086"/>
      <c r="H3" s="2086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</row>
    <row r="4" spans="1:26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</row>
    <row r="5" spans="1:26" ht="25.95" customHeight="1" x14ac:dyDescent="0.25">
      <c r="A5" s="150"/>
      <c r="B5" s="1267">
        <v>1</v>
      </c>
      <c r="C5" s="2083" t="s">
        <v>1242</v>
      </c>
      <c r="D5" s="2082"/>
      <c r="E5" s="2082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</row>
    <row r="6" spans="1:26" ht="31.95" customHeight="1" x14ac:dyDescent="0.25">
      <c r="A6" s="150"/>
      <c r="B6" s="150"/>
      <c r="C6" s="2085" t="s">
        <v>1154</v>
      </c>
      <c r="D6" s="2085"/>
      <c r="E6" s="150" t="s">
        <v>1155</v>
      </c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</row>
    <row r="7" spans="1:26" ht="31.95" customHeight="1" x14ac:dyDescent="0.25">
      <c r="A7" s="150"/>
      <c r="B7" s="150"/>
      <c r="C7" s="2085" t="s">
        <v>1072</v>
      </c>
      <c r="D7" s="2085"/>
      <c r="E7" s="150" t="s">
        <v>1156</v>
      </c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</row>
    <row r="8" spans="1:26" ht="31.95" customHeight="1" x14ac:dyDescent="0.25">
      <c r="A8" s="150"/>
      <c r="B8" s="150"/>
      <c r="C8" s="2085" t="s">
        <v>131</v>
      </c>
      <c r="D8" s="2085"/>
      <c r="E8" s="150" t="s">
        <v>1157</v>
      </c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</row>
    <row r="9" spans="1:26" ht="31.95" customHeight="1" x14ac:dyDescent="0.25">
      <c r="A9" s="150"/>
      <c r="B9" s="150"/>
      <c r="C9" s="2085" t="s">
        <v>40</v>
      </c>
      <c r="D9" s="2085"/>
      <c r="E9" s="150" t="s">
        <v>1158</v>
      </c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</row>
    <row r="10" spans="1:26" x14ac:dyDescent="0.25">
      <c r="A10" s="150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  <c r="W10" s="150"/>
      <c r="X10" s="150"/>
      <c r="Y10" s="150"/>
      <c r="Z10" s="150"/>
    </row>
    <row r="11" spans="1:26" ht="25.95" customHeight="1" x14ac:dyDescent="0.3">
      <c r="A11" s="150"/>
      <c r="B11" s="1267">
        <v>2</v>
      </c>
      <c r="C11" s="2083" t="s">
        <v>1073</v>
      </c>
      <c r="D11" s="2084"/>
      <c r="E11" s="2084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</row>
    <row r="12" spans="1:26" ht="22.05" customHeight="1" x14ac:dyDescent="0.25">
      <c r="A12" s="150"/>
      <c r="B12" s="150"/>
      <c r="C12" s="1268" t="s">
        <v>1074</v>
      </c>
      <c r="D12" s="1268" t="s">
        <v>232</v>
      </c>
      <c r="E12" s="1268" t="s">
        <v>1075</v>
      </c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</row>
    <row r="13" spans="1:26" ht="18" customHeight="1" x14ac:dyDescent="0.3">
      <c r="A13" s="150"/>
      <c r="B13" s="150"/>
      <c r="C13" s="1269" t="s">
        <v>1076</v>
      </c>
      <c r="D13" s="1270" t="s">
        <v>1077</v>
      </c>
      <c r="E13" s="1271" t="s">
        <v>1159</v>
      </c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/>
      <c r="T13" s="150"/>
      <c r="U13" s="150"/>
      <c r="V13" s="150"/>
      <c r="W13" s="150"/>
      <c r="X13" s="150"/>
      <c r="Y13" s="150"/>
      <c r="Z13" s="150"/>
    </row>
    <row r="14" spans="1:26" ht="18" customHeight="1" x14ac:dyDescent="0.3">
      <c r="A14" s="150"/>
      <c r="B14" s="150"/>
      <c r="C14" s="150" t="s">
        <v>1078</v>
      </c>
      <c r="D14" s="1272" t="s">
        <v>1077</v>
      </c>
      <c r="E14" s="1273" t="s">
        <v>1160</v>
      </c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0"/>
      <c r="W14" s="150"/>
      <c r="X14" s="150"/>
      <c r="Y14" s="150"/>
      <c r="Z14" s="150"/>
    </row>
    <row r="15" spans="1:26" ht="18" customHeight="1" x14ac:dyDescent="0.3">
      <c r="A15" s="150"/>
      <c r="B15" s="150"/>
      <c r="C15" s="1269" t="s">
        <v>1079</v>
      </c>
      <c r="D15" s="1270" t="s">
        <v>1077</v>
      </c>
      <c r="E15" s="1271" t="s">
        <v>1080</v>
      </c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/>
      <c r="W15" s="150"/>
      <c r="X15" s="150"/>
      <c r="Y15" s="150"/>
      <c r="Z15" s="150"/>
    </row>
    <row r="16" spans="1:26" ht="18" customHeight="1" x14ac:dyDescent="0.3">
      <c r="A16" s="150"/>
      <c r="B16" s="150"/>
      <c r="C16" s="150" t="s">
        <v>1081</v>
      </c>
      <c r="D16" s="1272" t="s">
        <v>1082</v>
      </c>
      <c r="E16" s="1273" t="s">
        <v>1161</v>
      </c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0"/>
      <c r="U16" s="150"/>
      <c r="V16" s="150"/>
      <c r="W16" s="150"/>
      <c r="X16" s="150"/>
      <c r="Y16" s="150"/>
      <c r="Z16" s="150"/>
    </row>
    <row r="17" spans="1:26" ht="18" customHeight="1" x14ac:dyDescent="0.3">
      <c r="A17" s="150"/>
      <c r="B17" s="150"/>
      <c r="C17" s="1269" t="s">
        <v>1083</v>
      </c>
      <c r="D17" s="1270" t="s">
        <v>1162</v>
      </c>
      <c r="E17" s="1271" t="s">
        <v>1163</v>
      </c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0"/>
      <c r="U17" s="150"/>
      <c r="V17" s="150"/>
      <c r="W17" s="150"/>
      <c r="X17" s="150"/>
      <c r="Y17" s="150"/>
      <c r="Z17" s="150"/>
    </row>
    <row r="18" spans="1:26" ht="18" customHeight="1" x14ac:dyDescent="0.3">
      <c r="A18" s="150"/>
      <c r="B18" s="150"/>
      <c r="C18" s="150" t="s">
        <v>1084</v>
      </c>
      <c r="D18" s="1272" t="s">
        <v>1085</v>
      </c>
      <c r="E18" s="1273" t="s">
        <v>1086</v>
      </c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</row>
    <row r="19" spans="1:26" ht="18" customHeight="1" x14ac:dyDescent="0.3">
      <c r="A19" s="150"/>
      <c r="B19" s="150"/>
      <c r="C19" s="1274" t="s">
        <v>1087</v>
      </c>
      <c r="D19" s="1270" t="s">
        <v>1088</v>
      </c>
      <c r="E19" s="1271" t="s">
        <v>1089</v>
      </c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50"/>
    </row>
    <row r="20" spans="1:26" ht="18" customHeight="1" x14ac:dyDescent="0.3">
      <c r="A20" s="150"/>
      <c r="B20" s="150"/>
      <c r="C20" s="150" t="s">
        <v>1090</v>
      </c>
      <c r="D20" s="1272" t="s">
        <v>1088</v>
      </c>
      <c r="E20" s="1273" t="s">
        <v>1164</v>
      </c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0"/>
      <c r="T20" s="150"/>
      <c r="U20" s="150"/>
      <c r="V20" s="150"/>
      <c r="W20" s="150"/>
      <c r="X20" s="150"/>
      <c r="Y20" s="150"/>
      <c r="Z20" s="150"/>
    </row>
    <row r="21" spans="1:26" ht="18" customHeight="1" x14ac:dyDescent="0.3">
      <c r="A21" s="150"/>
      <c r="B21" s="150"/>
      <c r="C21" s="1274" t="s">
        <v>1091</v>
      </c>
      <c r="D21" s="1270" t="s">
        <v>1088</v>
      </c>
      <c r="E21" s="1271" t="s">
        <v>1092</v>
      </c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/>
      <c r="U21" s="150"/>
      <c r="V21" s="150"/>
      <c r="W21" s="150"/>
      <c r="X21" s="150"/>
      <c r="Y21" s="150"/>
      <c r="Z21" s="150"/>
    </row>
    <row r="22" spans="1:26" ht="18" customHeight="1" x14ac:dyDescent="0.3">
      <c r="A22" s="150"/>
      <c r="B22" s="150"/>
      <c r="C22" s="150" t="s">
        <v>1093</v>
      </c>
      <c r="D22" s="1272" t="s">
        <v>1094</v>
      </c>
      <c r="E22" s="1273" t="s">
        <v>1165</v>
      </c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</row>
    <row r="23" spans="1:26" ht="18" customHeight="1" x14ac:dyDescent="0.3">
      <c r="A23" s="150"/>
      <c r="B23" s="150"/>
      <c r="C23" s="1274" t="s">
        <v>1095</v>
      </c>
      <c r="D23" s="1270" t="s">
        <v>1166</v>
      </c>
      <c r="E23" s="1271" t="s">
        <v>1167</v>
      </c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Z23" s="150"/>
    </row>
    <row r="24" spans="1:26" ht="18" customHeight="1" x14ac:dyDescent="0.3">
      <c r="A24" s="150"/>
      <c r="B24" s="150"/>
      <c r="C24" s="150" t="s">
        <v>1096</v>
      </c>
      <c r="D24" s="1272" t="s">
        <v>1077</v>
      </c>
      <c r="E24" s="1273" t="s">
        <v>1097</v>
      </c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</row>
    <row r="25" spans="1:26" ht="18" customHeight="1" x14ac:dyDescent="0.3">
      <c r="A25" s="150"/>
      <c r="B25" s="150"/>
      <c r="C25" s="1274" t="s">
        <v>1098</v>
      </c>
      <c r="D25" s="1270" t="s">
        <v>1085</v>
      </c>
      <c r="E25" s="1271" t="s">
        <v>1099</v>
      </c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</row>
    <row r="26" spans="1:26" ht="18" customHeight="1" x14ac:dyDescent="0.3">
      <c r="A26" s="150"/>
      <c r="B26" s="150"/>
      <c r="C26" s="1275" t="s">
        <v>1100</v>
      </c>
      <c r="D26" s="1272" t="s">
        <v>1168</v>
      </c>
      <c r="E26" s="1273" t="s">
        <v>1101</v>
      </c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0"/>
      <c r="T26" s="150"/>
      <c r="U26" s="150"/>
      <c r="V26" s="150"/>
      <c r="W26" s="150"/>
      <c r="X26" s="150"/>
      <c r="Y26" s="150"/>
      <c r="Z26" s="150"/>
    </row>
    <row r="27" spans="1:26" ht="18" customHeight="1" x14ac:dyDescent="0.3">
      <c r="A27" s="150"/>
      <c r="B27" s="150"/>
      <c r="C27" s="1274" t="s">
        <v>1102</v>
      </c>
      <c r="D27" s="1270" t="s">
        <v>1168</v>
      </c>
      <c r="E27" s="1271" t="s">
        <v>1169</v>
      </c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0"/>
      <c r="T27" s="150"/>
      <c r="U27" s="150"/>
      <c r="V27" s="150"/>
      <c r="W27" s="150"/>
      <c r="X27" s="150"/>
      <c r="Y27" s="150"/>
      <c r="Z27" s="150"/>
    </row>
    <row r="28" spans="1:26" ht="18" customHeight="1" x14ac:dyDescent="0.3">
      <c r="A28" s="150"/>
      <c r="B28" s="150"/>
      <c r="C28" s="1274" t="s">
        <v>1103</v>
      </c>
      <c r="D28" s="1272" t="s">
        <v>1168</v>
      </c>
      <c r="E28" s="1273" t="s">
        <v>1170</v>
      </c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150"/>
    </row>
    <row r="29" spans="1:26" ht="18" customHeight="1" x14ac:dyDescent="0.3">
      <c r="A29" s="150"/>
      <c r="B29" s="150"/>
      <c r="C29" s="1274" t="s">
        <v>1104</v>
      </c>
      <c r="D29" s="1270" t="s">
        <v>1171</v>
      </c>
      <c r="E29" s="1271" t="s">
        <v>1105</v>
      </c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</row>
    <row r="30" spans="1:26" ht="18" customHeight="1" x14ac:dyDescent="0.3">
      <c r="A30" s="150"/>
      <c r="B30" s="150"/>
      <c r="C30" s="1274" t="s">
        <v>1106</v>
      </c>
      <c r="D30" s="1272" t="s">
        <v>1172</v>
      </c>
      <c r="E30" s="1273" t="s">
        <v>1173</v>
      </c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</row>
    <row r="31" spans="1:26" ht="18" customHeight="1" x14ac:dyDescent="0.3">
      <c r="A31" s="150"/>
      <c r="B31" s="150"/>
      <c r="C31" s="1276" t="s">
        <v>1109</v>
      </c>
      <c r="D31" s="1270" t="s">
        <v>1174</v>
      </c>
      <c r="E31" s="1271" t="s">
        <v>1175</v>
      </c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</row>
    <row r="32" spans="1:26" ht="18" customHeight="1" x14ac:dyDescent="0.3">
      <c r="A32" s="150"/>
      <c r="B32" s="150"/>
      <c r="C32" s="1274" t="s">
        <v>1111</v>
      </c>
      <c r="D32" s="1272" t="s">
        <v>1082</v>
      </c>
      <c r="E32" s="1273" t="s">
        <v>1112</v>
      </c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</row>
    <row r="33" spans="1:26" ht="18" customHeight="1" x14ac:dyDescent="0.3">
      <c r="A33" s="150"/>
      <c r="B33" s="150"/>
      <c r="C33" s="1274" t="s">
        <v>1107</v>
      </c>
      <c r="D33" s="1270" t="s">
        <v>1168</v>
      </c>
      <c r="E33" s="1271" t="s">
        <v>1108</v>
      </c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150"/>
      <c r="U33" s="150"/>
      <c r="V33" s="150"/>
      <c r="W33" s="150"/>
      <c r="X33" s="150"/>
      <c r="Y33" s="150"/>
      <c r="Z33" s="150"/>
    </row>
    <row r="34" spans="1:26" ht="18" customHeight="1" x14ac:dyDescent="0.3">
      <c r="A34" s="150"/>
      <c r="B34" s="150"/>
      <c r="C34" s="1274" t="s">
        <v>1110</v>
      </c>
      <c r="D34" s="1272" t="s">
        <v>1176</v>
      </c>
      <c r="E34" s="1273" t="s">
        <v>1177</v>
      </c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</row>
    <row r="35" spans="1:26" ht="18" customHeight="1" x14ac:dyDescent="0.3">
      <c r="A35" s="150"/>
      <c r="B35" s="150"/>
      <c r="C35" s="1274" t="s">
        <v>1178</v>
      </c>
      <c r="D35" s="1270" t="s">
        <v>1171</v>
      </c>
      <c r="E35" s="1271" t="s">
        <v>1179</v>
      </c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</row>
    <row r="36" spans="1:26" ht="18" customHeight="1" x14ac:dyDescent="0.3">
      <c r="A36" s="150"/>
      <c r="B36" s="150"/>
      <c r="C36" s="1274" t="s">
        <v>1180</v>
      </c>
      <c r="D36" s="1272" t="s">
        <v>1171</v>
      </c>
      <c r="E36" s="1273" t="s">
        <v>1181</v>
      </c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</row>
    <row r="37" spans="1:26" ht="18" customHeight="1" x14ac:dyDescent="0.3">
      <c r="A37" s="150"/>
      <c r="B37" s="150"/>
      <c r="C37" s="1274" t="s">
        <v>1182</v>
      </c>
      <c r="D37" s="1270" t="s">
        <v>1172</v>
      </c>
      <c r="E37" s="1271" t="s">
        <v>1183</v>
      </c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</row>
    <row r="38" spans="1:26" ht="18" customHeight="1" x14ac:dyDescent="0.3">
      <c r="A38" s="150"/>
      <c r="B38" s="150"/>
      <c r="C38" s="1274" t="s">
        <v>1184</v>
      </c>
      <c r="D38" s="1272" t="s">
        <v>1113</v>
      </c>
      <c r="E38" s="1273" t="s">
        <v>1185</v>
      </c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</row>
    <row r="39" spans="1:26" ht="18" customHeight="1" x14ac:dyDescent="0.3">
      <c r="A39" s="150"/>
      <c r="B39" s="150"/>
      <c r="C39" s="1274" t="s">
        <v>1114</v>
      </c>
      <c r="D39" s="1270" t="s">
        <v>1186</v>
      </c>
      <c r="E39" s="1271" t="s">
        <v>1115</v>
      </c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</row>
    <row r="40" spans="1:26" x14ac:dyDescent="0.25">
      <c r="A40" s="150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</row>
    <row r="41" spans="1:26" x14ac:dyDescent="0.25">
      <c r="A41" s="150"/>
      <c r="B41" s="150"/>
      <c r="C41" s="1277" t="s">
        <v>1187</v>
      </c>
      <c r="D41" s="150"/>
      <c r="E41" s="1278" t="s">
        <v>1188</v>
      </c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</row>
    <row r="42" spans="1:26" x14ac:dyDescent="0.25">
      <c r="A42" s="150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</row>
    <row r="43" spans="1:26" ht="25.95" customHeight="1" x14ac:dyDescent="0.3">
      <c r="A43" s="150"/>
      <c r="B43" s="1267">
        <v>3</v>
      </c>
      <c r="C43" s="2083" t="s">
        <v>1116</v>
      </c>
      <c r="D43" s="2084"/>
      <c r="E43" s="2084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</row>
    <row r="44" spans="1:26" ht="22.05" customHeight="1" x14ac:dyDescent="0.25">
      <c r="A44" s="150"/>
      <c r="B44" s="150"/>
      <c r="C44" s="1268" t="s">
        <v>1117</v>
      </c>
      <c r="D44" s="1268" t="s">
        <v>1189</v>
      </c>
      <c r="E44" s="1268" t="s">
        <v>1190</v>
      </c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</row>
    <row r="45" spans="1:26" ht="30" customHeight="1" x14ac:dyDescent="0.3">
      <c r="A45" s="150"/>
      <c r="B45" s="150"/>
      <c r="C45" s="1279">
        <v>1</v>
      </c>
      <c r="D45" s="1280" t="s">
        <v>1118</v>
      </c>
      <c r="E45" s="1281" t="s">
        <v>1191</v>
      </c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</row>
    <row r="46" spans="1:26" ht="30" customHeight="1" x14ac:dyDescent="0.3">
      <c r="A46" s="150"/>
      <c r="B46" s="150"/>
      <c r="C46" s="1282">
        <v>2</v>
      </c>
      <c r="D46" s="1283" t="s">
        <v>1110</v>
      </c>
      <c r="E46" s="1284" t="s">
        <v>1192</v>
      </c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</row>
    <row r="47" spans="1:26" ht="30" customHeight="1" x14ac:dyDescent="0.3">
      <c r="A47" s="150"/>
      <c r="B47" s="150"/>
      <c r="C47" s="1279">
        <v>3</v>
      </c>
      <c r="D47" s="1280" t="s">
        <v>1119</v>
      </c>
      <c r="E47" s="1281" t="s">
        <v>1193</v>
      </c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</row>
    <row r="48" spans="1:26" ht="30" customHeight="1" x14ac:dyDescent="0.3">
      <c r="A48" s="150"/>
      <c r="B48" s="150"/>
      <c r="C48" s="1282">
        <v>4</v>
      </c>
      <c r="D48" s="1283" t="s">
        <v>1120</v>
      </c>
      <c r="E48" s="1284" t="s">
        <v>1194</v>
      </c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</row>
    <row r="49" spans="1:26" ht="30" customHeight="1" x14ac:dyDescent="0.3">
      <c r="A49" s="150"/>
      <c r="B49" s="150"/>
      <c r="C49" s="1279">
        <v>5</v>
      </c>
      <c r="D49" s="1280" t="s">
        <v>1100</v>
      </c>
      <c r="E49" s="1281" t="s">
        <v>1195</v>
      </c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</row>
    <row r="50" spans="1:26" ht="30" customHeight="1" x14ac:dyDescent="0.3">
      <c r="A50" s="150"/>
      <c r="B50" s="150"/>
      <c r="C50" s="1282">
        <v>6</v>
      </c>
      <c r="D50" s="1283" t="s">
        <v>1104</v>
      </c>
      <c r="E50" s="1284" t="s">
        <v>1196</v>
      </c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</row>
    <row r="51" spans="1:26" ht="30" customHeight="1" x14ac:dyDescent="0.3">
      <c r="A51" s="150"/>
      <c r="B51" s="150"/>
      <c r="C51" s="1279">
        <v>7</v>
      </c>
      <c r="D51" s="1280" t="s">
        <v>1121</v>
      </c>
      <c r="E51" s="1281" t="s">
        <v>1197</v>
      </c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0"/>
      <c r="T51" s="150"/>
      <c r="U51" s="150"/>
      <c r="V51" s="150"/>
      <c r="W51" s="150"/>
      <c r="X51" s="150"/>
      <c r="Y51" s="150"/>
      <c r="Z51" s="150"/>
    </row>
    <row r="52" spans="1:26" ht="30" customHeight="1" x14ac:dyDescent="0.3">
      <c r="A52" s="150"/>
      <c r="B52" s="150"/>
      <c r="C52" s="1282">
        <v>8</v>
      </c>
      <c r="D52" s="1283" t="s">
        <v>1198</v>
      </c>
      <c r="E52" s="1284" t="s">
        <v>1199</v>
      </c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</row>
    <row r="53" spans="1:26" x14ac:dyDescent="0.25">
      <c r="A53" s="150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</row>
    <row r="54" spans="1:26" ht="25.95" customHeight="1" x14ac:dyDescent="0.3">
      <c r="A54" s="150"/>
      <c r="B54" s="1267">
        <v>4</v>
      </c>
      <c r="C54" s="2083" t="s">
        <v>1243</v>
      </c>
      <c r="D54" s="2084"/>
      <c r="E54" s="2084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</row>
    <row r="55" spans="1:26" ht="22.05" customHeight="1" x14ac:dyDescent="0.25">
      <c r="A55" s="150"/>
      <c r="B55" s="150"/>
      <c r="C55" s="1268" t="s">
        <v>1122</v>
      </c>
      <c r="D55" s="1268" t="s">
        <v>1123</v>
      </c>
      <c r="E55" s="1268" t="s">
        <v>1124</v>
      </c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0"/>
      <c r="T55" s="150"/>
      <c r="U55" s="150"/>
      <c r="V55" s="150"/>
      <c r="W55" s="150"/>
      <c r="X55" s="150"/>
      <c r="Y55" s="150"/>
      <c r="Z55" s="150"/>
    </row>
    <row r="56" spans="1:26" ht="22.05" customHeight="1" x14ac:dyDescent="0.3">
      <c r="A56" s="150"/>
      <c r="B56" s="150"/>
      <c r="C56" s="1285" t="s">
        <v>1125</v>
      </c>
      <c r="D56" s="1286" t="s">
        <v>1200</v>
      </c>
      <c r="E56" s="154" t="s">
        <v>1201</v>
      </c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</row>
    <row r="57" spans="1:26" ht="22.05" customHeight="1" x14ac:dyDescent="0.3">
      <c r="A57" s="150"/>
      <c r="B57" s="150"/>
      <c r="C57" s="1287" t="s">
        <v>1126</v>
      </c>
      <c r="D57" s="1288" t="s">
        <v>1202</v>
      </c>
      <c r="E57" s="1289" t="s">
        <v>1203</v>
      </c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</row>
    <row r="58" spans="1:26" ht="22.05" customHeight="1" x14ac:dyDescent="0.3">
      <c r="A58" s="150"/>
      <c r="B58" s="150"/>
      <c r="C58" s="1290" t="s">
        <v>1127</v>
      </c>
      <c r="D58" s="1286" t="s">
        <v>1128</v>
      </c>
      <c r="E58" s="154" t="s">
        <v>1204</v>
      </c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</row>
    <row r="59" spans="1:26" ht="22.05" customHeight="1" x14ac:dyDescent="0.3">
      <c r="A59" s="150"/>
      <c r="B59" s="150"/>
      <c r="C59" s="1291" t="s">
        <v>1129</v>
      </c>
      <c r="D59" s="1288" t="s">
        <v>1130</v>
      </c>
      <c r="E59" s="1289" t="s">
        <v>1205</v>
      </c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</row>
    <row r="60" spans="1:26" ht="22.05" customHeight="1" x14ac:dyDescent="0.3">
      <c r="A60" s="150"/>
      <c r="B60" s="150"/>
      <c r="C60" s="1292" t="s">
        <v>1131</v>
      </c>
      <c r="D60" s="1286" t="s">
        <v>1132</v>
      </c>
      <c r="E60" s="154" t="s">
        <v>1206</v>
      </c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</row>
    <row r="61" spans="1:26" ht="22.05" customHeight="1" x14ac:dyDescent="0.3">
      <c r="A61" s="150"/>
      <c r="B61" s="150"/>
      <c r="C61" s="1210" t="s">
        <v>1133</v>
      </c>
      <c r="D61" s="1288" t="s">
        <v>1207</v>
      </c>
      <c r="E61" s="1289" t="s">
        <v>1208</v>
      </c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</row>
    <row r="62" spans="1:26" ht="22.05" customHeight="1" x14ac:dyDescent="0.3">
      <c r="A62" s="150"/>
      <c r="B62" s="150"/>
      <c r="C62" s="1293" t="s">
        <v>1134</v>
      </c>
      <c r="D62" s="1286" t="s">
        <v>1135</v>
      </c>
      <c r="E62" s="154" t="s">
        <v>1209</v>
      </c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</row>
    <row r="63" spans="1:26" ht="22.05" customHeight="1" x14ac:dyDescent="0.3">
      <c r="A63" s="150"/>
      <c r="B63" s="150"/>
      <c r="C63" s="1287" t="s">
        <v>1210</v>
      </c>
      <c r="D63" s="1288" t="s">
        <v>1136</v>
      </c>
      <c r="E63" s="1289" t="s">
        <v>1211</v>
      </c>
      <c r="F63" s="150"/>
      <c r="G63" s="150"/>
      <c r="H63" s="150"/>
      <c r="I63" s="150"/>
      <c r="J63" s="150"/>
      <c r="K63" s="150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50"/>
    </row>
    <row r="64" spans="1:26" x14ac:dyDescent="0.25">
      <c r="A64" s="150"/>
      <c r="B64" s="150"/>
      <c r="C64" s="150"/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</row>
    <row r="65" spans="1:26" ht="25.95" customHeight="1" x14ac:dyDescent="0.3">
      <c r="A65" s="150"/>
      <c r="B65" s="1267">
        <v>5</v>
      </c>
      <c r="C65" s="2083" t="s">
        <v>1137</v>
      </c>
      <c r="D65" s="2084"/>
      <c r="E65" s="2084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</row>
    <row r="66" spans="1:26" ht="25.95" customHeight="1" x14ac:dyDescent="0.25">
      <c r="A66" s="150"/>
      <c r="B66" s="150"/>
      <c r="C66" s="1274" t="s">
        <v>1212</v>
      </c>
      <c r="D66" s="1269"/>
      <c r="E66" s="1281" t="s">
        <v>1213</v>
      </c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</row>
    <row r="67" spans="1:26" ht="25.95" customHeight="1" x14ac:dyDescent="0.25">
      <c r="A67" s="150"/>
      <c r="B67" s="150"/>
      <c r="C67" s="1275" t="s">
        <v>1214</v>
      </c>
      <c r="D67" s="150"/>
      <c r="E67" s="1284" t="s">
        <v>1215</v>
      </c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</row>
    <row r="68" spans="1:26" ht="25.95" customHeight="1" x14ac:dyDescent="0.25">
      <c r="A68" s="150"/>
      <c r="B68" s="150"/>
      <c r="C68" s="1274" t="s">
        <v>1216</v>
      </c>
      <c r="D68" s="1269"/>
      <c r="E68" s="1281" t="s">
        <v>1138</v>
      </c>
      <c r="F68" s="150"/>
      <c r="G68" s="150"/>
      <c r="H68" s="150"/>
      <c r="I68" s="150"/>
      <c r="J68" s="150"/>
      <c r="K68" s="150"/>
      <c r="L68" s="150"/>
      <c r="M68" s="150"/>
      <c r="N68" s="150"/>
      <c r="O68" s="150"/>
      <c r="P68" s="150"/>
      <c r="Q68" s="150"/>
      <c r="R68" s="150"/>
      <c r="S68" s="150"/>
      <c r="T68" s="150"/>
      <c r="U68" s="150"/>
      <c r="V68" s="150"/>
      <c r="W68" s="150"/>
      <c r="X68" s="150"/>
      <c r="Y68" s="150"/>
      <c r="Z68" s="150"/>
    </row>
    <row r="69" spans="1:26" ht="25.95" customHeight="1" x14ac:dyDescent="0.25">
      <c r="A69" s="150"/>
      <c r="B69" s="150"/>
      <c r="C69" s="1275" t="s">
        <v>1217</v>
      </c>
      <c r="D69" s="150"/>
      <c r="E69" s="1284" t="s">
        <v>1218</v>
      </c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</row>
    <row r="70" spans="1:26" ht="25.95" customHeight="1" x14ac:dyDescent="0.25">
      <c r="A70" s="150"/>
      <c r="B70" s="150"/>
      <c r="C70" s="1274" t="s">
        <v>1219</v>
      </c>
      <c r="D70" s="1269"/>
      <c r="E70" s="1281" t="s">
        <v>1220</v>
      </c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</row>
    <row r="71" spans="1:26" ht="25.95" customHeight="1" x14ac:dyDescent="0.25">
      <c r="A71" s="150"/>
      <c r="B71" s="150"/>
      <c r="C71" s="1275" t="s">
        <v>1221</v>
      </c>
      <c r="D71" s="150"/>
      <c r="E71" s="1284" t="s">
        <v>1222</v>
      </c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</row>
    <row r="72" spans="1:26" x14ac:dyDescent="0.25">
      <c r="A72" s="150"/>
      <c r="B72" s="150"/>
      <c r="C72" s="150"/>
      <c r="D72" s="150"/>
      <c r="E72" s="150"/>
      <c r="F72" s="150"/>
      <c r="G72" s="150"/>
      <c r="H72" s="150"/>
      <c r="I72" s="150"/>
      <c r="J72" s="150"/>
      <c r="K72" s="150"/>
      <c r="L72" s="150"/>
      <c r="M72" s="150"/>
      <c r="N72" s="150"/>
      <c r="O72" s="150"/>
      <c r="P72" s="150"/>
      <c r="Q72" s="150"/>
      <c r="R72" s="150"/>
      <c r="S72" s="150"/>
      <c r="T72" s="150"/>
      <c r="U72" s="150"/>
      <c r="V72" s="150"/>
      <c r="W72" s="150"/>
      <c r="X72" s="150"/>
      <c r="Y72" s="150"/>
      <c r="Z72" s="150"/>
    </row>
    <row r="73" spans="1:26" ht="25.95" customHeight="1" x14ac:dyDescent="0.3">
      <c r="A73" s="150"/>
      <c r="B73" s="1267">
        <v>6</v>
      </c>
      <c r="C73" s="2083" t="s">
        <v>1139</v>
      </c>
      <c r="D73" s="2084"/>
      <c r="E73" s="2084"/>
      <c r="F73" s="150"/>
      <c r="G73" s="150"/>
      <c r="H73" s="150"/>
      <c r="I73" s="150"/>
      <c r="J73" s="150"/>
      <c r="K73" s="150"/>
      <c r="L73" s="150"/>
      <c r="M73" s="150"/>
      <c r="N73" s="150"/>
      <c r="O73" s="150"/>
      <c r="P73" s="150"/>
      <c r="Q73" s="150"/>
      <c r="R73" s="150"/>
      <c r="S73" s="150"/>
      <c r="T73" s="150"/>
      <c r="U73" s="150"/>
      <c r="V73" s="150"/>
      <c r="W73" s="150"/>
      <c r="X73" s="150"/>
      <c r="Y73" s="150"/>
      <c r="Z73" s="150"/>
    </row>
    <row r="74" spans="1:26" ht="22.05" customHeight="1" x14ac:dyDescent="0.25">
      <c r="A74" s="150"/>
      <c r="B74" s="150"/>
      <c r="C74" s="1268" t="s">
        <v>1140</v>
      </c>
      <c r="D74" s="1268" t="s">
        <v>1141</v>
      </c>
      <c r="E74" s="1268" t="s">
        <v>1142</v>
      </c>
      <c r="F74" s="150"/>
      <c r="G74" s="150"/>
      <c r="H74" s="150"/>
      <c r="I74" s="150"/>
      <c r="J74" s="150"/>
      <c r="K74" s="150"/>
      <c r="L74" s="150"/>
      <c r="M74" s="150"/>
      <c r="N74" s="150"/>
      <c r="O74" s="150"/>
      <c r="P74" s="150"/>
      <c r="Q74" s="150"/>
      <c r="R74" s="150"/>
      <c r="S74" s="150"/>
      <c r="T74" s="150"/>
      <c r="U74" s="150"/>
      <c r="V74" s="150"/>
      <c r="W74" s="150"/>
      <c r="X74" s="150"/>
      <c r="Y74" s="150"/>
      <c r="Z74" s="150"/>
    </row>
    <row r="75" spans="1:26" ht="30" customHeight="1" x14ac:dyDescent="0.3">
      <c r="A75" s="150"/>
      <c r="B75" s="150"/>
      <c r="C75" s="1294" t="s">
        <v>1143</v>
      </c>
      <c r="D75" s="1295" t="s">
        <v>1144</v>
      </c>
      <c r="E75" s="1289" t="s">
        <v>1223</v>
      </c>
      <c r="F75" s="150"/>
      <c r="G75" s="150"/>
      <c r="H75" s="150"/>
      <c r="I75" s="150"/>
      <c r="J75" s="150"/>
      <c r="K75" s="150"/>
      <c r="L75" s="150"/>
      <c r="M75" s="150"/>
      <c r="N75" s="150"/>
      <c r="O75" s="150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</row>
    <row r="76" spans="1:26" ht="30" customHeight="1" x14ac:dyDescent="0.3">
      <c r="A76" s="150"/>
      <c r="B76" s="150"/>
      <c r="C76" s="1296" t="s">
        <v>1224</v>
      </c>
      <c r="D76" s="1297" t="s">
        <v>1145</v>
      </c>
      <c r="E76" s="154" t="s">
        <v>1225</v>
      </c>
      <c r="F76" s="150"/>
      <c r="G76" s="150"/>
      <c r="H76" s="150"/>
      <c r="I76" s="150"/>
      <c r="J76" s="150"/>
      <c r="K76" s="150"/>
      <c r="L76" s="150"/>
      <c r="M76" s="150"/>
      <c r="N76" s="150"/>
      <c r="O76" s="150"/>
      <c r="P76" s="150"/>
      <c r="Q76" s="150"/>
      <c r="R76" s="150"/>
      <c r="S76" s="150"/>
      <c r="T76" s="150"/>
      <c r="U76" s="150"/>
      <c r="V76" s="150"/>
      <c r="W76" s="150"/>
      <c r="X76" s="150"/>
      <c r="Y76" s="150"/>
      <c r="Z76" s="150"/>
    </row>
    <row r="77" spans="1:26" ht="30" customHeight="1" x14ac:dyDescent="0.3">
      <c r="A77" s="150"/>
      <c r="B77" s="150"/>
      <c r="C77" s="1294" t="s">
        <v>1226</v>
      </c>
      <c r="D77" s="1295" t="s">
        <v>1146</v>
      </c>
      <c r="E77" s="1289" t="s">
        <v>1227</v>
      </c>
      <c r="F77" s="150"/>
      <c r="G77" s="150"/>
      <c r="H77" s="150"/>
      <c r="I77" s="150"/>
      <c r="J77" s="150"/>
      <c r="K77" s="150"/>
      <c r="L77" s="150"/>
      <c r="M77" s="150"/>
      <c r="N77" s="150"/>
      <c r="O77" s="150"/>
      <c r="P77" s="150"/>
      <c r="Q77" s="150"/>
      <c r="R77" s="150"/>
      <c r="S77" s="150"/>
      <c r="T77" s="150"/>
      <c r="U77" s="150"/>
      <c r="V77" s="150"/>
      <c r="W77" s="150"/>
      <c r="X77" s="150"/>
      <c r="Y77" s="150"/>
      <c r="Z77" s="150"/>
    </row>
    <row r="78" spans="1:26" ht="30" customHeight="1" x14ac:dyDescent="0.3">
      <c r="A78" s="150"/>
      <c r="B78" s="150"/>
      <c r="C78" s="1296" t="s">
        <v>1228</v>
      </c>
      <c r="D78" s="1297" t="s">
        <v>1147</v>
      </c>
      <c r="E78" s="154" t="s">
        <v>1229</v>
      </c>
      <c r="F78" s="150"/>
      <c r="G78" s="150"/>
      <c r="H78" s="150"/>
      <c r="I78" s="150"/>
      <c r="J78" s="150"/>
      <c r="K78" s="150"/>
      <c r="L78" s="150"/>
      <c r="M78" s="150"/>
      <c r="N78" s="150"/>
      <c r="O78" s="150"/>
      <c r="P78" s="150"/>
      <c r="Q78" s="150"/>
      <c r="R78" s="150"/>
      <c r="S78" s="150"/>
      <c r="T78" s="150"/>
      <c r="U78" s="150"/>
      <c r="V78" s="150"/>
      <c r="W78" s="150"/>
      <c r="X78" s="150"/>
      <c r="Y78" s="150"/>
      <c r="Z78" s="150"/>
    </row>
    <row r="79" spans="1:26" ht="30" customHeight="1" x14ac:dyDescent="0.3">
      <c r="A79" s="150"/>
      <c r="B79" s="150"/>
      <c r="C79" s="1294" t="s">
        <v>1148</v>
      </c>
      <c r="D79" s="1295" t="s">
        <v>1149</v>
      </c>
      <c r="E79" s="1289" t="s">
        <v>1150</v>
      </c>
      <c r="F79" s="150"/>
      <c r="G79" s="150"/>
      <c r="H79" s="150"/>
      <c r="I79" s="150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150"/>
    </row>
    <row r="80" spans="1:26" ht="30" customHeight="1" x14ac:dyDescent="0.3">
      <c r="A80" s="150"/>
      <c r="B80" s="150"/>
      <c r="C80" s="1296" t="s">
        <v>1151</v>
      </c>
      <c r="D80" s="1297" t="s">
        <v>1152</v>
      </c>
      <c r="E80" s="154" t="s">
        <v>1230</v>
      </c>
      <c r="F80" s="150"/>
      <c r="G80" s="150"/>
      <c r="H80" s="150"/>
      <c r="I80" s="150"/>
      <c r="J80" s="150"/>
      <c r="K80" s="150"/>
      <c r="L80" s="150"/>
      <c r="M80" s="150"/>
      <c r="N80" s="150"/>
      <c r="O80" s="150"/>
      <c r="P80" s="150"/>
      <c r="Q80" s="150"/>
      <c r="R80" s="150"/>
      <c r="S80" s="150"/>
      <c r="T80" s="150"/>
      <c r="U80" s="150"/>
      <c r="V80" s="150"/>
      <c r="W80" s="150"/>
      <c r="X80" s="150"/>
      <c r="Y80" s="150"/>
      <c r="Z80" s="150"/>
    </row>
    <row r="81" spans="1:26" x14ac:dyDescent="0.25">
      <c r="A81" s="150"/>
      <c r="B81" s="150"/>
      <c r="C81" s="150"/>
      <c r="D81" s="150"/>
      <c r="E81" s="150"/>
      <c r="F81" s="150"/>
      <c r="G81" s="150"/>
      <c r="H81" s="150"/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</row>
    <row r="82" spans="1:26" ht="25.95" customHeight="1" x14ac:dyDescent="0.3">
      <c r="A82" s="150"/>
      <c r="B82" s="1298">
        <v>7</v>
      </c>
      <c r="C82" s="2079" t="s">
        <v>1153</v>
      </c>
      <c r="D82" s="2080"/>
      <c r="E82" s="2080"/>
      <c r="F82" s="150"/>
      <c r="G82" s="150"/>
      <c r="H82" s="150"/>
      <c r="I82" s="150"/>
      <c r="J82" s="150"/>
      <c r="K82" s="150"/>
      <c r="L82" s="150"/>
      <c r="M82" s="150"/>
      <c r="N82" s="150"/>
      <c r="O82" s="150"/>
      <c r="P82" s="150"/>
      <c r="Q82" s="150"/>
      <c r="R82" s="150"/>
      <c r="S82" s="150"/>
      <c r="T82" s="150"/>
      <c r="U82" s="150"/>
      <c r="V82" s="150"/>
      <c r="W82" s="150"/>
      <c r="X82" s="150"/>
      <c r="Y82" s="150"/>
      <c r="Z82" s="150"/>
    </row>
    <row r="83" spans="1:26" ht="28.05" customHeight="1" x14ac:dyDescent="0.25">
      <c r="A83" s="150"/>
      <c r="B83" s="150"/>
      <c r="C83" s="1299" t="s">
        <v>1231</v>
      </c>
      <c r="D83" s="1300"/>
      <c r="E83" s="1301" t="s">
        <v>1232</v>
      </c>
      <c r="F83" s="150"/>
      <c r="G83" s="150"/>
      <c r="H83" s="150"/>
      <c r="I83" s="150"/>
      <c r="J83" s="150"/>
      <c r="K83" s="150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</row>
    <row r="84" spans="1:26" ht="28.05" customHeight="1" x14ac:dyDescent="0.25">
      <c r="A84" s="150"/>
      <c r="B84" s="150"/>
      <c r="C84" s="1302" t="s">
        <v>1233</v>
      </c>
      <c r="D84" s="150"/>
      <c r="E84" s="1284" t="s">
        <v>1234</v>
      </c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</row>
    <row r="85" spans="1:26" ht="28.05" customHeight="1" x14ac:dyDescent="0.25">
      <c r="A85" s="150"/>
      <c r="B85" s="150"/>
      <c r="C85" s="1299" t="s">
        <v>1235</v>
      </c>
      <c r="D85" s="1300"/>
      <c r="E85" s="1301" t="s">
        <v>1236</v>
      </c>
      <c r="F85" s="150"/>
      <c r="G85" s="150"/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</row>
    <row r="86" spans="1:26" ht="28.05" customHeight="1" x14ac:dyDescent="0.25">
      <c r="A86" s="150"/>
      <c r="B86" s="150"/>
      <c r="C86" s="1302" t="s">
        <v>1237</v>
      </c>
      <c r="D86" s="150"/>
      <c r="E86" s="1284" t="s">
        <v>1238</v>
      </c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</row>
    <row r="87" spans="1:26" ht="28.05" customHeight="1" x14ac:dyDescent="0.25">
      <c r="A87" s="150"/>
      <c r="B87" s="150"/>
      <c r="C87" s="1299" t="s">
        <v>1239</v>
      </c>
      <c r="D87" s="1300"/>
      <c r="E87" s="1301" t="s">
        <v>1240</v>
      </c>
      <c r="F87" s="150"/>
      <c r="G87" s="150"/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</row>
    <row r="88" spans="1:26" x14ac:dyDescent="0.25">
      <c r="A88" s="150"/>
      <c r="B88" s="150"/>
      <c r="C88" s="150"/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</row>
    <row r="89" spans="1:26" x14ac:dyDescent="0.25">
      <c r="A89" s="150"/>
      <c r="B89" s="2081" t="s">
        <v>1241</v>
      </c>
      <c r="C89" s="2082"/>
      <c r="D89" s="2082"/>
      <c r="E89" s="2082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</row>
    <row r="90" spans="1:26" x14ac:dyDescent="0.25">
      <c r="A90" s="150"/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</row>
    <row r="91" spans="1:26" x14ac:dyDescent="0.25">
      <c r="A91" s="150"/>
      <c r="B91" s="150"/>
      <c r="C91" s="150"/>
      <c r="D91" s="150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</row>
    <row r="92" spans="1:26" x14ac:dyDescent="0.25">
      <c r="A92" s="150"/>
      <c r="B92" s="150"/>
      <c r="C92" s="150"/>
      <c r="D92" s="150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</row>
    <row r="93" spans="1:26" x14ac:dyDescent="0.25">
      <c r="A93" s="150"/>
      <c r="B93" s="150"/>
      <c r="C93" s="150"/>
      <c r="D93" s="150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</row>
    <row r="94" spans="1:26" x14ac:dyDescent="0.25">
      <c r="A94" s="150"/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</row>
    <row r="95" spans="1:26" x14ac:dyDescent="0.25">
      <c r="A95" s="150"/>
      <c r="B95" s="150"/>
      <c r="C95" s="150"/>
      <c r="D95" s="150"/>
      <c r="E95" s="150"/>
      <c r="F95" s="150"/>
      <c r="G95" s="150"/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</row>
    <row r="96" spans="1:26" x14ac:dyDescent="0.25">
      <c r="A96" s="150"/>
      <c r="B96" s="150"/>
      <c r="C96" s="150"/>
      <c r="D96" s="150"/>
      <c r="E96" s="150"/>
      <c r="F96" s="150"/>
      <c r="G96" s="150"/>
      <c r="H96" s="150"/>
      <c r="I96" s="150"/>
      <c r="J96" s="150"/>
      <c r="K96" s="150"/>
      <c r="L96" s="150"/>
      <c r="M96" s="150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</row>
    <row r="97" spans="1:26" x14ac:dyDescent="0.25">
      <c r="A97" s="150"/>
      <c r="B97" s="150"/>
      <c r="C97" s="150"/>
      <c r="D97" s="150"/>
      <c r="E97" s="150"/>
      <c r="F97" s="150"/>
      <c r="G97" s="150"/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</row>
    <row r="98" spans="1:26" x14ac:dyDescent="0.25">
      <c r="A98" s="150"/>
      <c r="B98" s="150"/>
      <c r="C98" s="150"/>
      <c r="D98" s="150"/>
      <c r="E98" s="150"/>
      <c r="F98" s="150"/>
      <c r="G98" s="150"/>
      <c r="H98" s="150"/>
      <c r="I98" s="150"/>
      <c r="J98" s="150"/>
      <c r="K98" s="150"/>
      <c r="L98" s="150"/>
      <c r="M98" s="150"/>
      <c r="N98" s="150"/>
      <c r="O98" s="150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</row>
    <row r="99" spans="1:26" x14ac:dyDescent="0.25">
      <c r="A99" s="150"/>
      <c r="B99" s="150"/>
      <c r="C99" s="150"/>
      <c r="D99" s="150"/>
      <c r="E99" s="150"/>
      <c r="F99" s="150"/>
      <c r="G99" s="150"/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</row>
    <row r="100" spans="1:26" x14ac:dyDescent="0.25">
      <c r="A100" s="150"/>
      <c r="B100" s="150"/>
      <c r="C100" s="150"/>
      <c r="D100" s="150"/>
      <c r="E100" s="150"/>
      <c r="F100" s="150"/>
      <c r="G100" s="150"/>
      <c r="H100" s="150"/>
      <c r="I100" s="150"/>
      <c r="J100" s="150"/>
      <c r="K100" s="150"/>
      <c r="L100" s="150"/>
      <c r="M100" s="150"/>
      <c r="N100" s="150"/>
      <c r="O100" s="150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</row>
    <row r="101" spans="1:26" x14ac:dyDescent="0.25">
      <c r="A101" s="150"/>
      <c r="B101" s="150"/>
      <c r="C101" s="150"/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</row>
    <row r="102" spans="1:26" x14ac:dyDescent="0.25">
      <c r="A102" s="150"/>
      <c r="B102" s="150"/>
      <c r="C102" s="150"/>
      <c r="D102" s="150"/>
      <c r="E102" s="150"/>
      <c r="F102" s="150"/>
      <c r="G102" s="150"/>
      <c r="H102" s="150"/>
      <c r="I102" s="150"/>
      <c r="J102" s="150"/>
      <c r="K102" s="150"/>
      <c r="L102" s="150"/>
      <c r="M102" s="150"/>
      <c r="N102" s="150"/>
      <c r="O102" s="150"/>
      <c r="P102" s="150"/>
      <c r="Q102" s="150"/>
      <c r="R102" s="150"/>
      <c r="S102" s="150"/>
      <c r="T102" s="150"/>
      <c r="U102" s="150"/>
      <c r="V102" s="150"/>
      <c r="W102" s="150"/>
      <c r="X102" s="150"/>
      <c r="Y102" s="150"/>
      <c r="Z102" s="150"/>
    </row>
    <row r="103" spans="1:26" x14ac:dyDescent="0.25">
      <c r="A103" s="150"/>
      <c r="B103" s="150"/>
      <c r="C103" s="150"/>
      <c r="D103" s="150"/>
      <c r="E103" s="150"/>
      <c r="F103" s="150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  <c r="T103" s="150"/>
      <c r="U103" s="150"/>
      <c r="V103" s="150"/>
      <c r="W103" s="150"/>
      <c r="X103" s="150"/>
      <c r="Y103" s="150"/>
      <c r="Z103" s="150"/>
    </row>
    <row r="104" spans="1:26" x14ac:dyDescent="0.25">
      <c r="A104" s="150"/>
      <c r="B104" s="150"/>
      <c r="C104" s="150"/>
      <c r="D104" s="150"/>
      <c r="E104" s="150"/>
      <c r="F104" s="150"/>
      <c r="G104" s="150"/>
      <c r="H104" s="150"/>
      <c r="I104" s="150"/>
      <c r="J104" s="150"/>
      <c r="K104" s="150"/>
      <c r="L104" s="150"/>
      <c r="M104" s="150"/>
      <c r="N104" s="150"/>
      <c r="O104" s="150"/>
      <c r="P104" s="150"/>
      <c r="Q104" s="150"/>
      <c r="R104" s="150"/>
      <c r="S104" s="150"/>
      <c r="T104" s="150"/>
      <c r="U104" s="150"/>
      <c r="V104" s="150"/>
      <c r="W104" s="150"/>
      <c r="X104" s="150"/>
      <c r="Y104" s="150"/>
      <c r="Z104" s="150"/>
    </row>
    <row r="105" spans="1:26" x14ac:dyDescent="0.25">
      <c r="A105" s="150"/>
      <c r="B105" s="150"/>
      <c r="C105" s="150"/>
      <c r="D105" s="150"/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150"/>
      <c r="W105" s="150"/>
      <c r="X105" s="150"/>
      <c r="Y105" s="150"/>
      <c r="Z105" s="150"/>
    </row>
    <row r="106" spans="1:26" x14ac:dyDescent="0.25">
      <c r="A106" s="150"/>
      <c r="B106" s="150"/>
      <c r="C106" s="150"/>
      <c r="D106" s="150"/>
      <c r="E106" s="150"/>
      <c r="F106" s="150"/>
      <c r="G106" s="150"/>
      <c r="H106" s="150"/>
      <c r="I106" s="150"/>
      <c r="J106" s="150"/>
      <c r="K106" s="150"/>
      <c r="L106" s="150"/>
      <c r="M106" s="150"/>
      <c r="N106" s="150"/>
      <c r="O106" s="150"/>
      <c r="P106" s="150"/>
      <c r="Q106" s="150"/>
      <c r="R106" s="150"/>
      <c r="S106" s="150"/>
      <c r="T106" s="150"/>
      <c r="U106" s="150"/>
      <c r="V106" s="150"/>
      <c r="W106" s="150"/>
      <c r="X106" s="150"/>
      <c r="Y106" s="150"/>
      <c r="Z106" s="150"/>
    </row>
    <row r="107" spans="1:26" x14ac:dyDescent="0.25">
      <c r="A107" s="150"/>
      <c r="B107" s="150"/>
      <c r="C107" s="150"/>
      <c r="D107" s="150"/>
      <c r="E107" s="150"/>
      <c r="F107" s="150"/>
      <c r="G107" s="150"/>
      <c r="H107" s="150"/>
      <c r="I107" s="150"/>
      <c r="J107" s="150"/>
      <c r="K107" s="150"/>
      <c r="L107" s="150"/>
      <c r="M107" s="150"/>
      <c r="N107" s="150"/>
      <c r="O107" s="150"/>
      <c r="P107" s="150"/>
      <c r="Q107" s="150"/>
      <c r="R107" s="150"/>
      <c r="S107" s="150"/>
      <c r="T107" s="150"/>
      <c r="U107" s="150"/>
      <c r="V107" s="150"/>
      <c r="W107" s="150"/>
      <c r="X107" s="150"/>
      <c r="Y107" s="150"/>
      <c r="Z107" s="150"/>
    </row>
    <row r="108" spans="1:26" x14ac:dyDescent="0.25">
      <c r="A108" s="150"/>
      <c r="B108" s="150"/>
      <c r="C108" s="150"/>
      <c r="D108" s="150"/>
      <c r="E108" s="150"/>
      <c r="F108" s="150"/>
      <c r="G108" s="150"/>
      <c r="H108" s="150"/>
      <c r="I108" s="150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150"/>
      <c r="U108" s="150"/>
      <c r="V108" s="150"/>
      <c r="W108" s="150"/>
      <c r="X108" s="150"/>
      <c r="Y108" s="150"/>
      <c r="Z108" s="150"/>
    </row>
    <row r="109" spans="1:26" x14ac:dyDescent="0.25">
      <c r="A109" s="150"/>
      <c r="B109" s="150"/>
      <c r="C109" s="150"/>
      <c r="D109" s="150"/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150"/>
      <c r="W109" s="150"/>
      <c r="X109" s="150"/>
      <c r="Y109" s="150"/>
      <c r="Z109" s="150"/>
    </row>
    <row r="110" spans="1:26" x14ac:dyDescent="0.25">
      <c r="A110" s="150"/>
      <c r="B110" s="150"/>
      <c r="C110" s="150"/>
      <c r="D110" s="150"/>
      <c r="E110" s="150"/>
      <c r="F110" s="150"/>
      <c r="G110" s="150"/>
      <c r="H110" s="150"/>
      <c r="I110" s="150"/>
      <c r="J110" s="150"/>
      <c r="K110" s="150"/>
      <c r="L110" s="150"/>
      <c r="M110" s="150"/>
      <c r="N110" s="150"/>
      <c r="O110" s="150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</row>
    <row r="111" spans="1:26" x14ac:dyDescent="0.25">
      <c r="A111" s="150"/>
      <c r="B111" s="150"/>
      <c r="C111" s="150"/>
      <c r="D111" s="150"/>
      <c r="E111" s="150"/>
      <c r="F111" s="150"/>
      <c r="G111" s="150"/>
      <c r="H111" s="150"/>
      <c r="I111" s="150"/>
      <c r="J111" s="150"/>
      <c r="K111" s="150"/>
      <c r="L111" s="150"/>
      <c r="M111" s="150"/>
      <c r="N111" s="150"/>
      <c r="O111" s="150"/>
      <c r="P111" s="150"/>
      <c r="Q111" s="150"/>
      <c r="R111" s="150"/>
      <c r="S111" s="150"/>
      <c r="T111" s="150"/>
      <c r="U111" s="150"/>
      <c r="V111" s="150"/>
      <c r="W111" s="150"/>
      <c r="X111" s="150"/>
      <c r="Y111" s="150"/>
      <c r="Z111" s="150"/>
    </row>
    <row r="112" spans="1:26" x14ac:dyDescent="0.25">
      <c r="A112" s="150"/>
      <c r="B112" s="150"/>
      <c r="C112" s="150"/>
      <c r="D112" s="150"/>
      <c r="E112" s="150"/>
      <c r="F112" s="150"/>
      <c r="G112" s="150"/>
      <c r="H112" s="150"/>
      <c r="I112" s="150"/>
      <c r="J112" s="150"/>
      <c r="K112" s="150"/>
      <c r="L112" s="150"/>
      <c r="M112" s="150"/>
      <c r="N112" s="150"/>
      <c r="O112" s="150"/>
      <c r="P112" s="150"/>
      <c r="Q112" s="150"/>
      <c r="R112" s="150"/>
      <c r="S112" s="150"/>
      <c r="T112" s="150"/>
      <c r="U112" s="150"/>
      <c r="V112" s="150"/>
      <c r="W112" s="150"/>
      <c r="X112" s="150"/>
      <c r="Y112" s="150"/>
      <c r="Z112" s="150"/>
    </row>
    <row r="113" spans="1:26" x14ac:dyDescent="0.25">
      <c r="A113" s="150"/>
      <c r="B113" s="150"/>
      <c r="C113" s="150"/>
      <c r="D113" s="150"/>
      <c r="E113" s="150"/>
      <c r="F113" s="150"/>
      <c r="G113" s="150"/>
      <c r="H113" s="150"/>
      <c r="I113" s="150"/>
      <c r="J113" s="150"/>
      <c r="K113" s="150"/>
      <c r="L113" s="150"/>
      <c r="M113" s="150"/>
      <c r="N113" s="150"/>
      <c r="O113" s="150"/>
      <c r="P113" s="150"/>
      <c r="Q113" s="150"/>
      <c r="R113" s="150"/>
      <c r="S113" s="150"/>
      <c r="T113" s="150"/>
      <c r="U113" s="150"/>
      <c r="V113" s="150"/>
      <c r="W113" s="150"/>
      <c r="X113" s="150"/>
      <c r="Y113" s="150"/>
      <c r="Z113" s="150"/>
    </row>
    <row r="114" spans="1:26" x14ac:dyDescent="0.25">
      <c r="A114" s="150"/>
      <c r="B114" s="150"/>
      <c r="C114" s="150"/>
      <c r="D114" s="150"/>
      <c r="E114" s="150"/>
      <c r="F114" s="150"/>
      <c r="G114" s="150"/>
      <c r="H114" s="150"/>
      <c r="I114" s="150"/>
      <c r="J114" s="150"/>
      <c r="K114" s="150"/>
      <c r="L114" s="150"/>
      <c r="M114" s="150"/>
      <c r="N114" s="150"/>
      <c r="O114" s="150"/>
      <c r="P114" s="150"/>
      <c r="Q114" s="150"/>
      <c r="R114" s="150"/>
      <c r="S114" s="150"/>
      <c r="T114" s="150"/>
      <c r="U114" s="150"/>
      <c r="V114" s="150"/>
      <c r="W114" s="150"/>
      <c r="X114" s="150"/>
      <c r="Y114" s="150"/>
      <c r="Z114" s="150"/>
    </row>
    <row r="115" spans="1:26" x14ac:dyDescent="0.25">
      <c r="A115" s="150"/>
      <c r="B115" s="150"/>
      <c r="C115" s="150"/>
      <c r="D115" s="150"/>
      <c r="E115" s="150"/>
      <c r="F115" s="150"/>
      <c r="G115" s="150"/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  <c r="U115" s="150"/>
      <c r="V115" s="150"/>
      <c r="W115" s="150"/>
      <c r="X115" s="150"/>
      <c r="Y115" s="150"/>
      <c r="Z115" s="150"/>
    </row>
    <row r="116" spans="1:26" x14ac:dyDescent="0.25">
      <c r="A116" s="150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0"/>
      <c r="N116" s="150"/>
      <c r="O116" s="150"/>
      <c r="P116" s="150"/>
      <c r="Q116" s="150"/>
      <c r="R116" s="150"/>
      <c r="S116" s="150"/>
      <c r="T116" s="150"/>
      <c r="U116" s="150"/>
      <c r="V116" s="150"/>
      <c r="W116" s="150"/>
      <c r="X116" s="150"/>
      <c r="Y116" s="150"/>
      <c r="Z116" s="150"/>
    </row>
    <row r="117" spans="1:26" x14ac:dyDescent="0.25">
      <c r="A117" s="150"/>
      <c r="B117" s="150"/>
      <c r="C117" s="150"/>
      <c r="D117" s="150"/>
      <c r="E117" s="150"/>
      <c r="F117" s="150"/>
      <c r="G117" s="150"/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  <c r="U117" s="150"/>
      <c r="V117" s="150"/>
      <c r="W117" s="150"/>
      <c r="X117" s="150"/>
      <c r="Y117" s="150"/>
      <c r="Z117" s="150"/>
    </row>
    <row r="118" spans="1:26" x14ac:dyDescent="0.25">
      <c r="A118" s="150"/>
      <c r="B118" s="150"/>
      <c r="C118" s="150"/>
      <c r="D118" s="150"/>
      <c r="E118" s="150"/>
      <c r="F118" s="150"/>
      <c r="G118" s="150"/>
      <c r="H118" s="150"/>
      <c r="I118" s="150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</row>
    <row r="119" spans="1:26" x14ac:dyDescent="0.25">
      <c r="A119" s="150"/>
      <c r="B119" s="150"/>
      <c r="C119" s="150"/>
      <c r="D119" s="150"/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150"/>
      <c r="W119" s="150"/>
      <c r="X119" s="150"/>
      <c r="Y119" s="150"/>
      <c r="Z119" s="150"/>
    </row>
    <row r="120" spans="1:26" x14ac:dyDescent="0.25">
      <c r="A120" s="150"/>
      <c r="B120" s="150"/>
      <c r="C120" s="150"/>
      <c r="D120" s="150"/>
      <c r="E120" s="150"/>
      <c r="F120" s="150"/>
      <c r="G120" s="150"/>
      <c r="H120" s="150"/>
      <c r="I120" s="150"/>
      <c r="J120" s="150"/>
      <c r="K120" s="150"/>
      <c r="L120" s="150"/>
      <c r="M120" s="150"/>
      <c r="N120" s="150"/>
      <c r="O120" s="150"/>
      <c r="P120" s="150"/>
      <c r="Q120" s="150"/>
      <c r="R120" s="150"/>
      <c r="S120" s="150"/>
      <c r="T120" s="150"/>
      <c r="U120" s="150"/>
      <c r="V120" s="150"/>
      <c r="W120" s="150"/>
      <c r="X120" s="150"/>
      <c r="Y120" s="150"/>
      <c r="Z120" s="150"/>
    </row>
    <row r="121" spans="1:26" x14ac:dyDescent="0.25">
      <c r="A121" s="150"/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150"/>
      <c r="W121" s="150"/>
      <c r="X121" s="150"/>
      <c r="Y121" s="150"/>
      <c r="Z121" s="150"/>
    </row>
    <row r="122" spans="1:26" x14ac:dyDescent="0.25">
      <c r="A122" s="150"/>
      <c r="B122" s="150"/>
      <c r="C122" s="150"/>
      <c r="D122" s="150"/>
      <c r="E122" s="150"/>
      <c r="F122" s="150"/>
      <c r="G122" s="150"/>
      <c r="H122" s="150"/>
      <c r="I122" s="150"/>
      <c r="J122" s="150"/>
      <c r="K122" s="150"/>
      <c r="L122" s="150"/>
      <c r="M122" s="150"/>
      <c r="N122" s="150"/>
      <c r="O122" s="150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</row>
    <row r="123" spans="1:26" x14ac:dyDescent="0.25">
      <c r="A123" s="150"/>
      <c r="B123" s="150"/>
      <c r="C123" s="150"/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150"/>
      <c r="W123" s="150"/>
      <c r="X123" s="150"/>
      <c r="Y123" s="150"/>
      <c r="Z123" s="150"/>
    </row>
    <row r="124" spans="1:26" x14ac:dyDescent="0.25">
      <c r="A124" s="150"/>
      <c r="B124" s="150"/>
      <c r="C124" s="150"/>
      <c r="D124" s="150"/>
      <c r="E124" s="150"/>
      <c r="F124" s="150"/>
      <c r="G124" s="150"/>
      <c r="H124" s="150"/>
      <c r="I124" s="150"/>
      <c r="J124" s="150"/>
      <c r="K124" s="150"/>
      <c r="L124" s="150"/>
      <c r="M124" s="150"/>
      <c r="N124" s="150"/>
      <c r="O124" s="150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</row>
    <row r="125" spans="1:26" x14ac:dyDescent="0.25">
      <c r="A125" s="150"/>
      <c r="B125" s="150"/>
      <c r="C125" s="150"/>
      <c r="D125" s="150"/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150"/>
      <c r="W125" s="150"/>
      <c r="X125" s="150"/>
      <c r="Y125" s="150"/>
      <c r="Z125" s="150"/>
    </row>
    <row r="126" spans="1:26" x14ac:dyDescent="0.25">
      <c r="A126" s="150"/>
      <c r="B126" s="150"/>
      <c r="C126" s="150"/>
      <c r="D126" s="150"/>
      <c r="E126" s="150"/>
      <c r="F126" s="150"/>
      <c r="G126" s="150"/>
      <c r="H126" s="150"/>
      <c r="I126" s="150"/>
      <c r="J126" s="150"/>
      <c r="K126" s="150"/>
      <c r="L126" s="150"/>
      <c r="M126" s="150"/>
      <c r="N126" s="150"/>
      <c r="O126" s="150"/>
      <c r="P126" s="150"/>
      <c r="Q126" s="150"/>
      <c r="R126" s="150"/>
      <c r="S126" s="150"/>
      <c r="T126" s="150"/>
      <c r="U126" s="150"/>
      <c r="V126" s="150"/>
      <c r="W126" s="150"/>
      <c r="X126" s="150"/>
      <c r="Y126" s="150"/>
      <c r="Z126" s="150"/>
    </row>
    <row r="127" spans="1:26" x14ac:dyDescent="0.25">
      <c r="A127" s="150"/>
      <c r="B127" s="150"/>
      <c r="C127" s="150"/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150"/>
    </row>
    <row r="128" spans="1:26" x14ac:dyDescent="0.25">
      <c r="A128" s="150"/>
      <c r="B128" s="150"/>
      <c r="C128" s="150"/>
      <c r="D128" s="150"/>
      <c r="E128" s="150"/>
      <c r="F128" s="150"/>
      <c r="G128" s="150"/>
      <c r="H128" s="150"/>
      <c r="I128" s="150"/>
      <c r="J128" s="150"/>
      <c r="K128" s="150"/>
      <c r="L128" s="150"/>
      <c r="M128" s="150"/>
      <c r="N128" s="150"/>
      <c r="O128" s="150"/>
      <c r="P128" s="150"/>
      <c r="Q128" s="150"/>
      <c r="R128" s="150"/>
      <c r="S128" s="150"/>
      <c r="T128" s="150"/>
      <c r="U128" s="150"/>
      <c r="V128" s="150"/>
      <c r="W128" s="150"/>
      <c r="X128" s="150"/>
      <c r="Y128" s="150"/>
      <c r="Z128" s="150"/>
    </row>
    <row r="129" spans="1:26" x14ac:dyDescent="0.25">
      <c r="A129" s="150"/>
      <c r="B129" s="150"/>
      <c r="C129" s="150"/>
      <c r="D129" s="150"/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150"/>
      <c r="W129" s="150"/>
      <c r="X129" s="150"/>
      <c r="Y129" s="150"/>
      <c r="Z129" s="150"/>
    </row>
    <row r="130" spans="1:26" x14ac:dyDescent="0.25">
      <c r="A130" s="150"/>
      <c r="B130" s="150"/>
      <c r="C130" s="150"/>
      <c r="D130" s="150"/>
      <c r="E130" s="150"/>
      <c r="F130" s="150"/>
      <c r="G130" s="150"/>
      <c r="H130" s="150"/>
      <c r="I130" s="150"/>
      <c r="J130" s="150"/>
      <c r="K130" s="150"/>
      <c r="L130" s="150"/>
      <c r="M130" s="150"/>
      <c r="N130" s="150"/>
      <c r="O130" s="150"/>
      <c r="P130" s="150"/>
      <c r="Q130" s="150"/>
      <c r="R130" s="150"/>
      <c r="S130" s="150"/>
      <c r="T130" s="150"/>
      <c r="U130" s="150"/>
      <c r="V130" s="150"/>
      <c r="W130" s="150"/>
      <c r="X130" s="150"/>
      <c r="Y130" s="150"/>
      <c r="Z130" s="150"/>
    </row>
    <row r="131" spans="1:26" x14ac:dyDescent="0.25">
      <c r="A131" s="150"/>
      <c r="B131" s="150"/>
      <c r="C131" s="150"/>
      <c r="D131" s="150"/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</row>
    <row r="132" spans="1:26" x14ac:dyDescent="0.25">
      <c r="A132" s="150"/>
      <c r="B132" s="150"/>
      <c r="C132" s="150"/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50"/>
      <c r="T132" s="150"/>
      <c r="U132" s="150"/>
      <c r="V132" s="150"/>
      <c r="W132" s="150"/>
      <c r="X132" s="150"/>
      <c r="Y132" s="150"/>
      <c r="Z132" s="150"/>
    </row>
    <row r="133" spans="1:26" x14ac:dyDescent="0.25">
      <c r="A133" s="150"/>
      <c r="B133" s="150"/>
      <c r="C133" s="150"/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150"/>
      <c r="W133" s="150"/>
      <c r="X133" s="150"/>
      <c r="Y133" s="150"/>
      <c r="Z133" s="150"/>
    </row>
    <row r="134" spans="1:26" x14ac:dyDescent="0.25">
      <c r="A134" s="150"/>
      <c r="B134" s="150"/>
      <c r="C134" s="150"/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50"/>
      <c r="U134" s="150"/>
      <c r="V134" s="150"/>
      <c r="W134" s="150"/>
      <c r="X134" s="150"/>
      <c r="Y134" s="150"/>
      <c r="Z134" s="150"/>
    </row>
    <row r="135" spans="1:26" x14ac:dyDescent="0.25">
      <c r="A135" s="150"/>
      <c r="B135" s="150"/>
      <c r="C135" s="150"/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150"/>
      <c r="W135" s="150"/>
      <c r="X135" s="150"/>
      <c r="Y135" s="150"/>
      <c r="Z135" s="150"/>
    </row>
    <row r="136" spans="1:26" x14ac:dyDescent="0.25">
      <c r="A136" s="150"/>
      <c r="B136" s="150"/>
      <c r="C136" s="150"/>
      <c r="D136" s="150"/>
      <c r="E136" s="150"/>
      <c r="F136" s="150"/>
      <c r="G136" s="150"/>
      <c r="H136" s="150"/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</row>
    <row r="137" spans="1:26" x14ac:dyDescent="0.25">
      <c r="A137" s="150"/>
      <c r="B137" s="150"/>
      <c r="C137" s="150"/>
      <c r="D137" s="150"/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150"/>
      <c r="W137" s="150"/>
      <c r="X137" s="150"/>
      <c r="Y137" s="150"/>
      <c r="Z137" s="150"/>
    </row>
    <row r="138" spans="1:26" x14ac:dyDescent="0.25">
      <c r="A138" s="150"/>
      <c r="B138" s="150"/>
      <c r="C138" s="150"/>
      <c r="D138" s="150"/>
      <c r="E138" s="150"/>
      <c r="F138" s="150"/>
      <c r="G138" s="150"/>
      <c r="H138" s="150"/>
      <c r="I138" s="150"/>
      <c r="J138" s="150"/>
      <c r="K138" s="150"/>
      <c r="L138" s="150"/>
      <c r="M138" s="150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150"/>
    </row>
    <row r="139" spans="1:26" x14ac:dyDescent="0.25">
      <c r="A139" s="150"/>
      <c r="B139" s="150"/>
      <c r="C139" s="150"/>
      <c r="D139" s="150"/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150"/>
      <c r="W139" s="150"/>
      <c r="X139" s="150"/>
      <c r="Y139" s="150"/>
      <c r="Z139" s="150"/>
    </row>
    <row r="140" spans="1:26" x14ac:dyDescent="0.25">
      <c r="A140" s="150"/>
      <c r="B140" s="150"/>
      <c r="C140" s="150"/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50"/>
      <c r="T140" s="150"/>
      <c r="U140" s="150"/>
      <c r="V140" s="150"/>
      <c r="W140" s="150"/>
      <c r="X140" s="150"/>
      <c r="Y140" s="150"/>
      <c r="Z140" s="150"/>
    </row>
    <row r="141" spans="1:26" x14ac:dyDescent="0.25">
      <c r="A141" s="150"/>
      <c r="B141" s="150"/>
      <c r="C141" s="150"/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50"/>
      <c r="T141" s="150"/>
      <c r="U141" s="150"/>
      <c r="V141" s="150"/>
      <c r="W141" s="150"/>
      <c r="X141" s="150"/>
      <c r="Y141" s="150"/>
      <c r="Z141" s="150"/>
    </row>
    <row r="142" spans="1:26" x14ac:dyDescent="0.25">
      <c r="A142" s="150"/>
      <c r="B142" s="150"/>
      <c r="C142" s="150"/>
      <c r="D142" s="150"/>
      <c r="E142" s="150"/>
      <c r="F142" s="150"/>
      <c r="G142" s="150"/>
      <c r="H142" s="150"/>
      <c r="I142" s="150"/>
      <c r="J142" s="150"/>
      <c r="K142" s="150"/>
      <c r="L142" s="150"/>
      <c r="M142" s="150"/>
      <c r="N142" s="150"/>
      <c r="O142" s="150"/>
      <c r="P142" s="150"/>
      <c r="Q142" s="150"/>
      <c r="R142" s="150"/>
      <c r="S142" s="150"/>
      <c r="T142" s="150"/>
      <c r="U142" s="150"/>
      <c r="V142" s="150"/>
      <c r="W142" s="150"/>
      <c r="X142" s="150"/>
      <c r="Y142" s="150"/>
      <c r="Z142" s="150"/>
    </row>
    <row r="143" spans="1:26" x14ac:dyDescent="0.25">
      <c r="A143" s="150"/>
      <c r="B143" s="150"/>
      <c r="C143" s="150"/>
      <c r="D143" s="150"/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150"/>
      <c r="W143" s="150"/>
      <c r="X143" s="150"/>
      <c r="Y143" s="150"/>
      <c r="Z143" s="150"/>
    </row>
    <row r="144" spans="1:26" x14ac:dyDescent="0.25">
      <c r="A144" s="150"/>
      <c r="B144" s="150"/>
      <c r="C144" s="150"/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50"/>
      <c r="T144" s="150"/>
      <c r="U144" s="150"/>
      <c r="V144" s="150"/>
      <c r="W144" s="150"/>
      <c r="X144" s="150"/>
      <c r="Y144" s="150"/>
      <c r="Z144" s="150"/>
    </row>
    <row r="145" spans="1:26" x14ac:dyDescent="0.25">
      <c r="A145" s="150"/>
      <c r="B145" s="150"/>
      <c r="C145" s="150"/>
      <c r="D145" s="150"/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150"/>
      <c r="R145" s="150"/>
      <c r="S145" s="150"/>
      <c r="T145" s="150"/>
      <c r="U145" s="150"/>
      <c r="V145" s="150"/>
      <c r="W145" s="150"/>
      <c r="X145" s="150"/>
      <c r="Y145" s="150"/>
      <c r="Z145" s="150"/>
    </row>
    <row r="146" spans="1:26" x14ac:dyDescent="0.25">
      <c r="A146" s="150"/>
      <c r="B146" s="150"/>
      <c r="C146" s="150"/>
      <c r="D146" s="150"/>
      <c r="E146" s="150"/>
      <c r="F146" s="150"/>
      <c r="G146" s="150"/>
      <c r="H146" s="150"/>
      <c r="I146" s="150"/>
      <c r="J146" s="150"/>
      <c r="K146" s="150"/>
      <c r="L146" s="150"/>
      <c r="M146" s="150"/>
      <c r="N146" s="150"/>
      <c r="O146" s="150"/>
      <c r="P146" s="150"/>
      <c r="Q146" s="150"/>
      <c r="R146" s="150"/>
      <c r="S146" s="150"/>
      <c r="T146" s="150"/>
      <c r="U146" s="150"/>
      <c r="V146" s="150"/>
      <c r="W146" s="150"/>
      <c r="X146" s="150"/>
      <c r="Y146" s="150"/>
      <c r="Z146" s="150"/>
    </row>
    <row r="147" spans="1:26" x14ac:dyDescent="0.25">
      <c r="A147" s="150"/>
      <c r="B147" s="150"/>
      <c r="C147" s="150"/>
      <c r="D147" s="150"/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150"/>
      <c r="W147" s="150"/>
      <c r="X147" s="150"/>
      <c r="Y147" s="150"/>
      <c r="Z147" s="150"/>
    </row>
    <row r="148" spans="1:26" x14ac:dyDescent="0.25">
      <c r="A148" s="150"/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0"/>
      <c r="P148" s="150"/>
      <c r="Q148" s="150"/>
      <c r="R148" s="150"/>
      <c r="S148" s="150"/>
      <c r="T148" s="150"/>
      <c r="U148" s="150"/>
      <c r="V148" s="150"/>
      <c r="W148" s="150"/>
      <c r="X148" s="150"/>
      <c r="Y148" s="150"/>
      <c r="Z148" s="150"/>
    </row>
    <row r="149" spans="1:26" x14ac:dyDescent="0.25">
      <c r="A149" s="150"/>
      <c r="B149" s="150"/>
      <c r="C149" s="150"/>
      <c r="D149" s="150"/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150"/>
      <c r="R149" s="150"/>
      <c r="S149" s="150"/>
      <c r="T149" s="150"/>
      <c r="U149" s="150"/>
      <c r="V149" s="150"/>
      <c r="W149" s="150"/>
      <c r="X149" s="150"/>
      <c r="Y149" s="150"/>
      <c r="Z149" s="150"/>
    </row>
    <row r="150" spans="1:26" x14ac:dyDescent="0.25">
      <c r="A150" s="150"/>
      <c r="B150" s="150"/>
      <c r="C150" s="150"/>
      <c r="D150" s="150"/>
      <c r="E150" s="150"/>
      <c r="F150" s="150"/>
      <c r="G150" s="150"/>
      <c r="H150" s="150"/>
      <c r="I150" s="150"/>
      <c r="J150" s="150"/>
      <c r="K150" s="150"/>
      <c r="L150" s="150"/>
      <c r="M150" s="150"/>
      <c r="N150" s="150"/>
      <c r="O150" s="150"/>
      <c r="P150" s="150"/>
      <c r="Q150" s="150"/>
      <c r="R150" s="150"/>
      <c r="S150" s="150"/>
      <c r="T150" s="150"/>
      <c r="U150" s="150"/>
      <c r="V150" s="150"/>
      <c r="W150" s="150"/>
      <c r="X150" s="150"/>
      <c r="Y150" s="150"/>
      <c r="Z150" s="150"/>
    </row>
  </sheetData>
  <mergeCells count="13">
    <mergeCell ref="B3:H3"/>
    <mergeCell ref="C6:D6"/>
    <mergeCell ref="C82:E82"/>
    <mergeCell ref="B89:E89"/>
    <mergeCell ref="C5:E5"/>
    <mergeCell ref="C11:E11"/>
    <mergeCell ref="C43:E43"/>
    <mergeCell ref="C54:E54"/>
    <mergeCell ref="C65:E65"/>
    <mergeCell ref="C73:E73"/>
    <mergeCell ref="C7:D7"/>
    <mergeCell ref="C8:D8"/>
    <mergeCell ref="C9:D9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44590567EB3CD42A81EE5D4BEB7C1CB" ma:contentTypeVersion="13" ma:contentTypeDescription="Crie um novo documento." ma:contentTypeScope="" ma:versionID="4b8b94a7198baf62538190d7825b3f3f">
  <xsd:schema xmlns:xsd="http://www.w3.org/2001/XMLSchema" xmlns:xs="http://www.w3.org/2001/XMLSchema" xmlns:p="http://schemas.microsoft.com/office/2006/metadata/properties" xmlns:ns2="c57597d1-4fea-4954-b629-c13701cc7cc4" xmlns:ns3="42d7f915-a234-4821-af5e-5236b56cccdc" targetNamespace="http://schemas.microsoft.com/office/2006/metadata/properties" ma:root="true" ma:fieldsID="504da93b27ccbaa726e252bf4fbac97d" ns2:_="" ns3:_="">
    <xsd:import namespace="c57597d1-4fea-4954-b629-c13701cc7cc4"/>
    <xsd:import namespace="42d7f915-a234-4821-af5e-5236b56cccd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7597d1-4fea-4954-b629-c13701cc7c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37359c25-3cc9-45cd-8bae-b2b8b0a8da2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7f915-a234-4821-af5e-5236b56cccd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3a7203e-d09f-48cd-94ef-7a0dcb99eb41}" ma:internalName="TaxCatchAll" ma:showField="CatchAllData" ma:web="42d7f915-a234-4821-af5e-5236b56cccd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57597d1-4fea-4954-b629-c13701cc7cc4">
      <Terms xmlns="http://schemas.microsoft.com/office/infopath/2007/PartnerControls"/>
    </lcf76f155ced4ddcb4097134ff3c332f>
    <TaxCatchAll xmlns="42d7f915-a234-4821-af5e-5236b56cccdc" xsi:nil="true"/>
  </documentManagement>
</p:properties>
</file>

<file path=customXml/itemProps1.xml><?xml version="1.0" encoding="utf-8"?>
<ds:datastoreItem xmlns:ds="http://schemas.openxmlformats.org/officeDocument/2006/customXml" ds:itemID="{5A7E3049-2D82-452A-9A18-4D5FFC24004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090D1F-E2B4-4DD7-8585-A9BF26E893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57597d1-4fea-4954-b629-c13701cc7cc4"/>
    <ds:schemaRef ds:uri="42d7f915-a234-4821-af5e-5236b56ccc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AA72950-DE26-406D-BB86-7B991C344FD0}">
  <ds:schemaRefs>
    <ds:schemaRef ds:uri="http://schemas.microsoft.com/office/2006/metadata/properties"/>
    <ds:schemaRef ds:uri="http://schemas.microsoft.com/office/infopath/2007/PartnerControls"/>
    <ds:schemaRef ds:uri="c57597d1-4fea-4954-b629-c13701cc7cc4"/>
    <ds:schemaRef ds:uri="42d7f915-a234-4821-af5e-5236b56cccd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7</vt:i4>
      </vt:variant>
    </vt:vector>
  </HeadingPairs>
  <TitlesOfParts>
    <vt:vector size="35" baseType="lpstr">
      <vt:lpstr>1 - BaseSafra</vt:lpstr>
      <vt:lpstr>2 - Cadastro de Itens</vt:lpstr>
      <vt:lpstr>3 - Cadastro</vt:lpstr>
      <vt:lpstr>4 - Overview</vt:lpstr>
      <vt:lpstr>5 - Demandas</vt:lpstr>
      <vt:lpstr>6 - Custos do Cliente</vt:lpstr>
      <vt:lpstr>7 - Safra</vt:lpstr>
      <vt:lpstr>7.1 - Rateio de Custos</vt:lpstr>
      <vt:lpstr>7.2 - EBITDA</vt:lpstr>
      <vt:lpstr>7.3 - Premissas Safras</vt:lpstr>
      <vt:lpstr>8 - Ativos</vt:lpstr>
      <vt:lpstr>9 - Fornecedores (Cadastro)</vt:lpstr>
      <vt:lpstr>10 - Endividamento</vt:lpstr>
      <vt:lpstr>10.1 - Premissas Endividamento</vt:lpstr>
      <vt:lpstr>11 - Passivos</vt:lpstr>
      <vt:lpstr>12 - Fluxo de Caixa Projetado</vt:lpstr>
      <vt:lpstr>9.1 - Custo Safra</vt:lpstr>
      <vt:lpstr>Planilha1</vt:lpstr>
      <vt:lpstr> 13 - Rel. Prem de safra </vt:lpstr>
      <vt:lpstr>14 - Garantias</vt:lpstr>
      <vt:lpstr>13 - PREMISSAS(PADRONIZAR)</vt:lpstr>
      <vt:lpstr>15 - Premissas e Suporte</vt:lpstr>
      <vt:lpstr>13.1 - OWER VIEW PREMISSAS</vt:lpstr>
      <vt:lpstr>16 - Raio X</vt:lpstr>
      <vt:lpstr>17 - DRE FCL</vt:lpstr>
      <vt:lpstr>RELATÓRIO</vt:lpstr>
      <vt:lpstr>18 - BANCO</vt:lpstr>
      <vt:lpstr>19 - Guia de Uso</vt:lpstr>
      <vt:lpstr>' 13 - Rel. Prem de safra '!Area_de_impressao</vt:lpstr>
      <vt:lpstr>'18 - BANCO'!Area_de_impressao</vt:lpstr>
      <vt:lpstr>RELATÓRIO!Area_de_impressao</vt:lpstr>
      <vt:lpstr>CREDORES</vt:lpstr>
      <vt:lpstr>MODALIDADECUSTEIO</vt:lpstr>
      <vt:lpstr>NOME</vt:lpstr>
      <vt:lpstr>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0004 IPRO</dc:creator>
  <cp:lastModifiedBy>Christian Kohler</cp:lastModifiedBy>
  <cp:lastPrinted>2026-01-07T12:31:02Z</cp:lastPrinted>
  <dcterms:created xsi:type="dcterms:W3CDTF">2025-02-21T14:09:00Z</dcterms:created>
  <dcterms:modified xsi:type="dcterms:W3CDTF">2026-04-29T21:35:26Z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F6C8F86002FD428F85BF0091F099C3BE_12</vt:lpwstr>
  </property>
  <property fmtid="{D5CDD505-2E9C-101B-9397-08002B2CF9AE}" pid="3" name="KSOProductBuildVer">
    <vt:lpwstr>1046-12.2.0.21931</vt:lpwstr>
  </property>
  <property fmtid="{D5CDD505-2E9C-101B-9397-08002B2CF9AE}" pid="4" name="ContentTypeId">
    <vt:lpwstr>0x010100A44590567EB3CD42A81EE5D4BEB7C1CB</vt:lpwstr>
  </property>
  <property fmtid="{D5CDD505-2E9C-101B-9397-08002B2CF9AE}" pid="5" name="MediaServiceImageTags">
    <vt:lpwstr/>
  </property>
</Properties>
</file>