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/Dropbox/Work/Startup in ICT/2022/Materiali Lezioni/"/>
    </mc:Choice>
  </mc:AlternateContent>
  <xr:revisionPtr revIDLastSave="0" documentId="13_ncr:1_{01FF2F8C-59A6-DC45-9E6C-40D094B4C417}" xr6:coauthVersionLast="47" xr6:coauthVersionMax="47" xr10:uidLastSave="{00000000-0000-0000-0000-000000000000}"/>
  <bookViews>
    <workbookView xWindow="0" yWindow="500" windowWidth="38400" windowHeight="24000" xr2:uid="{08B8EE85-1F15-CF4F-9E38-ADFE2E12EBF0}"/>
  </bookViews>
  <sheets>
    <sheet name="5Y Budget for TaskFin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C35" i="1"/>
  <c r="H35" i="1" s="1"/>
  <c r="H37" i="1"/>
  <c r="H38" i="1"/>
  <c r="H39" i="1"/>
  <c r="G14" i="1"/>
  <c r="F14" i="1"/>
  <c r="E14" i="1"/>
  <c r="D14" i="1"/>
  <c r="C14" i="1"/>
  <c r="G34" i="1"/>
  <c r="F34" i="1"/>
  <c r="E34" i="1"/>
  <c r="D34" i="1"/>
  <c r="C34" i="1"/>
  <c r="G33" i="1"/>
  <c r="F33" i="1"/>
  <c r="E33" i="1"/>
  <c r="D33" i="1"/>
  <c r="C33" i="1"/>
  <c r="E31" i="1"/>
  <c r="G31" i="1"/>
  <c r="F31" i="1"/>
  <c r="F36" i="1"/>
  <c r="G36" i="1"/>
  <c r="E36" i="1"/>
  <c r="D30" i="1"/>
  <c r="G32" i="1"/>
  <c r="F32" i="1"/>
  <c r="E32" i="1"/>
  <c r="D32" i="1"/>
  <c r="C32" i="1"/>
  <c r="G30" i="1"/>
  <c r="F30" i="1"/>
  <c r="E30" i="1"/>
  <c r="G29" i="1"/>
  <c r="F29" i="1"/>
  <c r="E29" i="1"/>
  <c r="D29" i="1"/>
  <c r="C29" i="1"/>
  <c r="F28" i="1"/>
  <c r="G28" i="1"/>
  <c r="E28" i="1"/>
  <c r="D28" i="1"/>
  <c r="C28" i="1"/>
  <c r="G27" i="1"/>
  <c r="F27" i="1"/>
  <c r="E27" i="1"/>
  <c r="C27" i="1"/>
  <c r="D27" i="1"/>
  <c r="C18" i="1"/>
  <c r="G18" i="1"/>
  <c r="F18" i="1"/>
  <c r="E18" i="1"/>
  <c r="D18" i="1"/>
  <c r="G22" i="1"/>
  <c r="F22" i="1"/>
  <c r="E22" i="1"/>
  <c r="D22" i="1"/>
  <c r="C22" i="1"/>
  <c r="F21" i="1"/>
  <c r="G21" i="1"/>
  <c r="E21" i="1"/>
  <c r="G15" i="1"/>
  <c r="F15" i="1"/>
  <c r="E15" i="1"/>
  <c r="D15" i="1"/>
  <c r="C15" i="1"/>
  <c r="H8" i="1"/>
  <c r="H9" i="1"/>
  <c r="G11" i="1"/>
  <c r="G17" i="1" s="1"/>
  <c r="F11" i="1"/>
  <c r="F17" i="1" s="1"/>
  <c r="E11" i="1"/>
  <c r="E17" i="1" s="1"/>
  <c r="D11" i="1"/>
  <c r="D17" i="1" s="1"/>
  <c r="C11" i="1"/>
  <c r="C17" i="1" s="1"/>
  <c r="H6" i="1"/>
  <c r="H7" i="1"/>
  <c r="H3" i="1"/>
  <c r="H4" i="1"/>
  <c r="H5" i="1"/>
  <c r="H10" i="1"/>
  <c r="H12" i="1"/>
  <c r="H13" i="1"/>
  <c r="H19" i="1"/>
  <c r="H20" i="1"/>
  <c r="H23" i="1"/>
  <c r="H24" i="1"/>
  <c r="H25" i="1"/>
  <c r="H26" i="1"/>
  <c r="H40" i="1"/>
  <c r="G41" i="1" l="1"/>
  <c r="H34" i="1"/>
  <c r="H33" i="1"/>
  <c r="D41" i="1"/>
  <c r="H30" i="1"/>
  <c r="H36" i="1"/>
  <c r="F41" i="1"/>
  <c r="C41" i="1"/>
  <c r="H31" i="1"/>
  <c r="E41" i="1"/>
  <c r="H18" i="1"/>
  <c r="H28" i="1"/>
  <c r="H29" i="1"/>
  <c r="H22" i="1"/>
  <c r="H32" i="1"/>
  <c r="H27" i="1"/>
  <c r="H17" i="1"/>
  <c r="H16" i="1"/>
  <c r="H15" i="1"/>
  <c r="H21" i="1"/>
  <c r="H14" i="1"/>
  <c r="H11" i="1"/>
  <c r="H41" i="1" l="1"/>
</calcChain>
</file>

<file path=xl/sharedStrings.xml><?xml version="1.0" encoding="utf-8"?>
<sst xmlns="http://schemas.openxmlformats.org/spreadsheetml/2006/main" count="48" uniqueCount="47">
  <si>
    <t>2022</t>
  </si>
  <si>
    <t>2023</t>
  </si>
  <si>
    <t>2024</t>
  </si>
  <si>
    <t>2025</t>
  </si>
  <si>
    <t>2026</t>
  </si>
  <si>
    <t>Fixed Costs</t>
  </si>
  <si>
    <t>Building Rent</t>
  </si>
  <si>
    <t xml:space="preserve"> --</t>
  </si>
  <si>
    <t>Revenues</t>
  </si>
  <si>
    <t>TaskFinder BM takes 10% of every small task assigned to private</t>
  </si>
  <si>
    <t>Paying Customers</t>
  </si>
  <si>
    <t>5Y</t>
  </si>
  <si>
    <t>Service Providers</t>
  </si>
  <si>
    <t>Tasks per User per Year</t>
  </si>
  <si>
    <t>Average Task Value</t>
  </si>
  <si>
    <t>Develop</t>
  </si>
  <si>
    <t>Test</t>
  </si>
  <si>
    <t>Prod 1Y</t>
  </si>
  <si>
    <t>Prod 2Y</t>
  </si>
  <si>
    <t>Prod 3Y</t>
  </si>
  <si>
    <t>Variable Costs</t>
  </si>
  <si>
    <t>Insurance</t>
  </si>
  <si>
    <t>Drivers</t>
  </si>
  <si>
    <t>Cost for servers</t>
  </si>
  <si>
    <t>Insurance is 1€ per task</t>
  </si>
  <si>
    <t>Notes</t>
  </si>
  <si>
    <t>Rent</t>
  </si>
  <si>
    <t>Costs for Task Workers</t>
  </si>
  <si>
    <t>Payment Services</t>
  </si>
  <si>
    <t>Domain Costs / * SSL</t>
  </si>
  <si>
    <t>EBITDA</t>
  </si>
  <si>
    <t>Total</t>
  </si>
  <si>
    <t>Mkt/Brand Awareness</t>
  </si>
  <si>
    <t>Mkt/Events</t>
  </si>
  <si>
    <t>Mkt/Advertising</t>
  </si>
  <si>
    <t>Legal / Trademark / Patent</t>
  </si>
  <si>
    <t>Google Referral fee</t>
  </si>
  <si>
    <t>Team/CEO</t>
  </si>
  <si>
    <t>Team/CTO</t>
  </si>
  <si>
    <t>Team/CFO</t>
  </si>
  <si>
    <t>Full Time Support</t>
  </si>
  <si>
    <t>Team/FrontEnd Dev</t>
  </si>
  <si>
    <t>Team/Mobile</t>
  </si>
  <si>
    <t>Team/DevOps-Backend</t>
  </si>
  <si>
    <t>PC / Assets</t>
  </si>
  <si>
    <t>Team/Franco Rossi</t>
  </si>
  <si>
    <t>Team/Marco Bianchi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</si>
</sst>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44" fontId="0" fillId="0" borderId="0" xfId="1" applyFont="1"/>
    <xf numFmtId="44" fontId="0" fillId="2" borderId="0" xfId="1" applyFont="1" applyFill="1"/>
    <xf numFmtId="0" fontId="2" fillId="3" borderId="0" xfId="0" applyFont="1" applyFill="1"/>
    <xf numFmtId="44" fontId="2" fillId="3" borderId="0" xfId="1" applyFont="1" applyFill="1"/>
    <xf numFmtId="0" fontId="0" fillId="0" borderId="0" xfId="0" applyAlignment="1">
      <alignment horizontal="right"/>
    </xf>
    <xf numFmtId="164" fontId="0" fillId="0" borderId="0" xfId="1" applyNumberFormat="1" applyFont="1"/>
    <xf numFmtId="1" fontId="0" fillId="0" borderId="0" xfId="1" applyNumberFormat="1" applyFont="1"/>
    <xf numFmtId="44" fontId="0" fillId="0" borderId="0" xfId="1" applyNumberFormat="1" applyFont="1"/>
    <xf numFmtId="0" fontId="0" fillId="4" borderId="0" xfId="0" applyFill="1"/>
    <xf numFmtId="44" fontId="0" fillId="4" borderId="0" xfId="1" applyFont="1" applyFill="1"/>
    <xf numFmtId="0" fontId="3" fillId="0" borderId="0" xfId="0" applyFont="1" applyAlignment="1">
      <alignment horizontal="right"/>
    </xf>
    <xf numFmtId="44" fontId="0" fillId="0" borderId="0" xfId="0" applyNumberFormat="1"/>
    <xf numFmtId="8" fontId="0" fillId="0" borderId="0" xfId="1" applyNumberFormat="1" applyFont="1"/>
    <xf numFmtId="8" fontId="1" fillId="0" borderId="0" xfId="1" applyNumberFormat="1" applyFont="1"/>
  </cellXfs>
  <cellStyles count="2">
    <cellStyle name="Currency" xfId="1" builtinId="4"/>
    <cellStyle name="Normal" xfId="0" builtinId="0"/>
  </cellStyles>
  <dxfs count="7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00CD8-1B00-8241-881A-CAEA63583443}" name="Table1" displayName="Table1" ref="B2:H41" totalsRowCount="1">
  <autoFilter ref="B2:H40" xr:uid="{A7800CD8-1B00-8241-881A-CAEA63583443}"/>
  <tableColumns count="7">
    <tableColumn id="1" xr3:uid="{75267909-270C-7549-9F53-007AF0E678F0}" name=" --" totalsRowLabel="Total"/>
    <tableColumn id="2" xr3:uid="{0C9BACB2-91CF-FE44-AED4-80B35DB09500}" name="2022" totalsRowFunction="sum" totalsRowDxfId="6" dataCellStyle="Currency"/>
    <tableColumn id="3" xr3:uid="{893373B8-1CAF-5B4C-8F8B-EE818688FE05}" name="2023" totalsRowFunction="sum" totalsRowDxfId="5" dataCellStyle="Currency"/>
    <tableColumn id="4" xr3:uid="{4769613A-7A15-2D4D-BA03-1311B6773023}" name="2024" totalsRowFunction="sum" totalsRowDxfId="4" dataCellStyle="Currency"/>
    <tableColumn id="5" xr3:uid="{4D879CF7-7BEF-A149-B972-3BDA0C6BA9B8}" name="2025" totalsRowFunction="sum" totalsRowDxfId="3" dataCellStyle="Currency"/>
    <tableColumn id="6" xr3:uid="{CE193535-0D73-CC47-BDF6-9D77DBDA1DAE}" name="2026" totalsRowFunction="sum" totalsRowDxfId="2" dataCellStyle="Currency"/>
    <tableColumn id="7" xr3:uid="{9946FBA7-8571-754B-8F98-4430C7D90BF9}" name="5Y" totalsRowFunction="sum" dataDxfId="1" totalsRowDxfId="0" dataCellStyle="Currency">
      <calculatedColumnFormula>SUM(Table1[[#This Row],[2022]:[2026]])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0AAF-A780-F94F-8646-36089BB2E8F2}">
  <dimension ref="B2:I41"/>
  <sheetViews>
    <sheetView tabSelected="1" zoomScale="150" zoomScaleNormal="150" workbookViewId="0">
      <selection activeCell="E30" sqref="E30"/>
    </sheetView>
  </sheetViews>
  <sheetFormatPr baseColWidth="10" defaultRowHeight="16" x14ac:dyDescent="0.2"/>
  <cols>
    <col min="1" max="1" width="3.33203125" customWidth="1"/>
    <col min="2" max="2" width="22.33203125" customWidth="1"/>
    <col min="3" max="3" width="12.33203125" bestFit="1" customWidth="1"/>
    <col min="4" max="5" width="13" bestFit="1" customWidth="1"/>
    <col min="6" max="6" width="14.5" bestFit="1" customWidth="1"/>
    <col min="7" max="8" width="15.5" bestFit="1" customWidth="1"/>
  </cols>
  <sheetData>
    <row r="2" spans="2:9" x14ac:dyDescent="0.2">
      <c r="B2" t="s">
        <v>7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11</v>
      </c>
      <c r="I2" t="s">
        <v>25</v>
      </c>
    </row>
    <row r="3" spans="2:9" x14ac:dyDescent="0.2">
      <c r="B3" s="4" t="s">
        <v>22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2">
        <f>SUM(Table1[[#This Row],[2022]:[2026]])</f>
        <v>0</v>
      </c>
      <c r="I3" t="s">
        <v>9</v>
      </c>
    </row>
    <row r="4" spans="2:9" x14ac:dyDescent="0.2">
      <c r="B4" s="6" t="s">
        <v>10</v>
      </c>
      <c r="C4" s="8">
        <v>0</v>
      </c>
      <c r="D4" s="8">
        <v>25</v>
      </c>
      <c r="E4" s="8">
        <v>1000</v>
      </c>
      <c r="F4" s="8">
        <v>10000</v>
      </c>
      <c r="G4" s="8">
        <v>100000</v>
      </c>
      <c r="H4" s="8">
        <f>SUM(Table1[[#This Row],[2022]:[2026]])</f>
        <v>111025</v>
      </c>
    </row>
    <row r="5" spans="2:9" x14ac:dyDescent="0.2">
      <c r="B5" s="6" t="s">
        <v>12</v>
      </c>
      <c r="C5" s="8">
        <v>0</v>
      </c>
      <c r="D5" s="8">
        <v>5</v>
      </c>
      <c r="E5" s="8">
        <v>500</v>
      </c>
      <c r="F5" s="8">
        <v>5000</v>
      </c>
      <c r="G5" s="8">
        <v>50000</v>
      </c>
      <c r="H5" s="8">
        <f>SUM(Table1[[#This Row],[2022]:[2026]])</f>
        <v>55505</v>
      </c>
    </row>
    <row r="6" spans="2:9" x14ac:dyDescent="0.2">
      <c r="B6" s="6" t="s">
        <v>13</v>
      </c>
      <c r="C6" s="7">
        <v>0</v>
      </c>
      <c r="D6" s="7">
        <v>2</v>
      </c>
      <c r="E6" s="7">
        <v>2.5</v>
      </c>
      <c r="F6" s="7">
        <v>3</v>
      </c>
      <c r="G6" s="7">
        <v>3.5</v>
      </c>
      <c r="H6" s="7">
        <f>AVERAGE(Table1[[#This Row],[2023]:[2026]])</f>
        <v>2.75</v>
      </c>
    </row>
    <row r="7" spans="2:9" x14ac:dyDescent="0.2">
      <c r="B7" s="6" t="s">
        <v>14</v>
      </c>
      <c r="C7" s="2">
        <v>0</v>
      </c>
      <c r="D7" s="2">
        <v>50</v>
      </c>
      <c r="E7" s="2">
        <v>52</v>
      </c>
      <c r="F7" s="2">
        <v>58</v>
      </c>
      <c r="G7" s="2">
        <v>60</v>
      </c>
      <c r="H7" s="7">
        <f>AVERAGE(Table1[[#This Row],[2023]:[2026]])</f>
        <v>55</v>
      </c>
    </row>
    <row r="8" spans="2:9" x14ac:dyDescent="0.2">
      <c r="B8" s="6"/>
      <c r="C8" s="2"/>
      <c r="D8" s="2"/>
      <c r="E8" s="2"/>
      <c r="F8" s="2"/>
      <c r="G8" s="2"/>
      <c r="H8" s="9">
        <f>SUM(Table1[[#This Row],[2022]:[2026]])</f>
        <v>0</v>
      </c>
    </row>
    <row r="9" spans="2:9" x14ac:dyDescent="0.2">
      <c r="B9" s="6"/>
      <c r="C9" s="2"/>
      <c r="D9" s="2"/>
      <c r="E9" s="2"/>
      <c r="F9" s="2"/>
      <c r="G9" s="2"/>
      <c r="H9" s="9">
        <f>SUM(Table1[[#This Row],[2022]:[2026]])</f>
        <v>0</v>
      </c>
    </row>
    <row r="10" spans="2:9" x14ac:dyDescent="0.2">
      <c r="B10" s="4" t="s">
        <v>8</v>
      </c>
      <c r="C10" s="5"/>
      <c r="D10" s="5"/>
      <c r="E10" s="5"/>
      <c r="F10" s="5"/>
      <c r="G10" s="5"/>
      <c r="H10" s="2">
        <f>SUM(Table1[[#This Row],[2022]:[2026]])</f>
        <v>0</v>
      </c>
    </row>
    <row r="11" spans="2:9" x14ac:dyDescent="0.2">
      <c r="B11" s="6" t="s">
        <v>8</v>
      </c>
      <c r="C11" s="2">
        <f>C7*C6*C4</f>
        <v>0</v>
      </c>
      <c r="D11" s="2">
        <f>D7*D6*D4</f>
        <v>2500</v>
      </c>
      <c r="E11" s="2">
        <f>E7*E6*E4</f>
        <v>130000</v>
      </c>
      <c r="F11" s="2">
        <f>F7*F6*F4</f>
        <v>1740000</v>
      </c>
      <c r="G11" s="2">
        <f>G7*G6*G4</f>
        <v>21000000</v>
      </c>
      <c r="H11" s="2">
        <f>SUM(Table1[[#This Row],[2022]:[2026]])</f>
        <v>22872500</v>
      </c>
    </row>
    <row r="12" spans="2:9" x14ac:dyDescent="0.2">
      <c r="C12" s="2"/>
      <c r="D12" s="2"/>
      <c r="E12" s="2"/>
      <c r="F12" s="2"/>
      <c r="G12" s="2"/>
      <c r="H12" s="2">
        <f>SUM(Table1[[#This Row],[2022]:[2026]])</f>
        <v>0</v>
      </c>
    </row>
    <row r="13" spans="2:9" x14ac:dyDescent="0.2">
      <c r="B13" s="10" t="s">
        <v>20</v>
      </c>
      <c r="C13" s="11"/>
      <c r="D13" s="11"/>
      <c r="E13" s="11"/>
      <c r="F13" s="11"/>
      <c r="G13" s="11"/>
      <c r="H13" s="11">
        <f>SUM(Table1[[#This Row],[2022]:[2026]])</f>
        <v>0</v>
      </c>
    </row>
    <row r="14" spans="2:9" x14ac:dyDescent="0.2">
      <c r="B14" s="6" t="s">
        <v>27</v>
      </c>
      <c r="C14" s="14">
        <f>C7*C6*C4*-0.8</f>
        <v>0</v>
      </c>
      <c r="D14" s="14">
        <f>D7*D6*D4*-0.8</f>
        <v>-2000</v>
      </c>
      <c r="E14" s="14">
        <f>E7*E6*E4*-0.8</f>
        <v>-104000</v>
      </c>
      <c r="F14" s="14">
        <f>F7*F6*F4*-0.8</f>
        <v>-1392000</v>
      </c>
      <c r="G14" s="14">
        <f>G7*G6*G4*-0.8</f>
        <v>-16800000</v>
      </c>
      <c r="H14" s="14">
        <f>SUM(Table1[[#This Row],[2022]:[2026]])</f>
        <v>-18298000</v>
      </c>
    </row>
    <row r="15" spans="2:9" x14ac:dyDescent="0.2">
      <c r="B15" s="6" t="s">
        <v>21</v>
      </c>
      <c r="C15" s="14">
        <f>-1*C6*C4</f>
        <v>0</v>
      </c>
      <c r="D15" s="14">
        <f>-1*D6*D4</f>
        <v>-50</v>
      </c>
      <c r="E15" s="14">
        <f>-1*E6*E4</f>
        <v>-2500</v>
      </c>
      <c r="F15" s="14">
        <f>-1*F6*F4</f>
        <v>-30000</v>
      </c>
      <c r="G15" s="14">
        <f>-1*G6*G4</f>
        <v>-350000</v>
      </c>
      <c r="H15" s="14">
        <f>SUM(Table1[[#This Row],[2022]:[2026]])</f>
        <v>-382550</v>
      </c>
      <c r="I15" t="s">
        <v>24</v>
      </c>
    </row>
    <row r="16" spans="2:9" x14ac:dyDescent="0.2">
      <c r="B16" s="6" t="s">
        <v>23</v>
      </c>
      <c r="C16" s="14">
        <v>-1000</v>
      </c>
      <c r="D16" s="14">
        <v>-1000</v>
      </c>
      <c r="E16" s="14">
        <v>-5000</v>
      </c>
      <c r="F16" s="14">
        <v>-10000</v>
      </c>
      <c r="G16" s="14">
        <v>-25000</v>
      </c>
      <c r="H16" s="14">
        <f>SUM(Table1[[#This Row],[2022]:[2026]])</f>
        <v>-42000</v>
      </c>
      <c r="I16" t="s">
        <v>26</v>
      </c>
    </row>
    <row r="17" spans="2:8" x14ac:dyDescent="0.2">
      <c r="B17" s="6" t="s">
        <v>28</v>
      </c>
      <c r="C17" s="15">
        <f>C11*-0.01</f>
        <v>0</v>
      </c>
      <c r="D17" s="15">
        <f>D11*-0.01</f>
        <v>-25</v>
      </c>
      <c r="E17" s="15">
        <f>E11*-0.01</f>
        <v>-1300</v>
      </c>
      <c r="F17" s="15">
        <f>F11*-0.01</f>
        <v>-17400</v>
      </c>
      <c r="G17" s="15">
        <f>G11*-0.01</f>
        <v>-210000</v>
      </c>
      <c r="H17" s="15">
        <f>SUM(Table1[[#This Row],[2022]:[2026]])</f>
        <v>-228725</v>
      </c>
    </row>
    <row r="18" spans="2:8" x14ac:dyDescent="0.2">
      <c r="B18" s="12" t="s">
        <v>36</v>
      </c>
      <c r="C18" s="15">
        <f>C4*-0.25*10</f>
        <v>0</v>
      </c>
      <c r="D18" s="15">
        <f>D4*-0.25*10</f>
        <v>-62.5</v>
      </c>
      <c r="E18" s="15">
        <f>E4*-0.25*10</f>
        <v>-2500</v>
      </c>
      <c r="F18" s="15">
        <f>F4*-0.25*10</f>
        <v>-25000</v>
      </c>
      <c r="G18" s="15">
        <f>G4*-0.25*10</f>
        <v>-250000</v>
      </c>
      <c r="H18" s="15">
        <f>SUM(Table1[[#This Row],[2022]:[2026]])</f>
        <v>-277562.5</v>
      </c>
    </row>
    <row r="19" spans="2:8" x14ac:dyDescent="0.2">
      <c r="C19" s="2"/>
      <c r="D19" s="2"/>
      <c r="E19" s="2"/>
      <c r="F19" s="2"/>
      <c r="G19" s="2"/>
      <c r="H19" s="2">
        <f>SUM(Table1[[#This Row],[2022]:[2026]])</f>
        <v>0</v>
      </c>
    </row>
    <row r="20" spans="2:8" x14ac:dyDescent="0.2">
      <c r="B20" s="1" t="s">
        <v>5</v>
      </c>
      <c r="C20" s="3"/>
      <c r="D20" s="3"/>
      <c r="E20" s="3"/>
      <c r="F20" s="3"/>
      <c r="G20" s="3"/>
      <c r="H20" s="2">
        <f>SUM(Table1[[#This Row],[2022]:[2026]])</f>
        <v>0</v>
      </c>
    </row>
    <row r="21" spans="2:8" x14ac:dyDescent="0.2">
      <c r="B21" t="s">
        <v>6</v>
      </c>
      <c r="C21" s="14">
        <v>0</v>
      </c>
      <c r="D21" s="14">
        <v>0</v>
      </c>
      <c r="E21" s="14">
        <f>12*(300+50)*-1</f>
        <v>-4200</v>
      </c>
      <c r="F21" s="14">
        <f t="shared" ref="F21:G21" si="0">12*(300+50)*-1</f>
        <v>-4200</v>
      </c>
      <c r="G21" s="14">
        <f t="shared" si="0"/>
        <v>-4200</v>
      </c>
      <c r="H21" s="14">
        <f>SUM(Table1[[#This Row],[2022]:[2026]])</f>
        <v>-12600</v>
      </c>
    </row>
    <row r="22" spans="2:8" x14ac:dyDescent="0.2">
      <c r="B22" t="s">
        <v>29</v>
      </c>
      <c r="C22" s="14">
        <f>200*-1</f>
        <v>-200</v>
      </c>
      <c r="D22" s="14">
        <f>-200*3</f>
        <v>-600</v>
      </c>
      <c r="E22" s="14">
        <f>-200*3</f>
        <v>-600</v>
      </c>
      <c r="F22" s="14">
        <f>-200*3</f>
        <v>-600</v>
      </c>
      <c r="G22" s="14">
        <f>-200*5</f>
        <v>-1000</v>
      </c>
      <c r="H22" s="14">
        <f>SUM(Table1[[#This Row],[2022]:[2026]])</f>
        <v>-3000</v>
      </c>
    </row>
    <row r="23" spans="2:8" x14ac:dyDescent="0.2">
      <c r="B23" t="s">
        <v>35</v>
      </c>
      <c r="C23" s="14">
        <v>-5000</v>
      </c>
      <c r="D23" s="14">
        <v>-20000</v>
      </c>
      <c r="E23" s="14">
        <v>0</v>
      </c>
      <c r="F23" s="14">
        <v>0</v>
      </c>
      <c r="G23" s="14">
        <v>0</v>
      </c>
      <c r="H23" s="14">
        <f>SUM(Table1[[#This Row],[2022]:[2026]])</f>
        <v>-25000</v>
      </c>
    </row>
    <row r="24" spans="2:8" x14ac:dyDescent="0.2">
      <c r="B24" t="s">
        <v>32</v>
      </c>
      <c r="C24" s="14">
        <v>0</v>
      </c>
      <c r="D24" s="14">
        <v>-15000</v>
      </c>
      <c r="E24" s="14">
        <v>-20000</v>
      </c>
      <c r="F24" s="14">
        <v>-25000</v>
      </c>
      <c r="G24" s="14">
        <v>-30000</v>
      </c>
      <c r="H24" s="14">
        <f>SUM(Table1[[#This Row],[2022]:[2026]])</f>
        <v>-90000</v>
      </c>
    </row>
    <row r="25" spans="2:8" x14ac:dyDescent="0.2">
      <c r="B25" t="s">
        <v>33</v>
      </c>
      <c r="C25" s="2">
        <v>0</v>
      </c>
      <c r="D25" s="14">
        <v>-40000</v>
      </c>
      <c r="E25" s="14">
        <v>-65000</v>
      </c>
      <c r="F25" s="14">
        <v>-160000</v>
      </c>
      <c r="G25" s="14">
        <v>-300000</v>
      </c>
      <c r="H25" s="14">
        <f>SUM(Table1[[#This Row],[2022]:[2026]])</f>
        <v>-565000</v>
      </c>
    </row>
    <row r="26" spans="2:8" x14ac:dyDescent="0.2">
      <c r="B26" t="s">
        <v>34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f>SUM(Table1[[#This Row],[2022]:[2026]])</f>
        <v>0</v>
      </c>
    </row>
    <row r="27" spans="2:8" x14ac:dyDescent="0.2">
      <c r="B27" t="s">
        <v>37</v>
      </c>
      <c r="C27" s="2">
        <f>2000*13*-2.2</f>
        <v>-57200.000000000007</v>
      </c>
      <c r="D27" s="2">
        <f>2000*13*-2.2</f>
        <v>-57200.000000000007</v>
      </c>
      <c r="E27" s="2">
        <f>2300*13*-2.2</f>
        <v>-65780</v>
      </c>
      <c r="F27" s="2">
        <f>2500*13*-2.2</f>
        <v>-71500</v>
      </c>
      <c r="G27" s="2">
        <f>3000*13*-2.2</f>
        <v>-85800</v>
      </c>
      <c r="H27" s="2">
        <f>SUM(Table1[[#This Row],[2022]:[2026]])</f>
        <v>-337480</v>
      </c>
    </row>
    <row r="28" spans="2:8" x14ac:dyDescent="0.2">
      <c r="B28" t="s">
        <v>38</v>
      </c>
      <c r="C28" s="2">
        <f>1700*13*-2.2</f>
        <v>-48620.000000000007</v>
      </c>
      <c r="D28" s="2">
        <f>1700*13*-2.2</f>
        <v>-48620.000000000007</v>
      </c>
      <c r="E28" s="2">
        <f t="shared" ref="E28:F30" si="1">1900*13*-2.2</f>
        <v>-54340.000000000007</v>
      </c>
      <c r="F28" s="2">
        <f t="shared" si="1"/>
        <v>-54340.000000000007</v>
      </c>
      <c r="G28" s="2">
        <f>2000*13*-2.2</f>
        <v>-57200.000000000007</v>
      </c>
      <c r="H28" s="2">
        <f>SUM(Table1[[#This Row],[2022]:[2026]])</f>
        <v>-263120.00000000006</v>
      </c>
    </row>
    <row r="29" spans="2:8" x14ac:dyDescent="0.2">
      <c r="B29" t="s">
        <v>39</v>
      </c>
      <c r="C29" s="2">
        <f>1700*13*-2.2</f>
        <v>-48620.000000000007</v>
      </c>
      <c r="D29" s="2">
        <f>1700*13*-2.2</f>
        <v>-48620.000000000007</v>
      </c>
      <c r="E29" s="2">
        <f t="shared" si="1"/>
        <v>-54340.000000000007</v>
      </c>
      <c r="F29" s="2">
        <f t="shared" si="1"/>
        <v>-54340.000000000007</v>
      </c>
      <c r="G29" s="2">
        <f>2000*13*-2.2</f>
        <v>-57200.000000000007</v>
      </c>
      <c r="H29" s="2">
        <f>SUM(Table1[[#This Row],[2022]:[2026]])</f>
        <v>-263120.00000000006</v>
      </c>
    </row>
    <row r="30" spans="2:8" x14ac:dyDescent="0.2">
      <c r="B30" t="s">
        <v>45</v>
      </c>
      <c r="C30" s="2"/>
      <c r="D30" s="2">
        <f>1700*6*-2.2</f>
        <v>-22440</v>
      </c>
      <c r="E30" s="2">
        <f t="shared" si="1"/>
        <v>-54340.000000000007</v>
      </c>
      <c r="F30" s="2">
        <f t="shared" si="1"/>
        <v>-54340.000000000007</v>
      </c>
      <c r="G30" s="2">
        <f>2000*13*-2.2</f>
        <v>-57200.000000000007</v>
      </c>
      <c r="H30" s="2">
        <f>SUM(Table1[[#This Row],[2022]:[2026]])</f>
        <v>-188320</v>
      </c>
    </row>
    <row r="31" spans="2:8" x14ac:dyDescent="0.2">
      <c r="B31" t="s">
        <v>46</v>
      </c>
      <c r="C31" s="2"/>
      <c r="D31" s="2"/>
      <c r="E31" s="2">
        <f>1900*6*-2.2</f>
        <v>-25080.000000000004</v>
      </c>
      <c r="F31" s="2">
        <f>1900*13*-2.2</f>
        <v>-54340.000000000007</v>
      </c>
      <c r="G31" s="2">
        <f>2000*13*-2.2</f>
        <v>-57200.000000000007</v>
      </c>
      <c r="H31" s="9">
        <f>SUM(Table1[[#This Row],[2022]:[2026]])</f>
        <v>-136620.00000000003</v>
      </c>
    </row>
    <row r="32" spans="2:8" x14ac:dyDescent="0.2">
      <c r="B32" t="s">
        <v>41</v>
      </c>
      <c r="C32" s="2">
        <f t="shared" ref="C32:D34" si="2">1400*13*-2.2</f>
        <v>-40040</v>
      </c>
      <c r="D32" s="2">
        <f t="shared" si="2"/>
        <v>-40040</v>
      </c>
      <c r="E32" s="2">
        <f t="shared" ref="E32:F34" si="3">1500*13*-2.2</f>
        <v>-42900</v>
      </c>
      <c r="F32" s="2">
        <f t="shared" si="3"/>
        <v>-42900</v>
      </c>
      <c r="G32" s="2">
        <f>1700*13*-2.2</f>
        <v>-48620.000000000007</v>
      </c>
      <c r="H32" s="2">
        <f>SUM(Table1[[#This Row],[2022]:[2026]])</f>
        <v>-214500</v>
      </c>
    </row>
    <row r="33" spans="2:9" x14ac:dyDescent="0.2">
      <c r="B33" t="s">
        <v>43</v>
      </c>
      <c r="C33" s="2">
        <f t="shared" si="2"/>
        <v>-40040</v>
      </c>
      <c r="D33" s="2">
        <f t="shared" si="2"/>
        <v>-40040</v>
      </c>
      <c r="E33" s="2">
        <f t="shared" si="3"/>
        <v>-42900</v>
      </c>
      <c r="F33" s="2">
        <f t="shared" si="3"/>
        <v>-42900</v>
      </c>
      <c r="G33" s="2">
        <f>1700*13*-2.2</f>
        <v>-48620.000000000007</v>
      </c>
      <c r="H33" s="9">
        <f>SUM(Table1[[#This Row],[2022]:[2026]])</f>
        <v>-214500</v>
      </c>
    </row>
    <row r="34" spans="2:9" x14ac:dyDescent="0.2">
      <c r="B34" t="s">
        <v>42</v>
      </c>
      <c r="C34" s="2">
        <f t="shared" si="2"/>
        <v>-40040</v>
      </c>
      <c r="D34" s="2">
        <f t="shared" si="2"/>
        <v>-40040</v>
      </c>
      <c r="E34" s="2">
        <f t="shared" si="3"/>
        <v>-42900</v>
      </c>
      <c r="F34" s="2">
        <f t="shared" si="3"/>
        <v>-42900</v>
      </c>
      <c r="G34" s="2">
        <f>1700*13*-2.2</f>
        <v>-48620.000000000007</v>
      </c>
      <c r="H34" s="9">
        <f>SUM(Table1[[#This Row],[2022]:[2026]])</f>
        <v>-214500</v>
      </c>
    </row>
    <row r="35" spans="2:9" x14ac:dyDescent="0.2">
      <c r="B35" t="s">
        <v>44</v>
      </c>
      <c r="C35" s="2">
        <f>8*-3000</f>
        <v>-24000</v>
      </c>
      <c r="D35" s="2">
        <v>0</v>
      </c>
      <c r="E35" s="2">
        <v>0</v>
      </c>
      <c r="F35" s="2">
        <f>8*-3000</f>
        <v>-24000</v>
      </c>
      <c r="G35" s="2">
        <v>0</v>
      </c>
      <c r="H35" s="2">
        <f>SUM(Table1[[#This Row],[2022]:[2026]])</f>
        <v>-48000</v>
      </c>
    </row>
    <row r="36" spans="2:9" x14ac:dyDescent="0.2">
      <c r="B36" t="s">
        <v>40</v>
      </c>
      <c r="C36" s="2">
        <v>0</v>
      </c>
      <c r="D36" s="2">
        <v>0</v>
      </c>
      <c r="E36" s="2">
        <f>3*13*2.2*-1200</f>
        <v>-102960.00000000001</v>
      </c>
      <c r="F36" s="2">
        <f>4*13*2.2*-1200</f>
        <v>-137280</v>
      </c>
      <c r="G36" s="2">
        <f>5*13*2.2*-1200</f>
        <v>-171600</v>
      </c>
      <c r="H36" s="2">
        <f>SUM(Table1[[#This Row],[2022]:[2026]])</f>
        <v>-411840</v>
      </c>
    </row>
    <row r="37" spans="2:9" x14ac:dyDescent="0.2">
      <c r="C37" s="2"/>
      <c r="D37" s="2"/>
      <c r="E37" s="2"/>
      <c r="F37" s="2"/>
      <c r="G37" s="2"/>
      <c r="H37" s="9">
        <f>SUM(Table1[[#This Row],[2022]:[2026]])</f>
        <v>0</v>
      </c>
    </row>
    <row r="38" spans="2:9" x14ac:dyDescent="0.2">
      <c r="C38" s="2"/>
      <c r="D38" s="2"/>
      <c r="E38" s="2"/>
      <c r="F38" s="2"/>
      <c r="G38" s="2"/>
      <c r="H38" s="9">
        <f>SUM(Table1[[#This Row],[2022]:[2026]])</f>
        <v>0</v>
      </c>
    </row>
    <row r="39" spans="2:9" x14ac:dyDescent="0.2">
      <c r="C39" s="2"/>
      <c r="D39" s="2"/>
      <c r="E39" s="2"/>
      <c r="F39" s="2"/>
      <c r="G39" s="2"/>
      <c r="H39" s="9">
        <f>SUM(Table1[[#This Row],[2022]:[2026]])</f>
        <v>0</v>
      </c>
    </row>
    <row r="40" spans="2:9" x14ac:dyDescent="0.2">
      <c r="C40" s="2"/>
      <c r="D40" s="2"/>
      <c r="E40" s="2"/>
      <c r="F40" s="2"/>
      <c r="G40" s="2"/>
      <c r="H40" s="2">
        <f>SUM(Table1[[#This Row],[2022]:[2026]])</f>
        <v>0</v>
      </c>
    </row>
    <row r="41" spans="2:9" x14ac:dyDescent="0.2">
      <c r="B41" t="s">
        <v>31</v>
      </c>
      <c r="C41" s="13">
        <f>SUBTOTAL(109,Table1[2022])</f>
        <v>-304760</v>
      </c>
      <c r="D41" s="13">
        <f>SUBTOTAL(109,Table1[2023])</f>
        <v>-373155.5</v>
      </c>
      <c r="E41" s="13">
        <f>SUBTOTAL(109,Table1[2024])</f>
        <v>-559085.5</v>
      </c>
      <c r="F41" s="13">
        <f>SUBTOTAL(109,Table1[2025])</f>
        <v>-487979</v>
      </c>
      <c r="G41" s="13">
        <f>SUBTOTAL(109,Table1[2026])</f>
        <v>2547803.5</v>
      </c>
      <c r="H41" s="13">
        <f>SUBTOTAL(109,Table1[5Y])</f>
        <v>822650.25</v>
      </c>
      <c r="I41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5Y Budget for TaskFinder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d'Alessi</dc:creator>
  <cp:lastModifiedBy>Microsoft Office User</cp:lastModifiedBy>
  <dcterms:created xsi:type="dcterms:W3CDTF">2022-05-31T07:49:26Z</dcterms:created>
  <dcterms:modified xsi:type="dcterms:W3CDTF">2022-06-14T10:08:23Z</dcterms:modified>
</cp:coreProperties>
</file>