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dalessi/Library/CloudStorage/Dropbox/Work/Lavori Aperti/UniPD - Startup in ICT/2024/Lezioni/"/>
    </mc:Choice>
  </mc:AlternateContent>
  <xr:revisionPtr revIDLastSave="0" documentId="13_ncr:1_{DD346353-FFD8-C74E-AD6B-6E75E07AF60B}" xr6:coauthVersionLast="47" xr6:coauthVersionMax="47" xr10:uidLastSave="{00000000-0000-0000-0000-000000000000}"/>
  <bookViews>
    <workbookView xWindow="5560" yWindow="1640" windowWidth="28040" windowHeight="17440" xr2:uid="{1B57E40C-FF4E-B646-BF2F-9934C0E385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H34" i="1"/>
  <c r="H40" i="1" s="1"/>
  <c r="F34" i="1"/>
  <c r="D34" i="1"/>
  <c r="C34" i="1"/>
  <c r="E30" i="1"/>
  <c r="G30" i="1"/>
  <c r="I30" i="1"/>
  <c r="K30" i="1"/>
  <c r="J33" i="1"/>
  <c r="H33" i="1"/>
  <c r="F33" i="1"/>
  <c r="J27" i="1"/>
  <c r="J40" i="1" s="1"/>
  <c r="H27" i="1"/>
  <c r="I27" i="1" s="1"/>
  <c r="F27" i="1"/>
  <c r="D27" i="1"/>
  <c r="D40" i="1" s="1"/>
  <c r="C27" i="1"/>
  <c r="C40" i="1" s="1"/>
  <c r="J16" i="1"/>
  <c r="H16" i="1"/>
  <c r="I16" i="1" s="1"/>
  <c r="F16" i="1"/>
  <c r="J11" i="1"/>
  <c r="H11" i="1"/>
  <c r="F11" i="1"/>
  <c r="D11" i="1"/>
  <c r="C11" i="1"/>
  <c r="E11" i="1" s="1"/>
  <c r="K4" i="1"/>
  <c r="I4" i="1"/>
  <c r="G4" i="1"/>
  <c r="E4" i="1"/>
  <c r="K3" i="1"/>
  <c r="I3" i="1"/>
  <c r="G3" i="1"/>
  <c r="E3" i="1"/>
  <c r="J10" i="1"/>
  <c r="J15" i="1" s="1"/>
  <c r="H10" i="1"/>
  <c r="H14" i="1" s="1"/>
  <c r="F10" i="1"/>
  <c r="D10" i="1"/>
  <c r="D14" i="1" s="1"/>
  <c r="C10" i="1"/>
  <c r="D19" i="1"/>
  <c r="C19" i="1"/>
  <c r="K7" i="1"/>
  <c r="K6" i="1"/>
  <c r="K5" i="1"/>
  <c r="I7" i="1"/>
  <c r="I6" i="1"/>
  <c r="I5" i="1"/>
  <c r="G7" i="1"/>
  <c r="G6" i="1"/>
  <c r="G5" i="1"/>
  <c r="E7" i="1"/>
  <c r="E6" i="1"/>
  <c r="E5" i="1"/>
  <c r="K11" i="1"/>
  <c r="K12" i="1"/>
  <c r="K13" i="1"/>
  <c r="K16" i="1"/>
  <c r="K17" i="1"/>
  <c r="K18" i="1"/>
  <c r="K21" i="1"/>
  <c r="K22" i="1"/>
  <c r="K23" i="1"/>
  <c r="K24" i="1"/>
  <c r="K25" i="1"/>
  <c r="K26" i="1"/>
  <c r="K28" i="1"/>
  <c r="K29" i="1"/>
  <c r="K31" i="1"/>
  <c r="K32" i="1"/>
  <c r="K33" i="1"/>
  <c r="K34" i="1"/>
  <c r="K35" i="1"/>
  <c r="K36" i="1"/>
  <c r="K37" i="1"/>
  <c r="K38" i="1"/>
  <c r="K39" i="1"/>
  <c r="I11" i="1"/>
  <c r="I12" i="1"/>
  <c r="I13" i="1"/>
  <c r="I17" i="1"/>
  <c r="I18" i="1"/>
  <c r="I21" i="1"/>
  <c r="I22" i="1"/>
  <c r="I23" i="1"/>
  <c r="I24" i="1"/>
  <c r="I25" i="1"/>
  <c r="I26" i="1"/>
  <c r="I28" i="1"/>
  <c r="I29" i="1"/>
  <c r="I31" i="1"/>
  <c r="I32" i="1"/>
  <c r="I33" i="1"/>
  <c r="I35" i="1"/>
  <c r="I36" i="1"/>
  <c r="I37" i="1"/>
  <c r="I38" i="1"/>
  <c r="I39" i="1"/>
  <c r="G11" i="1"/>
  <c r="G12" i="1"/>
  <c r="G13" i="1"/>
  <c r="G16" i="1"/>
  <c r="G17" i="1"/>
  <c r="G18" i="1"/>
  <c r="G21" i="1"/>
  <c r="G22" i="1"/>
  <c r="G23" i="1"/>
  <c r="G24" i="1"/>
  <c r="G25" i="1"/>
  <c r="G26" i="1"/>
  <c r="G28" i="1"/>
  <c r="G29" i="1"/>
  <c r="G31" i="1"/>
  <c r="G32" i="1"/>
  <c r="G33" i="1"/>
  <c r="G35" i="1"/>
  <c r="G36" i="1"/>
  <c r="G37" i="1"/>
  <c r="G38" i="1"/>
  <c r="G39" i="1"/>
  <c r="E12" i="1"/>
  <c r="E13" i="1"/>
  <c r="E15" i="1"/>
  <c r="E16" i="1"/>
  <c r="E17" i="1"/>
  <c r="E18" i="1"/>
  <c r="E21" i="1"/>
  <c r="E22" i="1"/>
  <c r="E23" i="1"/>
  <c r="E24" i="1"/>
  <c r="E25" i="1"/>
  <c r="E26" i="1"/>
  <c r="E28" i="1"/>
  <c r="E29" i="1"/>
  <c r="E31" i="1"/>
  <c r="E32" i="1"/>
  <c r="E33" i="1"/>
  <c r="E34" i="1"/>
  <c r="E35" i="1"/>
  <c r="E36" i="1"/>
  <c r="E37" i="1"/>
  <c r="E38" i="1"/>
  <c r="E39" i="1"/>
  <c r="I34" i="1" l="1"/>
  <c r="G34" i="1"/>
  <c r="F40" i="1"/>
  <c r="J19" i="1"/>
  <c r="E27" i="1"/>
  <c r="G27" i="1"/>
  <c r="I10" i="1"/>
  <c r="F15" i="1"/>
  <c r="G15" i="1" s="1"/>
  <c r="H15" i="1"/>
  <c r="F19" i="1"/>
  <c r="G19" i="1" s="1"/>
  <c r="K27" i="1"/>
  <c r="C14" i="1"/>
  <c r="E14" i="1" s="1"/>
  <c r="K10" i="1"/>
  <c r="F14" i="1"/>
  <c r="J14" i="1"/>
  <c r="K14" i="1" s="1"/>
  <c r="G10" i="1"/>
  <c r="E10" i="1"/>
  <c r="J20" i="1"/>
  <c r="J41" i="1" s="1"/>
  <c r="J42" i="1" s="1"/>
  <c r="D20" i="1"/>
  <c r="D41" i="1" s="1"/>
  <c r="D42" i="1" s="1"/>
  <c r="I14" i="1"/>
  <c r="G40" i="1"/>
  <c r="K40" i="1"/>
  <c r="I40" i="1"/>
  <c r="E40" i="1"/>
  <c r="E19" i="1"/>
  <c r="G14" i="1"/>
  <c r="C20" i="1" l="1"/>
  <c r="C41" i="1" s="1"/>
  <c r="C44" i="1" s="1"/>
  <c r="D44" i="1" s="1"/>
  <c r="I15" i="1"/>
  <c r="H19" i="1"/>
  <c r="K15" i="1"/>
  <c r="F20" i="1"/>
  <c r="F41" i="1"/>
  <c r="F42" i="1" s="1"/>
  <c r="G42" i="1" s="1"/>
  <c r="G20" i="1"/>
  <c r="E20" i="1"/>
  <c r="C42" i="1" l="1"/>
  <c r="K19" i="1"/>
  <c r="H41" i="1"/>
  <c r="H20" i="1"/>
  <c r="K20" i="1" s="1"/>
  <c r="I19" i="1"/>
  <c r="G41" i="1"/>
  <c r="F44" i="1"/>
  <c r="I41" i="1"/>
  <c r="E41" i="1"/>
  <c r="E42" i="1"/>
  <c r="H44" i="1" l="1"/>
  <c r="J44" i="1" s="1"/>
  <c r="H42" i="1"/>
  <c r="K41" i="1"/>
  <c r="I20" i="1"/>
  <c r="K42" i="1" l="1"/>
  <c r="I42" i="1"/>
</calcChain>
</file>

<file path=xl/sharedStrings.xml><?xml version="1.0" encoding="utf-8"?>
<sst xmlns="http://schemas.openxmlformats.org/spreadsheetml/2006/main" count="52" uniqueCount="49">
  <si>
    <t>YoY-1</t>
  </si>
  <si>
    <t>YoY-2</t>
  </si>
  <si>
    <t>YoY-3</t>
  </si>
  <si>
    <t>YoY-4</t>
  </si>
  <si>
    <t>2023</t>
  </si>
  <si>
    <t>2024</t>
  </si>
  <si>
    <t>2025</t>
  </si>
  <si>
    <t>2026</t>
  </si>
  <si>
    <t>2027</t>
  </si>
  <si>
    <t>Drivers</t>
  </si>
  <si>
    <t>Totale Costi Fissi</t>
  </si>
  <si>
    <t>Reddito Operativo (EBITDA)</t>
  </si>
  <si>
    <t>MARGINE CONTRIBUZIONE</t>
  </si>
  <si>
    <t>Margine di Contribuzione = Totale Ricavi - Totale Costi Variabili</t>
  </si>
  <si>
    <t>Reddito Operativo = Margine di Contribuzione - Costi Fissi</t>
  </si>
  <si>
    <t>Al Reddito Operativo vanno poi sommati Gestione Accessoria, Straordinaria, Finanziaria ed Imposte</t>
  </si>
  <si>
    <t>EBITDA%</t>
  </si>
  <si>
    <t>YoY.1</t>
  </si>
  <si>
    <t>YoY4</t>
  </si>
  <si>
    <t xml:space="preserve">Budget </t>
  </si>
  <si>
    <t>Customers</t>
  </si>
  <si>
    <t>Average Price per Session</t>
  </si>
  <si>
    <t>Number of Sessions per Year</t>
  </si>
  <si>
    <t>Revenues</t>
  </si>
  <si>
    <t>Variable Production Costs</t>
  </si>
  <si>
    <t>Homebanzais</t>
  </si>
  <si>
    <t>Homebanzai Yearly Fee</t>
  </si>
  <si>
    <t>Travel Selling</t>
  </si>
  <si>
    <t>Homebanzai Subscriptions</t>
  </si>
  <si>
    <t>Travel to Owner</t>
  </si>
  <si>
    <t>BanzaiInsurance</t>
  </si>
  <si>
    <t>Payment to Owner</t>
  </si>
  <si>
    <t>CEO</t>
  </si>
  <si>
    <t>CTO</t>
  </si>
  <si>
    <t>CFO</t>
  </si>
  <si>
    <t>Developers</t>
  </si>
  <si>
    <t>Technical Support</t>
  </si>
  <si>
    <t>Office</t>
  </si>
  <si>
    <t>Server</t>
  </si>
  <si>
    <t>Marketing</t>
  </si>
  <si>
    <t>Fairs</t>
  </si>
  <si>
    <t>Agent for new owners</t>
  </si>
  <si>
    <t>Computers/Phones/etc.</t>
  </si>
  <si>
    <t>Marketing/Sales</t>
  </si>
  <si>
    <t>20242</t>
  </si>
  <si>
    <t>20252</t>
  </si>
  <si>
    <t>20262</t>
  </si>
  <si>
    <t>20272</t>
  </si>
  <si>
    <t>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</si>
</sst>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-* #,##0.0000\ &quot;€&quot;_-;\-* #,##0.0000\ &quot;€&quot;_-;_-* &quot;-&quot;??\ &quot;€&quot;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theme="1" tint="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28">
    <xf numFmtId="0" fontId="0" fillId="0" borderId="0" xfId="0"/>
    <xf numFmtId="164" fontId="0" fillId="0" borderId="0" xfId="1" applyNumberFormat="1" applyFont="1"/>
    <xf numFmtId="166" fontId="0" fillId="0" borderId="0" xfId="0" applyNumberFormat="1"/>
    <xf numFmtId="9" fontId="0" fillId="0" borderId="0" xfId="2" applyFont="1"/>
    <xf numFmtId="10" fontId="0" fillId="0" borderId="0" xfId="2" applyNumberFormat="1" applyFont="1"/>
    <xf numFmtId="9" fontId="0" fillId="0" borderId="0" xfId="0" applyNumberFormat="1"/>
    <xf numFmtId="10" fontId="3" fillId="2" borderId="0" xfId="2" applyNumberFormat="1" applyFont="1" applyFill="1"/>
    <xf numFmtId="10" fontId="6" fillId="2" borderId="0" xfId="2" applyNumberFormat="1" applyFont="1" applyFill="1"/>
    <xf numFmtId="10" fontId="3" fillId="3" borderId="0" xfId="2" applyNumberFormat="1" applyFont="1" applyFill="1"/>
    <xf numFmtId="0" fontId="4" fillId="3" borderId="0" xfId="0" applyFont="1" applyFill="1"/>
    <xf numFmtId="164" fontId="4" fillId="3" borderId="0" xfId="1" applyNumberFormat="1" applyFont="1" applyFill="1"/>
    <xf numFmtId="10" fontId="6" fillId="3" borderId="0" xfId="2" applyNumberFormat="1" applyFont="1" applyFill="1"/>
    <xf numFmtId="0" fontId="4" fillId="4" borderId="0" xfId="0" applyFont="1" applyFill="1"/>
    <xf numFmtId="164" fontId="0" fillId="4" borderId="0" xfId="1" applyNumberFormat="1" applyFont="1" applyFill="1"/>
    <xf numFmtId="10" fontId="3" fillId="4" borderId="0" xfId="2" applyNumberFormat="1" applyFont="1" applyFill="1"/>
    <xf numFmtId="10" fontId="6" fillId="4" borderId="0" xfId="2" applyNumberFormat="1" applyFont="1" applyFill="1"/>
    <xf numFmtId="164" fontId="4" fillId="4" borderId="0" xfId="1" applyNumberFormat="1" applyFont="1" applyFill="1"/>
    <xf numFmtId="0" fontId="0" fillId="5" borderId="0" xfId="0" applyFill="1"/>
    <xf numFmtId="0" fontId="0" fillId="6" borderId="0" xfId="0" applyFill="1"/>
    <xf numFmtId="165" fontId="0" fillId="5" borderId="0" xfId="1" applyFont="1" applyFill="1"/>
    <xf numFmtId="165" fontId="0" fillId="0" borderId="0" xfId="1" applyFont="1"/>
    <xf numFmtId="164" fontId="0" fillId="0" borderId="0" xfId="0" applyNumberFormat="1"/>
    <xf numFmtId="0" fontId="0" fillId="7" borderId="0" xfId="0" applyFill="1"/>
    <xf numFmtId="164" fontId="0" fillId="7" borderId="0" xfId="1" applyNumberFormat="1" applyFont="1" applyFill="1"/>
    <xf numFmtId="10" fontId="3" fillId="7" borderId="0" xfId="2" applyNumberFormat="1" applyFont="1" applyFill="1"/>
    <xf numFmtId="0" fontId="4" fillId="7" borderId="0" xfId="0" applyFont="1" applyFill="1"/>
    <xf numFmtId="164" fontId="4" fillId="7" borderId="0" xfId="1" applyNumberFormat="1" applyFont="1" applyFill="1"/>
    <xf numFmtId="10" fontId="6" fillId="7" borderId="0" xfId="2" applyNumberFormat="1" applyFont="1" applyFill="1"/>
  </cellXfs>
  <cellStyles count="4">
    <cellStyle name="Currency" xfId="1" builtinId="4"/>
    <cellStyle name="Normal" xfId="0" builtinId="0"/>
    <cellStyle name="Normal 2" xfId="3" xr:uid="{FD412C06-BF71-4C44-9945-4755BA041FDC}"/>
    <cellStyle name="Percent" xfId="2" builtinId="5"/>
  </cellStyles>
  <dxfs count="3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14" formatCode="0.00%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14" formatCode="0.00%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14" formatCode="0.00%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14" formatCode="0.00%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-0.249977111117893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numFmt numFmtId="14" formatCode="0.00%"/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\ &quot;€&quot;_-;\-* #,##0\ &quot;€&quot;_-;_-* &quot;-&quot;\ &quot;€&quot;_-;_-@_-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numFmt numFmtId="14" formatCode="0.00%"/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\ &quot;€&quot;_-;\-* #,##0\ &quot;€&quot;_-;_-* &quot;-&quot;\ &quot;€&quot;_-;_-@_-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numFmt numFmtId="14" formatCode="0.00%"/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\ &quot;€&quot;_-;\-* #,##0\ &quot;€&quot;_-;_-* &quot;-&quot;\ &quot;€&quot;_-;_-@_-"/>
    </dxf>
    <dxf>
      <font>
        <i/>
        <strike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numFmt numFmtId="14" formatCode="0.00%"/>
      <fill>
        <patternFill patternType="solid">
          <fgColor indexed="64"/>
          <bgColor theme="2"/>
        </patternFill>
      </fill>
    </dxf>
    <dxf>
      <numFmt numFmtId="164" formatCode="_-* #,##0\ &quot;€&quot;_-;\-* #,##0\ &quot;€&quot;_-;_-* &quot;-&quot;\ &quot;€&quot;_-;_-@_-"/>
    </dxf>
    <dxf>
      <numFmt numFmtId="164" formatCode="_-* #,##0\ &quot;€&quot;_-;\-* #,##0\ &quot;€&quot;_-;_-* &quot;-&quot;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1AA08-A231-F34A-8E31-2FD756F9DDBE}" name="Table1" displayName="Table1" ref="B9:K42" totalsRowShown="0">
  <autoFilter ref="B9:K42" xr:uid="{A0E1AA08-A231-F34A-8E31-2FD756F9DDBE}"/>
  <tableColumns count="10">
    <tableColumn id="1" xr3:uid="{D2389D01-2A02-7644-895B-BAECC1CA29C6}" name="Budget "/>
    <tableColumn id="2" xr3:uid="{05F8D022-E51C-1C4D-B9DF-07F7D45799DC}" name="2023" dataDxfId="34" dataCellStyle="Currency"/>
    <tableColumn id="3" xr3:uid="{901095C3-6ACE-2842-9239-E45911F14B03}" name="2024" dataDxfId="33" dataCellStyle="Currency"/>
    <tableColumn id="4" xr3:uid="{ECC0F9EA-703C-E644-93C9-DF89865AFFBD}" name="YoY-1" dataDxfId="32">
      <calculatedColumnFormula>IFERROR((Table1[[#This Row],[2024]]/Table1[[#This Row],[2023]])-1,"NaN")</calculatedColumnFormula>
    </tableColumn>
    <tableColumn id="5" xr3:uid="{376E4949-2FD3-6C4F-B6A5-8487D0B3F5B6}" name="2025" dataDxfId="31" dataCellStyle="Currency"/>
    <tableColumn id="6" xr3:uid="{4B007A07-7F66-0643-995D-932110CC3F77}" name="YoY-2" dataDxfId="30">
      <calculatedColumnFormula>IFERROR((Table1[[#This Row],[2025]]/Table1[[#This Row],[2024]])-1,"NaN")</calculatedColumnFormula>
    </tableColumn>
    <tableColumn id="7" xr3:uid="{7E0D545A-FA10-9E48-BBB7-A5D3786B5B9D}" name="2026" dataDxfId="29" dataCellStyle="Currency"/>
    <tableColumn id="8" xr3:uid="{45537961-55D7-BF4D-A1A9-75ABA8146B4B}" name="YoY-3" dataDxfId="28">
      <calculatedColumnFormula>IFERROR((Table1[[#This Row],[2026]]/Table1[[#This Row],[2025]])-1,"NaN")</calculatedColumnFormula>
    </tableColumn>
    <tableColumn id="9" xr3:uid="{1EFB3575-6C17-0F42-B8C9-0C08ECB468F0}" name="2027" dataDxfId="27" dataCellStyle="Currency"/>
    <tableColumn id="10" xr3:uid="{AC2F6843-7D22-4D41-9863-906579E6EE14}" name="YoY-4" dataDxfId="26">
      <calculatedColumnFormula>IFERROR((Table1[[#This Row],[2027]]/Table1[[#This Row],[2026]])-1,"NaN")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8ADEEC-931B-BF4D-B9A2-DBF2498FC57B}" name="Table2" displayName="Table2" ref="B2:K7" totalsRowShown="0" headerRowDxfId="25" dataDxfId="24">
  <autoFilter ref="B2:K7" xr:uid="{B68ADEEC-931B-BF4D-B9A2-DBF2498FC57B}"/>
  <tableColumns count="10">
    <tableColumn id="1" xr3:uid="{BDD81C9B-188F-AC42-B0AF-FE8E7E24437F}" name="Drivers" dataDxfId="23"/>
    <tableColumn id="2" xr3:uid="{4AE2DD1D-D804-4F4B-9CDC-0B292B2B1897}" name="20242" dataDxfId="22"/>
    <tableColumn id="3" xr3:uid="{713948EE-0F4E-564A-B5C4-24B2324FAAE0}" name="20252" dataDxfId="21"/>
    <tableColumn id="4" xr3:uid="{5FDE77C1-F98F-8B49-BD6F-718D134825C1}" name="YoY.1" dataDxfId="20">
      <calculatedColumnFormula>IFERROR((Table2[[#This Row],[20252]]/Table2[[#This Row],[20242]])-1,"NaN")</calculatedColumnFormula>
    </tableColumn>
    <tableColumn id="5" xr3:uid="{4FB212D0-2F66-164F-B4F8-DE5FDF0C037B}" name="20262" dataDxfId="19"/>
    <tableColumn id="6" xr3:uid="{02362002-B628-7B43-9E78-EA82E49D5E25}" name="YoY-2" dataDxfId="18">
      <calculatedColumnFormula>IFERROR((Table2[[#This Row],[20262]]/Table2[[#This Row],[20252]])-1,"NaN")</calculatedColumnFormula>
    </tableColumn>
    <tableColumn id="7" xr3:uid="{37D1853B-0909-E446-ABB7-86D016A59E78}" name="20272" dataDxfId="17"/>
    <tableColumn id="8" xr3:uid="{A42626EF-5132-9641-9849-8AEA7D85AF4D}" name="YoY-3" dataDxfId="16">
      <calculatedColumnFormula>IFERROR((Table2[[#This Row],[20272]]/Table2[[#This Row],[20262]])-1,"NaN")</calculatedColumnFormula>
    </tableColumn>
    <tableColumn id="9" xr3:uid="{3CD66133-0149-D749-8B6F-3F1A6D0F4816}" name="2028" dataDxfId="15"/>
    <tableColumn id="10" xr3:uid="{38600C91-2CD3-A54D-849A-396430DF7C79}" name="YoY4" dataDxfId="14">
      <calculatedColumnFormula>IFERROR((Table2[[#This Row],[2028]]/Table2[[#This Row],[20272]])-1,"NaN")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57666-AB56-C84E-BC5F-EE4BB9268D6C}">
  <dimension ref="B2:N44"/>
  <sheetViews>
    <sheetView tabSelected="1" zoomScale="180" zoomScaleNormal="180" workbookViewId="0">
      <selection activeCell="F6" sqref="F6"/>
    </sheetView>
  </sheetViews>
  <sheetFormatPr baseColWidth="10" defaultRowHeight="16" x14ac:dyDescent="0.2"/>
  <cols>
    <col min="1" max="1" width="4" customWidth="1"/>
    <col min="2" max="2" width="25.6640625" customWidth="1"/>
    <col min="3" max="4" width="13" bestFit="1" customWidth="1"/>
    <col min="5" max="5" width="8.33203125" bestFit="1" customWidth="1"/>
    <col min="6" max="6" width="13" bestFit="1" customWidth="1"/>
    <col min="7" max="7" width="8.33203125" bestFit="1" customWidth="1"/>
    <col min="8" max="8" width="11.1640625" bestFit="1" customWidth="1"/>
    <col min="9" max="9" width="8.33203125" bestFit="1" customWidth="1"/>
    <col min="10" max="10" width="12" bestFit="1" customWidth="1"/>
    <col min="11" max="11" width="8.33203125" bestFit="1" customWidth="1"/>
    <col min="13" max="13" width="15.1640625" customWidth="1"/>
  </cols>
  <sheetData>
    <row r="2" spans="2:14" x14ac:dyDescent="0.2">
      <c r="B2" s="18" t="s">
        <v>9</v>
      </c>
      <c r="C2" s="18" t="s">
        <v>44</v>
      </c>
      <c r="D2" s="18" t="s">
        <v>45</v>
      </c>
      <c r="E2" s="18" t="s">
        <v>17</v>
      </c>
      <c r="F2" s="18" t="s">
        <v>46</v>
      </c>
      <c r="G2" s="18" t="s">
        <v>1</v>
      </c>
      <c r="H2" s="18" t="s">
        <v>47</v>
      </c>
      <c r="I2" s="18" t="s">
        <v>2</v>
      </c>
      <c r="J2" s="18" t="s">
        <v>48</v>
      </c>
      <c r="K2" s="18" t="s">
        <v>18</v>
      </c>
    </row>
    <row r="3" spans="2:14" x14ac:dyDescent="0.2">
      <c r="B3" s="17" t="s">
        <v>25</v>
      </c>
      <c r="C3" s="17">
        <v>0</v>
      </c>
      <c r="D3" s="17">
        <v>1</v>
      </c>
      <c r="E3" s="6" t="str">
        <f>IFERROR((Table2[[#This Row],[20252]]/Table2[[#This Row],[20242]])-1,"NaN")</f>
        <v>NaN</v>
      </c>
      <c r="F3" s="17">
        <v>50</v>
      </c>
      <c r="G3" s="6">
        <f>IFERROR((Table2[[#This Row],[20262]]/Table2[[#This Row],[20252]])-1,"NaN")</f>
        <v>49</v>
      </c>
      <c r="H3" s="17">
        <v>200</v>
      </c>
      <c r="I3" s="6">
        <f>IFERROR((Table2[[#This Row],[20272]]/Table2[[#This Row],[20262]])-1,"NaN")</f>
        <v>3</v>
      </c>
      <c r="J3" s="17">
        <v>1000</v>
      </c>
      <c r="K3" s="6">
        <f>IFERROR((Table2[[#This Row],[2028]]/Table2[[#This Row],[20272]])-1,"NaN")</f>
        <v>4</v>
      </c>
      <c r="M3" t="s">
        <v>29</v>
      </c>
      <c r="N3" s="5">
        <v>0.5</v>
      </c>
    </row>
    <row r="4" spans="2:14" x14ac:dyDescent="0.2">
      <c r="B4" s="17" t="s">
        <v>26</v>
      </c>
      <c r="C4" s="17">
        <v>0</v>
      </c>
      <c r="D4" s="17">
        <v>0</v>
      </c>
      <c r="E4" s="6" t="str">
        <f>IFERROR((Table2[[#This Row],[20252]]/Table2[[#This Row],[20242]])-1,"NaN")</f>
        <v>NaN</v>
      </c>
      <c r="F4" s="19">
        <v>50</v>
      </c>
      <c r="G4" s="6" t="str">
        <f>IFERROR((Table2[[#This Row],[20262]]/Table2[[#This Row],[20252]])-1,"NaN")</f>
        <v>NaN</v>
      </c>
      <c r="H4" s="19">
        <v>50</v>
      </c>
      <c r="I4" s="6">
        <f>IFERROR((Table2[[#This Row],[20272]]/Table2[[#This Row],[20262]])-1,"NaN")</f>
        <v>0</v>
      </c>
      <c r="J4" s="19">
        <v>55</v>
      </c>
      <c r="K4" s="6">
        <f>IFERROR((Table2[[#This Row],[2028]]/Table2[[#This Row],[20272]])-1,"NaN")</f>
        <v>0.10000000000000009</v>
      </c>
      <c r="M4" s="20" t="s">
        <v>30</v>
      </c>
      <c r="N4" s="20">
        <v>20</v>
      </c>
    </row>
    <row r="5" spans="2:14" x14ac:dyDescent="0.2">
      <c r="B5" s="17" t="s">
        <v>20</v>
      </c>
      <c r="C5" s="17">
        <v>0</v>
      </c>
      <c r="D5" s="17">
        <v>10</v>
      </c>
      <c r="E5" s="6" t="str">
        <f>IFERROR((Table2[[#This Row],[20252]]/Table2[[#This Row],[20242]])-1,"NaN")</f>
        <v>NaN</v>
      </c>
      <c r="F5" s="17">
        <v>100</v>
      </c>
      <c r="G5" s="6">
        <f>IFERROR((Table2[[#This Row],[20262]]/Table2[[#This Row],[20252]])-1,"NaN")</f>
        <v>9</v>
      </c>
      <c r="H5" s="17">
        <v>500</v>
      </c>
      <c r="I5" s="6">
        <f>IFERROR((Table2[[#This Row],[20272]]/Table2[[#This Row],[20262]])-1,"NaN")</f>
        <v>4</v>
      </c>
      <c r="J5" s="17">
        <v>2500</v>
      </c>
      <c r="K5" s="6">
        <f>IFERROR((Table2[[#This Row],[2028]]/Table2[[#This Row],[20272]])-1,"NaN")</f>
        <v>4</v>
      </c>
    </row>
    <row r="6" spans="2:14" x14ac:dyDescent="0.2">
      <c r="B6" s="17" t="s">
        <v>21</v>
      </c>
      <c r="C6" s="17">
        <v>0</v>
      </c>
      <c r="D6" s="17">
        <v>0</v>
      </c>
      <c r="E6" s="6" t="str">
        <f>IFERROR((Table2[[#This Row],[20252]]/Table2[[#This Row],[20242]])-1,"NaN")</f>
        <v>NaN</v>
      </c>
      <c r="F6" s="19">
        <v>500</v>
      </c>
      <c r="G6" s="6" t="str">
        <f>IFERROR((Table2[[#This Row],[20262]]/Table2[[#This Row],[20252]])-1,"NaN")</f>
        <v>NaN</v>
      </c>
      <c r="H6" s="19">
        <v>550</v>
      </c>
      <c r="I6" s="6">
        <f>IFERROR((Table2[[#This Row],[20272]]/Table2[[#This Row],[20262]])-1,"NaN")</f>
        <v>0.10000000000000009</v>
      </c>
      <c r="J6" s="19">
        <v>575</v>
      </c>
      <c r="K6" s="6">
        <f>IFERROR((Table2[[#This Row],[2028]]/Table2[[#This Row],[20272]])-1,"NaN")</f>
        <v>4.5454545454545414E-2</v>
      </c>
    </row>
    <row r="7" spans="2:14" x14ac:dyDescent="0.2">
      <c r="B7" s="17" t="s">
        <v>22</v>
      </c>
      <c r="C7" s="17">
        <v>0</v>
      </c>
      <c r="D7" s="17">
        <v>1</v>
      </c>
      <c r="E7" s="6" t="str">
        <f>IFERROR((Table2[[#This Row],[20252]]/Table2[[#This Row],[20242]])-1,"NaN")</f>
        <v>NaN</v>
      </c>
      <c r="F7" s="17">
        <v>1</v>
      </c>
      <c r="G7" s="6">
        <f>IFERROR((Table2[[#This Row],[20262]]/Table2[[#This Row],[20252]])-1,"NaN")</f>
        <v>0</v>
      </c>
      <c r="H7" s="17">
        <v>1.2</v>
      </c>
      <c r="I7" s="6">
        <f>IFERROR((Table2[[#This Row],[20272]]/Table2[[#This Row],[20262]])-1,"NaN")</f>
        <v>0.19999999999999996</v>
      </c>
      <c r="J7" s="17">
        <v>1.35</v>
      </c>
      <c r="K7" s="6">
        <f>IFERROR((Table2[[#This Row],[2028]]/Table2[[#This Row],[20272]])-1,"NaN")</f>
        <v>0.12500000000000022</v>
      </c>
    </row>
    <row r="9" spans="2:14" x14ac:dyDescent="0.2">
      <c r="B9" t="s">
        <v>19</v>
      </c>
      <c r="C9" t="s">
        <v>4</v>
      </c>
      <c r="D9" t="s">
        <v>5</v>
      </c>
      <c r="E9" t="s">
        <v>0</v>
      </c>
      <c r="F9" t="s">
        <v>6</v>
      </c>
      <c r="G9" t="s">
        <v>1</v>
      </c>
      <c r="H9" t="s">
        <v>7</v>
      </c>
      <c r="I9" t="s">
        <v>2</v>
      </c>
      <c r="J9" t="s">
        <v>8</v>
      </c>
      <c r="K9" t="s">
        <v>3</v>
      </c>
    </row>
    <row r="10" spans="2:14" x14ac:dyDescent="0.2">
      <c r="B10" t="s">
        <v>27</v>
      </c>
      <c r="C10" s="1">
        <f>C7*C6*C5</f>
        <v>0</v>
      </c>
      <c r="D10" s="1">
        <f>D7*D6*D5</f>
        <v>0</v>
      </c>
      <c r="E10" s="6" t="str">
        <f>IFERROR((Table1[[#This Row],[2024]]/Table1[[#This Row],[2023]])-1,"NaN")</f>
        <v>NaN</v>
      </c>
      <c r="F10" s="1">
        <f>F7*F6*F5</f>
        <v>50000</v>
      </c>
      <c r="G10" s="6" t="str">
        <f>IFERROR((Table1[[#This Row],[2025]]/Table1[[#This Row],[2024]])-1,"NaN")</f>
        <v>NaN</v>
      </c>
      <c r="H10" s="1">
        <f>H7*H6*H5</f>
        <v>330000</v>
      </c>
      <c r="I10" s="6">
        <f>IFERROR((Table1[[#This Row],[2026]]/Table1[[#This Row],[2025]])-1,"NaN")</f>
        <v>5.6</v>
      </c>
      <c r="J10" s="1">
        <f>J7*J6*J5</f>
        <v>1940625</v>
      </c>
      <c r="K10" s="6">
        <f>IFERROR((Table1[[#This Row],[2027]]/Table1[[#This Row],[2026]])-1,"NaN")</f>
        <v>4.8806818181818183</v>
      </c>
    </row>
    <row r="11" spans="2:14" x14ac:dyDescent="0.2">
      <c r="B11" t="s">
        <v>28</v>
      </c>
      <c r="C11" s="1">
        <f>C4*C3</f>
        <v>0</v>
      </c>
      <c r="D11" s="1">
        <f>D4*D3</f>
        <v>0</v>
      </c>
      <c r="E11" s="6" t="str">
        <f>IFERROR((Table1[[#This Row],[2024]]/Table1[[#This Row],[2023]])-1,"NaN")</f>
        <v>NaN</v>
      </c>
      <c r="F11" s="1">
        <f>F4*F3</f>
        <v>2500</v>
      </c>
      <c r="G11" s="6" t="str">
        <f>IFERROR((Table1[[#This Row],[2025]]/Table1[[#This Row],[2024]])-1,"NaN")</f>
        <v>NaN</v>
      </c>
      <c r="H11" s="1">
        <f>H4*H3</f>
        <v>10000</v>
      </c>
      <c r="I11" s="6">
        <f>IFERROR((Table1[[#This Row],[2026]]/Table1[[#This Row],[2025]])-1,"NaN")</f>
        <v>3</v>
      </c>
      <c r="J11" s="1">
        <f>J4*J3</f>
        <v>55000</v>
      </c>
      <c r="K11" s="6">
        <f>IFERROR((Table1[[#This Row],[2027]]/Table1[[#This Row],[2026]])-1,"NaN")</f>
        <v>4.5</v>
      </c>
    </row>
    <row r="12" spans="2:14" x14ac:dyDescent="0.2">
      <c r="C12" s="1">
        <v>0</v>
      </c>
      <c r="D12" s="1">
        <v>0</v>
      </c>
      <c r="E12" s="6" t="str">
        <f>IFERROR((Table1[[#This Row],[2024]]/Table1[[#This Row],[2023]])-1,"NaN")</f>
        <v>NaN</v>
      </c>
      <c r="F12" s="1">
        <v>0</v>
      </c>
      <c r="G12" s="6" t="str">
        <f>IFERROR((Table1[[#This Row],[2025]]/Table1[[#This Row],[2024]])-1,"NaN")</f>
        <v>NaN</v>
      </c>
      <c r="H12" s="1">
        <v>0</v>
      </c>
      <c r="I12" s="6" t="str">
        <f>IFERROR((Table1[[#This Row],[2026]]/Table1[[#This Row],[2025]])-1,"NaN")</f>
        <v>NaN</v>
      </c>
      <c r="J12" s="1">
        <v>0</v>
      </c>
      <c r="K12" s="6" t="str">
        <f>IFERROR((Table1[[#This Row],[2027]]/Table1[[#This Row],[2026]])-1,"NaN")</f>
        <v>NaN</v>
      </c>
    </row>
    <row r="13" spans="2:14" x14ac:dyDescent="0.2">
      <c r="C13" s="1">
        <v>0</v>
      </c>
      <c r="D13" s="1">
        <v>0</v>
      </c>
      <c r="E13" s="6" t="str">
        <f>IFERROR((Table1[[#This Row],[2024]]/Table1[[#This Row],[2023]])-1,"NaN")</f>
        <v>NaN</v>
      </c>
      <c r="F13" s="1">
        <v>0</v>
      </c>
      <c r="G13" s="6" t="str">
        <f>IFERROR((Table1[[#This Row],[2025]]/Table1[[#This Row],[2024]])-1,"NaN")</f>
        <v>NaN</v>
      </c>
      <c r="H13" s="1">
        <v>0</v>
      </c>
      <c r="I13" s="6" t="str">
        <f>IFERROR((Table1[[#This Row],[2026]]/Table1[[#This Row],[2025]])-1,"NaN")</f>
        <v>NaN</v>
      </c>
      <c r="J13" s="1">
        <v>0</v>
      </c>
      <c r="K13" s="6" t="str">
        <f>IFERROR((Table1[[#This Row],[2027]]/Table1[[#This Row],[2026]])-1,"NaN")</f>
        <v>NaN</v>
      </c>
    </row>
    <row r="14" spans="2:14" x14ac:dyDescent="0.2">
      <c r="B14" s="9" t="s">
        <v>23</v>
      </c>
      <c r="C14" s="10">
        <f>SUBTOTAL(9,C10:C13)</f>
        <v>0</v>
      </c>
      <c r="D14" s="10">
        <f>SUBTOTAL(9,D10:D13)</f>
        <v>0</v>
      </c>
      <c r="E14" s="11" t="str">
        <f>IFERROR((Table1[[#This Row],[2024]]/Table1[[#This Row],[2023]])-1,"NaN")</f>
        <v>NaN</v>
      </c>
      <c r="F14" s="10">
        <f>SUBTOTAL(9,F10:F13)</f>
        <v>52500</v>
      </c>
      <c r="G14" s="11" t="str">
        <f>IFERROR((Table1[[#This Row],[2025]]/Table1[[#This Row],[2024]])-1,"NaN")</f>
        <v>NaN</v>
      </c>
      <c r="H14" s="10">
        <f>SUBTOTAL(9,H10:H13)</f>
        <v>340000</v>
      </c>
      <c r="I14" s="11">
        <f>IFERROR((Table1[[#This Row],[2026]]/Table1[[#This Row],[2025]])-1,"NaN")</f>
        <v>5.4761904761904763</v>
      </c>
      <c r="J14" s="10">
        <f>SUBTOTAL(9,J10:J13)</f>
        <v>1995625</v>
      </c>
      <c r="K14" s="11">
        <f>IFERROR((Table1[[#This Row],[2027]]/Table1[[#This Row],[2026]])-1,"NaN")</f>
        <v>4.8694852941176467</v>
      </c>
    </row>
    <row r="15" spans="2:14" x14ac:dyDescent="0.2">
      <c r="B15" t="s">
        <v>31</v>
      </c>
      <c r="C15" s="1">
        <v>0</v>
      </c>
      <c r="D15" s="1">
        <v>0</v>
      </c>
      <c r="E15" s="6" t="str">
        <f>IFERROR((Table1[[#This Row],[2024]]/Table1[[#This Row],[2023]])-1,"NaN")</f>
        <v>NaN</v>
      </c>
      <c r="F15" s="1">
        <f>(F10*$N$3)*-1</f>
        <v>-25000</v>
      </c>
      <c r="G15" s="6" t="str">
        <f>IFERROR((Table1[[#This Row],[2025]]/Table1[[#This Row],[2024]])-1,"NaN")</f>
        <v>NaN</v>
      </c>
      <c r="H15" s="1">
        <f>(H10*$N$3)*-1</f>
        <v>-165000</v>
      </c>
      <c r="I15" s="6">
        <f>IFERROR((Table1[[#This Row],[2026]]/Table1[[#This Row],[2025]])-1,"NaN")</f>
        <v>5.6</v>
      </c>
      <c r="J15" s="1">
        <f>(J10*$N$3)*-1</f>
        <v>-970312.5</v>
      </c>
      <c r="K15" s="6">
        <f>IFERROR((Table1[[#This Row],[2027]]/Table1[[#This Row],[2026]])-1,"NaN")</f>
        <v>4.8806818181818183</v>
      </c>
    </row>
    <row r="16" spans="2:14" x14ac:dyDescent="0.2">
      <c r="B16" t="s">
        <v>30</v>
      </c>
      <c r="C16" s="1">
        <v>0</v>
      </c>
      <c r="D16" s="1">
        <v>0</v>
      </c>
      <c r="E16" s="6" t="str">
        <f>IFERROR((Table1[[#This Row],[2024]]/Table1[[#This Row],[2023]])-1,"NaN")</f>
        <v>NaN</v>
      </c>
      <c r="F16" s="1">
        <f>(F7*F5*$N$4)*-1</f>
        <v>-2000</v>
      </c>
      <c r="G16" s="6" t="str">
        <f>IFERROR((Table1[[#This Row],[2025]]/Table1[[#This Row],[2024]])-1,"NaN")</f>
        <v>NaN</v>
      </c>
      <c r="H16" s="1">
        <f>(H7*H5*$N$4)*-1</f>
        <v>-12000</v>
      </c>
      <c r="I16" s="6">
        <f>IFERROR((Table1[[#This Row],[2026]]/Table1[[#This Row],[2025]])-1,"NaN")</f>
        <v>5</v>
      </c>
      <c r="J16" s="1">
        <f>(J7*J5*$N$4)*-1</f>
        <v>-67500</v>
      </c>
      <c r="K16" s="6">
        <f>IFERROR((Table1[[#This Row],[2027]]/Table1[[#This Row],[2026]])-1,"NaN")</f>
        <v>4.625</v>
      </c>
    </row>
    <row r="17" spans="2:13" x14ac:dyDescent="0.2">
      <c r="C17" s="1">
        <v>0</v>
      </c>
      <c r="D17" s="1">
        <v>0</v>
      </c>
      <c r="E17" s="6" t="str">
        <f>IFERROR((Table1[[#This Row],[2024]]/Table1[[#This Row],[2023]])-1,"NaN")</f>
        <v>NaN</v>
      </c>
      <c r="F17" s="1">
        <v>0</v>
      </c>
      <c r="G17" s="6" t="str">
        <f>IFERROR((Table1[[#This Row],[2025]]/Table1[[#This Row],[2024]])-1,"NaN")</f>
        <v>NaN</v>
      </c>
      <c r="H17" s="1">
        <v>0</v>
      </c>
      <c r="I17" s="6" t="str">
        <f>IFERROR((Table1[[#This Row],[2026]]/Table1[[#This Row],[2025]])-1,"NaN")</f>
        <v>NaN</v>
      </c>
      <c r="J17" s="1">
        <v>0</v>
      </c>
      <c r="K17" s="6" t="str">
        <f>IFERROR((Table1[[#This Row],[2027]]/Table1[[#This Row],[2026]])-1,"NaN")</f>
        <v>NaN</v>
      </c>
    </row>
    <row r="18" spans="2:13" x14ac:dyDescent="0.2">
      <c r="C18" s="1">
        <v>0</v>
      </c>
      <c r="D18" s="1">
        <v>0</v>
      </c>
      <c r="E18" s="6" t="str">
        <f>IFERROR((Table1[[#This Row],[2024]]/Table1[[#This Row],[2023]])-1,"NaN")</f>
        <v>NaN</v>
      </c>
      <c r="F18" s="1">
        <v>0</v>
      </c>
      <c r="G18" s="6" t="str">
        <f>IFERROR((Table1[[#This Row],[2025]]/Table1[[#This Row],[2024]])-1,"NaN")</f>
        <v>NaN</v>
      </c>
      <c r="H18" s="1">
        <v>0</v>
      </c>
      <c r="I18" s="6" t="str">
        <f>IFERROR((Table1[[#This Row],[2026]]/Table1[[#This Row],[2025]])-1,"NaN")</f>
        <v>NaN</v>
      </c>
      <c r="J18" s="1">
        <v>0</v>
      </c>
      <c r="K18" s="6" t="str">
        <f>IFERROR((Table1[[#This Row],[2027]]/Table1[[#This Row],[2026]])-1,"NaN")</f>
        <v>NaN</v>
      </c>
    </row>
    <row r="19" spans="2:13" x14ac:dyDescent="0.2">
      <c r="B19" s="9" t="s">
        <v>24</v>
      </c>
      <c r="C19" s="10">
        <f>SUBTOTAL(9,C15:C18)</f>
        <v>0</v>
      </c>
      <c r="D19" s="10">
        <f>SUBTOTAL(9,D15:D18)</f>
        <v>0</v>
      </c>
      <c r="E19" s="8" t="str">
        <f>IFERROR((Table1[[#This Row],[2024]]/Table1[[#This Row],[2023]])-1,"NaN")</f>
        <v>NaN</v>
      </c>
      <c r="F19" s="10">
        <f>SUBTOTAL(9,F15:F18)</f>
        <v>-27000</v>
      </c>
      <c r="G19" s="8" t="str">
        <f>IFERROR((Table1[[#This Row],[2025]]/Table1[[#This Row],[2024]])-1,"NaN")</f>
        <v>NaN</v>
      </c>
      <c r="H19" s="10">
        <f>SUBTOTAL(9,H15:H18)</f>
        <v>-177000</v>
      </c>
      <c r="I19" s="8">
        <f>IFERROR((Table1[[#This Row],[2026]]/Table1[[#This Row],[2025]])-1,"NaN")</f>
        <v>5.5555555555555554</v>
      </c>
      <c r="J19" s="10">
        <f>SUBTOTAL(9,J15:J18)</f>
        <v>-1037812.5</v>
      </c>
      <c r="K19" s="8">
        <f>IFERROR((Table1[[#This Row],[2027]]/Table1[[#This Row],[2026]])-1,"NaN")</f>
        <v>4.8633474576271185</v>
      </c>
    </row>
    <row r="20" spans="2:13" x14ac:dyDescent="0.2">
      <c r="B20" s="12" t="s">
        <v>12</v>
      </c>
      <c r="C20" s="13">
        <f>SUBTOTAL(9,C10:C19)</f>
        <v>0</v>
      </c>
      <c r="D20" s="13">
        <f>SUBTOTAL(9,D10:D19)</f>
        <v>0</v>
      </c>
      <c r="E20" s="14" t="str">
        <f>IFERROR((Table1[[#This Row],[2024]]/Table1[[#This Row],[2023]])-1,"NaN")</f>
        <v>NaN</v>
      </c>
      <c r="F20" s="13">
        <f>SUBTOTAL(9,F10:F19)</f>
        <v>25500</v>
      </c>
      <c r="G20" s="14" t="str">
        <f>IFERROR((Table1[[#This Row],[2025]]/Table1[[#This Row],[2024]])-1,"NaN")</f>
        <v>NaN</v>
      </c>
      <c r="H20" s="13">
        <f>SUBTOTAL(9,H10:H19)</f>
        <v>163000</v>
      </c>
      <c r="I20" s="15">
        <f>IFERROR((Table1[[#This Row],[2026]]/Table1[[#This Row],[2025]])-1,"NaN")</f>
        <v>5.3921568627450984</v>
      </c>
      <c r="J20" s="13">
        <f>SUBTOTAL(9,J10:J19)</f>
        <v>957812.5</v>
      </c>
      <c r="K20" s="14">
        <f>IFERROR((Table1[[#This Row],[2027]]/Table1[[#This Row],[2026]])-1,"NaN")</f>
        <v>4.8761503067484666</v>
      </c>
      <c r="M20" t="s">
        <v>13</v>
      </c>
    </row>
    <row r="21" spans="2:13" x14ac:dyDescent="0.2">
      <c r="B21" t="s">
        <v>32</v>
      </c>
      <c r="C21" s="1">
        <v>-30000</v>
      </c>
      <c r="D21" s="1">
        <v>-40000</v>
      </c>
      <c r="E21" s="6">
        <f>IFERROR((Table1[[#This Row],[2024]]/Table1[[#This Row],[2023]])-1,"NaN")</f>
        <v>0.33333333333333326</v>
      </c>
      <c r="F21" s="1">
        <v>-50000</v>
      </c>
      <c r="G21" s="6">
        <f>IFERROR((Table1[[#This Row],[2025]]/Table1[[#This Row],[2024]])-1,"NaN")</f>
        <v>0.25</v>
      </c>
      <c r="H21" s="1">
        <v>-50000</v>
      </c>
      <c r="I21" s="6">
        <f>IFERROR((Table1[[#This Row],[2026]]/Table1[[#This Row],[2025]])-1,"NaN")</f>
        <v>0</v>
      </c>
      <c r="J21" s="1">
        <v>-50000</v>
      </c>
      <c r="K21" s="6">
        <f>IFERROR((Table1[[#This Row],[2027]]/Table1[[#This Row],[2026]])-1,"NaN")</f>
        <v>0</v>
      </c>
      <c r="M21" t="s">
        <v>14</v>
      </c>
    </row>
    <row r="22" spans="2:13" x14ac:dyDescent="0.2">
      <c r="B22" t="s">
        <v>33</v>
      </c>
      <c r="C22" s="1">
        <v>-30000</v>
      </c>
      <c r="D22" s="1">
        <v>-40000</v>
      </c>
      <c r="E22" s="6">
        <f>IFERROR((Table1[[#This Row],[2024]]/Table1[[#This Row],[2023]])-1,"NaN")</f>
        <v>0.33333333333333326</v>
      </c>
      <c r="F22" s="1">
        <v>-50000</v>
      </c>
      <c r="G22" s="6">
        <f>IFERROR((Table1[[#This Row],[2025]]/Table1[[#This Row],[2024]])-1,"NaN")</f>
        <v>0.25</v>
      </c>
      <c r="H22" s="1">
        <v>-50000</v>
      </c>
      <c r="I22" s="6">
        <f>IFERROR((Table1[[#This Row],[2026]]/Table1[[#This Row],[2025]])-1,"NaN")</f>
        <v>0</v>
      </c>
      <c r="J22" s="1">
        <v>-50000</v>
      </c>
      <c r="K22" s="6">
        <f>IFERROR((Table1[[#This Row],[2027]]/Table1[[#This Row],[2026]])-1,"NaN")</f>
        <v>0</v>
      </c>
      <c r="M22" t="s">
        <v>15</v>
      </c>
    </row>
    <row r="23" spans="2:13" x14ac:dyDescent="0.2">
      <c r="B23" t="s">
        <v>34</v>
      </c>
      <c r="C23" s="1">
        <v>-30000</v>
      </c>
      <c r="D23" s="1">
        <v>-40000</v>
      </c>
      <c r="E23" s="6">
        <f>IFERROR((Table1[[#This Row],[2024]]/Table1[[#This Row],[2023]])-1,"NaN")</f>
        <v>0.33333333333333326</v>
      </c>
      <c r="F23" s="1">
        <v>-50000</v>
      </c>
      <c r="G23" s="6">
        <f>IFERROR((Table1[[#This Row],[2025]]/Table1[[#This Row],[2024]])-1,"NaN")</f>
        <v>0.25</v>
      </c>
      <c r="H23" s="1">
        <v>-50000</v>
      </c>
      <c r="I23" s="6">
        <f>IFERROR((Table1[[#This Row],[2026]]/Table1[[#This Row],[2025]])-1,"NaN")</f>
        <v>0</v>
      </c>
      <c r="J23" s="1">
        <v>-50000</v>
      </c>
      <c r="K23" s="6">
        <f>IFERROR((Table1[[#This Row],[2027]]/Table1[[#This Row],[2026]])-1,"NaN")</f>
        <v>0</v>
      </c>
    </row>
    <row r="24" spans="2:13" x14ac:dyDescent="0.2">
      <c r="B24" t="s">
        <v>35</v>
      </c>
      <c r="C24" s="1">
        <v>0</v>
      </c>
      <c r="D24" s="1">
        <v>0</v>
      </c>
      <c r="E24" s="6" t="str">
        <f>IFERROR((Table1[[#This Row],[2024]]/Table1[[#This Row],[2023]])-1,"NaN")</f>
        <v>NaN</v>
      </c>
      <c r="F24" s="1">
        <v>0</v>
      </c>
      <c r="G24" s="6" t="str">
        <f>IFERROR((Table1[[#This Row],[2025]]/Table1[[#This Row],[2024]])-1,"NaN")</f>
        <v>NaN</v>
      </c>
      <c r="H24" s="1">
        <v>-45000</v>
      </c>
      <c r="I24" s="6" t="str">
        <f>IFERROR((Table1[[#This Row],[2026]]/Table1[[#This Row],[2025]])-1,"NaN")</f>
        <v>NaN</v>
      </c>
      <c r="J24" s="1">
        <v>-45000</v>
      </c>
      <c r="K24" s="6">
        <f>IFERROR((Table1[[#This Row],[2027]]/Table1[[#This Row],[2026]])-1,"NaN")</f>
        <v>0</v>
      </c>
    </row>
    <row r="25" spans="2:13" x14ac:dyDescent="0.2">
      <c r="B25" t="s">
        <v>36</v>
      </c>
      <c r="C25" s="1">
        <v>0</v>
      </c>
      <c r="D25" s="1">
        <v>0</v>
      </c>
      <c r="E25" s="6" t="str">
        <f>IFERROR((Table1[[#This Row],[2024]]/Table1[[#This Row],[2023]])-1,"NaN")</f>
        <v>NaN</v>
      </c>
      <c r="F25" s="1">
        <v>0</v>
      </c>
      <c r="G25" s="6" t="str">
        <f>IFERROR((Table1[[#This Row],[2025]]/Table1[[#This Row],[2024]])-1,"NaN")</f>
        <v>NaN</v>
      </c>
      <c r="H25" s="1">
        <v>0</v>
      </c>
      <c r="I25" s="6" t="str">
        <f>IFERROR((Table1[[#This Row],[2026]]/Table1[[#This Row],[2025]])-1,"NaN")</f>
        <v>NaN</v>
      </c>
      <c r="J25" s="1">
        <v>-35000</v>
      </c>
      <c r="K25" s="6" t="str">
        <f>IFERROR((Table1[[#This Row],[2027]]/Table1[[#This Row],[2026]])-1,"NaN")</f>
        <v>NaN</v>
      </c>
    </row>
    <row r="26" spans="2:13" x14ac:dyDescent="0.2">
      <c r="C26" s="1">
        <v>0</v>
      </c>
      <c r="D26" s="1">
        <v>0</v>
      </c>
      <c r="E26" s="6" t="str">
        <f>IFERROR((Table1[[#This Row],[2024]]/Table1[[#This Row],[2023]])-1,"NaN")</f>
        <v>NaN</v>
      </c>
      <c r="F26" s="1">
        <v>0</v>
      </c>
      <c r="G26" s="6" t="str">
        <f>IFERROR((Table1[[#This Row],[2025]]/Table1[[#This Row],[2024]])-1,"NaN")</f>
        <v>NaN</v>
      </c>
      <c r="H26" s="1">
        <v>0</v>
      </c>
      <c r="I26" s="6" t="str">
        <f>IFERROR((Table1[[#This Row],[2026]]/Table1[[#This Row],[2025]])-1,"NaN")</f>
        <v>NaN</v>
      </c>
      <c r="J26" s="1">
        <v>0</v>
      </c>
      <c r="K26" s="6" t="str">
        <f>IFERROR((Table1[[#This Row],[2027]]/Table1[[#This Row],[2026]])-1,"NaN")</f>
        <v>NaN</v>
      </c>
    </row>
    <row r="27" spans="2:13" x14ac:dyDescent="0.2">
      <c r="B27" t="s">
        <v>37</v>
      </c>
      <c r="C27" s="1">
        <f>-12*1200</f>
        <v>-14400</v>
      </c>
      <c r="D27" s="1">
        <f>-12*1200</f>
        <v>-14400</v>
      </c>
      <c r="E27" s="6">
        <f>IFERROR((Table1[[#This Row],[2024]]/Table1[[#This Row],[2023]])-1,"NaN")</f>
        <v>0</v>
      </c>
      <c r="F27" s="1">
        <f>-12*1200</f>
        <v>-14400</v>
      </c>
      <c r="G27" s="6">
        <f>IFERROR((Table1[[#This Row],[2025]]/Table1[[#This Row],[2024]])-1,"NaN")</f>
        <v>0</v>
      </c>
      <c r="H27" s="1">
        <f>-12*1200</f>
        <v>-14400</v>
      </c>
      <c r="I27" s="6">
        <f>IFERROR((Table1[[#This Row],[2026]]/Table1[[#This Row],[2025]])-1,"NaN")</f>
        <v>0</v>
      </c>
      <c r="J27" s="1">
        <f>-12*1200</f>
        <v>-14400</v>
      </c>
      <c r="K27" s="6">
        <f>IFERROR((Table1[[#This Row],[2027]]/Table1[[#This Row],[2026]])-1,"NaN")</f>
        <v>0</v>
      </c>
    </row>
    <row r="28" spans="2:13" x14ac:dyDescent="0.2">
      <c r="B28" t="s">
        <v>38</v>
      </c>
      <c r="C28" s="1">
        <v>-1000</v>
      </c>
      <c r="D28" s="1">
        <v>-1000</v>
      </c>
      <c r="E28" s="6">
        <f>IFERROR((Table1[[#This Row],[2024]]/Table1[[#This Row],[2023]])-1,"NaN")</f>
        <v>0</v>
      </c>
      <c r="F28" s="1">
        <v>-1000</v>
      </c>
      <c r="G28" s="6">
        <f>IFERROR((Table1[[#This Row],[2025]]/Table1[[#This Row],[2024]])-1,"NaN")</f>
        <v>0</v>
      </c>
      <c r="H28" s="1">
        <v>-1000</v>
      </c>
      <c r="I28" s="6">
        <f>IFERROR((Table1[[#This Row],[2026]]/Table1[[#This Row],[2025]])-1,"NaN")</f>
        <v>0</v>
      </c>
      <c r="J28" s="1">
        <v>-1000</v>
      </c>
      <c r="K28" s="6">
        <f>IFERROR((Table1[[#This Row],[2027]]/Table1[[#This Row],[2026]])-1,"NaN")</f>
        <v>0</v>
      </c>
    </row>
    <row r="29" spans="2:13" x14ac:dyDescent="0.2">
      <c r="B29" t="s">
        <v>42</v>
      </c>
      <c r="C29" s="1">
        <v>-10000</v>
      </c>
      <c r="D29" s="1">
        <v>0</v>
      </c>
      <c r="E29" s="6">
        <f>IFERROR((Table1[[#This Row],[2024]]/Table1[[#This Row],[2023]])-1,"NaN")</f>
        <v>-1</v>
      </c>
      <c r="F29" s="1">
        <v>0</v>
      </c>
      <c r="G29" s="6" t="str">
        <f>IFERROR((Table1[[#This Row],[2025]]/Table1[[#This Row],[2024]])-1,"NaN")</f>
        <v>NaN</v>
      </c>
      <c r="H29" s="1">
        <v>-3000</v>
      </c>
      <c r="I29" s="6" t="str">
        <f>IFERROR((Table1[[#This Row],[2026]]/Table1[[#This Row],[2025]])-1,"NaN")</f>
        <v>NaN</v>
      </c>
      <c r="J29" s="1">
        <v>-3500</v>
      </c>
      <c r="K29" s="6">
        <f>IFERROR((Table1[[#This Row],[2027]]/Table1[[#This Row],[2026]])-1,"NaN")</f>
        <v>0.16666666666666674</v>
      </c>
    </row>
    <row r="30" spans="2:13" x14ac:dyDescent="0.2">
      <c r="C30" s="1"/>
      <c r="D30" s="1"/>
      <c r="E30" s="6" t="str">
        <f>IFERROR((Table1[[#This Row],[2024]]/Table1[[#This Row],[2023]])-1,"NaN")</f>
        <v>NaN</v>
      </c>
      <c r="F30" s="1"/>
      <c r="G30" s="6" t="str">
        <f>IFERROR((Table1[[#This Row],[2025]]/Table1[[#This Row],[2024]])-1,"NaN")</f>
        <v>NaN</v>
      </c>
      <c r="H30" s="1"/>
      <c r="I30" s="7" t="str">
        <f>IFERROR((Table1[[#This Row],[2026]]/Table1[[#This Row],[2025]])-1,"NaN")</f>
        <v>NaN</v>
      </c>
      <c r="J30" s="1"/>
      <c r="K30" s="6" t="str">
        <f>IFERROR((Table1[[#This Row],[2027]]/Table1[[#This Row],[2026]])-1,"NaN")</f>
        <v>NaN</v>
      </c>
    </row>
    <row r="31" spans="2:13" x14ac:dyDescent="0.2">
      <c r="B31" s="22" t="s">
        <v>39</v>
      </c>
      <c r="C31" s="23">
        <v>0</v>
      </c>
      <c r="D31" s="23">
        <v>0</v>
      </c>
      <c r="E31" s="24" t="str">
        <f>IFERROR((Table1[[#This Row],[2024]]/Table1[[#This Row],[2023]])-1,"NaN")</f>
        <v>NaN</v>
      </c>
      <c r="F31" s="23">
        <v>-100</v>
      </c>
      <c r="G31" s="24" t="str">
        <f>IFERROR((Table1[[#This Row],[2025]]/Table1[[#This Row],[2024]])-1,"NaN")</f>
        <v>NaN</v>
      </c>
      <c r="H31" s="23">
        <v>-10000</v>
      </c>
      <c r="I31" s="24">
        <f>IFERROR((Table1[[#This Row],[2026]]/Table1[[#This Row],[2025]])-1,"NaN")</f>
        <v>99</v>
      </c>
      <c r="J31" s="23">
        <v>-10000</v>
      </c>
      <c r="K31" s="24">
        <f>IFERROR((Table1[[#This Row],[2027]]/Table1[[#This Row],[2026]])-1,"NaN")</f>
        <v>0</v>
      </c>
    </row>
    <row r="32" spans="2:13" x14ac:dyDescent="0.2">
      <c r="B32" s="22" t="s">
        <v>41</v>
      </c>
      <c r="C32" s="23">
        <v>0</v>
      </c>
      <c r="D32" s="23">
        <v>0</v>
      </c>
      <c r="E32" s="24" t="str">
        <f>IFERROR((Table1[[#This Row],[2024]]/Table1[[#This Row],[2023]])-1,"NaN")</f>
        <v>NaN</v>
      </c>
      <c r="F32" s="23">
        <v>0</v>
      </c>
      <c r="G32" s="24" t="str">
        <f>IFERROR((Table1[[#This Row],[2025]]/Table1[[#This Row],[2024]])-1,"NaN")</f>
        <v>NaN</v>
      </c>
      <c r="H32" s="23">
        <v>-10000</v>
      </c>
      <c r="I32" s="24" t="str">
        <f>IFERROR((Table1[[#This Row],[2026]]/Table1[[#This Row],[2025]])-1,"NaN")</f>
        <v>NaN</v>
      </c>
      <c r="J32" s="23">
        <v>-20000</v>
      </c>
      <c r="K32" s="24">
        <f>IFERROR((Table1[[#This Row],[2027]]/Table1[[#This Row],[2026]])-1,"NaN")</f>
        <v>1</v>
      </c>
    </row>
    <row r="33" spans="2:11" x14ac:dyDescent="0.2">
      <c r="B33" s="22" t="s">
        <v>40</v>
      </c>
      <c r="C33" s="23">
        <v>0</v>
      </c>
      <c r="D33" s="23">
        <v>0</v>
      </c>
      <c r="E33" s="24" t="str">
        <f>IFERROR((Table1[[#This Row],[2024]]/Table1[[#This Row],[2023]])-1,"NaN")</f>
        <v>NaN</v>
      </c>
      <c r="F33" s="23">
        <f>18*-500</f>
        <v>-9000</v>
      </c>
      <c r="G33" s="24" t="str">
        <f>IFERROR((Table1[[#This Row],[2025]]/Table1[[#This Row],[2024]])-1,"NaN")</f>
        <v>NaN</v>
      </c>
      <c r="H33" s="23">
        <f>18*-500</f>
        <v>-9000</v>
      </c>
      <c r="I33" s="24">
        <f>IFERROR((Table1[[#This Row],[2026]]/Table1[[#This Row],[2025]])-1,"NaN")</f>
        <v>0</v>
      </c>
      <c r="J33" s="23">
        <f>18*-500</f>
        <v>-9000</v>
      </c>
      <c r="K33" s="24">
        <f>IFERROR((Table1[[#This Row],[2027]]/Table1[[#This Row],[2026]])-1,"NaN")</f>
        <v>0</v>
      </c>
    </row>
    <row r="34" spans="2:11" x14ac:dyDescent="0.2">
      <c r="B34" s="25" t="s">
        <v>43</v>
      </c>
      <c r="C34" s="26">
        <f>SUBTOTAL(9,C31:C33)</f>
        <v>0</v>
      </c>
      <c r="D34" s="26">
        <f>SUBTOTAL(9,D31:D33)</f>
        <v>0</v>
      </c>
      <c r="E34" s="27" t="str">
        <f>IFERROR((Table1[[#This Row],[2024]]/Table1[[#This Row],[2023]])-1,"NaN")</f>
        <v>NaN</v>
      </c>
      <c r="F34" s="26">
        <f>SUBTOTAL(9,F31:F33)</f>
        <v>-9100</v>
      </c>
      <c r="G34" s="27" t="str">
        <f>IFERROR((Table1[[#This Row],[2025]]/Table1[[#This Row],[2024]])-1,"NaN")</f>
        <v>NaN</v>
      </c>
      <c r="H34" s="26">
        <f>SUBTOTAL(9,H31:H33)</f>
        <v>-29000</v>
      </c>
      <c r="I34" s="27">
        <f>IFERROR((Table1[[#This Row],[2026]]/Table1[[#This Row],[2025]])-1,"NaN")</f>
        <v>2.1868131868131866</v>
      </c>
      <c r="J34" s="26">
        <f>SUBTOTAL(9,J31:J33)</f>
        <v>-39000</v>
      </c>
      <c r="K34" s="27">
        <f>IFERROR((Table1[[#This Row],[2027]]/Table1[[#This Row],[2026]])-1,"NaN")</f>
        <v>0.34482758620689657</v>
      </c>
    </row>
    <row r="35" spans="2:11" x14ac:dyDescent="0.2">
      <c r="C35" s="1">
        <v>0</v>
      </c>
      <c r="D35" s="1">
        <v>0</v>
      </c>
      <c r="E35" s="6" t="str">
        <f>IFERROR((Table1[[#This Row],[2024]]/Table1[[#This Row],[2023]])-1,"NaN")</f>
        <v>NaN</v>
      </c>
      <c r="F35" s="1">
        <v>0</v>
      </c>
      <c r="G35" s="6" t="str">
        <f>IFERROR((Table1[[#This Row],[2025]]/Table1[[#This Row],[2024]])-1,"NaN")</f>
        <v>NaN</v>
      </c>
      <c r="H35" s="1">
        <v>0</v>
      </c>
      <c r="I35" s="6" t="str">
        <f>IFERROR((Table1[[#This Row],[2026]]/Table1[[#This Row],[2025]])-1,"NaN")</f>
        <v>NaN</v>
      </c>
      <c r="J35" s="1">
        <v>0</v>
      </c>
      <c r="K35" s="6" t="str">
        <f>IFERROR((Table1[[#This Row],[2027]]/Table1[[#This Row],[2026]])-1,"NaN")</f>
        <v>NaN</v>
      </c>
    </row>
    <row r="36" spans="2:11" x14ac:dyDescent="0.2">
      <c r="C36" s="1">
        <v>0</v>
      </c>
      <c r="D36" s="1">
        <v>0</v>
      </c>
      <c r="E36" s="6" t="str">
        <f>IFERROR((Table1[[#This Row],[2024]]/Table1[[#This Row],[2023]])-1,"NaN")</f>
        <v>NaN</v>
      </c>
      <c r="F36" s="1">
        <v>0</v>
      </c>
      <c r="G36" s="6" t="str">
        <f>IFERROR((Table1[[#This Row],[2025]]/Table1[[#This Row],[2024]])-1,"NaN")</f>
        <v>NaN</v>
      </c>
      <c r="H36" s="1">
        <v>0</v>
      </c>
      <c r="I36" s="6" t="str">
        <f>IFERROR((Table1[[#This Row],[2026]]/Table1[[#This Row],[2025]])-1,"NaN")</f>
        <v>NaN</v>
      </c>
      <c r="J36" s="1">
        <v>0</v>
      </c>
      <c r="K36" s="6" t="str">
        <f>IFERROR((Table1[[#This Row],[2027]]/Table1[[#This Row],[2026]])-1,"NaN")</f>
        <v>NaN</v>
      </c>
    </row>
    <row r="37" spans="2:11" x14ac:dyDescent="0.2">
      <c r="C37" s="1">
        <v>0</v>
      </c>
      <c r="D37" s="1">
        <v>0</v>
      </c>
      <c r="E37" s="6" t="str">
        <f>IFERROR((Table1[[#This Row],[2024]]/Table1[[#This Row],[2023]])-1,"NaN")</f>
        <v>NaN</v>
      </c>
      <c r="F37" s="1">
        <v>0</v>
      </c>
      <c r="G37" s="6" t="str">
        <f>IFERROR((Table1[[#This Row],[2025]]/Table1[[#This Row],[2024]])-1,"NaN")</f>
        <v>NaN</v>
      </c>
      <c r="H37" s="1">
        <v>0</v>
      </c>
      <c r="I37" s="6" t="str">
        <f>IFERROR((Table1[[#This Row],[2026]]/Table1[[#This Row],[2025]])-1,"NaN")</f>
        <v>NaN</v>
      </c>
      <c r="J37" s="1">
        <v>0</v>
      </c>
      <c r="K37" s="6" t="str">
        <f>IFERROR((Table1[[#This Row],[2027]]/Table1[[#This Row],[2026]])-1,"NaN")</f>
        <v>NaN</v>
      </c>
    </row>
    <row r="38" spans="2:11" x14ac:dyDescent="0.2">
      <c r="C38" s="1">
        <v>0</v>
      </c>
      <c r="D38" s="1">
        <v>0</v>
      </c>
      <c r="E38" s="6" t="str">
        <f>IFERROR((Table1[[#This Row],[2024]]/Table1[[#This Row],[2023]])-1,"NaN")</f>
        <v>NaN</v>
      </c>
      <c r="F38" s="1">
        <v>0</v>
      </c>
      <c r="G38" s="6" t="str">
        <f>IFERROR((Table1[[#This Row],[2025]]/Table1[[#This Row],[2024]])-1,"NaN")</f>
        <v>NaN</v>
      </c>
      <c r="H38" s="1">
        <v>0</v>
      </c>
      <c r="I38" s="6" t="str">
        <f>IFERROR((Table1[[#This Row],[2026]]/Table1[[#This Row],[2025]])-1,"NaN")</f>
        <v>NaN</v>
      </c>
      <c r="J38" s="1">
        <v>0</v>
      </c>
      <c r="K38" s="6" t="str">
        <f>IFERROR((Table1[[#This Row],[2027]]/Table1[[#This Row],[2026]])-1,"NaN")</f>
        <v>NaN</v>
      </c>
    </row>
    <row r="39" spans="2:11" x14ac:dyDescent="0.2">
      <c r="C39" s="1">
        <v>0</v>
      </c>
      <c r="D39" s="1">
        <v>0</v>
      </c>
      <c r="E39" s="6" t="str">
        <f>IFERROR((Table1[[#This Row],[2024]]/Table1[[#This Row],[2023]])-1,"NaN")</f>
        <v>NaN</v>
      </c>
      <c r="F39" s="1">
        <v>0</v>
      </c>
      <c r="G39" s="6" t="str">
        <f>IFERROR((Table1[[#This Row],[2025]]/Table1[[#This Row],[2024]])-1,"NaN")</f>
        <v>NaN</v>
      </c>
      <c r="H39" s="1">
        <v>0</v>
      </c>
      <c r="I39" s="6" t="str">
        <f>IFERROR((Table1[[#This Row],[2026]]/Table1[[#This Row],[2025]])-1,"NaN")</f>
        <v>NaN</v>
      </c>
      <c r="J39" s="1">
        <v>0</v>
      </c>
      <c r="K39" s="6" t="str">
        <f>IFERROR((Table1[[#This Row],[2027]]/Table1[[#This Row],[2026]])-1,"NaN")</f>
        <v>NaN</v>
      </c>
    </row>
    <row r="40" spans="2:11" x14ac:dyDescent="0.2">
      <c r="B40" s="9" t="s">
        <v>10</v>
      </c>
      <c r="C40" s="10">
        <f>SUBTOTAL(9,C21:C39)</f>
        <v>-115400</v>
      </c>
      <c r="D40" s="10">
        <f>SUBTOTAL(9,D21:D39)</f>
        <v>-135400</v>
      </c>
      <c r="E40" s="11">
        <f>IFERROR((Table1[[#This Row],[2024]]/Table1[[#This Row],[2023]])-1,"NaN")</f>
        <v>0.17331022530329299</v>
      </c>
      <c r="F40" s="10">
        <f>SUBTOTAL(9,F21:F39)</f>
        <v>-174500</v>
      </c>
      <c r="G40" s="11">
        <f>IFERROR((Table1[[#This Row],[2025]]/Table1[[#This Row],[2024]])-1,"NaN")</f>
        <v>0.28877400295420985</v>
      </c>
      <c r="H40" s="10">
        <f>SUBTOTAL(9,H21:H39)</f>
        <v>-242400</v>
      </c>
      <c r="I40" s="11">
        <f>IFERROR((Table1[[#This Row],[2026]]/Table1[[#This Row],[2025]])-1,"NaN")</f>
        <v>0.38911174785100289</v>
      </c>
      <c r="J40" s="10">
        <f>SUBTOTAL(9,J21:J39)</f>
        <v>-287900</v>
      </c>
      <c r="K40" s="11">
        <f>IFERROR((Table1[[#This Row],[2027]]/Table1[[#This Row],[2026]])-1,"NaN")</f>
        <v>0.18770627062706269</v>
      </c>
    </row>
    <row r="41" spans="2:11" x14ac:dyDescent="0.2">
      <c r="B41" s="12" t="s">
        <v>11</v>
      </c>
      <c r="C41" s="16">
        <f>SUBTOTAL(9,C10:C40)</f>
        <v>-115400</v>
      </c>
      <c r="D41" s="16">
        <f>SUBTOTAL(9,D10:D40)</f>
        <v>-135400</v>
      </c>
      <c r="E41" s="15">
        <f>IFERROR((Table1[[#This Row],[2024]]/Table1[[#This Row],[2023]])-1,"NaN")</f>
        <v>0.17331022530329299</v>
      </c>
      <c r="F41" s="16">
        <f>SUBTOTAL(9,F10:F40)</f>
        <v>-149000</v>
      </c>
      <c r="G41" s="15">
        <f>IFERROR((Table1[[#This Row],[2025]]/Table1[[#This Row],[2024]])-1,"NaN")</f>
        <v>0.10044313146233375</v>
      </c>
      <c r="H41" s="16">
        <f>SUBTOTAL(9,H10:H40)</f>
        <v>-79400</v>
      </c>
      <c r="I41" s="15">
        <f>IFERROR((Table1[[#This Row],[2026]]/Table1[[#This Row],[2025]])-1,"NaN")</f>
        <v>-0.46711409395973158</v>
      </c>
      <c r="J41" s="16">
        <f>SUBTOTAL(9,J10:J40)</f>
        <v>669912.5</v>
      </c>
      <c r="K41" s="15">
        <f>IFERROR((Table1[[#This Row],[2027]]/Table1[[#This Row],[2026]])-1,"NaN")</f>
        <v>-9.4371851385390428</v>
      </c>
    </row>
    <row r="42" spans="2:11" x14ac:dyDescent="0.2">
      <c r="B42" t="s">
        <v>16</v>
      </c>
      <c r="C42" s="4">
        <f>IFERROR(C41/C14,0)</f>
        <v>0</v>
      </c>
      <c r="D42" s="4">
        <f>IFERROR(D41/D14,0)</f>
        <v>0</v>
      </c>
      <c r="E42" s="6" t="str">
        <f>IFERROR((Table1[[#This Row],[2024]]/Table1[[#This Row],[2023]])-1,"NaN")</f>
        <v>NaN</v>
      </c>
      <c r="F42" s="4">
        <f>IFERROR(F41/F14,0)</f>
        <v>-2.8380952380952382</v>
      </c>
      <c r="G42" s="6" t="str">
        <f>IFERROR((Table1[[#This Row],[2025]]/Table1[[#This Row],[2024]])-1,"NaN")</f>
        <v>NaN</v>
      </c>
      <c r="H42" s="4">
        <f>IFERROR(H41/H14,0)</f>
        <v>-0.23352941176470587</v>
      </c>
      <c r="I42" s="7">
        <f>IFERROR((Table1[[#This Row],[2026]]/Table1[[#This Row],[2025]])-1,"NaN")</f>
        <v>-0.91771614686142911</v>
      </c>
      <c r="J42" s="4">
        <f>IFERROR(J41/J14,0)</f>
        <v>0.33569057312871908</v>
      </c>
      <c r="K42" s="6">
        <f>IFERROR((Table1[[#This Row],[2027]]/Table1[[#This Row],[2026]])-1,"NaN")</f>
        <v>-2.437465930274112</v>
      </c>
    </row>
    <row r="43" spans="2:11" x14ac:dyDescent="0.2">
      <c r="C43" s="2"/>
      <c r="D43" s="2"/>
      <c r="E43" s="2"/>
      <c r="F43" s="2"/>
      <c r="G43" s="2"/>
      <c r="H43" s="3"/>
      <c r="I43" s="4"/>
      <c r="J43" s="3"/>
    </row>
    <row r="44" spans="2:11" x14ac:dyDescent="0.2">
      <c r="C44" s="21">
        <f>C41</f>
        <v>-115400</v>
      </c>
      <c r="D44" s="21">
        <f>C44+D41</f>
        <v>-250800</v>
      </c>
      <c r="F44" s="21">
        <f>D44+F41</f>
        <v>-399800</v>
      </c>
      <c r="H44" s="21">
        <f>F44+H41</f>
        <v>-479200</v>
      </c>
      <c r="J44" s="21">
        <f>J41+H44</f>
        <v>190712.5</v>
      </c>
    </row>
  </sheetData>
  <phoneticPr fontId="2" type="noConversion"/>
  <conditionalFormatting sqref="C10:C20 C40:C41 C21:D39">
    <cfRule type="cellIs" dxfId="13" priority="109" operator="lessThan">
      <formula>0</formula>
    </cfRule>
  </conditionalFormatting>
  <conditionalFormatting sqref="D10:D20">
    <cfRule type="cellIs" dxfId="12" priority="29" operator="lessThan">
      <formula>0</formula>
    </cfRule>
  </conditionalFormatting>
  <conditionalFormatting sqref="D40:D41">
    <cfRule type="cellIs" dxfId="11" priority="49" operator="lessThan">
      <formula>0</formula>
    </cfRule>
  </conditionalFormatting>
  <conditionalFormatting sqref="E3:E7">
    <cfRule type="cellIs" dxfId="10" priority="66" operator="lessThan">
      <formula>0</formula>
    </cfRule>
  </conditionalFormatting>
  <conditionalFormatting sqref="E10:E42">
    <cfRule type="cellIs" dxfId="9" priority="93" operator="lessThan">
      <formula>0</formula>
    </cfRule>
  </conditionalFormatting>
  <conditionalFormatting sqref="F10:F41">
    <cfRule type="cellIs" dxfId="8" priority="3" operator="lessThan">
      <formula>0</formula>
    </cfRule>
  </conditionalFormatting>
  <conditionalFormatting sqref="G3:G7">
    <cfRule type="cellIs" dxfId="7" priority="63" operator="lessThan">
      <formula>0</formula>
    </cfRule>
  </conditionalFormatting>
  <conditionalFormatting sqref="G10:G42">
    <cfRule type="cellIs" dxfId="6" priority="92" operator="lessThan">
      <formula>0</formula>
    </cfRule>
  </conditionalFormatting>
  <conditionalFormatting sqref="H10:H41">
    <cfRule type="cellIs" dxfId="5" priority="2" operator="lessThan">
      <formula>0</formula>
    </cfRule>
  </conditionalFormatting>
  <conditionalFormatting sqref="I3:I7">
    <cfRule type="cellIs" dxfId="4" priority="60" operator="lessThan">
      <formula>0</formula>
    </cfRule>
  </conditionalFormatting>
  <conditionalFormatting sqref="I10:I42">
    <cfRule type="cellIs" dxfId="3" priority="91" operator="lessThan">
      <formula>0</formula>
    </cfRule>
  </conditionalFormatting>
  <conditionalFormatting sqref="J10:J41">
    <cfRule type="cellIs" dxfId="2" priority="1" operator="lessThan">
      <formula>0</formula>
    </cfRule>
  </conditionalFormatting>
  <conditionalFormatting sqref="K3:K7">
    <cfRule type="cellIs" dxfId="1" priority="54" operator="lessThan">
      <formula>0</formula>
    </cfRule>
  </conditionalFormatting>
  <conditionalFormatting sqref="K10:K42">
    <cfRule type="cellIs" dxfId="0" priority="90" operator="less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d'Alessi</dc:creator>
  <cp:lastModifiedBy>Fabio d'Alessi</cp:lastModifiedBy>
  <dcterms:created xsi:type="dcterms:W3CDTF">2023-05-31T13:29:20Z</dcterms:created>
  <dcterms:modified xsi:type="dcterms:W3CDTF">2024-06-19T04:57:08Z</dcterms:modified>
</cp:coreProperties>
</file>