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D:\Nuvem\Dropbox\Impacta\Posgraduação\Data Mining &amp; ML - T21 - POS\Aula 02 B\"/>
    </mc:Choice>
  </mc:AlternateContent>
  <xr:revisionPtr revIDLastSave="0" documentId="13_ncr:1_{52B28210-2784-45BA-9566-586BACA21DA3}" xr6:coauthVersionLast="45" xr6:coauthVersionMax="45" xr10:uidLastSave="{00000000-0000-0000-0000-000000000000}"/>
  <bookViews>
    <workbookView xWindow="20280" yWindow="915" windowWidth="29040" windowHeight="15840" activeTab="2" xr2:uid="{00000000-000D-0000-FFFF-FFFF00000000}"/>
  </bookViews>
  <sheets>
    <sheet name="O Negócio" sheetId="1" r:id="rId1"/>
    <sheet name="Dados do Histórico " sheetId="2" r:id="rId2"/>
    <sheet name="O scor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7" i="5" l="1"/>
  <c r="K27" i="5" l="1"/>
  <c r="L27" i="5"/>
  <c r="M27" i="5"/>
  <c r="N27" i="5"/>
  <c r="K32" i="5"/>
  <c r="L32" i="5"/>
  <c r="Q32" i="5" l="1"/>
  <c r="R32" i="5" s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4" i="5"/>
  <c r="K28" i="5"/>
  <c r="L28" i="5"/>
  <c r="M28" i="5"/>
  <c r="N28" i="5"/>
  <c r="K29" i="5"/>
  <c r="L29" i="5"/>
  <c r="N29" i="5"/>
  <c r="K30" i="5"/>
  <c r="L30" i="5"/>
  <c r="M30" i="5"/>
  <c r="N30" i="5"/>
  <c r="K31" i="5"/>
  <c r="L31" i="5"/>
  <c r="M31" i="5"/>
  <c r="N31" i="5"/>
  <c r="Y7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4" i="5"/>
  <c r="Q30" i="5" l="1"/>
  <c r="R30" i="5" s="1"/>
  <c r="Q31" i="5"/>
  <c r="R31" i="5" s="1"/>
  <c r="Q29" i="5"/>
  <c r="R29" i="5" s="1"/>
  <c r="Q28" i="5"/>
  <c r="R28" i="5" s="1"/>
  <c r="R27" i="5"/>
  <c r="N23" i="5"/>
  <c r="U5" i="5" l="1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4" i="5"/>
  <c r="Y6" i="5"/>
  <c r="Y5" i="5"/>
  <c r="Y4" i="5"/>
  <c r="L5" i="5" l="1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L23" i="5"/>
  <c r="M23" i="5"/>
  <c r="N4" i="5"/>
  <c r="M4" i="5"/>
  <c r="L4" i="5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K6" i="2" l="1"/>
  <c r="Q23" i="5"/>
  <c r="R23" i="5" s="1"/>
  <c r="Q15" i="5"/>
  <c r="R15" i="5" s="1"/>
  <c r="Q20" i="5"/>
  <c r="R20" i="5" s="1"/>
  <c r="Q8" i="5"/>
  <c r="R8" i="5" s="1"/>
  <c r="Q21" i="5"/>
  <c r="R21" i="5" s="1"/>
  <c r="Q17" i="5"/>
  <c r="R17" i="5" s="1"/>
  <c r="Q13" i="5"/>
  <c r="R13" i="5" s="1"/>
  <c r="Q9" i="5"/>
  <c r="R9" i="5" s="1"/>
  <c r="Q5" i="5"/>
  <c r="R5" i="5" s="1"/>
  <c r="Q4" i="5"/>
  <c r="R4" i="5" s="1"/>
  <c r="T4" i="5" s="1"/>
  <c r="Q19" i="5"/>
  <c r="R19" i="5" s="1"/>
  <c r="Q11" i="5"/>
  <c r="R11" i="5" s="1"/>
  <c r="Q7" i="5"/>
  <c r="R7" i="5" s="1"/>
  <c r="Q16" i="5"/>
  <c r="R16" i="5" s="1"/>
  <c r="Q12" i="5"/>
  <c r="R12" i="5" s="1"/>
  <c r="Q22" i="5"/>
  <c r="R22" i="5" s="1"/>
  <c r="Q18" i="5"/>
  <c r="R18" i="5" s="1"/>
  <c r="Q14" i="5"/>
  <c r="Q10" i="5"/>
  <c r="R10" i="5" s="1"/>
  <c r="Q6" i="5"/>
  <c r="R6" i="5" s="1"/>
  <c r="T6" i="5" s="1"/>
  <c r="S11" i="5" l="1"/>
  <c r="T11" i="5"/>
  <c r="S8" i="5"/>
  <c r="T8" i="5"/>
  <c r="S10" i="5"/>
  <c r="T10" i="5"/>
  <c r="S12" i="5"/>
  <c r="T12" i="5"/>
  <c r="S19" i="5"/>
  <c r="T19" i="5"/>
  <c r="S13" i="5"/>
  <c r="T13" i="5"/>
  <c r="S20" i="5"/>
  <c r="T20" i="5"/>
  <c r="S17" i="5"/>
  <c r="T17" i="5"/>
  <c r="S15" i="5"/>
  <c r="T15" i="5"/>
  <c r="S22" i="5"/>
  <c r="T22" i="5"/>
  <c r="S9" i="5"/>
  <c r="T9" i="5"/>
  <c r="S16" i="5"/>
  <c r="T16" i="5"/>
  <c r="S18" i="5"/>
  <c r="T18" i="5"/>
  <c r="S7" i="5"/>
  <c r="T7" i="5"/>
  <c r="S5" i="5"/>
  <c r="T5" i="5"/>
  <c r="S21" i="5"/>
  <c r="T21" i="5"/>
  <c r="S23" i="5"/>
  <c r="T23" i="5"/>
  <c r="S4" i="5"/>
  <c r="S6" i="5"/>
  <c r="R14" i="5"/>
  <c r="X13" i="5" l="1"/>
  <c r="T14" i="5"/>
  <c r="X14" i="5" s="1"/>
  <c r="S14" i="5"/>
  <c r="X15" i="5" l="1"/>
</calcChain>
</file>

<file path=xl/sharedStrings.xml><?xml version="1.0" encoding="utf-8"?>
<sst xmlns="http://schemas.openxmlformats.org/spreadsheetml/2006/main" count="343" uniqueCount="97">
  <si>
    <t>1 - Cliente solicita valor;</t>
  </si>
  <si>
    <t>3 - Verifica se o valor mensal é inferior à 30% da renda;</t>
  </si>
  <si>
    <t>4- Aprova/Nega</t>
  </si>
  <si>
    <t>SEXO</t>
  </si>
  <si>
    <t>RENDA</t>
  </si>
  <si>
    <t>PROFISSÃO</t>
  </si>
  <si>
    <t>IDADE</t>
  </si>
  <si>
    <t>RESULTADO</t>
  </si>
  <si>
    <t>PAGOU</t>
  </si>
  <si>
    <t>Núm</t>
  </si>
  <si>
    <t>M</t>
  </si>
  <si>
    <t>F</t>
  </si>
  <si>
    <t>NÃO PAGOU</t>
  </si>
  <si>
    <t>AUTONOMO</t>
  </si>
  <si>
    <t>PROFESSOR</t>
  </si>
  <si>
    <t>APOSENTADO</t>
  </si>
  <si>
    <t>Taxa de inadimplência:</t>
  </si>
  <si>
    <t>Qtde Contratos aceitos</t>
  </si>
  <si>
    <t>ESTUDANTE</t>
  </si>
  <si>
    <t>COMPROMETIMENTO MÁX.</t>
  </si>
  <si>
    <t>MENOR QUE 30%</t>
  </si>
  <si>
    <t>MENOR QUE 20%</t>
  </si>
  <si>
    <t>MENOR QUE 15%</t>
  </si>
  <si>
    <t>MENOR QUE 25%</t>
  </si>
  <si>
    <t>MENOR QUE 10%</t>
  </si>
  <si>
    <t>ROI Médio</t>
  </si>
  <si>
    <t>Processo Atual de Empréstimo:</t>
  </si>
  <si>
    <t>Alvo</t>
  </si>
  <si>
    <t>IMPACTUS FINANCEIRA</t>
  </si>
  <si>
    <t>Diminuir a inadimplência</t>
  </si>
  <si>
    <t>Dar Lucro</t>
  </si>
  <si>
    <t>Objetivos:</t>
  </si>
  <si>
    <t>Dinheiro na mão é vendaval</t>
  </si>
  <si>
    <t>ROI Atual</t>
  </si>
  <si>
    <t>Você precisa virar esse jogo!!!!</t>
  </si>
  <si>
    <t>Você está sendo contratado para a área de empréstimos de curto prazo (até 5X) de uma financeira (com prejuízo).</t>
  </si>
  <si>
    <t>IDADE&lt;=22</t>
  </si>
  <si>
    <t>ROI:</t>
  </si>
  <si>
    <t>TX APROVAÇÃO:</t>
  </si>
  <si>
    <t>SCORE =</t>
  </si>
  <si>
    <t>+</t>
  </si>
  <si>
    <t>*</t>
  </si>
  <si>
    <t>Pesos</t>
  </si>
  <si>
    <t>Variáveis</t>
  </si>
  <si>
    <t>RESULTADO_NUM</t>
  </si>
  <si>
    <t>2- Checa-se Serasa e SPC (Negativos);</t>
  </si>
  <si>
    <t>Histórico dos Empréstimos Aprovados Anteriores</t>
  </si>
  <si>
    <t>RENDA&gt;3000</t>
  </si>
  <si>
    <t>APROVADO?</t>
  </si>
  <si>
    <t>REAL</t>
  </si>
  <si>
    <t>?</t>
  </si>
  <si>
    <t>Simulação com Score</t>
  </si>
  <si>
    <t>Aprovações de novos empréstimos com Score</t>
  </si>
  <si>
    <t>Histórico</t>
  </si>
  <si>
    <t>Novos Casos</t>
  </si>
  <si>
    <t>Modelo com Regressão Linear</t>
  </si>
  <si>
    <t>COMPROMET. MÁX.</t>
  </si>
  <si>
    <t>PONTO CORTE:</t>
  </si>
  <si>
    <t>REAL_01</t>
  </si>
  <si>
    <t>ACERTOU?</t>
  </si>
  <si>
    <t>TX ACERTO:</t>
  </si>
  <si>
    <t>SCORE</t>
  </si>
  <si>
    <t>PRÉ-PROCESSAMENTO</t>
  </si>
  <si>
    <t xml:space="preserve">https://www.youtube.com/watch?v=al7tZl9kUaY </t>
  </si>
  <si>
    <t>Instalando RL: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</si>
  <si>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</si>
  <si>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</si>
  <si>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</si>
  <si>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</si>
  <si>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</si>
  <si>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</si>
  <si>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</si>
  <si>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</si>
  <si>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</si>
  <si>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</si>
  <si>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</si>
  <si>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</si>
  <si>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</si>
  <si>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</si>
  <si>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</si>
  <si>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</si>
  <si>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</si>
  <si>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</si>
  <si>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</si>
  <si>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</si>
  <si>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</si>
  <si>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</si>
  <si>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</si>
  <si>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PRODUÇÃO</t>
  </si>
  <si>
    <t>DESENVOLVIMENTO</t>
  </si>
  <si>
    <t>FASE 1</t>
  </si>
  <si>
    <t>FASE 2</t>
  </si>
  <si>
    <t>FASE 3</t>
  </si>
  <si>
    <t>FASE 4</t>
  </si>
  <si>
    <t>FASE 5</t>
  </si>
  <si>
    <t>FASE 6</t>
  </si>
  <si>
    <t>Fases do CRISP-DM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</si>
</sst>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2" fillId="2" borderId="1" xfId="0" applyFont="1" applyFill="1" applyBorder="1"/>
    <xf numFmtId="0" fontId="0" fillId="0" borderId="1" xfId="0" applyBorder="1"/>
    <xf numFmtId="9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44" fontId="2" fillId="0" borderId="1" xfId="1" applyFont="1" applyBorder="1"/>
    <xf numFmtId="0" fontId="0" fillId="4" borderId="0" xfId="0" applyFill="1"/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3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0" borderId="0" xfId="0" applyBorder="1"/>
    <xf numFmtId="0" fontId="2" fillId="4" borderId="3" xfId="0" applyFont="1" applyFill="1" applyBorder="1"/>
    <xf numFmtId="0" fontId="0" fillId="4" borderId="2" xfId="0" applyFill="1" applyBorder="1"/>
    <xf numFmtId="0" fontId="2" fillId="4" borderId="4" xfId="0" applyFont="1" applyFill="1" applyBorder="1"/>
    <xf numFmtId="44" fontId="0" fillId="0" borderId="0" xfId="0" applyNumberFormat="1"/>
    <xf numFmtId="0" fontId="9" fillId="0" borderId="1" xfId="0" applyFont="1" applyBorder="1"/>
    <xf numFmtId="0" fontId="0" fillId="4" borderId="1" xfId="0" applyFill="1" applyBorder="1"/>
    <xf numFmtId="0" fontId="8" fillId="3" borderId="0" xfId="0" applyFont="1" applyFill="1" applyAlignment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4" borderId="0" xfId="0" applyFont="1" applyFill="1"/>
    <xf numFmtId="0" fontId="2" fillId="4" borderId="0" xfId="0" applyFont="1" applyFill="1" applyAlignment="1">
      <alignment horizontal="center"/>
    </xf>
    <xf numFmtId="0" fontId="11" fillId="0" borderId="0" xfId="0" applyFont="1"/>
    <xf numFmtId="0" fontId="11" fillId="4" borderId="0" xfId="0" applyFont="1" applyFill="1"/>
    <xf numFmtId="0" fontId="12" fillId="0" borderId="0" xfId="0" applyFont="1"/>
    <xf numFmtId="0" fontId="2" fillId="4" borderId="16" xfId="0" applyFont="1" applyFill="1" applyBorder="1"/>
    <xf numFmtId="0" fontId="0" fillId="4" borderId="16" xfId="0" applyFill="1" applyBorder="1" applyAlignment="1">
      <alignment horizontal="center"/>
    </xf>
    <xf numFmtId="1" fontId="0" fillId="4" borderId="1" xfId="0" applyNumberFormat="1" applyFill="1" applyBorder="1"/>
    <xf numFmtId="0" fontId="11" fillId="7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4" borderId="0" xfId="0" applyFont="1" applyFill="1" applyBorder="1"/>
    <xf numFmtId="0" fontId="2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7" borderId="14" xfId="0" applyFont="1" applyFill="1" applyBorder="1"/>
    <xf numFmtId="0" fontId="13" fillId="7" borderId="14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0" fontId="2" fillId="7" borderId="15" xfId="0" applyFont="1" applyFill="1" applyBorder="1"/>
    <xf numFmtId="0" fontId="2" fillId="7" borderId="15" xfId="0" applyFont="1" applyFill="1" applyBorder="1" applyAlignment="1">
      <alignment horizontal="center"/>
    </xf>
    <xf numFmtId="9" fontId="2" fillId="7" borderId="15" xfId="2" applyFont="1" applyFill="1" applyBorder="1" applyAlignment="1">
      <alignment horizontal="right"/>
    </xf>
    <xf numFmtId="44" fontId="2" fillId="7" borderId="15" xfId="1" applyFont="1" applyFill="1" applyBorder="1" applyAlignment="1">
      <alignment horizontal="right"/>
    </xf>
    <xf numFmtId="164" fontId="6" fillId="5" borderId="2" xfId="3" applyNumberFormat="1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0" fillId="8" borderId="1" xfId="0" applyFill="1" applyBorder="1"/>
    <xf numFmtId="0" fontId="4" fillId="8" borderId="1" xfId="0" applyFont="1" applyFill="1" applyBorder="1" applyAlignment="1">
      <alignment horizontal="center"/>
    </xf>
    <xf numFmtId="1" fontId="0" fillId="8" borderId="1" xfId="0" applyNumberFormat="1" applyFill="1" applyBorder="1"/>
    <xf numFmtId="0" fontId="0" fillId="6" borderId="1" xfId="0" applyFill="1" applyBorder="1"/>
    <xf numFmtId="0" fontId="4" fillId="6" borderId="1" xfId="0" applyFont="1" applyFill="1" applyBorder="1" applyAlignment="1">
      <alignment horizontal="center"/>
    </xf>
    <xf numFmtId="1" fontId="0" fillId="6" borderId="1" xfId="0" applyNumberFormat="1" applyFill="1" applyBorder="1"/>
    <xf numFmtId="0" fontId="2" fillId="6" borderId="1" xfId="0" applyFont="1" applyFill="1" applyBorder="1" applyAlignment="1">
      <alignment horizontal="center"/>
    </xf>
    <xf numFmtId="165" fontId="2" fillId="0" borderId="1" xfId="3" applyNumberFormat="1" applyFont="1" applyBorder="1"/>
    <xf numFmtId="0" fontId="17" fillId="4" borderId="17" xfId="0" applyFont="1" applyFill="1" applyBorder="1" applyAlignment="1">
      <alignment horizontal="centerContinuous"/>
    </xf>
    <xf numFmtId="0" fontId="0" fillId="4" borderId="0" xfId="0" applyFill="1" applyBorder="1" applyAlignment="1"/>
    <xf numFmtId="0" fontId="12" fillId="4" borderId="0" xfId="0" applyFont="1" applyFill="1"/>
    <xf numFmtId="0" fontId="0" fillId="4" borderId="9" xfId="0" applyFill="1" applyBorder="1" applyAlignment="1"/>
    <xf numFmtId="0" fontId="17" fillId="4" borderId="17" xfId="0" applyFont="1" applyFill="1" applyBorder="1" applyAlignment="1">
      <alignment horizontal="center"/>
    </xf>
    <xf numFmtId="0" fontId="19" fillId="12" borderId="1" xfId="0" applyFont="1" applyFill="1" applyBorder="1" applyAlignment="1">
      <alignment horizontal="center" vertical="center"/>
    </xf>
    <xf numFmtId="0" fontId="2" fillId="4" borderId="21" xfId="0" applyFont="1" applyFill="1" applyBorder="1"/>
    <xf numFmtId="0" fontId="1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19" fillId="12" borderId="16" xfId="0" applyFont="1" applyFill="1" applyBorder="1" applyAlignment="1">
      <alignment horizontal="center" vertical="center"/>
    </xf>
    <xf numFmtId="0" fontId="19" fillId="12" borderId="0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8" fillId="2" borderId="18" xfId="0" applyFont="1" applyFill="1" applyBorder="1" applyAlignment="1">
      <alignment horizontal="center" vertical="center" textRotation="180"/>
    </xf>
    <xf numFmtId="0" fontId="18" fillId="2" borderId="19" xfId="0" applyFont="1" applyFill="1" applyBorder="1" applyAlignment="1">
      <alignment horizontal="center" vertical="center" textRotation="180"/>
    </xf>
    <xf numFmtId="0" fontId="18" fillId="2" borderId="20" xfId="0" applyFont="1" applyFill="1" applyBorder="1" applyAlignment="1">
      <alignment horizontal="center" vertical="center" textRotation="180"/>
    </xf>
    <xf numFmtId="0" fontId="0" fillId="12" borderId="1" xfId="0" applyFill="1" applyBorder="1"/>
    <xf numFmtId="0" fontId="0" fillId="4" borderId="22" xfId="0" applyFill="1" applyBorder="1"/>
    <xf numFmtId="0" fontId="0" fillId="4" borderId="15" xfId="0" applyFill="1" applyBorder="1"/>
    <xf numFmtId="0" fontId="16" fillId="4" borderId="15" xfId="4" applyFill="1" applyBorder="1"/>
    <xf numFmtId="0" fontId="0" fillId="4" borderId="23" xfId="0" applyFill="1" applyBorder="1"/>
    <xf numFmtId="0" fontId="17" fillId="4" borderId="15" xfId="0" applyFont="1" applyFill="1" applyBorder="1"/>
  </cellXfs>
  <cellStyles count="5">
    <cellStyle name="Hiperlink" xfId="4" builtinId="8"/>
    <cellStyle name="Moeda" xfId="1" builtinId="4"/>
    <cellStyle name="Normal" xfId="0" builtinId="0"/>
    <cellStyle name="Porcentagem" xfId="2" builtinId="5"/>
    <cellStyle name="Vírgula" xfId="3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13137</xdr:colOff>
      <xdr:row>1</xdr:row>
      <xdr:rowOff>13137</xdr:rowOff>
    </xdr:from>
    <xdr:to>
      <xdr:col>4</xdr:col>
      <xdr:colOff>288049</xdr:colOff>
      <xdr:row>10</xdr:row>
      <xdr:rowOff>170793</xdr:rowOff>
    </xdr:to>
    <xdr:pic>
      <xdr:nvPicPr>
        <xdr:cNvPr id="2" name="Imagem 1" descr="Resultado de imagem para financeiras">
          <a:extLst>
            <a:ext uri="{FF2B5EF4-FFF2-40B4-BE49-F238E27FC236}">
              <a16:creationId xmlns:a16="http://schemas.microsoft.com/office/drawing/2014/main" id="{6512A3DE-3765-4B01-8482-EA361F1B8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20" y="52551"/>
          <a:ext cx="2147067" cy="1990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l7tZl9kUa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0"/>
  <sheetViews>
    <sheetView zoomScale="145" zoomScaleNormal="145" workbookViewId="0">
      <selection activeCell="L21" sqref="L21"/>
    </sheetView>
  </sheetViews>
  <sheetFormatPr defaultRowHeight="15" x14ac:dyDescent="0.25"/>
  <cols>
    <col min="1" max="1" width="0.7109375" style="9" customWidth="1"/>
    <col min="2" max="2" width="12.7109375" style="9" customWidth="1"/>
    <col min="3" max="3" width="1.7109375" style="9" customWidth="1"/>
    <col min="4" max="4" width="13.7109375" style="9" customWidth="1"/>
    <col min="5" max="5" width="5.140625" style="9" customWidth="1"/>
    <col min="6" max="6" width="0.85546875" style="9" customWidth="1"/>
    <col min="7" max="11" width="9.140625" style="9"/>
    <col min="12" max="12" width="12.140625" style="9" customWidth="1"/>
    <col min="13" max="15" width="9.140625" style="9"/>
    <col min="16" max="16" width="5.140625" style="9" customWidth="1"/>
    <col min="17" max="16384" width="9.140625" style="9"/>
  </cols>
  <sheetData>
    <row r="1" spans="2:14" ht="3" customHeight="1" thickBot="1" x14ac:dyDescent="0.3"/>
    <row r="2" spans="2:14" x14ac:dyDescent="0.25">
      <c r="B2" s="18"/>
      <c r="C2" s="19"/>
      <c r="D2" s="19"/>
      <c r="E2" s="10"/>
      <c r="G2" s="77" t="s">
        <v>35</v>
      </c>
      <c r="H2" s="78"/>
      <c r="I2" s="78"/>
      <c r="J2" s="78"/>
      <c r="K2" s="78"/>
      <c r="L2" s="79"/>
    </row>
    <row r="3" spans="2:14" x14ac:dyDescent="0.25">
      <c r="B3" s="12"/>
      <c r="C3" s="13"/>
      <c r="D3" s="13"/>
      <c r="E3" s="11"/>
      <c r="G3" s="80"/>
      <c r="H3" s="81"/>
      <c r="I3" s="81"/>
      <c r="J3" s="81"/>
      <c r="K3" s="81"/>
      <c r="L3" s="82"/>
    </row>
    <row r="4" spans="2:14" ht="15.75" thickBot="1" x14ac:dyDescent="0.3">
      <c r="B4" s="12"/>
      <c r="C4" s="13"/>
      <c r="D4" s="13"/>
      <c r="E4" s="11"/>
      <c r="G4" s="80"/>
      <c r="H4" s="81"/>
      <c r="I4" s="81"/>
      <c r="J4" s="81"/>
      <c r="K4" s="81"/>
      <c r="L4" s="82"/>
    </row>
    <row r="5" spans="2:14" ht="23.25" customHeight="1" thickBot="1" x14ac:dyDescent="0.3">
      <c r="B5" s="22"/>
      <c r="C5" s="13"/>
      <c r="D5" s="13"/>
      <c r="E5" s="11"/>
      <c r="G5" s="21" t="s">
        <v>26</v>
      </c>
      <c r="H5" s="23"/>
      <c r="I5" s="19"/>
      <c r="J5" s="19"/>
      <c r="K5" s="19"/>
      <c r="L5" s="10"/>
      <c r="N5" s="74" t="s">
        <v>90</v>
      </c>
    </row>
    <row r="6" spans="2:14" x14ac:dyDescent="0.25">
      <c r="B6" s="12"/>
      <c r="C6" s="13"/>
      <c r="D6" s="13"/>
      <c r="E6" s="11"/>
      <c r="G6" s="12"/>
      <c r="H6" s="12" t="s">
        <v>0</v>
      </c>
      <c r="I6" s="13"/>
      <c r="J6" s="13"/>
      <c r="K6" s="13"/>
      <c r="L6" s="11"/>
    </row>
    <row r="7" spans="2:14" x14ac:dyDescent="0.25">
      <c r="B7" s="12"/>
      <c r="C7" s="13"/>
      <c r="D7" s="13"/>
      <c r="E7" s="11"/>
      <c r="G7" s="12"/>
      <c r="H7" s="12" t="s">
        <v>45</v>
      </c>
      <c r="I7" s="13"/>
      <c r="J7" s="13"/>
      <c r="K7" s="13"/>
      <c r="L7" s="11"/>
    </row>
    <row r="8" spans="2:14" x14ac:dyDescent="0.25">
      <c r="B8" s="12"/>
      <c r="C8" s="13"/>
      <c r="D8" s="20"/>
      <c r="E8" s="11"/>
      <c r="G8" s="12"/>
      <c r="H8" s="12" t="s">
        <v>1</v>
      </c>
      <c r="I8" s="13"/>
      <c r="J8" s="13"/>
      <c r="K8" s="13"/>
      <c r="L8" s="11"/>
    </row>
    <row r="9" spans="2:14" x14ac:dyDescent="0.25">
      <c r="B9" s="12"/>
      <c r="C9" s="13"/>
      <c r="D9" s="13"/>
      <c r="E9" s="11"/>
      <c r="G9" s="12"/>
      <c r="H9" s="12" t="s">
        <v>2</v>
      </c>
      <c r="I9" s="13"/>
      <c r="J9" s="13"/>
      <c r="K9" s="13"/>
      <c r="L9" s="11"/>
    </row>
    <row r="10" spans="2:14" ht="15.75" thickBot="1" x14ac:dyDescent="0.3">
      <c r="B10" s="12"/>
      <c r="C10" s="13"/>
      <c r="D10" s="13"/>
      <c r="E10" s="11"/>
      <c r="G10" s="14"/>
      <c r="H10" s="15"/>
      <c r="I10" s="15"/>
      <c r="J10" s="15"/>
      <c r="K10" s="15"/>
      <c r="L10" s="16"/>
    </row>
    <row r="11" spans="2:14" ht="15.75" customHeight="1" thickBot="1" x14ac:dyDescent="0.3">
      <c r="B11" s="12"/>
      <c r="C11" s="13"/>
      <c r="D11" s="13"/>
      <c r="E11" s="11"/>
      <c r="G11" s="21" t="s">
        <v>31</v>
      </c>
      <c r="H11" s="23"/>
      <c r="I11" s="19"/>
      <c r="J11" s="19"/>
      <c r="K11" s="19"/>
      <c r="L11" s="10"/>
    </row>
    <row r="12" spans="2:14" x14ac:dyDescent="0.25">
      <c r="B12" s="18"/>
      <c r="C12" s="19"/>
      <c r="D12" s="19"/>
      <c r="E12" s="10"/>
      <c r="G12" s="12"/>
      <c r="H12" s="12" t="s">
        <v>29</v>
      </c>
      <c r="J12" s="13"/>
      <c r="K12" s="13"/>
      <c r="L12" s="11"/>
    </row>
    <row r="13" spans="2:14" x14ac:dyDescent="0.25">
      <c r="B13" s="83" t="s">
        <v>28</v>
      </c>
      <c r="C13" s="84"/>
      <c r="D13" s="84"/>
      <c r="E13" s="85"/>
      <c r="G13" s="12"/>
      <c r="H13" s="12" t="s">
        <v>30</v>
      </c>
      <c r="J13" s="13"/>
      <c r="K13" s="13"/>
      <c r="L13" s="11"/>
    </row>
    <row r="14" spans="2:14" ht="15.75" thickBot="1" x14ac:dyDescent="0.3">
      <c r="B14" s="86" t="s">
        <v>32</v>
      </c>
      <c r="C14" s="87"/>
      <c r="D14" s="87"/>
      <c r="E14" s="88"/>
      <c r="G14" s="14"/>
      <c r="H14" s="15"/>
      <c r="I14" s="15"/>
      <c r="J14" s="15"/>
      <c r="K14" s="15"/>
      <c r="L14" s="16"/>
    </row>
    <row r="15" spans="2:14" ht="15.75" thickBot="1" x14ac:dyDescent="0.3">
      <c r="B15" s="14"/>
      <c r="C15" s="15"/>
      <c r="D15" s="15"/>
      <c r="E15" s="16"/>
      <c r="G15" s="89" t="s">
        <v>34</v>
      </c>
      <c r="H15" s="90"/>
      <c r="I15" s="90"/>
      <c r="J15" s="90"/>
      <c r="K15" s="90"/>
      <c r="L15" s="91"/>
    </row>
    <row r="18" spans="2:9" x14ac:dyDescent="0.25">
      <c r="B18" s="103" t="s">
        <v>64</v>
      </c>
      <c r="C18" s="104"/>
      <c r="D18" s="105" t="s">
        <v>63</v>
      </c>
      <c r="E18" s="104"/>
      <c r="F18" s="104"/>
      <c r="G18" s="104"/>
      <c r="H18" s="104"/>
      <c r="I18" s="106"/>
    </row>
    <row r="20" spans="2:9" x14ac:dyDescent="0.25">
      <c r="B20" s="102"/>
      <c r="C20" s="104"/>
      <c r="D20" s="107" t="s">
        <v>96</v>
      </c>
      <c r="E20" s="104"/>
      <c r="F20" s="104"/>
      <c r="G20" s="104"/>
      <c r="H20" s="104"/>
      <c r="I20" s="106"/>
    </row>
  </sheetData>
  <mergeCells count="4">
    <mergeCell ref="G2:L4"/>
    <mergeCell ref="B13:E13"/>
    <mergeCell ref="B14:E14"/>
    <mergeCell ref="G15:L15"/>
  </mergeCells>
  <hyperlinks>
    <hyperlink ref="D18" r:id="rId1" xr:uid="{9A473F0A-00B6-4C9C-B560-87C269D07075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workbookViewId="0">
      <selection activeCell="M17" sqref="M17"/>
    </sheetView>
  </sheetViews>
  <sheetFormatPr defaultRowHeight="15" x14ac:dyDescent="0.25"/>
  <cols>
    <col min="1" max="1" width="5.28515625" bestFit="1" customWidth="1"/>
    <col min="2" max="2" width="5.5703125" bestFit="1" customWidth="1"/>
    <col min="3" max="3" width="7.140625" bestFit="1" customWidth="1"/>
    <col min="4" max="4" width="13.42578125" bestFit="1" customWidth="1"/>
    <col min="5" max="5" width="6.42578125" bestFit="1" customWidth="1"/>
    <col min="6" max="6" width="20.42578125" customWidth="1"/>
    <col min="7" max="7" width="12.28515625" bestFit="1" customWidth="1"/>
    <col min="8" max="8" width="13.28515625" customWidth="1"/>
    <col min="9" max="9" width="6.28515625" customWidth="1"/>
    <col min="10" max="10" width="22" customWidth="1"/>
    <col min="11" max="11" width="19.5703125" bestFit="1" customWidth="1"/>
    <col min="12" max="12" width="7.7109375" customWidth="1"/>
    <col min="13" max="13" width="10.7109375" bestFit="1" customWidth="1"/>
  </cols>
  <sheetData>
    <row r="1" spans="1:11" ht="15.75" x14ac:dyDescent="0.25">
      <c r="A1" s="92" t="s">
        <v>46</v>
      </c>
      <c r="B1" s="92"/>
      <c r="C1" s="92"/>
      <c r="D1" s="92"/>
      <c r="E1" s="92"/>
      <c r="F1" s="92"/>
      <c r="G1" s="92"/>
      <c r="H1" s="92"/>
    </row>
    <row r="2" spans="1:11" ht="4.5" customHeight="1" x14ac:dyDescent="0.25"/>
    <row r="3" spans="1:11" x14ac:dyDescent="0.25">
      <c r="A3" s="3" t="s">
        <v>9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19</v>
      </c>
      <c r="G3" s="3" t="s">
        <v>7</v>
      </c>
      <c r="H3" s="3" t="s">
        <v>25</v>
      </c>
      <c r="I3" s="17" t="s">
        <v>27</v>
      </c>
    </row>
    <row r="4" spans="1:11" x14ac:dyDescent="0.25">
      <c r="A4" s="4">
        <v>1</v>
      </c>
      <c r="B4" s="4" t="s">
        <v>10</v>
      </c>
      <c r="C4" s="4">
        <v>2000</v>
      </c>
      <c r="D4" s="4" t="s">
        <v>15</v>
      </c>
      <c r="E4" s="4">
        <v>35</v>
      </c>
      <c r="F4" s="5" t="s">
        <v>20</v>
      </c>
      <c r="G4" s="6" t="s">
        <v>8</v>
      </c>
      <c r="H4" s="8">
        <f>IF(G4="PAGOU",100,-200)</f>
        <v>100</v>
      </c>
      <c r="I4" s="17">
        <f>IF(G4="PAGOU",1,0)</f>
        <v>1</v>
      </c>
      <c r="J4" t="s">
        <v>17</v>
      </c>
      <c r="K4">
        <v>20</v>
      </c>
    </row>
    <row r="5" spans="1:11" x14ac:dyDescent="0.25">
      <c r="A5" s="4">
        <v>2</v>
      </c>
      <c r="B5" s="4" t="s">
        <v>11</v>
      </c>
      <c r="C5" s="4">
        <v>2000</v>
      </c>
      <c r="D5" s="4" t="s">
        <v>13</v>
      </c>
      <c r="E5" s="4">
        <v>19</v>
      </c>
      <c r="F5" s="5" t="s">
        <v>21</v>
      </c>
      <c r="G5" s="7" t="s">
        <v>12</v>
      </c>
      <c r="H5" s="8">
        <f t="shared" ref="H5:H23" si="0">IF(G5="PAGOU",100,-200)</f>
        <v>-200</v>
      </c>
      <c r="I5" s="17">
        <f t="shared" ref="I5:I23" si="1">IF(G5="PAGOU",1,0)</f>
        <v>0</v>
      </c>
      <c r="J5" t="s">
        <v>16</v>
      </c>
      <c r="K5" s="2">
        <v>0.4</v>
      </c>
    </row>
    <row r="6" spans="1:11" x14ac:dyDescent="0.25">
      <c r="A6" s="4">
        <v>3</v>
      </c>
      <c r="B6" s="4" t="s">
        <v>10</v>
      </c>
      <c r="C6" s="4">
        <v>1200</v>
      </c>
      <c r="D6" s="4" t="s">
        <v>14</v>
      </c>
      <c r="E6" s="4">
        <v>21</v>
      </c>
      <c r="F6" s="5" t="s">
        <v>21</v>
      </c>
      <c r="G6" s="7" t="s">
        <v>12</v>
      </c>
      <c r="H6" s="8">
        <f t="shared" si="0"/>
        <v>-200</v>
      </c>
      <c r="I6" s="17">
        <f t="shared" si="1"/>
        <v>0</v>
      </c>
      <c r="J6" t="s">
        <v>33</v>
      </c>
      <c r="K6" s="24">
        <f>SUM(H4:H23)</f>
        <v>-400</v>
      </c>
    </row>
    <row r="7" spans="1:11" x14ac:dyDescent="0.25">
      <c r="A7" s="4">
        <v>4</v>
      </c>
      <c r="B7" s="4" t="s">
        <v>11</v>
      </c>
      <c r="C7" s="4">
        <v>3000</v>
      </c>
      <c r="D7" s="4" t="s">
        <v>13</v>
      </c>
      <c r="E7" s="4">
        <v>35</v>
      </c>
      <c r="F7" s="5" t="s">
        <v>20</v>
      </c>
      <c r="G7" s="7" t="s">
        <v>12</v>
      </c>
      <c r="H7" s="8">
        <f t="shared" si="0"/>
        <v>-200</v>
      </c>
      <c r="I7" s="17">
        <f t="shared" si="1"/>
        <v>0</v>
      </c>
    </row>
    <row r="8" spans="1:11" x14ac:dyDescent="0.25">
      <c r="A8" s="4">
        <v>5</v>
      </c>
      <c r="B8" s="4" t="s">
        <v>10</v>
      </c>
      <c r="C8" s="4">
        <v>1500</v>
      </c>
      <c r="D8" s="4" t="s">
        <v>15</v>
      </c>
      <c r="E8" s="4">
        <v>63</v>
      </c>
      <c r="F8" s="5" t="s">
        <v>20</v>
      </c>
      <c r="G8" s="6" t="s">
        <v>8</v>
      </c>
      <c r="H8" s="8">
        <f t="shared" si="0"/>
        <v>100</v>
      </c>
      <c r="I8" s="17">
        <f t="shared" si="1"/>
        <v>1</v>
      </c>
    </row>
    <row r="9" spans="1:11" x14ac:dyDescent="0.25">
      <c r="A9" s="4">
        <v>6</v>
      </c>
      <c r="B9" s="4" t="s">
        <v>11</v>
      </c>
      <c r="C9" s="4">
        <v>2000</v>
      </c>
      <c r="D9" s="4" t="s">
        <v>13</v>
      </c>
      <c r="E9" s="4">
        <v>40</v>
      </c>
      <c r="F9" s="5" t="s">
        <v>20</v>
      </c>
      <c r="G9" s="6" t="s">
        <v>8</v>
      </c>
      <c r="H9" s="8">
        <f t="shared" si="0"/>
        <v>100</v>
      </c>
      <c r="I9" s="17">
        <f t="shared" si="1"/>
        <v>1</v>
      </c>
    </row>
    <row r="10" spans="1:11" x14ac:dyDescent="0.25">
      <c r="A10" s="4">
        <v>7</v>
      </c>
      <c r="B10" s="4" t="s">
        <v>11</v>
      </c>
      <c r="C10" s="4">
        <v>2500</v>
      </c>
      <c r="D10" s="4" t="s">
        <v>15</v>
      </c>
      <c r="E10" s="4">
        <v>55</v>
      </c>
      <c r="F10" s="5" t="s">
        <v>21</v>
      </c>
      <c r="G10" s="6" t="s">
        <v>8</v>
      </c>
      <c r="H10" s="8">
        <f t="shared" si="0"/>
        <v>100</v>
      </c>
      <c r="I10" s="17">
        <f t="shared" si="1"/>
        <v>1</v>
      </c>
    </row>
    <row r="11" spans="1:11" x14ac:dyDescent="0.25">
      <c r="A11" s="4">
        <v>8</v>
      </c>
      <c r="B11" s="4" t="s">
        <v>11</v>
      </c>
      <c r="C11" s="4">
        <v>3000</v>
      </c>
      <c r="D11" s="4" t="s">
        <v>18</v>
      </c>
      <c r="E11" s="4">
        <v>22</v>
      </c>
      <c r="F11" s="5" t="s">
        <v>20</v>
      </c>
      <c r="G11" s="7" t="s">
        <v>12</v>
      </c>
      <c r="H11" s="8">
        <f t="shared" si="0"/>
        <v>-200</v>
      </c>
      <c r="I11" s="17">
        <f t="shared" si="1"/>
        <v>0</v>
      </c>
    </row>
    <row r="12" spans="1:11" x14ac:dyDescent="0.25">
      <c r="A12" s="4">
        <v>9</v>
      </c>
      <c r="B12" s="4" t="s">
        <v>10</v>
      </c>
      <c r="C12" s="4">
        <v>4000</v>
      </c>
      <c r="D12" s="4" t="s">
        <v>18</v>
      </c>
      <c r="E12" s="4">
        <v>25</v>
      </c>
      <c r="F12" s="5" t="s">
        <v>21</v>
      </c>
      <c r="G12" s="6" t="s">
        <v>8</v>
      </c>
      <c r="H12" s="8">
        <f t="shared" si="0"/>
        <v>100</v>
      </c>
      <c r="I12" s="17">
        <f t="shared" si="1"/>
        <v>1</v>
      </c>
      <c r="K12" s="93" t="s">
        <v>91</v>
      </c>
    </row>
    <row r="13" spans="1:11" x14ac:dyDescent="0.25">
      <c r="A13" s="4">
        <v>10</v>
      </c>
      <c r="B13" s="4" t="s">
        <v>11</v>
      </c>
      <c r="C13" s="4">
        <v>2500</v>
      </c>
      <c r="D13" s="4" t="s">
        <v>15</v>
      </c>
      <c r="E13" s="4">
        <v>33</v>
      </c>
      <c r="F13" s="5" t="s">
        <v>20</v>
      </c>
      <c r="G13" s="6" t="s">
        <v>8</v>
      </c>
      <c r="H13" s="8">
        <f t="shared" si="0"/>
        <v>100</v>
      </c>
      <c r="I13" s="17">
        <f t="shared" si="1"/>
        <v>1</v>
      </c>
      <c r="K13" s="94"/>
    </row>
    <row r="14" spans="1:11" x14ac:dyDescent="0.25">
      <c r="A14" s="4">
        <v>11</v>
      </c>
      <c r="B14" s="4" t="s">
        <v>10</v>
      </c>
      <c r="C14" s="4">
        <v>1500</v>
      </c>
      <c r="D14" s="4" t="s">
        <v>13</v>
      </c>
      <c r="E14" s="4">
        <v>18</v>
      </c>
      <c r="F14" s="5" t="s">
        <v>20</v>
      </c>
      <c r="G14" s="7" t="s">
        <v>12</v>
      </c>
      <c r="H14" s="8">
        <f t="shared" si="0"/>
        <v>-200</v>
      </c>
      <c r="I14" s="17">
        <f t="shared" si="1"/>
        <v>0</v>
      </c>
    </row>
    <row r="15" spans="1:11" x14ac:dyDescent="0.25">
      <c r="A15" s="4">
        <v>12</v>
      </c>
      <c r="B15" s="4" t="s">
        <v>10</v>
      </c>
      <c r="C15" s="4">
        <v>1200</v>
      </c>
      <c r="D15" s="4" t="s">
        <v>14</v>
      </c>
      <c r="E15" s="4">
        <v>40</v>
      </c>
      <c r="F15" s="5" t="s">
        <v>20</v>
      </c>
      <c r="G15" s="7" t="s">
        <v>12</v>
      </c>
      <c r="H15" s="8">
        <f t="shared" si="0"/>
        <v>-200</v>
      </c>
      <c r="I15" s="17">
        <f t="shared" si="1"/>
        <v>0</v>
      </c>
    </row>
    <row r="16" spans="1:11" x14ac:dyDescent="0.25">
      <c r="A16" s="4">
        <v>13</v>
      </c>
      <c r="B16" s="4" t="s">
        <v>10</v>
      </c>
      <c r="C16" s="4">
        <v>3500</v>
      </c>
      <c r="D16" s="4" t="s">
        <v>14</v>
      </c>
      <c r="E16" s="4">
        <v>32</v>
      </c>
      <c r="F16" s="5" t="s">
        <v>20</v>
      </c>
      <c r="G16" s="6" t="s">
        <v>8</v>
      </c>
      <c r="H16" s="8">
        <f t="shared" si="0"/>
        <v>100</v>
      </c>
      <c r="I16" s="17">
        <f t="shared" si="1"/>
        <v>1</v>
      </c>
    </row>
    <row r="17" spans="1:9" x14ac:dyDescent="0.25">
      <c r="A17" s="4">
        <v>14</v>
      </c>
      <c r="B17" s="4" t="s">
        <v>11</v>
      </c>
      <c r="C17" s="4">
        <v>2500</v>
      </c>
      <c r="D17" s="4" t="s">
        <v>14</v>
      </c>
      <c r="E17" s="4">
        <v>20</v>
      </c>
      <c r="F17" s="5" t="s">
        <v>24</v>
      </c>
      <c r="G17" s="6" t="s">
        <v>8</v>
      </c>
      <c r="H17" s="8">
        <f t="shared" si="0"/>
        <v>100</v>
      </c>
      <c r="I17" s="17">
        <f t="shared" si="1"/>
        <v>1</v>
      </c>
    </row>
    <row r="18" spans="1:9" x14ac:dyDescent="0.25">
      <c r="A18" s="4">
        <v>15</v>
      </c>
      <c r="B18" s="4" t="s">
        <v>10</v>
      </c>
      <c r="C18" s="4">
        <v>1250</v>
      </c>
      <c r="D18" s="4" t="s">
        <v>13</v>
      </c>
      <c r="E18" s="4">
        <v>37</v>
      </c>
      <c r="F18" s="5" t="s">
        <v>24</v>
      </c>
      <c r="G18" s="6" t="s">
        <v>8</v>
      </c>
      <c r="H18" s="8">
        <f t="shared" si="0"/>
        <v>100</v>
      </c>
      <c r="I18" s="17">
        <f t="shared" si="1"/>
        <v>1</v>
      </c>
    </row>
    <row r="19" spans="1:9" x14ac:dyDescent="0.25">
      <c r="A19" s="4">
        <v>16</v>
      </c>
      <c r="B19" s="4" t="s">
        <v>11</v>
      </c>
      <c r="C19" s="4">
        <v>5000</v>
      </c>
      <c r="D19" s="4" t="s">
        <v>18</v>
      </c>
      <c r="E19" s="4">
        <v>32</v>
      </c>
      <c r="F19" s="5" t="s">
        <v>20</v>
      </c>
      <c r="G19" s="6" t="s">
        <v>8</v>
      </c>
      <c r="H19" s="8">
        <f t="shared" si="0"/>
        <v>100</v>
      </c>
      <c r="I19" s="17">
        <f t="shared" si="1"/>
        <v>1</v>
      </c>
    </row>
    <row r="20" spans="1:9" x14ac:dyDescent="0.25">
      <c r="A20" s="4">
        <v>17</v>
      </c>
      <c r="B20" s="4" t="s">
        <v>10</v>
      </c>
      <c r="C20" s="4">
        <v>3500</v>
      </c>
      <c r="D20" s="4" t="s">
        <v>13</v>
      </c>
      <c r="E20" s="4">
        <v>31</v>
      </c>
      <c r="F20" s="5" t="s">
        <v>20</v>
      </c>
      <c r="G20" s="7" t="s">
        <v>12</v>
      </c>
      <c r="H20" s="8">
        <f t="shared" si="0"/>
        <v>-200</v>
      </c>
      <c r="I20" s="17">
        <f t="shared" si="1"/>
        <v>0</v>
      </c>
    </row>
    <row r="21" spans="1:9" x14ac:dyDescent="0.25">
      <c r="A21" s="4">
        <v>18</v>
      </c>
      <c r="B21" s="4" t="s">
        <v>11</v>
      </c>
      <c r="C21" s="4">
        <v>2000</v>
      </c>
      <c r="D21" s="4" t="s">
        <v>15</v>
      </c>
      <c r="E21" s="4">
        <v>55</v>
      </c>
      <c r="F21" s="5" t="s">
        <v>20</v>
      </c>
      <c r="G21" s="6" t="s">
        <v>8</v>
      </c>
      <c r="H21" s="8">
        <f t="shared" si="0"/>
        <v>100</v>
      </c>
      <c r="I21" s="17">
        <f t="shared" si="1"/>
        <v>1</v>
      </c>
    </row>
    <row r="22" spans="1:9" x14ac:dyDescent="0.25">
      <c r="A22" s="4">
        <v>19</v>
      </c>
      <c r="B22" s="4" t="s">
        <v>10</v>
      </c>
      <c r="C22" s="4">
        <v>1400</v>
      </c>
      <c r="D22" s="4" t="s">
        <v>14</v>
      </c>
      <c r="E22" s="4">
        <v>44</v>
      </c>
      <c r="F22" s="5" t="s">
        <v>24</v>
      </c>
      <c r="G22" s="6" t="s">
        <v>8</v>
      </c>
      <c r="H22" s="8">
        <f t="shared" si="0"/>
        <v>100</v>
      </c>
      <c r="I22" s="17">
        <f t="shared" si="1"/>
        <v>1</v>
      </c>
    </row>
    <row r="23" spans="1:9" x14ac:dyDescent="0.25">
      <c r="A23" s="4">
        <v>20</v>
      </c>
      <c r="B23" s="4" t="s">
        <v>11</v>
      </c>
      <c r="C23" s="4">
        <v>1100</v>
      </c>
      <c r="D23" s="4" t="s">
        <v>15</v>
      </c>
      <c r="E23" s="4">
        <v>65</v>
      </c>
      <c r="F23" s="5" t="s">
        <v>20</v>
      </c>
      <c r="G23" s="7" t="s">
        <v>12</v>
      </c>
      <c r="H23" s="8">
        <f t="shared" si="0"/>
        <v>-200</v>
      </c>
      <c r="I23" s="17">
        <f t="shared" si="1"/>
        <v>0</v>
      </c>
    </row>
  </sheetData>
  <mergeCells count="2">
    <mergeCell ref="A1:H1"/>
    <mergeCell ref="K12:K13"/>
  </mergeCells>
  <conditionalFormatting sqref="H4:H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45"/>
  <sheetViews>
    <sheetView tabSelected="1" topLeftCell="H1" workbookViewId="0">
      <selection activeCell="AA22" sqref="AA22"/>
    </sheetView>
  </sheetViews>
  <sheetFormatPr defaultRowHeight="15" x14ac:dyDescent="0.25"/>
  <cols>
    <col min="3" max="3" width="5.28515625" bestFit="1" customWidth="1"/>
    <col min="4" max="4" width="5.5703125" bestFit="1" customWidth="1"/>
    <col min="5" max="5" width="7.140625" bestFit="1" customWidth="1"/>
    <col min="6" max="6" width="13.42578125" bestFit="1" customWidth="1"/>
    <col min="7" max="7" width="6.42578125" bestFit="1" customWidth="1"/>
    <col min="8" max="8" width="19.140625" bestFit="1" customWidth="1"/>
    <col min="9" max="9" width="12.28515625" bestFit="1" customWidth="1"/>
    <col min="10" max="10" width="4.42578125" customWidth="1"/>
    <col min="11" max="11" width="11.7109375" customWidth="1"/>
    <col min="12" max="12" width="13.42578125" customWidth="1"/>
    <col min="13" max="13" width="12.28515625" customWidth="1"/>
    <col min="14" max="15" width="10.42578125" customWidth="1"/>
    <col min="16" max="16" width="12.28515625" customWidth="1"/>
    <col min="17" max="17" width="12" customWidth="1"/>
    <col min="18" max="20" width="12.28515625" customWidth="1"/>
    <col min="21" max="21" width="5.28515625" customWidth="1"/>
    <col min="22" max="22" width="13.28515625" customWidth="1"/>
    <col min="23" max="23" width="13" style="1" customWidth="1"/>
    <col min="24" max="24" width="10.7109375" style="1" customWidth="1"/>
    <col min="25" max="25" width="13.42578125" bestFit="1" customWidth="1"/>
    <col min="26" max="26" width="2.85546875" style="1" customWidth="1"/>
    <col min="29" max="30" width="9.140625" style="36"/>
    <col min="31" max="34" width="9.140625" style="38"/>
    <col min="35" max="35" width="2" style="38" bestFit="1" customWidth="1"/>
    <col min="36" max="36" width="13.42578125" style="38" bestFit="1" customWidth="1"/>
    <col min="37" max="38" width="9.140625" style="38"/>
    <col min="39" max="42" width="9.140625" style="36"/>
  </cols>
  <sheetData>
    <row r="1" spans="1:40" ht="18.75" x14ac:dyDescent="0.3">
      <c r="B1" s="9"/>
      <c r="C1" s="9"/>
      <c r="D1" s="9"/>
      <c r="E1" s="9"/>
      <c r="F1" s="9"/>
      <c r="G1" s="9"/>
      <c r="H1" s="9"/>
      <c r="I1" s="9"/>
      <c r="J1" s="9"/>
      <c r="K1" s="98" t="s">
        <v>62</v>
      </c>
      <c r="L1" s="98"/>
      <c r="M1" s="98"/>
      <c r="N1" s="98"/>
      <c r="O1" s="98"/>
      <c r="P1" s="74" t="s">
        <v>92</v>
      </c>
      <c r="Q1" s="9"/>
      <c r="R1" s="9"/>
      <c r="S1" s="9"/>
      <c r="T1" s="9"/>
      <c r="U1" s="9"/>
      <c r="V1" s="95" t="s">
        <v>55</v>
      </c>
      <c r="W1" s="95"/>
      <c r="X1" s="95"/>
      <c r="Y1" s="95"/>
      <c r="Z1" s="95"/>
      <c r="AA1" s="71"/>
      <c r="AB1" s="71"/>
      <c r="AC1" s="71"/>
      <c r="AD1" s="38"/>
      <c r="AM1" s="38"/>
    </row>
    <row r="2" spans="1:40" ht="21" x14ac:dyDescent="0.35">
      <c r="A2" s="99" t="s">
        <v>89</v>
      </c>
      <c r="B2" s="9"/>
      <c r="C2" s="97" t="s">
        <v>53</v>
      </c>
      <c r="D2" s="97"/>
      <c r="E2" s="97"/>
      <c r="F2" s="97"/>
      <c r="G2" s="97"/>
      <c r="H2" s="97"/>
      <c r="I2" s="97"/>
      <c r="J2" s="9"/>
      <c r="K2" s="27"/>
      <c r="L2" s="27"/>
      <c r="M2" s="27" t="s">
        <v>51</v>
      </c>
      <c r="N2" s="27"/>
      <c r="O2" s="27"/>
      <c r="P2" s="27"/>
      <c r="Q2" s="27"/>
      <c r="R2" s="27"/>
      <c r="S2" s="27"/>
      <c r="T2" s="27"/>
      <c r="U2" s="9"/>
      <c r="V2" s="50"/>
      <c r="W2" s="53" t="s">
        <v>42</v>
      </c>
      <c r="X2" s="52"/>
      <c r="Y2" s="51" t="s">
        <v>43</v>
      </c>
      <c r="Z2" s="42"/>
      <c r="AA2" s="71"/>
      <c r="AB2" s="71"/>
      <c r="AC2" s="71"/>
      <c r="AD2" s="71"/>
      <c r="AE2" s="76"/>
      <c r="AF2" s="76"/>
      <c r="AG2" s="71"/>
      <c r="AH2" s="76"/>
      <c r="AI2" s="71"/>
      <c r="AJ2" s="71"/>
      <c r="AK2" s="71"/>
      <c r="AL2" s="71"/>
      <c r="AM2" s="76"/>
      <c r="AN2" s="28"/>
    </row>
    <row r="3" spans="1:40" x14ac:dyDescent="0.25">
      <c r="A3" s="100"/>
      <c r="B3" s="9"/>
      <c r="C3" s="3" t="s">
        <v>9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56</v>
      </c>
      <c r="I3" s="3" t="s">
        <v>7</v>
      </c>
      <c r="J3" s="9"/>
      <c r="K3" s="43" t="s">
        <v>47</v>
      </c>
      <c r="L3" s="43" t="s">
        <v>15</v>
      </c>
      <c r="M3" s="43" t="s">
        <v>13</v>
      </c>
      <c r="N3" s="43" t="s">
        <v>36</v>
      </c>
      <c r="O3" s="43" t="s">
        <v>58</v>
      </c>
      <c r="P3" s="43" t="s">
        <v>49</v>
      </c>
      <c r="Q3" s="59" t="s">
        <v>61</v>
      </c>
      <c r="R3" s="59" t="s">
        <v>48</v>
      </c>
      <c r="S3" s="60" t="s">
        <v>25</v>
      </c>
      <c r="T3" s="60" t="s">
        <v>59</v>
      </c>
      <c r="U3" s="47" t="s">
        <v>44</v>
      </c>
      <c r="V3" s="39" t="s">
        <v>39</v>
      </c>
      <c r="W3" s="40">
        <v>0.7047619047619047</v>
      </c>
      <c r="X3" s="40"/>
      <c r="Y3" s="40"/>
      <c r="Z3" s="40" t="s">
        <v>40</v>
      </c>
      <c r="AA3" s="71"/>
      <c r="AB3" s="71"/>
      <c r="AC3" s="71"/>
      <c r="AD3" s="38"/>
      <c r="AE3" s="76"/>
      <c r="AF3" s="76"/>
      <c r="AG3" s="71"/>
      <c r="AH3" s="76"/>
      <c r="AI3" s="71"/>
      <c r="AJ3" s="71"/>
      <c r="AK3" s="71"/>
      <c r="AL3" s="71"/>
      <c r="AM3" s="76"/>
      <c r="AN3" s="28"/>
    </row>
    <row r="4" spans="1:40" x14ac:dyDescent="0.25">
      <c r="A4" s="100"/>
      <c r="B4" s="9"/>
      <c r="C4" s="4">
        <v>21</v>
      </c>
      <c r="D4" s="4" t="s">
        <v>11</v>
      </c>
      <c r="E4" s="4">
        <v>2000</v>
      </c>
      <c r="F4" s="4" t="s">
        <v>13</v>
      </c>
      <c r="G4" s="4">
        <v>40</v>
      </c>
      <c r="H4" s="5" t="s">
        <v>20</v>
      </c>
      <c r="I4" s="6" t="s">
        <v>8</v>
      </c>
      <c r="J4" s="9"/>
      <c r="K4" s="4">
        <f>IF(E4&gt;3100,1,0)</f>
        <v>0</v>
      </c>
      <c r="L4" s="4">
        <f t="shared" ref="L4:L23" si="0">IF(F4="APOSENTADO",1,0)</f>
        <v>0</v>
      </c>
      <c r="M4" s="4">
        <f t="shared" ref="M4:M23" si="1">IF(F4="AUTONOMO",1,0)</f>
        <v>1</v>
      </c>
      <c r="N4" s="4">
        <f t="shared" ref="N4:N23" si="2">IF(G4&lt;=22,1,0)</f>
        <v>0</v>
      </c>
      <c r="O4" s="4">
        <f>IF(P4="PAGOU",1,0)</f>
        <v>1</v>
      </c>
      <c r="P4" s="44" t="s">
        <v>8</v>
      </c>
      <c r="Q4" s="41">
        <f t="shared" ref="Q4:Q23" si="3">($W$3+L4*W$4+M4*W$5+N4*W$6+K4*W$7)*100</f>
        <v>53.015873015873005</v>
      </c>
      <c r="R4" s="44">
        <f t="shared" ref="R4:R23" si="4">IF(Q4&lt;=$X$11,0,1)</f>
        <v>0</v>
      </c>
      <c r="S4" s="8">
        <f>IF(P4="PAGOU",100,-200)*R4</f>
        <v>0</v>
      </c>
      <c r="T4" s="68">
        <f>IF(R4=O4,1,0)</f>
        <v>0</v>
      </c>
      <c r="U4" s="34">
        <f>IF(P4="PAGOU",1,0)</f>
        <v>1</v>
      </c>
      <c r="V4" s="13"/>
      <c r="W4" s="29">
        <v>0.29523809523809541</v>
      </c>
      <c r="X4" s="29" t="s">
        <v>41</v>
      </c>
      <c r="Y4" s="32" t="str">
        <f>L3</f>
        <v>APOSENTADO</v>
      </c>
      <c r="Z4" s="29" t="s">
        <v>40</v>
      </c>
      <c r="AA4" s="71"/>
      <c r="AB4" s="71"/>
      <c r="AC4" s="71"/>
      <c r="AD4" s="71"/>
      <c r="AE4" s="76"/>
      <c r="AF4" s="76"/>
      <c r="AG4" s="71"/>
      <c r="AH4" s="76"/>
      <c r="AI4" s="71"/>
      <c r="AJ4" s="71"/>
      <c r="AK4" s="71"/>
      <c r="AL4" s="71"/>
      <c r="AM4" s="76"/>
      <c r="AN4" s="28"/>
    </row>
    <row r="5" spans="1:40" x14ac:dyDescent="0.25">
      <c r="A5" s="100"/>
      <c r="B5" s="9"/>
      <c r="C5" s="4">
        <v>22</v>
      </c>
      <c r="D5" s="4" t="s">
        <v>11</v>
      </c>
      <c r="E5" s="4">
        <v>3000</v>
      </c>
      <c r="F5" s="4" t="s">
        <v>13</v>
      </c>
      <c r="G5" s="4">
        <v>35</v>
      </c>
      <c r="H5" s="5" t="s">
        <v>20</v>
      </c>
      <c r="I5" s="7" t="s">
        <v>12</v>
      </c>
      <c r="J5" s="9"/>
      <c r="K5" s="4">
        <f t="shared" ref="K5:K23" si="5">IF(E5&gt;3100,1,0)</f>
        <v>0</v>
      </c>
      <c r="L5" s="4">
        <f t="shared" si="0"/>
        <v>0</v>
      </c>
      <c r="M5" s="4">
        <f t="shared" si="1"/>
        <v>1</v>
      </c>
      <c r="N5" s="4">
        <f t="shared" si="2"/>
        <v>0</v>
      </c>
      <c r="O5" s="4">
        <f t="shared" ref="O5:O23" si="6">IF(P5="PAGOU",1,0)</f>
        <v>0</v>
      </c>
      <c r="P5" s="45" t="s">
        <v>12</v>
      </c>
      <c r="Q5" s="41">
        <f t="shared" si="3"/>
        <v>53.015873015873005</v>
      </c>
      <c r="R5" s="44">
        <f t="shared" si="4"/>
        <v>0</v>
      </c>
      <c r="S5" s="8">
        <f t="shared" ref="S5:S23" si="7">IF(P5="PAGOU",100,-200)*R5</f>
        <v>0</v>
      </c>
      <c r="T5" s="68">
        <f t="shared" ref="T5:T23" si="8">IF(R5=O5,1,0)</f>
        <v>1</v>
      </c>
      <c r="U5" s="34">
        <f t="shared" ref="U5:U23" si="9">IF(P5="PAGOU",1,0)</f>
        <v>0</v>
      </c>
      <c r="V5" s="13"/>
      <c r="W5" s="29">
        <v>-0.17460317460317459</v>
      </c>
      <c r="X5" s="29" t="s">
        <v>41</v>
      </c>
      <c r="Y5" s="32" t="str">
        <f>M3</f>
        <v>AUTONOMO</v>
      </c>
      <c r="Z5" s="29" t="s">
        <v>40</v>
      </c>
      <c r="AA5" s="71"/>
      <c r="AB5" s="71"/>
      <c r="AC5" s="71"/>
      <c r="AD5" s="38"/>
      <c r="AE5" s="76"/>
      <c r="AF5" s="76"/>
      <c r="AG5" s="71"/>
      <c r="AH5" s="76"/>
      <c r="AI5" s="71"/>
      <c r="AJ5" s="71"/>
      <c r="AK5" s="71"/>
      <c r="AL5" s="71"/>
      <c r="AM5" s="76"/>
      <c r="AN5" s="28"/>
    </row>
    <row r="6" spans="1:40" x14ac:dyDescent="0.25">
      <c r="A6" s="100"/>
      <c r="B6" s="9"/>
      <c r="C6" s="4">
        <v>23</v>
      </c>
      <c r="D6" s="4" t="s">
        <v>11</v>
      </c>
      <c r="E6" s="26">
        <v>3500</v>
      </c>
      <c r="F6" s="4" t="s">
        <v>18</v>
      </c>
      <c r="G6" s="4">
        <v>32</v>
      </c>
      <c r="H6" s="5" t="s">
        <v>20</v>
      </c>
      <c r="I6" s="6" t="s">
        <v>8</v>
      </c>
      <c r="J6" s="9"/>
      <c r="K6" s="4">
        <f t="shared" si="5"/>
        <v>1</v>
      </c>
      <c r="L6" s="4">
        <f t="shared" si="0"/>
        <v>0</v>
      </c>
      <c r="M6" s="4">
        <f t="shared" si="1"/>
        <v>0</v>
      </c>
      <c r="N6" s="4">
        <f t="shared" si="2"/>
        <v>0</v>
      </c>
      <c r="O6" s="4">
        <f t="shared" si="6"/>
        <v>1</v>
      </c>
      <c r="P6" s="44" t="s">
        <v>8</v>
      </c>
      <c r="Q6" s="41">
        <f t="shared" si="3"/>
        <v>79.365079365079382</v>
      </c>
      <c r="R6" s="44">
        <f t="shared" si="4"/>
        <v>1</v>
      </c>
      <c r="S6" s="8">
        <f t="shared" si="7"/>
        <v>100</v>
      </c>
      <c r="T6" s="68">
        <f t="shared" si="8"/>
        <v>1</v>
      </c>
      <c r="U6" s="34">
        <f t="shared" si="9"/>
        <v>1</v>
      </c>
      <c r="V6" s="13"/>
      <c r="W6" s="29">
        <v>-0.63492063492063477</v>
      </c>
      <c r="X6" s="29" t="s">
        <v>41</v>
      </c>
      <c r="Y6" s="32" t="str">
        <f>N3</f>
        <v>IDADE&lt;=22</v>
      </c>
      <c r="Z6" s="29" t="s">
        <v>40</v>
      </c>
      <c r="AA6" s="71"/>
      <c r="AB6" s="71"/>
      <c r="AC6" s="71"/>
      <c r="AD6" s="71"/>
      <c r="AE6" s="76"/>
      <c r="AF6" s="76"/>
      <c r="AG6" s="71"/>
      <c r="AH6" s="76"/>
      <c r="AI6" s="71"/>
      <c r="AJ6" s="71"/>
      <c r="AK6" s="71"/>
      <c r="AL6" s="71"/>
      <c r="AM6" s="76"/>
      <c r="AN6" s="28"/>
    </row>
    <row r="7" spans="1:40" x14ac:dyDescent="0.25">
      <c r="A7" s="100"/>
      <c r="B7" s="9"/>
      <c r="C7" s="4">
        <v>24</v>
      </c>
      <c r="D7" s="4" t="s">
        <v>11</v>
      </c>
      <c r="E7" s="4">
        <v>2500</v>
      </c>
      <c r="F7" s="4" t="s">
        <v>15</v>
      </c>
      <c r="G7" s="4">
        <v>33</v>
      </c>
      <c r="H7" s="5" t="s">
        <v>20</v>
      </c>
      <c r="I7" s="6" t="s">
        <v>8</v>
      </c>
      <c r="J7" s="9"/>
      <c r="K7" s="4">
        <f t="shared" si="5"/>
        <v>0</v>
      </c>
      <c r="L7" s="4">
        <f t="shared" si="0"/>
        <v>1</v>
      </c>
      <c r="M7" s="4">
        <f t="shared" si="1"/>
        <v>0</v>
      </c>
      <c r="N7" s="4">
        <f t="shared" si="2"/>
        <v>0</v>
      </c>
      <c r="O7" s="4">
        <f t="shared" si="6"/>
        <v>1</v>
      </c>
      <c r="P7" s="44" t="s">
        <v>8</v>
      </c>
      <c r="Q7" s="41">
        <f t="shared" si="3"/>
        <v>100</v>
      </c>
      <c r="R7" s="44">
        <f t="shared" si="4"/>
        <v>1</v>
      </c>
      <c r="S7" s="8">
        <f t="shared" si="7"/>
        <v>100</v>
      </c>
      <c r="T7" s="68">
        <f t="shared" si="8"/>
        <v>1</v>
      </c>
      <c r="U7" s="34">
        <f t="shared" si="9"/>
        <v>1</v>
      </c>
      <c r="V7" s="30"/>
      <c r="W7" s="31">
        <v>8.8888888888889156E-2</v>
      </c>
      <c r="X7" s="31" t="s">
        <v>41</v>
      </c>
      <c r="Y7" s="33" t="str">
        <f>K3</f>
        <v>RENDA&gt;3000</v>
      </c>
      <c r="Z7" s="31"/>
      <c r="AA7" s="71"/>
      <c r="AB7" s="71"/>
      <c r="AC7" s="71"/>
      <c r="AD7" s="38"/>
      <c r="AE7" s="76"/>
      <c r="AF7" s="76"/>
      <c r="AG7" s="71"/>
      <c r="AH7" s="76"/>
      <c r="AI7" s="71"/>
      <c r="AJ7" s="71"/>
      <c r="AK7" s="71"/>
      <c r="AL7" s="71"/>
      <c r="AM7" s="76"/>
      <c r="AN7" s="28"/>
    </row>
    <row r="8" spans="1:40" x14ac:dyDescent="0.25">
      <c r="A8" s="100"/>
      <c r="B8" s="9"/>
      <c r="C8" s="4">
        <v>25</v>
      </c>
      <c r="D8" s="4" t="s">
        <v>11</v>
      </c>
      <c r="E8" s="4">
        <v>3000</v>
      </c>
      <c r="F8" s="4" t="s">
        <v>18</v>
      </c>
      <c r="G8" s="4">
        <v>22</v>
      </c>
      <c r="H8" s="5" t="s">
        <v>20</v>
      </c>
      <c r="I8" s="7" t="s">
        <v>12</v>
      </c>
      <c r="J8" s="9"/>
      <c r="K8" s="4">
        <f t="shared" si="5"/>
        <v>0</v>
      </c>
      <c r="L8" s="4">
        <f t="shared" si="0"/>
        <v>0</v>
      </c>
      <c r="M8" s="4">
        <f t="shared" si="1"/>
        <v>0</v>
      </c>
      <c r="N8" s="4">
        <f t="shared" si="2"/>
        <v>1</v>
      </c>
      <c r="O8" s="4">
        <f t="shared" si="6"/>
        <v>0</v>
      </c>
      <c r="P8" s="45" t="s">
        <v>12</v>
      </c>
      <c r="Q8" s="41">
        <f t="shared" si="3"/>
        <v>6.9841269841269931</v>
      </c>
      <c r="R8" s="44">
        <f t="shared" si="4"/>
        <v>0</v>
      </c>
      <c r="S8" s="8">
        <f t="shared" si="7"/>
        <v>0</v>
      </c>
      <c r="T8" s="68">
        <f t="shared" si="8"/>
        <v>1</v>
      </c>
      <c r="U8" s="34">
        <f t="shared" si="9"/>
        <v>0</v>
      </c>
      <c r="V8" s="9"/>
      <c r="W8" s="28"/>
      <c r="X8" s="28"/>
      <c r="Y8" s="9"/>
      <c r="Z8" s="28"/>
      <c r="AA8" s="71"/>
      <c r="AB8" s="71"/>
      <c r="AC8" s="71"/>
      <c r="AD8" s="71"/>
      <c r="AE8" s="76"/>
      <c r="AF8" s="76"/>
      <c r="AG8" s="71"/>
      <c r="AH8" s="76"/>
      <c r="AI8" s="71"/>
      <c r="AJ8" s="71"/>
      <c r="AK8" s="71"/>
      <c r="AL8" s="71"/>
      <c r="AM8" s="76"/>
      <c r="AN8" s="28"/>
    </row>
    <row r="9" spans="1:40" x14ac:dyDescent="0.25">
      <c r="A9" s="100"/>
      <c r="B9" s="9"/>
      <c r="C9" s="4">
        <v>26</v>
      </c>
      <c r="D9" s="4" t="s">
        <v>10</v>
      </c>
      <c r="E9" s="4">
        <v>1400</v>
      </c>
      <c r="F9" s="4" t="s">
        <v>14</v>
      </c>
      <c r="G9" s="4">
        <v>44</v>
      </c>
      <c r="H9" s="5" t="s">
        <v>22</v>
      </c>
      <c r="I9" s="6" t="s">
        <v>8</v>
      </c>
      <c r="J9" s="9"/>
      <c r="K9" s="4">
        <f t="shared" si="5"/>
        <v>0</v>
      </c>
      <c r="L9" s="4">
        <f t="shared" si="0"/>
        <v>0</v>
      </c>
      <c r="M9" s="4">
        <f t="shared" si="1"/>
        <v>0</v>
      </c>
      <c r="N9" s="4">
        <f t="shared" si="2"/>
        <v>0</v>
      </c>
      <c r="O9" s="4">
        <f t="shared" si="6"/>
        <v>1</v>
      </c>
      <c r="P9" s="44" t="s">
        <v>8</v>
      </c>
      <c r="Q9" s="41">
        <f t="shared" si="3"/>
        <v>70.476190476190467</v>
      </c>
      <c r="R9" s="44">
        <f t="shared" si="4"/>
        <v>1</v>
      </c>
      <c r="S9" s="8">
        <f t="shared" si="7"/>
        <v>100</v>
      </c>
      <c r="T9" s="68">
        <f t="shared" si="8"/>
        <v>1</v>
      </c>
      <c r="U9" s="34">
        <f t="shared" si="9"/>
        <v>1</v>
      </c>
      <c r="V9" s="9"/>
      <c r="W9" s="28"/>
      <c r="X9" s="28"/>
      <c r="Y9" s="9"/>
      <c r="Z9" s="35"/>
      <c r="AA9" s="71"/>
      <c r="AB9" s="71"/>
      <c r="AC9" s="71"/>
      <c r="AD9" s="38"/>
      <c r="AE9" s="76"/>
      <c r="AF9" s="76"/>
      <c r="AG9" s="71"/>
      <c r="AH9" s="76"/>
      <c r="AI9" s="71"/>
      <c r="AJ9" s="71"/>
      <c r="AK9" s="71"/>
      <c r="AL9" s="71"/>
      <c r="AM9" s="76"/>
      <c r="AN9" s="28"/>
    </row>
    <row r="10" spans="1:40" ht="15.75" thickBot="1" x14ac:dyDescent="0.3">
      <c r="A10" s="100"/>
      <c r="B10" s="9"/>
      <c r="C10" s="4">
        <v>27</v>
      </c>
      <c r="D10" s="4" t="s">
        <v>10</v>
      </c>
      <c r="E10" s="4">
        <v>1500</v>
      </c>
      <c r="F10" s="4" t="s">
        <v>15</v>
      </c>
      <c r="G10" s="4">
        <v>63</v>
      </c>
      <c r="H10" s="5" t="s">
        <v>20</v>
      </c>
      <c r="I10" s="6" t="s">
        <v>8</v>
      </c>
      <c r="J10" s="9"/>
      <c r="K10" s="4">
        <f t="shared" si="5"/>
        <v>0</v>
      </c>
      <c r="L10" s="4">
        <f t="shared" si="0"/>
        <v>1</v>
      </c>
      <c r="M10" s="4">
        <f t="shared" si="1"/>
        <v>0</v>
      </c>
      <c r="N10" s="4">
        <f t="shared" si="2"/>
        <v>0</v>
      </c>
      <c r="O10" s="4">
        <f t="shared" si="6"/>
        <v>1</v>
      </c>
      <c r="P10" s="44" t="s">
        <v>8</v>
      </c>
      <c r="Q10" s="41">
        <f t="shared" si="3"/>
        <v>100</v>
      </c>
      <c r="R10" s="44">
        <f t="shared" si="4"/>
        <v>1</v>
      </c>
      <c r="S10" s="8">
        <f t="shared" si="7"/>
        <v>100</v>
      </c>
      <c r="T10" s="68">
        <f t="shared" si="8"/>
        <v>1</v>
      </c>
      <c r="U10" s="34">
        <f t="shared" si="9"/>
        <v>1</v>
      </c>
      <c r="V10" s="9"/>
      <c r="W10" s="28"/>
      <c r="X10" s="28"/>
      <c r="Y10" s="9"/>
      <c r="Z10" s="28"/>
      <c r="AA10" s="71"/>
      <c r="AB10" s="71"/>
      <c r="AC10" s="71"/>
      <c r="AD10" s="71"/>
      <c r="AE10" s="76"/>
      <c r="AF10" s="76"/>
      <c r="AG10" s="71"/>
      <c r="AH10" s="76"/>
      <c r="AI10" s="71"/>
      <c r="AJ10" s="71"/>
      <c r="AK10" s="71"/>
      <c r="AL10" s="71"/>
      <c r="AM10" s="76"/>
      <c r="AN10" s="28"/>
    </row>
    <row r="11" spans="1:40" ht="19.5" thickBot="1" x14ac:dyDescent="0.35">
      <c r="A11" s="100"/>
      <c r="B11" s="9"/>
      <c r="C11" s="4">
        <v>28</v>
      </c>
      <c r="D11" s="4" t="s">
        <v>11</v>
      </c>
      <c r="E11" s="4">
        <v>2000</v>
      </c>
      <c r="F11" s="4" t="s">
        <v>13</v>
      </c>
      <c r="G11" s="4">
        <v>19</v>
      </c>
      <c r="H11" s="5" t="s">
        <v>21</v>
      </c>
      <c r="I11" s="7" t="s">
        <v>12</v>
      </c>
      <c r="J11" s="9"/>
      <c r="K11" s="4">
        <f t="shared" si="5"/>
        <v>0</v>
      </c>
      <c r="L11" s="4">
        <f t="shared" si="0"/>
        <v>0</v>
      </c>
      <c r="M11" s="4">
        <f t="shared" si="1"/>
        <v>1</v>
      </c>
      <c r="N11" s="4">
        <f t="shared" si="2"/>
        <v>1</v>
      </c>
      <c r="O11" s="4">
        <f t="shared" si="6"/>
        <v>0</v>
      </c>
      <c r="P11" s="45" t="s">
        <v>12</v>
      </c>
      <c r="Q11" s="41">
        <f t="shared" si="3"/>
        <v>-10.476190476190473</v>
      </c>
      <c r="R11" s="44">
        <f t="shared" si="4"/>
        <v>0</v>
      </c>
      <c r="S11" s="8">
        <f t="shared" si="7"/>
        <v>0</v>
      </c>
      <c r="T11" s="68">
        <f t="shared" si="8"/>
        <v>1</v>
      </c>
      <c r="U11" s="34">
        <f t="shared" si="9"/>
        <v>0</v>
      </c>
      <c r="V11" s="54" t="s">
        <v>57</v>
      </c>
      <c r="W11" s="54"/>
      <c r="X11" s="58">
        <v>65</v>
      </c>
      <c r="Y11" s="9"/>
      <c r="Z11" s="28"/>
      <c r="AA11" s="71"/>
      <c r="AB11" s="71"/>
      <c r="AC11" s="71"/>
      <c r="AD11" s="38"/>
      <c r="AE11" s="76"/>
      <c r="AF11" s="76"/>
      <c r="AG11" s="71"/>
      <c r="AH11" s="76"/>
      <c r="AI11" s="71"/>
      <c r="AJ11" s="71"/>
      <c r="AK11" s="71"/>
      <c r="AL11" s="71"/>
      <c r="AM11" s="76"/>
      <c r="AN11" s="28"/>
    </row>
    <row r="12" spans="1:40" x14ac:dyDescent="0.25">
      <c r="A12" s="100"/>
      <c r="B12" s="9"/>
      <c r="C12" s="4">
        <v>29</v>
      </c>
      <c r="D12" s="4" t="s">
        <v>10</v>
      </c>
      <c r="E12" s="4">
        <v>2000</v>
      </c>
      <c r="F12" s="4" t="s">
        <v>15</v>
      </c>
      <c r="G12" s="4">
        <v>35</v>
      </c>
      <c r="H12" s="5" t="s">
        <v>20</v>
      </c>
      <c r="I12" s="6" t="s">
        <v>8</v>
      </c>
      <c r="J12" s="9"/>
      <c r="K12" s="4">
        <f t="shared" si="5"/>
        <v>0</v>
      </c>
      <c r="L12" s="4">
        <f t="shared" si="0"/>
        <v>1</v>
      </c>
      <c r="M12" s="4">
        <f t="shared" si="1"/>
        <v>0</v>
      </c>
      <c r="N12" s="4">
        <f t="shared" si="2"/>
        <v>0</v>
      </c>
      <c r="O12" s="4">
        <f t="shared" si="6"/>
        <v>1</v>
      </c>
      <c r="P12" s="44" t="s">
        <v>8</v>
      </c>
      <c r="Q12" s="41">
        <f t="shared" si="3"/>
        <v>100</v>
      </c>
      <c r="R12" s="44">
        <f t="shared" si="4"/>
        <v>1</v>
      </c>
      <c r="S12" s="8">
        <f t="shared" si="7"/>
        <v>100</v>
      </c>
      <c r="T12" s="68">
        <f t="shared" si="8"/>
        <v>1</v>
      </c>
      <c r="U12" s="34">
        <f t="shared" si="9"/>
        <v>1</v>
      </c>
      <c r="V12" s="9"/>
      <c r="W12" s="28"/>
      <c r="X12" s="28"/>
      <c r="Y12" s="93" t="s">
        <v>94</v>
      </c>
      <c r="Z12" s="28"/>
      <c r="AA12" s="71"/>
      <c r="AB12" s="71"/>
      <c r="AC12" s="71"/>
      <c r="AD12" s="71"/>
      <c r="AE12" s="76"/>
      <c r="AF12" s="76"/>
      <c r="AG12" s="71"/>
      <c r="AH12" s="76"/>
      <c r="AI12" s="71"/>
      <c r="AJ12" s="71"/>
      <c r="AK12" s="71"/>
      <c r="AL12" s="71"/>
      <c r="AM12" s="76"/>
      <c r="AN12" s="28"/>
    </row>
    <row r="13" spans="1:40" x14ac:dyDescent="0.25">
      <c r="A13" s="100"/>
      <c r="B13" s="9"/>
      <c r="C13" s="4">
        <v>30</v>
      </c>
      <c r="D13" s="4" t="s">
        <v>11</v>
      </c>
      <c r="E13" s="4">
        <v>2000</v>
      </c>
      <c r="F13" s="4" t="s">
        <v>15</v>
      </c>
      <c r="G13" s="4">
        <v>55</v>
      </c>
      <c r="H13" s="5" t="s">
        <v>20</v>
      </c>
      <c r="I13" s="6" t="s">
        <v>8</v>
      </c>
      <c r="J13" s="9"/>
      <c r="K13" s="4">
        <f t="shared" si="5"/>
        <v>0</v>
      </c>
      <c r="L13" s="4">
        <f t="shared" si="0"/>
        <v>1</v>
      </c>
      <c r="M13" s="4">
        <f t="shared" si="1"/>
        <v>0</v>
      </c>
      <c r="N13" s="4">
        <f t="shared" si="2"/>
        <v>0</v>
      </c>
      <c r="O13" s="4">
        <f t="shared" si="6"/>
        <v>1</v>
      </c>
      <c r="P13" s="44" t="s">
        <v>8</v>
      </c>
      <c r="Q13" s="41">
        <f t="shared" si="3"/>
        <v>100</v>
      </c>
      <c r="R13" s="44">
        <f t="shared" si="4"/>
        <v>1</v>
      </c>
      <c r="S13" s="8">
        <f t="shared" si="7"/>
        <v>100</v>
      </c>
      <c r="T13" s="68">
        <f t="shared" si="8"/>
        <v>1</v>
      </c>
      <c r="U13" s="34">
        <f t="shared" si="9"/>
        <v>1</v>
      </c>
      <c r="V13" s="54" t="s">
        <v>38</v>
      </c>
      <c r="W13" s="55"/>
      <c r="X13" s="56">
        <f>AVERAGE(R4:R23)</f>
        <v>0.55000000000000004</v>
      </c>
      <c r="Y13" s="94"/>
      <c r="Z13" s="28"/>
      <c r="AA13" s="71"/>
      <c r="AB13" s="71"/>
      <c r="AC13" s="71"/>
      <c r="AD13" s="38"/>
      <c r="AE13" s="76"/>
      <c r="AF13" s="76"/>
      <c r="AG13" s="71"/>
      <c r="AH13" s="76"/>
      <c r="AI13" s="71"/>
      <c r="AJ13" s="71"/>
      <c r="AK13" s="71"/>
      <c r="AL13" s="71"/>
      <c r="AM13" s="76"/>
      <c r="AN13" s="28"/>
    </row>
    <row r="14" spans="1:40" x14ac:dyDescent="0.25">
      <c r="A14" s="100"/>
      <c r="B14" s="9"/>
      <c r="C14" s="4">
        <v>31</v>
      </c>
      <c r="D14" s="4" t="s">
        <v>10</v>
      </c>
      <c r="E14" s="4">
        <v>3500</v>
      </c>
      <c r="F14" s="4" t="s">
        <v>14</v>
      </c>
      <c r="G14" s="4">
        <v>32</v>
      </c>
      <c r="H14" s="5" t="s">
        <v>20</v>
      </c>
      <c r="I14" s="6" t="s">
        <v>8</v>
      </c>
      <c r="J14" s="9"/>
      <c r="K14" s="4">
        <f t="shared" si="5"/>
        <v>1</v>
      </c>
      <c r="L14" s="4">
        <f t="shared" si="0"/>
        <v>0</v>
      </c>
      <c r="M14" s="4">
        <f t="shared" si="1"/>
        <v>0</v>
      </c>
      <c r="N14" s="4">
        <f t="shared" si="2"/>
        <v>0</v>
      </c>
      <c r="O14" s="4">
        <f t="shared" si="6"/>
        <v>1</v>
      </c>
      <c r="P14" s="44" t="s">
        <v>8</v>
      </c>
      <c r="Q14" s="41">
        <f t="shared" si="3"/>
        <v>79.365079365079382</v>
      </c>
      <c r="R14" s="44">
        <f t="shared" si="4"/>
        <v>1</v>
      </c>
      <c r="S14" s="8">
        <f t="shared" si="7"/>
        <v>100</v>
      </c>
      <c r="T14" s="68">
        <f t="shared" si="8"/>
        <v>1</v>
      </c>
      <c r="U14" s="34">
        <f t="shared" si="9"/>
        <v>1</v>
      </c>
      <c r="V14" s="54" t="s">
        <v>60</v>
      </c>
      <c r="W14" s="55"/>
      <c r="X14" s="56">
        <f>AVERAGE(T4:T23)</f>
        <v>0.85</v>
      </c>
      <c r="Z14" s="28"/>
      <c r="AA14" s="71"/>
      <c r="AB14" s="71"/>
      <c r="AC14" s="71"/>
      <c r="AD14" s="71"/>
      <c r="AE14" s="76"/>
      <c r="AF14" s="76"/>
      <c r="AG14" s="71"/>
      <c r="AH14" s="76"/>
      <c r="AI14" s="71"/>
      <c r="AJ14" s="71"/>
      <c r="AK14" s="71"/>
      <c r="AL14" s="71"/>
      <c r="AM14" s="76"/>
      <c r="AN14" s="28"/>
    </row>
    <row r="15" spans="1:40" x14ac:dyDescent="0.25">
      <c r="A15" s="100"/>
      <c r="B15" s="9"/>
      <c r="C15" s="4">
        <v>32</v>
      </c>
      <c r="D15" s="4" t="s">
        <v>10</v>
      </c>
      <c r="E15" s="4">
        <v>1200</v>
      </c>
      <c r="F15" s="4" t="s">
        <v>14</v>
      </c>
      <c r="G15" s="4">
        <v>21</v>
      </c>
      <c r="H15" s="5" t="s">
        <v>22</v>
      </c>
      <c r="I15" s="7" t="s">
        <v>12</v>
      </c>
      <c r="J15" s="9"/>
      <c r="K15" s="4">
        <f t="shared" si="5"/>
        <v>0</v>
      </c>
      <c r="L15" s="4">
        <f t="shared" si="0"/>
        <v>0</v>
      </c>
      <c r="M15" s="4">
        <f t="shared" si="1"/>
        <v>0</v>
      </c>
      <c r="N15" s="4">
        <f t="shared" si="2"/>
        <v>1</v>
      </c>
      <c r="O15" s="4">
        <f t="shared" si="6"/>
        <v>0</v>
      </c>
      <c r="P15" s="45" t="s">
        <v>12</v>
      </c>
      <c r="Q15" s="41">
        <f t="shared" si="3"/>
        <v>6.9841269841269931</v>
      </c>
      <c r="R15" s="44">
        <f t="shared" si="4"/>
        <v>0</v>
      </c>
      <c r="S15" s="8">
        <f t="shared" si="7"/>
        <v>0</v>
      </c>
      <c r="T15" s="68">
        <f t="shared" si="8"/>
        <v>1</v>
      </c>
      <c r="U15" s="34">
        <f t="shared" si="9"/>
        <v>0</v>
      </c>
      <c r="V15" s="54" t="s">
        <v>37</v>
      </c>
      <c r="W15" s="55"/>
      <c r="X15" s="57">
        <f>SUM(S4:S23)</f>
        <v>800</v>
      </c>
      <c r="Y15" s="9"/>
      <c r="Z15" s="28"/>
      <c r="AA15" s="71"/>
      <c r="AB15" s="71"/>
      <c r="AC15" s="71"/>
      <c r="AD15" s="38"/>
      <c r="AE15" s="76"/>
      <c r="AF15" s="76"/>
      <c r="AG15" s="71"/>
      <c r="AH15" s="76"/>
      <c r="AI15" s="71"/>
      <c r="AJ15" s="71"/>
      <c r="AK15" s="71"/>
      <c r="AL15" s="71"/>
      <c r="AM15" s="76"/>
      <c r="AN15" s="28"/>
    </row>
    <row r="16" spans="1:40" x14ac:dyDescent="0.25">
      <c r="A16" s="100"/>
      <c r="B16" s="9"/>
      <c r="C16" s="4">
        <v>33</v>
      </c>
      <c r="D16" s="4" t="s">
        <v>10</v>
      </c>
      <c r="E16" s="4">
        <v>1200</v>
      </c>
      <c r="F16" s="4" t="s">
        <v>14</v>
      </c>
      <c r="G16" s="4">
        <v>40</v>
      </c>
      <c r="H16" s="5" t="s">
        <v>20</v>
      </c>
      <c r="I16" s="7" t="s">
        <v>12</v>
      </c>
      <c r="J16" s="9"/>
      <c r="K16" s="4">
        <f t="shared" si="5"/>
        <v>0</v>
      </c>
      <c r="L16" s="4">
        <f t="shared" si="0"/>
        <v>0</v>
      </c>
      <c r="M16" s="4">
        <f t="shared" si="1"/>
        <v>0</v>
      </c>
      <c r="N16" s="4">
        <f t="shared" si="2"/>
        <v>0</v>
      </c>
      <c r="O16" s="4">
        <f t="shared" si="6"/>
        <v>0</v>
      </c>
      <c r="P16" s="45" t="s">
        <v>12</v>
      </c>
      <c r="Q16" s="41">
        <f t="shared" si="3"/>
        <v>70.476190476190467</v>
      </c>
      <c r="R16" s="44">
        <f t="shared" si="4"/>
        <v>1</v>
      </c>
      <c r="S16" s="8">
        <f t="shared" si="7"/>
        <v>-200</v>
      </c>
      <c r="T16" s="68">
        <f t="shared" si="8"/>
        <v>0</v>
      </c>
      <c r="U16" s="34">
        <f t="shared" si="9"/>
        <v>0</v>
      </c>
      <c r="V16" s="9"/>
      <c r="W16" s="28"/>
      <c r="X16" s="28"/>
      <c r="Y16" s="9"/>
      <c r="Z16" s="28"/>
      <c r="AA16" s="71"/>
      <c r="AB16" s="71"/>
      <c r="AC16" s="71"/>
      <c r="AD16" s="71"/>
      <c r="AE16" s="76"/>
      <c r="AF16" s="76"/>
      <c r="AG16" s="71"/>
      <c r="AH16" s="76"/>
      <c r="AI16" s="71"/>
      <c r="AJ16" s="71"/>
      <c r="AK16" s="71"/>
      <c r="AL16" s="71"/>
      <c r="AM16" s="76"/>
      <c r="AN16" s="28"/>
    </row>
    <row r="17" spans="1:42" ht="15.75" thickBot="1" x14ac:dyDescent="0.3">
      <c r="A17" s="100"/>
      <c r="B17" s="9"/>
      <c r="C17" s="4">
        <v>34</v>
      </c>
      <c r="D17" s="4" t="s">
        <v>11</v>
      </c>
      <c r="E17" s="4">
        <v>2500</v>
      </c>
      <c r="F17" s="4" t="s">
        <v>15</v>
      </c>
      <c r="G17" s="4">
        <v>55</v>
      </c>
      <c r="H17" s="5" t="s">
        <v>21</v>
      </c>
      <c r="I17" s="6" t="s">
        <v>8</v>
      </c>
      <c r="J17" s="9"/>
      <c r="K17" s="4">
        <f t="shared" si="5"/>
        <v>0</v>
      </c>
      <c r="L17" s="4">
        <f t="shared" si="0"/>
        <v>1</v>
      </c>
      <c r="M17" s="4">
        <f t="shared" si="1"/>
        <v>0</v>
      </c>
      <c r="N17" s="4">
        <f t="shared" si="2"/>
        <v>0</v>
      </c>
      <c r="O17" s="4">
        <f t="shared" si="6"/>
        <v>1</v>
      </c>
      <c r="P17" s="44" t="s">
        <v>8</v>
      </c>
      <c r="Q17" s="41">
        <f t="shared" si="3"/>
        <v>100</v>
      </c>
      <c r="R17" s="44">
        <f t="shared" si="4"/>
        <v>1</v>
      </c>
      <c r="S17" s="8">
        <f t="shared" si="7"/>
        <v>100</v>
      </c>
      <c r="T17" s="68">
        <f t="shared" si="8"/>
        <v>1</v>
      </c>
      <c r="U17" s="34">
        <f t="shared" si="9"/>
        <v>1</v>
      </c>
      <c r="V17" s="75" t="s">
        <v>65</v>
      </c>
      <c r="W17" s="75"/>
      <c r="X17" s="93" t="s">
        <v>93</v>
      </c>
      <c r="Y17" s="9"/>
      <c r="Z17" s="9"/>
      <c r="AA17" s="71"/>
      <c r="AB17" s="71"/>
      <c r="AC17" s="71"/>
      <c r="AD17" s="71"/>
      <c r="AE17" s="76"/>
      <c r="AF17" s="76"/>
      <c r="AG17" s="71"/>
      <c r="AH17" s="76"/>
      <c r="AI17" s="71"/>
      <c r="AJ17" s="71"/>
      <c r="AK17" s="71"/>
      <c r="AL17" s="71"/>
      <c r="AM17" s="76"/>
      <c r="AN17" s="28"/>
    </row>
    <row r="18" spans="1:42" ht="15.75" thickBot="1" x14ac:dyDescent="0.3">
      <c r="A18" s="100"/>
      <c r="B18" s="9"/>
      <c r="C18" s="4">
        <v>35</v>
      </c>
      <c r="D18" s="4" t="s">
        <v>10</v>
      </c>
      <c r="E18" s="4">
        <v>3500</v>
      </c>
      <c r="F18" s="4" t="s">
        <v>13</v>
      </c>
      <c r="G18" s="4">
        <v>45</v>
      </c>
      <c r="H18" s="5" t="s">
        <v>20</v>
      </c>
      <c r="I18" s="7" t="s">
        <v>12</v>
      </c>
      <c r="J18" s="9"/>
      <c r="K18" s="4">
        <f t="shared" si="5"/>
        <v>1</v>
      </c>
      <c r="L18" s="4">
        <f t="shared" si="0"/>
        <v>0</v>
      </c>
      <c r="M18" s="4">
        <f t="shared" si="1"/>
        <v>1</v>
      </c>
      <c r="N18" s="4">
        <f t="shared" si="2"/>
        <v>0</v>
      </c>
      <c r="O18" s="4">
        <f t="shared" si="6"/>
        <v>0</v>
      </c>
      <c r="P18" s="45" t="s">
        <v>12</v>
      </c>
      <c r="Q18" s="41">
        <f t="shared" si="3"/>
        <v>61.904761904761919</v>
      </c>
      <c r="R18" s="44">
        <f t="shared" si="4"/>
        <v>0</v>
      </c>
      <c r="S18" s="8">
        <f t="shared" si="7"/>
        <v>0</v>
      </c>
      <c r="T18" s="68">
        <f t="shared" si="8"/>
        <v>1</v>
      </c>
      <c r="U18" s="34">
        <f t="shared" si="9"/>
        <v>0</v>
      </c>
      <c r="V18" s="9"/>
      <c r="W18" s="9"/>
      <c r="X18" s="94"/>
      <c r="Y18" s="9"/>
      <c r="Z18" s="9"/>
      <c r="AA18" s="71"/>
      <c r="AB18" s="71"/>
      <c r="AC18" s="71"/>
      <c r="AD18" s="71"/>
      <c r="AE18" s="76"/>
      <c r="AF18" s="76"/>
      <c r="AG18" s="71"/>
      <c r="AH18" s="76"/>
      <c r="AI18" s="71"/>
      <c r="AJ18" s="71"/>
      <c r="AK18" s="71"/>
      <c r="AL18" s="71"/>
      <c r="AM18" s="76"/>
      <c r="AN18" s="28"/>
    </row>
    <row r="19" spans="1:42" x14ac:dyDescent="0.25">
      <c r="A19" s="100"/>
      <c r="B19" s="9"/>
      <c r="C19" s="4">
        <v>36</v>
      </c>
      <c r="D19" s="4" t="s">
        <v>10</v>
      </c>
      <c r="E19" s="4">
        <v>1250</v>
      </c>
      <c r="F19" s="4" t="s">
        <v>13</v>
      </c>
      <c r="G19" s="4">
        <v>37</v>
      </c>
      <c r="H19" s="5" t="s">
        <v>24</v>
      </c>
      <c r="I19" s="6" t="s">
        <v>8</v>
      </c>
      <c r="J19" s="9"/>
      <c r="K19" s="4">
        <f t="shared" si="5"/>
        <v>0</v>
      </c>
      <c r="L19" s="4">
        <f t="shared" si="0"/>
        <v>0</v>
      </c>
      <c r="M19" s="4">
        <f t="shared" si="1"/>
        <v>1</v>
      </c>
      <c r="N19" s="4">
        <f t="shared" si="2"/>
        <v>0</v>
      </c>
      <c r="O19" s="4">
        <f t="shared" si="6"/>
        <v>1</v>
      </c>
      <c r="P19" s="44" t="s">
        <v>8</v>
      </c>
      <c r="Q19" s="41">
        <f t="shared" si="3"/>
        <v>53.015873015873005</v>
      </c>
      <c r="R19" s="44">
        <f t="shared" si="4"/>
        <v>0</v>
      </c>
      <c r="S19" s="8">
        <f t="shared" si="7"/>
        <v>0</v>
      </c>
      <c r="T19" s="68">
        <f t="shared" si="8"/>
        <v>0</v>
      </c>
      <c r="U19" s="34">
        <f t="shared" si="9"/>
        <v>1</v>
      </c>
      <c r="V19" s="69" t="s">
        <v>66</v>
      </c>
      <c r="W19" s="69"/>
      <c r="X19" s="9"/>
      <c r="Y19" s="9"/>
      <c r="Z19" s="9"/>
      <c r="AA19" s="71"/>
      <c r="AB19" s="71"/>
      <c r="AC19" s="71"/>
      <c r="AD19" s="71"/>
      <c r="AE19" s="76"/>
      <c r="AF19" s="76"/>
      <c r="AG19" s="71"/>
      <c r="AH19" s="76"/>
      <c r="AI19" s="71"/>
      <c r="AJ19" s="71"/>
      <c r="AK19" s="71"/>
      <c r="AL19" s="71"/>
      <c r="AM19" s="76"/>
      <c r="AN19" s="28"/>
    </row>
    <row r="20" spans="1:42" x14ac:dyDescent="0.25">
      <c r="A20" s="100"/>
      <c r="B20" s="9"/>
      <c r="C20" s="4">
        <v>37</v>
      </c>
      <c r="D20" s="4" t="s">
        <v>11</v>
      </c>
      <c r="E20" s="4">
        <v>1100</v>
      </c>
      <c r="F20" s="4" t="s">
        <v>15</v>
      </c>
      <c r="G20" s="4">
        <v>65</v>
      </c>
      <c r="H20" s="5" t="s">
        <v>20</v>
      </c>
      <c r="I20" s="25" t="s">
        <v>8</v>
      </c>
      <c r="J20" s="9"/>
      <c r="K20" s="4">
        <f t="shared" si="5"/>
        <v>0</v>
      </c>
      <c r="L20" s="4">
        <f t="shared" si="0"/>
        <v>1</v>
      </c>
      <c r="M20" s="4">
        <f t="shared" si="1"/>
        <v>0</v>
      </c>
      <c r="N20" s="4">
        <f t="shared" si="2"/>
        <v>0</v>
      </c>
      <c r="O20" s="4">
        <f t="shared" si="6"/>
        <v>1</v>
      </c>
      <c r="P20" s="46" t="s">
        <v>8</v>
      </c>
      <c r="Q20" s="41">
        <f t="shared" si="3"/>
        <v>100</v>
      </c>
      <c r="R20" s="44">
        <f t="shared" si="4"/>
        <v>1</v>
      </c>
      <c r="S20" s="8">
        <f t="shared" si="7"/>
        <v>100</v>
      </c>
      <c r="T20" s="68">
        <f t="shared" si="8"/>
        <v>1</v>
      </c>
      <c r="U20" s="34">
        <f t="shared" si="9"/>
        <v>1</v>
      </c>
      <c r="V20" s="70" t="s">
        <v>67</v>
      </c>
      <c r="W20" s="70">
        <v>0.78342620185733769</v>
      </c>
      <c r="X20" s="9"/>
      <c r="Y20" s="9"/>
      <c r="Z20" s="9"/>
      <c r="AA20" s="71"/>
      <c r="AB20" s="71"/>
      <c r="AC20" s="71"/>
      <c r="AD20" s="71"/>
      <c r="AE20" s="76"/>
      <c r="AF20" s="76"/>
      <c r="AG20" s="71"/>
      <c r="AH20" s="76"/>
      <c r="AI20" s="71"/>
      <c r="AJ20" s="71"/>
      <c r="AK20" s="71"/>
      <c r="AL20" s="71"/>
      <c r="AM20" s="76"/>
      <c r="AN20" s="28"/>
    </row>
    <row r="21" spans="1:42" x14ac:dyDescent="0.25">
      <c r="A21" s="100"/>
      <c r="B21" s="9"/>
      <c r="C21" s="4">
        <v>38</v>
      </c>
      <c r="D21" s="4" t="s">
        <v>10</v>
      </c>
      <c r="E21" s="4">
        <v>4000</v>
      </c>
      <c r="F21" s="4" t="s">
        <v>18</v>
      </c>
      <c r="G21" s="4">
        <v>28</v>
      </c>
      <c r="H21" s="5" t="s">
        <v>23</v>
      </c>
      <c r="I21" s="6" t="s">
        <v>8</v>
      </c>
      <c r="J21" s="9"/>
      <c r="K21" s="4">
        <f t="shared" si="5"/>
        <v>1</v>
      </c>
      <c r="L21" s="4">
        <f t="shared" si="0"/>
        <v>0</v>
      </c>
      <c r="M21" s="4">
        <f t="shared" si="1"/>
        <v>0</v>
      </c>
      <c r="N21" s="4">
        <f t="shared" si="2"/>
        <v>0</v>
      </c>
      <c r="O21" s="4">
        <f t="shared" si="6"/>
        <v>1</v>
      </c>
      <c r="P21" s="44" t="s">
        <v>8</v>
      </c>
      <c r="Q21" s="41">
        <f t="shared" si="3"/>
        <v>79.365079365079382</v>
      </c>
      <c r="R21" s="44">
        <f t="shared" si="4"/>
        <v>1</v>
      </c>
      <c r="S21" s="8">
        <f t="shared" si="7"/>
        <v>100</v>
      </c>
      <c r="T21" s="68">
        <f t="shared" si="8"/>
        <v>1</v>
      </c>
      <c r="U21" s="34">
        <f t="shared" si="9"/>
        <v>1</v>
      </c>
      <c r="V21" s="70" t="s">
        <v>68</v>
      </c>
      <c r="W21" s="70">
        <v>0.61375661375661394</v>
      </c>
      <c r="X21" s="9"/>
      <c r="Y21" s="9"/>
      <c r="Z21" s="9"/>
      <c r="AA21" s="71"/>
      <c r="AB21" s="71"/>
      <c r="AC21" s="71"/>
      <c r="AD21" s="71"/>
      <c r="AE21" s="76"/>
      <c r="AF21" s="76"/>
      <c r="AG21" s="71"/>
      <c r="AH21" s="76"/>
      <c r="AI21" s="71"/>
      <c r="AJ21" s="71"/>
      <c r="AK21" s="71"/>
      <c r="AL21" s="71"/>
      <c r="AM21" s="76"/>
      <c r="AN21" s="28"/>
    </row>
    <row r="22" spans="1:42" x14ac:dyDescent="0.25">
      <c r="A22" s="100"/>
      <c r="B22" s="9"/>
      <c r="C22" s="4">
        <v>39</v>
      </c>
      <c r="D22" s="4" t="s">
        <v>11</v>
      </c>
      <c r="E22" s="4">
        <v>2500</v>
      </c>
      <c r="F22" s="4" t="s">
        <v>14</v>
      </c>
      <c r="G22" s="4">
        <v>20</v>
      </c>
      <c r="H22" s="5" t="s">
        <v>24</v>
      </c>
      <c r="I22" s="7" t="s">
        <v>12</v>
      </c>
      <c r="J22" s="9"/>
      <c r="K22" s="4">
        <f t="shared" si="5"/>
        <v>0</v>
      </c>
      <c r="L22" s="4">
        <f t="shared" si="0"/>
        <v>0</v>
      </c>
      <c r="M22" s="4">
        <f t="shared" si="1"/>
        <v>0</v>
      </c>
      <c r="N22" s="4">
        <f t="shared" si="2"/>
        <v>1</v>
      </c>
      <c r="O22" s="4">
        <f t="shared" si="6"/>
        <v>0</v>
      </c>
      <c r="P22" s="45" t="s">
        <v>12</v>
      </c>
      <c r="Q22" s="41">
        <f t="shared" si="3"/>
        <v>6.9841269841269931</v>
      </c>
      <c r="R22" s="44">
        <f t="shared" si="4"/>
        <v>0</v>
      </c>
      <c r="S22" s="8">
        <f t="shared" si="7"/>
        <v>0</v>
      </c>
      <c r="T22" s="68">
        <f t="shared" si="8"/>
        <v>1</v>
      </c>
      <c r="U22" s="34">
        <f t="shared" si="9"/>
        <v>0</v>
      </c>
      <c r="V22" s="70" t="s">
        <v>69</v>
      </c>
      <c r="W22" s="70">
        <v>0.51075837742504437</v>
      </c>
      <c r="X22" s="9"/>
      <c r="Y22" s="9"/>
      <c r="Z22" s="9"/>
      <c r="AA22" s="71"/>
      <c r="AB22" s="71"/>
      <c r="AC22" s="71"/>
      <c r="AD22" s="71"/>
      <c r="AE22" s="71"/>
      <c r="AF22" s="76"/>
      <c r="AG22" s="71"/>
      <c r="AH22" s="76"/>
      <c r="AI22" s="71"/>
      <c r="AJ22" s="71"/>
      <c r="AK22" s="71"/>
      <c r="AL22" s="71"/>
      <c r="AM22" s="76"/>
      <c r="AN22" s="28"/>
    </row>
    <row r="23" spans="1:42" x14ac:dyDescent="0.25">
      <c r="A23" s="101"/>
      <c r="B23" s="9"/>
      <c r="C23" s="4">
        <v>40</v>
      </c>
      <c r="D23" s="4" t="s">
        <v>10</v>
      </c>
      <c r="E23" s="4">
        <v>1500</v>
      </c>
      <c r="F23" s="4" t="s">
        <v>13</v>
      </c>
      <c r="G23" s="4">
        <v>18</v>
      </c>
      <c r="H23" s="5" t="s">
        <v>20</v>
      </c>
      <c r="I23" s="7" t="s">
        <v>12</v>
      </c>
      <c r="J23" s="9"/>
      <c r="K23" s="4">
        <f t="shared" si="5"/>
        <v>0</v>
      </c>
      <c r="L23" s="4">
        <f t="shared" si="0"/>
        <v>0</v>
      </c>
      <c r="M23" s="4">
        <f t="shared" si="1"/>
        <v>1</v>
      </c>
      <c r="N23" s="4">
        <f t="shared" si="2"/>
        <v>1</v>
      </c>
      <c r="O23" s="4">
        <f t="shared" si="6"/>
        <v>0</v>
      </c>
      <c r="P23" s="45" t="s">
        <v>12</v>
      </c>
      <c r="Q23" s="41">
        <f t="shared" si="3"/>
        <v>-10.476190476190473</v>
      </c>
      <c r="R23" s="44">
        <f t="shared" si="4"/>
        <v>0</v>
      </c>
      <c r="S23" s="8">
        <f t="shared" si="7"/>
        <v>0</v>
      </c>
      <c r="T23" s="68">
        <f t="shared" si="8"/>
        <v>1</v>
      </c>
      <c r="U23" s="34">
        <f t="shared" si="9"/>
        <v>0</v>
      </c>
      <c r="V23" s="70" t="s">
        <v>70</v>
      </c>
      <c r="W23" s="70">
        <v>0.35156490666430795</v>
      </c>
      <c r="X23" s="9"/>
      <c r="Y23" s="9"/>
      <c r="Z23" s="9"/>
      <c r="AA23" s="71"/>
      <c r="AB23" s="71"/>
      <c r="AC23" s="71"/>
      <c r="AD23" s="71"/>
      <c r="AE23" s="71"/>
      <c r="AF23" s="76"/>
      <c r="AG23" s="71"/>
      <c r="AH23" s="76"/>
      <c r="AI23" s="71"/>
      <c r="AJ23" s="71"/>
      <c r="AK23" s="71"/>
      <c r="AL23" s="71"/>
      <c r="AM23" s="76"/>
      <c r="AN23" s="28"/>
    </row>
    <row r="24" spans="1:42" ht="15.75" thickBot="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72" t="s">
        <v>71</v>
      </c>
      <c r="W24" s="72">
        <v>20</v>
      </c>
      <c r="X24" s="9"/>
      <c r="Y24" s="9"/>
      <c r="Z24" s="9"/>
      <c r="AA24" s="71"/>
      <c r="AB24" s="71"/>
      <c r="AC24" s="71"/>
      <c r="AD24" s="71"/>
      <c r="AE24" s="71"/>
      <c r="AF24" s="76"/>
      <c r="AG24" s="71"/>
      <c r="AH24" s="76"/>
      <c r="AI24" s="71"/>
      <c r="AJ24" s="71"/>
      <c r="AK24" s="71"/>
      <c r="AL24" s="71"/>
      <c r="AM24" s="76"/>
      <c r="AN24" s="28"/>
    </row>
    <row r="25" spans="1:42" s="9" customFormat="1" ht="21" x14ac:dyDescent="0.35">
      <c r="A25" s="99" t="s">
        <v>88</v>
      </c>
      <c r="C25" s="96" t="s">
        <v>54</v>
      </c>
      <c r="D25" s="96"/>
      <c r="E25" s="96"/>
      <c r="F25" s="96"/>
      <c r="G25" s="96"/>
      <c r="H25" s="96"/>
      <c r="I25" s="96"/>
      <c r="K25" s="27"/>
      <c r="L25" s="27" t="s">
        <v>52</v>
      </c>
      <c r="M25" s="27"/>
      <c r="N25" s="27"/>
      <c r="O25" s="27"/>
      <c r="P25" s="27"/>
      <c r="Q25" s="27"/>
      <c r="R25" s="27"/>
      <c r="S25" s="27"/>
      <c r="T25" s="27"/>
      <c r="AA25" s="71"/>
      <c r="AB25" s="71"/>
      <c r="AC25" s="71"/>
      <c r="AD25" s="71"/>
      <c r="AE25" s="71"/>
      <c r="AF25" s="76"/>
      <c r="AG25" s="71"/>
      <c r="AH25" s="76"/>
      <c r="AI25" s="71"/>
      <c r="AJ25" s="71"/>
      <c r="AK25" s="71"/>
      <c r="AL25" s="71"/>
      <c r="AM25" s="76"/>
      <c r="AN25" s="28"/>
      <c r="AO25" s="37"/>
      <c r="AP25" s="37"/>
    </row>
    <row r="26" spans="1:42" s="9" customFormat="1" ht="15.75" thickBot="1" x14ac:dyDescent="0.3">
      <c r="A26" s="100"/>
      <c r="C26" s="3" t="s">
        <v>9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56</v>
      </c>
      <c r="I26" s="3" t="s">
        <v>7</v>
      </c>
      <c r="K26" s="43" t="s">
        <v>47</v>
      </c>
      <c r="L26" s="43" t="s">
        <v>15</v>
      </c>
      <c r="M26" s="43" t="s">
        <v>13</v>
      </c>
      <c r="N26" s="43" t="s">
        <v>36</v>
      </c>
      <c r="O26" s="43" t="s">
        <v>58</v>
      </c>
      <c r="P26" s="43" t="s">
        <v>49</v>
      </c>
      <c r="Q26" s="59" t="s">
        <v>61</v>
      </c>
      <c r="R26" s="59" t="s">
        <v>48</v>
      </c>
      <c r="S26" s="59" t="s">
        <v>25</v>
      </c>
      <c r="T26" s="59" t="s">
        <v>59</v>
      </c>
      <c r="V26" s="9" t="s">
        <v>72</v>
      </c>
      <c r="AF26" s="28"/>
      <c r="AH26" s="28"/>
      <c r="AM26" s="28"/>
      <c r="AN26" s="28"/>
      <c r="AO26" s="37"/>
      <c r="AP26" s="37"/>
    </row>
    <row r="27" spans="1:42" s="9" customFormat="1" x14ac:dyDescent="0.25">
      <c r="A27" s="100"/>
      <c r="C27" s="4">
        <v>101</v>
      </c>
      <c r="D27" s="4" t="s">
        <v>10</v>
      </c>
      <c r="E27" s="4">
        <v>3000</v>
      </c>
      <c r="F27" s="4" t="s">
        <v>13</v>
      </c>
      <c r="G27" s="4">
        <v>35</v>
      </c>
      <c r="H27" s="5" t="s">
        <v>20</v>
      </c>
      <c r="I27" s="49" t="s">
        <v>50</v>
      </c>
      <c r="K27" s="61">
        <f t="shared" ref="K27:K32" si="10">IF(E27&gt;3100,1,0)</f>
        <v>0</v>
      </c>
      <c r="L27" s="61">
        <f t="shared" ref="L27:L32" si="11">IF(F27="APOSENTADO",1,0)</f>
        <v>0</v>
      </c>
      <c r="M27" s="61">
        <f>IF(F27="AUTONOMO",1,0)</f>
        <v>1</v>
      </c>
      <c r="N27" s="61">
        <f>IF(G27&lt;=22,1,0)</f>
        <v>0</v>
      </c>
      <c r="O27" s="61"/>
      <c r="P27" s="62" t="s">
        <v>50</v>
      </c>
      <c r="Q27" s="63">
        <f>($W$3+L27*W$4+M27*W$5+N27*W$6+K27*W$7)*100</f>
        <v>53.015873015873005</v>
      </c>
      <c r="R27" s="48">
        <f t="shared" ref="R27:R32" si="12">IF(Q27&lt;=$X$11,0,1)</f>
        <v>0</v>
      </c>
      <c r="S27" s="62" t="s">
        <v>50</v>
      </c>
      <c r="T27" s="62" t="s">
        <v>50</v>
      </c>
      <c r="V27" s="73"/>
      <c r="W27" s="73" t="s">
        <v>77</v>
      </c>
      <c r="X27" s="73" t="s">
        <v>78</v>
      </c>
      <c r="Y27" s="73" t="s">
        <v>79</v>
      </c>
      <c r="Z27" s="73" t="s">
        <v>11</v>
      </c>
      <c r="AA27" s="73" t="s">
        <v>80</v>
      </c>
      <c r="AF27" s="28"/>
      <c r="AH27" s="28"/>
      <c r="AM27" s="28"/>
      <c r="AN27" s="28"/>
      <c r="AO27" s="37"/>
      <c r="AP27" s="37"/>
    </row>
    <row r="28" spans="1:42" s="9" customFormat="1" ht="15.75" customHeight="1" x14ac:dyDescent="0.25">
      <c r="A28" s="100"/>
      <c r="C28" s="4">
        <v>102</v>
      </c>
      <c r="D28" s="4" t="s">
        <v>11</v>
      </c>
      <c r="E28" s="4">
        <v>4000</v>
      </c>
      <c r="F28" s="4" t="s">
        <v>18</v>
      </c>
      <c r="G28" s="4">
        <v>19</v>
      </c>
      <c r="H28" s="5" t="s">
        <v>21</v>
      </c>
      <c r="I28" s="49" t="s">
        <v>50</v>
      </c>
      <c r="K28" s="61">
        <f t="shared" si="10"/>
        <v>1</v>
      </c>
      <c r="L28" s="61">
        <f t="shared" si="11"/>
        <v>0</v>
      </c>
      <c r="M28" s="61">
        <f>IF(F28="AUTONOMO",1,0)</f>
        <v>0</v>
      </c>
      <c r="N28" s="61">
        <f>IF(G28&lt;=22,1,0)</f>
        <v>1</v>
      </c>
      <c r="O28" s="61"/>
      <c r="P28" s="62" t="s">
        <v>50</v>
      </c>
      <c r="Q28" s="63">
        <f t="shared" ref="Q28:Q32" si="13">($W$3+L28*W$4+M28*W$5+N28*W$6+K28*W$7)*100</f>
        <v>15.873015873015909</v>
      </c>
      <c r="R28" s="48">
        <f t="shared" si="12"/>
        <v>0</v>
      </c>
      <c r="S28" s="62" t="s">
        <v>50</v>
      </c>
      <c r="T28" s="62" t="s">
        <v>50</v>
      </c>
      <c r="V28" s="70" t="s">
        <v>73</v>
      </c>
      <c r="W28" s="70">
        <v>4</v>
      </c>
      <c r="X28" s="70">
        <v>2.946031746031748</v>
      </c>
      <c r="Y28" s="70">
        <v>0.736507936507937</v>
      </c>
      <c r="Z28" s="70">
        <v>5.9589041095890458</v>
      </c>
      <c r="AA28" s="70">
        <v>4.4657260272156886E-3</v>
      </c>
      <c r="AF28" s="28"/>
      <c r="AH28" s="28"/>
      <c r="AM28" s="28"/>
      <c r="AN28" s="28"/>
      <c r="AO28" s="37"/>
      <c r="AP28" s="37"/>
    </row>
    <row r="29" spans="1:42" s="9" customFormat="1" x14ac:dyDescent="0.25">
      <c r="A29" s="100"/>
      <c r="C29" s="4">
        <v>103</v>
      </c>
      <c r="D29" s="4" t="s">
        <v>10</v>
      </c>
      <c r="E29" s="4">
        <v>2500</v>
      </c>
      <c r="F29" s="4" t="s">
        <v>13</v>
      </c>
      <c r="G29" s="4">
        <v>21</v>
      </c>
      <c r="H29" s="5" t="s">
        <v>21</v>
      </c>
      <c r="I29" s="49" t="s">
        <v>50</v>
      </c>
      <c r="K29" s="61">
        <f t="shared" si="10"/>
        <v>0</v>
      </c>
      <c r="L29" s="61">
        <f t="shared" si="11"/>
        <v>0</v>
      </c>
      <c r="M29" s="61">
        <v>0</v>
      </c>
      <c r="N29" s="61">
        <f>IF(G29&lt;=22,1,0)</f>
        <v>1</v>
      </c>
      <c r="O29" s="61"/>
      <c r="P29" s="62" t="s">
        <v>50</v>
      </c>
      <c r="Q29" s="63">
        <f t="shared" si="13"/>
        <v>6.9841269841269931</v>
      </c>
      <c r="R29" s="48">
        <f t="shared" si="12"/>
        <v>0</v>
      </c>
      <c r="S29" s="62" t="s">
        <v>50</v>
      </c>
      <c r="T29" s="62" t="s">
        <v>50</v>
      </c>
      <c r="V29" s="70" t="s">
        <v>74</v>
      </c>
      <c r="W29" s="70">
        <v>15</v>
      </c>
      <c r="X29" s="70">
        <v>1.8539682539682538</v>
      </c>
      <c r="Y29" s="70">
        <v>0.12359788359788358</v>
      </c>
      <c r="Z29" s="70"/>
      <c r="AA29" s="70"/>
      <c r="AF29" s="28"/>
      <c r="AH29" s="28"/>
      <c r="AM29" s="28"/>
      <c r="AN29" s="28"/>
      <c r="AO29" s="37"/>
      <c r="AP29" s="37"/>
    </row>
    <row r="30" spans="1:42" ht="15.75" thickBot="1" x14ac:dyDescent="0.3">
      <c r="A30" s="100"/>
      <c r="B30" s="9"/>
      <c r="C30" s="4">
        <v>104</v>
      </c>
      <c r="D30" s="4" t="s">
        <v>11</v>
      </c>
      <c r="E30" s="4">
        <v>1500</v>
      </c>
      <c r="F30" s="4" t="s">
        <v>15</v>
      </c>
      <c r="G30" s="4">
        <v>35</v>
      </c>
      <c r="H30" s="5" t="s">
        <v>20</v>
      </c>
      <c r="I30" s="49" t="s">
        <v>50</v>
      </c>
      <c r="J30" s="9"/>
      <c r="K30" s="64">
        <f t="shared" si="10"/>
        <v>0</v>
      </c>
      <c r="L30" s="64">
        <f t="shared" si="11"/>
        <v>1</v>
      </c>
      <c r="M30" s="64">
        <f>IF(F30="AUTONOMO",1,0)</f>
        <v>0</v>
      </c>
      <c r="N30" s="64">
        <f>IF(G30&lt;=22,1,0)</f>
        <v>0</v>
      </c>
      <c r="O30" s="64"/>
      <c r="P30" s="65" t="s">
        <v>50</v>
      </c>
      <c r="Q30" s="66">
        <f t="shared" si="13"/>
        <v>100</v>
      </c>
      <c r="R30" s="67">
        <f t="shared" si="12"/>
        <v>1</v>
      </c>
      <c r="S30" s="65" t="s">
        <v>50</v>
      </c>
      <c r="T30" s="65" t="s">
        <v>50</v>
      </c>
      <c r="U30" s="9"/>
      <c r="V30" s="72" t="s">
        <v>75</v>
      </c>
      <c r="W30" s="72">
        <v>19</v>
      </c>
      <c r="X30" s="72">
        <v>4.8000000000000016</v>
      </c>
      <c r="Y30" s="72"/>
      <c r="Z30" s="72"/>
      <c r="AA30" s="72"/>
      <c r="AB30" s="9"/>
      <c r="AC30" s="9"/>
      <c r="AD30" s="9"/>
      <c r="AE30" s="71"/>
      <c r="AF30" s="28"/>
      <c r="AG30" s="9"/>
      <c r="AH30" s="28"/>
      <c r="AI30" s="9"/>
      <c r="AJ30" s="9"/>
      <c r="AK30" s="9"/>
      <c r="AL30" s="9"/>
      <c r="AM30" s="28"/>
      <c r="AN30" s="28"/>
    </row>
    <row r="31" spans="1:42" ht="15.75" thickBot="1" x14ac:dyDescent="0.3">
      <c r="A31" s="100"/>
      <c r="B31" s="9"/>
      <c r="C31" s="4">
        <v>105</v>
      </c>
      <c r="D31" s="4" t="s">
        <v>10</v>
      </c>
      <c r="E31" s="4">
        <v>1200</v>
      </c>
      <c r="F31" s="4" t="s">
        <v>14</v>
      </c>
      <c r="G31" s="4">
        <v>63</v>
      </c>
      <c r="H31" s="5" t="s">
        <v>20</v>
      </c>
      <c r="I31" s="49" t="s">
        <v>50</v>
      </c>
      <c r="J31" s="9"/>
      <c r="K31" s="64">
        <f t="shared" si="10"/>
        <v>0</v>
      </c>
      <c r="L31" s="64">
        <f t="shared" si="11"/>
        <v>0</v>
      </c>
      <c r="M31" s="64">
        <f>IF(F31="AUTONOMO",1,0)</f>
        <v>0</v>
      </c>
      <c r="N31" s="64">
        <f>IF(G31&lt;=22,1,0)</f>
        <v>0</v>
      </c>
      <c r="O31" s="64"/>
      <c r="P31" s="65" t="s">
        <v>50</v>
      </c>
      <c r="Q31" s="66">
        <f t="shared" si="13"/>
        <v>70.476190476190467</v>
      </c>
      <c r="R31" s="67">
        <f t="shared" si="12"/>
        <v>1</v>
      </c>
      <c r="S31" s="65" t="s">
        <v>50</v>
      </c>
      <c r="T31" s="65" t="s">
        <v>50</v>
      </c>
      <c r="U31" s="9"/>
      <c r="V31" s="9"/>
      <c r="W31" s="9"/>
      <c r="X31" s="9"/>
      <c r="Y31" s="9"/>
      <c r="Z31" s="9"/>
      <c r="AA31" s="9"/>
      <c r="AB31" s="9"/>
      <c r="AC31" s="9"/>
      <c r="AD31" s="9"/>
      <c r="AE31" s="71"/>
      <c r="AF31" s="28"/>
      <c r="AG31" s="9"/>
      <c r="AH31" s="28"/>
      <c r="AI31" s="9"/>
      <c r="AJ31" s="9"/>
      <c r="AK31" s="9"/>
      <c r="AL31" s="9"/>
      <c r="AM31" s="28"/>
      <c r="AN31" s="28"/>
    </row>
    <row r="32" spans="1:42" x14ac:dyDescent="0.25">
      <c r="A32" s="101"/>
      <c r="B32" s="9"/>
      <c r="C32" s="4">
        <v>106</v>
      </c>
      <c r="D32" s="4" t="s">
        <v>11</v>
      </c>
      <c r="E32" s="4">
        <v>3500</v>
      </c>
      <c r="F32" s="4" t="s">
        <v>15</v>
      </c>
      <c r="G32" s="4">
        <v>40</v>
      </c>
      <c r="H32" s="5" t="s">
        <v>20</v>
      </c>
      <c r="I32" s="49" t="s">
        <v>50</v>
      </c>
      <c r="J32" s="9"/>
      <c r="K32" s="64">
        <f t="shared" si="10"/>
        <v>1</v>
      </c>
      <c r="L32" s="64">
        <f t="shared" si="11"/>
        <v>1</v>
      </c>
      <c r="M32" s="64">
        <v>1</v>
      </c>
      <c r="N32" s="64">
        <v>0</v>
      </c>
      <c r="O32" s="64"/>
      <c r="P32" s="65" t="s">
        <v>50</v>
      </c>
      <c r="Q32" s="66">
        <f t="shared" si="13"/>
        <v>91.428571428571445</v>
      </c>
      <c r="R32" s="67">
        <f t="shared" si="12"/>
        <v>1</v>
      </c>
      <c r="S32" s="65" t="s">
        <v>50</v>
      </c>
      <c r="T32" s="65" t="s">
        <v>50</v>
      </c>
      <c r="U32" s="9"/>
      <c r="V32" s="73"/>
      <c r="W32" s="73" t="s">
        <v>81</v>
      </c>
      <c r="X32" s="73" t="s">
        <v>70</v>
      </c>
      <c r="Y32" s="73" t="s">
        <v>82</v>
      </c>
      <c r="Z32" s="73" t="s">
        <v>83</v>
      </c>
      <c r="AA32" s="73" t="s">
        <v>84</v>
      </c>
      <c r="AB32" s="73" t="s">
        <v>85</v>
      </c>
      <c r="AC32" s="73" t="s">
        <v>86</v>
      </c>
      <c r="AD32" s="73" t="s">
        <v>87</v>
      </c>
      <c r="AE32" s="71"/>
      <c r="AF32" s="28"/>
      <c r="AG32" s="9"/>
      <c r="AH32" s="28"/>
      <c r="AI32" s="9"/>
      <c r="AJ32" s="9"/>
      <c r="AK32" s="9"/>
      <c r="AL32" s="9"/>
      <c r="AM32" s="28"/>
      <c r="AN32" s="28"/>
    </row>
    <row r="33" spans="1:40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70" t="s">
        <v>76</v>
      </c>
      <c r="W33" s="70">
        <v>0.7047619047619047</v>
      </c>
      <c r="X33" s="70">
        <v>0.1970914740184451</v>
      </c>
      <c r="Y33" s="70">
        <v>3.5758112230463532</v>
      </c>
      <c r="Z33" s="70">
        <v>2.7592029256780825E-3</v>
      </c>
      <c r="AA33" s="70">
        <v>0.28467137203158388</v>
      </c>
      <c r="AB33" s="70">
        <v>1.1248524374922255</v>
      </c>
      <c r="AC33" s="70">
        <v>0.28467137203158388</v>
      </c>
      <c r="AD33" s="70">
        <v>1.1248524374922255</v>
      </c>
      <c r="AE33" s="71"/>
      <c r="AF33" s="28"/>
      <c r="AG33" s="9"/>
      <c r="AH33" s="28"/>
      <c r="AI33" s="9"/>
      <c r="AJ33" s="9"/>
      <c r="AK33" s="9"/>
      <c r="AL33" s="9"/>
      <c r="AM33" s="28"/>
      <c r="AN33" s="28"/>
    </row>
    <row r="34" spans="1:40" x14ac:dyDescent="0.25">
      <c r="A34" s="9"/>
      <c r="B34" s="9"/>
      <c r="C34" s="9"/>
      <c r="D34" s="9"/>
      <c r="E34" s="9"/>
      <c r="F34" s="9"/>
      <c r="G34" s="9"/>
      <c r="H34" s="9"/>
      <c r="I34" s="94" t="s">
        <v>95</v>
      </c>
      <c r="J34" s="94"/>
      <c r="K34" s="94"/>
      <c r="L34" s="9"/>
      <c r="M34" s="9"/>
      <c r="N34" s="9"/>
      <c r="O34" s="9"/>
      <c r="P34" s="9"/>
      <c r="Q34" s="9"/>
      <c r="R34" s="9"/>
      <c r="S34" s="9"/>
      <c r="T34" s="9"/>
      <c r="U34" s="9"/>
      <c r="V34" s="70" t="s">
        <v>47</v>
      </c>
      <c r="W34" s="70">
        <v>8.8888888888889156E-2</v>
      </c>
      <c r="X34" s="70">
        <v>0.2458162565437598</v>
      </c>
      <c r="Y34" s="70">
        <v>0.36160703990325921</v>
      </c>
      <c r="Z34" s="70">
        <v>0.72268880003645219</v>
      </c>
      <c r="AA34" s="70">
        <v>-0.43505605941251257</v>
      </c>
      <c r="AB34" s="70">
        <v>0.61283383719029083</v>
      </c>
      <c r="AC34" s="70">
        <v>-0.43505605941251257</v>
      </c>
      <c r="AD34" s="70">
        <v>0.61283383719029083</v>
      </c>
      <c r="AE34" s="71"/>
      <c r="AF34" s="28"/>
      <c r="AG34" s="9"/>
      <c r="AH34" s="28"/>
      <c r="AI34" s="9"/>
      <c r="AJ34" s="9"/>
      <c r="AK34" s="9"/>
      <c r="AL34" s="9"/>
      <c r="AM34" s="28"/>
      <c r="AN34" s="28"/>
    </row>
    <row r="35" spans="1:40" x14ac:dyDescent="0.25">
      <c r="A35" s="9"/>
      <c r="B35" s="9"/>
      <c r="C35" s="9"/>
      <c r="D35" s="9"/>
      <c r="E35" s="9"/>
      <c r="F35" s="9"/>
      <c r="G35" s="9"/>
      <c r="H35" s="9"/>
      <c r="I35" s="94"/>
      <c r="J35" s="94"/>
      <c r="K35" s="94"/>
      <c r="L35" s="9"/>
      <c r="M35" s="9"/>
      <c r="N35" s="9"/>
      <c r="O35" s="9"/>
      <c r="P35" s="9"/>
      <c r="Q35" s="9"/>
      <c r="R35" s="9"/>
      <c r="S35" s="9"/>
      <c r="T35" s="9"/>
      <c r="U35" s="9"/>
      <c r="V35" s="70" t="s">
        <v>15</v>
      </c>
      <c r="W35" s="70">
        <v>0.29523809523809541</v>
      </c>
      <c r="X35" s="70">
        <v>0.24381283066540477</v>
      </c>
      <c r="Y35" s="70">
        <v>1.2109210759431435</v>
      </c>
      <c r="Z35" s="70">
        <v>0.24465986959626651</v>
      </c>
      <c r="AA35" s="70">
        <v>-0.2244366518853238</v>
      </c>
      <c r="AB35" s="70">
        <v>0.81491284236151462</v>
      </c>
      <c r="AC35" s="70">
        <v>-0.2244366518853238</v>
      </c>
      <c r="AD35" s="70">
        <v>0.81491284236151462</v>
      </c>
      <c r="AE35" s="71"/>
      <c r="AF35" s="28"/>
      <c r="AG35" s="9"/>
      <c r="AH35" s="28"/>
      <c r="AI35" s="9"/>
      <c r="AJ35" s="9"/>
      <c r="AK35" s="9"/>
      <c r="AL35" s="9"/>
      <c r="AM35" s="28"/>
      <c r="AN35" s="28"/>
    </row>
    <row r="36" spans="1:40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70" t="s">
        <v>13</v>
      </c>
      <c r="W36" s="70">
        <v>-0.17460317460317459</v>
      </c>
      <c r="X36" s="70">
        <v>0.19808438445371584</v>
      </c>
      <c r="Y36" s="70">
        <v>-0.88145855153954433</v>
      </c>
      <c r="Z36" s="70">
        <v>0.3919754427029204</v>
      </c>
      <c r="AA36" s="70">
        <v>-0.5968100458295349</v>
      </c>
      <c r="AB36" s="70">
        <v>0.24760369662318565</v>
      </c>
      <c r="AC36" s="70">
        <v>-0.5968100458295349</v>
      </c>
      <c r="AD36" s="70">
        <v>0.24760369662318565</v>
      </c>
      <c r="AE36" s="71"/>
      <c r="AF36" s="28"/>
      <c r="AG36" s="9"/>
      <c r="AH36" s="28"/>
      <c r="AI36" s="9"/>
      <c r="AJ36" s="9"/>
      <c r="AK36" s="9"/>
      <c r="AL36" s="9"/>
      <c r="AM36" s="28"/>
      <c r="AN36" s="28"/>
    </row>
    <row r="37" spans="1:40" ht="15.75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72" t="s">
        <v>36</v>
      </c>
      <c r="W37" s="72">
        <v>-0.63492063492063477</v>
      </c>
      <c r="X37" s="72">
        <v>0.22585094725001645</v>
      </c>
      <c r="Y37" s="72">
        <v>-2.8112374229618755</v>
      </c>
      <c r="Z37" s="72">
        <v>1.3157901130510736E-2</v>
      </c>
      <c r="AA37" s="72">
        <v>-1.1163105338009269</v>
      </c>
      <c r="AB37" s="72">
        <v>-0.15353073604034267</v>
      </c>
      <c r="AC37" s="72">
        <v>-1.1163105338009269</v>
      </c>
      <c r="AD37" s="72">
        <v>-0.15353073604034267</v>
      </c>
      <c r="AE37" s="71"/>
      <c r="AF37" s="28"/>
      <c r="AG37" s="9"/>
      <c r="AH37" s="28"/>
      <c r="AI37" s="9"/>
      <c r="AJ37" s="9"/>
      <c r="AK37" s="9"/>
      <c r="AL37" s="9"/>
      <c r="AM37" s="28"/>
      <c r="AN37" s="28"/>
    </row>
    <row r="38" spans="1:40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28"/>
      <c r="X38" s="28"/>
      <c r="Y38" s="9"/>
      <c r="Z38" s="28"/>
      <c r="AA38" s="9"/>
      <c r="AB38" s="9"/>
      <c r="AC38" s="37"/>
      <c r="AD38" s="37"/>
      <c r="AE38" s="71"/>
      <c r="AF38" s="28"/>
      <c r="AG38" s="9"/>
      <c r="AH38" s="28"/>
      <c r="AI38" s="9"/>
      <c r="AJ38" s="9"/>
      <c r="AK38" s="9"/>
      <c r="AL38" s="9"/>
      <c r="AM38" s="28"/>
      <c r="AN38" s="28"/>
    </row>
    <row r="39" spans="1:40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28"/>
      <c r="X39" s="28"/>
      <c r="Y39" s="9"/>
      <c r="Z39" s="28"/>
      <c r="AA39" s="9"/>
      <c r="AB39" s="9"/>
      <c r="AC39" s="37"/>
      <c r="AD39" s="37"/>
      <c r="AE39" s="71"/>
      <c r="AF39" s="28"/>
      <c r="AG39" s="9"/>
      <c r="AH39" s="28"/>
      <c r="AI39" s="9"/>
      <c r="AJ39" s="9"/>
      <c r="AK39" s="9"/>
      <c r="AL39" s="9"/>
      <c r="AM39" s="28"/>
      <c r="AN39" s="28"/>
    </row>
    <row r="40" spans="1:40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28"/>
      <c r="X40" s="28"/>
      <c r="Y40" s="9"/>
      <c r="Z40" s="28"/>
      <c r="AA40" s="9"/>
      <c r="AB40" s="9"/>
      <c r="AC40" s="37"/>
      <c r="AD40" s="37"/>
      <c r="AE40" s="71"/>
      <c r="AF40" s="28"/>
      <c r="AG40" s="9"/>
      <c r="AH40" s="28"/>
      <c r="AI40" s="9"/>
      <c r="AJ40" s="9"/>
      <c r="AK40" s="9"/>
      <c r="AL40" s="9"/>
      <c r="AM40" s="28"/>
      <c r="AN40" s="28"/>
    </row>
    <row r="41" spans="1:40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28"/>
      <c r="X41" s="28"/>
      <c r="Y41" s="9"/>
      <c r="Z41" s="28"/>
      <c r="AA41" s="9"/>
      <c r="AB41" s="9"/>
      <c r="AC41" s="37"/>
      <c r="AD41" s="37"/>
      <c r="AE41" s="71"/>
      <c r="AF41" s="28"/>
      <c r="AG41" s="9"/>
      <c r="AH41" s="28"/>
      <c r="AI41" s="9"/>
      <c r="AJ41" s="9"/>
      <c r="AK41" s="9"/>
      <c r="AL41" s="9"/>
      <c r="AM41" s="28"/>
      <c r="AN41" s="28"/>
    </row>
    <row r="42" spans="1:40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28"/>
      <c r="X42" s="28"/>
      <c r="Y42" s="9"/>
      <c r="Z42" s="28"/>
      <c r="AA42" s="9"/>
      <c r="AB42" s="9"/>
      <c r="AC42" s="37"/>
      <c r="AD42" s="37"/>
      <c r="AE42" s="71"/>
      <c r="AF42" s="28"/>
      <c r="AG42" s="9"/>
      <c r="AH42" s="28"/>
      <c r="AI42" s="9"/>
      <c r="AJ42" s="9"/>
      <c r="AK42" s="9"/>
      <c r="AL42" s="9"/>
      <c r="AM42" s="28"/>
      <c r="AN42" s="28"/>
    </row>
    <row r="43" spans="1:40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28"/>
      <c r="AG43" s="9"/>
      <c r="AH43" s="28"/>
      <c r="AI43" s="9"/>
      <c r="AJ43" s="9"/>
      <c r="AK43" s="9"/>
      <c r="AL43" s="9"/>
      <c r="AM43" s="28"/>
      <c r="AN43" s="28"/>
    </row>
    <row r="44" spans="1:40" x14ac:dyDescent="0.25">
      <c r="W44"/>
      <c r="X44"/>
      <c r="Z44"/>
      <c r="AC44"/>
      <c r="AD44"/>
      <c r="AE44"/>
    </row>
    <row r="45" spans="1:40" x14ac:dyDescent="0.25">
      <c r="W45"/>
      <c r="X45"/>
      <c r="Z45"/>
      <c r="AC45"/>
      <c r="AD45"/>
      <c r="AE45"/>
    </row>
  </sheetData>
  <mergeCells count="9">
    <mergeCell ref="A2:A23"/>
    <mergeCell ref="A25:A32"/>
    <mergeCell ref="X17:X18"/>
    <mergeCell ref="I34:K35"/>
    <mergeCell ref="Y12:Y13"/>
    <mergeCell ref="V1:Z1"/>
    <mergeCell ref="C25:I25"/>
    <mergeCell ref="C2:I2"/>
    <mergeCell ref="K1:O1"/>
  </mergeCells>
  <conditionalFormatting sqref="S4:T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 Negócio</vt:lpstr>
      <vt:lpstr>Dados do Histórico </vt:lpstr>
      <vt:lpstr>O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roberto.fernandes</dc:creator>
  <cp:lastModifiedBy>Roberto Santos</cp:lastModifiedBy>
  <dcterms:created xsi:type="dcterms:W3CDTF">2016-11-17T12:56:33Z</dcterms:created>
  <dcterms:modified xsi:type="dcterms:W3CDTF">2021-01-26T03:08:44Z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c61d4a70-0b05-47d0-834e-b10b9fb3352b</vt:lpwstr>
  </property>
</Properties>
</file>