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ikum1-my.sharepoint.com/personal/gabriel_arta_1903126_students_um_ac_id/Documents/~KULIAH S1 MTK/sempro/"/>
    </mc:Choice>
  </mc:AlternateContent>
  <xr:revisionPtr revIDLastSave="3" documentId="8_{87629D1B-EE53-4B63-8F86-B221D3F26A0C}" xr6:coauthVersionLast="47" xr6:coauthVersionMax="47" xr10:uidLastSave="{015C96EB-09E3-4F1C-B6B7-72870437B693}"/>
  <bookViews>
    <workbookView xWindow="-108" yWindow="-108" windowWidth="23256" windowHeight="12720" activeTab="1" xr2:uid="{D00C754F-CDEE-4336-A39A-B15390190D59}"/>
  </bookViews>
  <sheets>
    <sheet name="PAKAR 1 - arbin janu" sheetId="3" r:id="rId1"/>
    <sheet name="PAKAR 2 - diniy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D2" i="3" s="1"/>
  <c r="C15" i="3" s="1"/>
  <c r="C10" i="5"/>
  <c r="C9" i="5"/>
  <c r="D9" i="5" s="1"/>
  <c r="T13" i="5" s="1"/>
  <c r="C8" i="5"/>
  <c r="N36" i="5" s="1"/>
  <c r="C7" i="5"/>
  <c r="D7" i="5" s="1"/>
  <c r="O13" i="5" s="1"/>
  <c r="C6" i="5"/>
  <c r="I31" i="5" s="1"/>
  <c r="C5" i="5"/>
  <c r="I13" i="5" s="1"/>
  <c r="C4" i="5"/>
  <c r="D4" i="5" s="1"/>
  <c r="E23" i="5" s="1"/>
  <c r="C3" i="5"/>
  <c r="D13" i="5" s="1"/>
  <c r="C2" i="5"/>
  <c r="C14" i="5" s="1"/>
  <c r="C3" i="3"/>
  <c r="D3" i="3" s="1"/>
  <c r="E13" i="3" s="1"/>
  <c r="C4" i="3"/>
  <c r="D23" i="3" s="1"/>
  <c r="C5" i="3"/>
  <c r="D5" i="3" s="1"/>
  <c r="J13" i="3" s="1"/>
  <c r="C6" i="3"/>
  <c r="I31" i="3" s="1"/>
  <c r="C7" i="3"/>
  <c r="N13" i="3" s="1"/>
  <c r="C8" i="3"/>
  <c r="N36" i="3" s="1"/>
  <c r="C9" i="3"/>
  <c r="D9" i="3" s="1"/>
  <c r="T13" i="3" s="1"/>
  <c r="C10" i="3"/>
  <c r="D10" i="3" s="1"/>
  <c r="T41" i="3" s="1"/>
  <c r="D6" i="5" l="1"/>
  <c r="J31" i="5" s="1"/>
  <c r="D5" i="5"/>
  <c r="J13" i="5" s="1"/>
  <c r="D23" i="5"/>
  <c r="D10" i="5"/>
  <c r="C14" i="3"/>
  <c r="E14" i="3" s="1"/>
  <c r="D17" i="3" s="1"/>
  <c r="C24" i="3" s="1"/>
  <c r="D14" i="5"/>
  <c r="D16" i="5" s="1"/>
  <c r="N13" i="5"/>
  <c r="S13" i="5"/>
  <c r="D2" i="5"/>
  <c r="C15" i="5" s="1"/>
  <c r="D8" i="5"/>
  <c r="O36" i="5" s="1"/>
  <c r="D3" i="5"/>
  <c r="E13" i="5" s="1"/>
  <c r="E14" i="5" s="1"/>
  <c r="D17" i="5" s="1"/>
  <c r="C24" i="5" s="1"/>
  <c r="E24" i="5" s="1"/>
  <c r="D4" i="3"/>
  <c r="E23" i="3" s="1"/>
  <c r="D6" i="3"/>
  <c r="J31" i="3" s="1"/>
  <c r="D7" i="3"/>
  <c r="O13" i="3" s="1"/>
  <c r="I13" i="3"/>
  <c r="D8" i="3"/>
  <c r="O36" i="3" s="1"/>
  <c r="S13" i="3"/>
  <c r="S41" i="3"/>
  <c r="E15" i="3"/>
  <c r="D19" i="3" s="1"/>
  <c r="C27" i="3" s="1"/>
  <c r="D27" i="3" s="1"/>
  <c r="D13" i="3"/>
  <c r="D14" i="3" l="1"/>
  <c r="D16" i="3" s="1"/>
  <c r="E24" i="3"/>
  <c r="E15" i="5"/>
  <c r="D19" i="5" s="1"/>
  <c r="C27" i="5" s="1"/>
  <c r="D15" i="5"/>
  <c r="D18" i="5" s="1"/>
  <c r="C25" i="5" s="1"/>
  <c r="D24" i="5"/>
  <c r="C26" i="5"/>
  <c r="D15" i="3"/>
  <c r="D18" i="3" s="1"/>
  <c r="C25" i="3" s="1"/>
  <c r="D25" i="3" s="1"/>
  <c r="D24" i="3"/>
  <c r="E27" i="3"/>
  <c r="D20" i="5" l="1"/>
  <c r="D20" i="3"/>
  <c r="C26" i="3"/>
  <c r="D26" i="3" s="1"/>
  <c r="E25" i="3"/>
  <c r="E25" i="5"/>
  <c r="D25" i="5"/>
  <c r="D26" i="5"/>
  <c r="E26" i="5"/>
  <c r="D27" i="5"/>
  <c r="E27" i="5"/>
  <c r="D32" i="5" l="1"/>
  <c r="H18" i="5" s="1"/>
  <c r="J18" i="5" s="1"/>
  <c r="D30" i="5"/>
  <c r="H16" i="5" s="1"/>
  <c r="J16" i="5" s="1"/>
  <c r="D31" i="5"/>
  <c r="H17" i="5" s="1"/>
  <c r="I17" i="5" s="1"/>
  <c r="D28" i="5"/>
  <c r="H14" i="5" s="1"/>
  <c r="E26" i="3"/>
  <c r="D30" i="3" s="1"/>
  <c r="H16" i="3" s="1"/>
  <c r="D29" i="3"/>
  <c r="H15" i="3" s="1"/>
  <c r="I15" i="3" s="1"/>
  <c r="D29" i="5"/>
  <c r="H15" i="5" s="1"/>
  <c r="D31" i="3"/>
  <c r="H17" i="3" s="1"/>
  <c r="D32" i="3"/>
  <c r="H18" i="3" s="1"/>
  <c r="D28" i="3"/>
  <c r="I18" i="5" l="1"/>
  <c r="J17" i="5"/>
  <c r="I16" i="5"/>
  <c r="J16" i="3"/>
  <c r="I16" i="3"/>
  <c r="J15" i="3"/>
  <c r="J15" i="5"/>
  <c r="I15" i="5"/>
  <c r="D33" i="5"/>
  <c r="I14" i="5"/>
  <c r="J14" i="5"/>
  <c r="H14" i="3"/>
  <c r="D33" i="3"/>
  <c r="I18" i="3"/>
  <c r="J18" i="3"/>
  <c r="I17" i="3"/>
  <c r="J17" i="3"/>
  <c r="I20" i="5" l="1"/>
  <c r="I23" i="5"/>
  <c r="H34" i="5" s="1"/>
  <c r="I21" i="5"/>
  <c r="H32" i="5" s="1"/>
  <c r="I25" i="5"/>
  <c r="H37" i="5" s="1"/>
  <c r="I26" i="5"/>
  <c r="H38" i="5" s="1"/>
  <c r="I24" i="5"/>
  <c r="H35" i="5" s="1"/>
  <c r="I22" i="5"/>
  <c r="H33" i="5" s="1"/>
  <c r="I14" i="3"/>
  <c r="J14" i="3"/>
  <c r="I32" i="5" l="1"/>
  <c r="J32" i="5"/>
  <c r="J35" i="5"/>
  <c r="I35" i="5"/>
  <c r="I27" i="5"/>
  <c r="H36" i="5"/>
  <c r="J36" i="5" s="1"/>
  <c r="I21" i="3"/>
  <c r="H32" i="3" s="1"/>
  <c r="J32" i="3" s="1"/>
  <c r="I33" i="5"/>
  <c r="J33" i="5"/>
  <c r="J38" i="5"/>
  <c r="I38" i="5"/>
  <c r="J34" i="5"/>
  <c r="I34" i="5"/>
  <c r="I23" i="3"/>
  <c r="H34" i="3" s="1"/>
  <c r="I20" i="3"/>
  <c r="I22" i="3"/>
  <c r="H33" i="3" s="1"/>
  <c r="I24" i="3"/>
  <c r="H35" i="3" s="1"/>
  <c r="I25" i="3"/>
  <c r="H36" i="3" s="1"/>
  <c r="I26" i="3"/>
  <c r="H38" i="3" s="1"/>
  <c r="I42" i="5" l="1"/>
  <c r="I46" i="5"/>
  <c r="I47" i="5"/>
  <c r="I41" i="5"/>
  <c r="I36" i="5"/>
  <c r="I44" i="5" s="1"/>
  <c r="I32" i="3"/>
  <c r="I37" i="5"/>
  <c r="J37" i="5"/>
  <c r="I45" i="5" s="1"/>
  <c r="J38" i="3"/>
  <c r="I38" i="3"/>
  <c r="J33" i="3"/>
  <c r="I33" i="3"/>
  <c r="I36" i="3"/>
  <c r="J36" i="3"/>
  <c r="I35" i="3"/>
  <c r="J35" i="3"/>
  <c r="H37" i="3"/>
  <c r="I27" i="3"/>
  <c r="I34" i="3"/>
  <c r="J34" i="3"/>
  <c r="I40" i="5" l="1"/>
  <c r="I43" i="5"/>
  <c r="M17" i="5" s="1"/>
  <c r="M14" i="5"/>
  <c r="M19" i="5"/>
  <c r="N19" i="5" s="1"/>
  <c r="M20" i="5"/>
  <c r="M18" i="5"/>
  <c r="M15" i="5"/>
  <c r="M16" i="5"/>
  <c r="M21" i="5"/>
  <c r="I37" i="3"/>
  <c r="I40" i="3" s="1"/>
  <c r="J37" i="3"/>
  <c r="I44" i="3" l="1"/>
  <c r="M18" i="3" s="1"/>
  <c r="O19" i="5"/>
  <c r="I45" i="3"/>
  <c r="M19" i="3" s="1"/>
  <c r="N19" i="3" s="1"/>
  <c r="O21" i="5"/>
  <c r="N21" i="5"/>
  <c r="O20" i="5"/>
  <c r="N20" i="5"/>
  <c r="O15" i="5"/>
  <c r="N15" i="5"/>
  <c r="O18" i="5"/>
  <c r="N18" i="5"/>
  <c r="I48" i="5"/>
  <c r="O14" i="5"/>
  <c r="N14" i="5"/>
  <c r="O17" i="5"/>
  <c r="N17" i="5"/>
  <c r="I47" i="3"/>
  <c r="M21" i="3" s="1"/>
  <c r="N21" i="3" s="1"/>
  <c r="M16" i="3"/>
  <c r="I42" i="3"/>
  <c r="M15" i="3" s="1"/>
  <c r="I41" i="3"/>
  <c r="M14" i="3" s="1"/>
  <c r="I46" i="3"/>
  <c r="M20" i="3" s="1"/>
  <c r="I43" i="3"/>
  <c r="M17" i="3" s="1"/>
  <c r="N24" i="5" l="1"/>
  <c r="M37" i="5" s="1"/>
  <c r="N37" i="5" s="1"/>
  <c r="N27" i="5"/>
  <c r="M41" i="5" s="1"/>
  <c r="N29" i="5"/>
  <c r="M43" i="5" s="1"/>
  <c r="N31" i="5"/>
  <c r="M45" i="5" s="1"/>
  <c r="N45" i="5" s="1"/>
  <c r="N26" i="5"/>
  <c r="M40" i="5" s="1"/>
  <c r="N40" i="5" s="1"/>
  <c r="N25" i="5"/>
  <c r="M38" i="5" s="1"/>
  <c r="N30" i="5"/>
  <c r="M44" i="5" s="1"/>
  <c r="N28" i="5"/>
  <c r="M42" i="5" s="1"/>
  <c r="O42" i="5" s="1"/>
  <c r="O21" i="3"/>
  <c r="O19" i="3"/>
  <c r="O16" i="5"/>
  <c r="N16" i="5"/>
  <c r="N14" i="3"/>
  <c r="O14" i="3"/>
  <c r="N18" i="3"/>
  <c r="O18" i="3"/>
  <c r="O20" i="3"/>
  <c r="N20" i="3"/>
  <c r="N15" i="3"/>
  <c r="O15" i="3"/>
  <c r="O17" i="3"/>
  <c r="N17" i="3"/>
  <c r="I48" i="3"/>
  <c r="N16" i="3"/>
  <c r="O16" i="3"/>
  <c r="N57" i="5" l="1"/>
  <c r="N59" i="5"/>
  <c r="N47" i="5"/>
  <c r="N23" i="5"/>
  <c r="M39" i="5" s="1"/>
  <c r="O45" i="5"/>
  <c r="N60" i="5" s="1"/>
  <c r="O40" i="5"/>
  <c r="N55" i="5" s="1"/>
  <c r="O37" i="5"/>
  <c r="N53" i="5" s="1"/>
  <c r="N42" i="5"/>
  <c r="N26" i="3"/>
  <c r="M40" i="3" s="1"/>
  <c r="O40" i="3" s="1"/>
  <c r="N28" i="3"/>
  <c r="M42" i="3" s="1"/>
  <c r="N42" i="3" s="1"/>
  <c r="N44" i="5"/>
  <c r="O44" i="5"/>
  <c r="N38" i="5"/>
  <c r="N48" i="5" s="1"/>
  <c r="O38" i="5"/>
  <c r="N54" i="5" s="1"/>
  <c r="N41" i="5"/>
  <c r="O41" i="5"/>
  <c r="N56" i="5" s="1"/>
  <c r="N43" i="5"/>
  <c r="N51" i="5" s="1"/>
  <c r="O43" i="5"/>
  <c r="N58" i="5" s="1"/>
  <c r="N31" i="3"/>
  <c r="M45" i="3" s="1"/>
  <c r="O45" i="3" s="1"/>
  <c r="N30" i="3"/>
  <c r="M44" i="3" s="1"/>
  <c r="O44" i="3" s="1"/>
  <c r="N25" i="3"/>
  <c r="M38" i="3" s="1"/>
  <c r="N27" i="3"/>
  <c r="M41" i="3" s="1"/>
  <c r="N23" i="3"/>
  <c r="N29" i="3"/>
  <c r="M43" i="3" s="1"/>
  <c r="N24" i="3"/>
  <c r="M37" i="3" s="1"/>
  <c r="N50" i="5" l="1"/>
  <c r="R25" i="5" s="1"/>
  <c r="R21" i="5"/>
  <c r="S21" i="5" s="1"/>
  <c r="N52" i="5"/>
  <c r="R22" i="5" s="1"/>
  <c r="S22" i="5" s="1"/>
  <c r="R15" i="5"/>
  <c r="S15" i="5" s="1"/>
  <c r="R24" i="5"/>
  <c r="S24" i="5" s="1"/>
  <c r="R14" i="5"/>
  <c r="R20" i="5"/>
  <c r="S20" i="5" s="1"/>
  <c r="R17" i="5"/>
  <c r="S17" i="5" s="1"/>
  <c r="R19" i="5"/>
  <c r="S19" i="5" s="1"/>
  <c r="R26" i="5"/>
  <c r="R27" i="5"/>
  <c r="R18" i="5"/>
  <c r="S18" i="5" s="1"/>
  <c r="N32" i="5"/>
  <c r="N40" i="3"/>
  <c r="N45" i="3"/>
  <c r="O42" i="3"/>
  <c r="N44" i="3"/>
  <c r="N39" i="5"/>
  <c r="O39" i="5"/>
  <c r="O41" i="3"/>
  <c r="N41" i="3"/>
  <c r="N57" i="3" s="1"/>
  <c r="R24" i="3" s="1"/>
  <c r="O43" i="3"/>
  <c r="N43" i="3"/>
  <c r="M39" i="3"/>
  <c r="N32" i="3"/>
  <c r="O38" i="3"/>
  <c r="N38" i="3"/>
  <c r="O37" i="3"/>
  <c r="N37" i="3"/>
  <c r="N49" i="5" l="1"/>
  <c r="R16" i="5" s="1"/>
  <c r="S16" i="5" s="1"/>
  <c r="T24" i="5"/>
  <c r="T18" i="5"/>
  <c r="R23" i="5"/>
  <c r="S23" i="5" s="1"/>
  <c r="T27" i="5"/>
  <c r="S27" i="5"/>
  <c r="T25" i="5"/>
  <c r="S25" i="5"/>
  <c r="T26" i="5"/>
  <c r="S26" i="5"/>
  <c r="T17" i="5"/>
  <c r="N49" i="3"/>
  <c r="R17" i="3" s="1"/>
  <c r="S17" i="3" s="1"/>
  <c r="N54" i="3"/>
  <c r="R20" i="3" s="1"/>
  <c r="T20" i="3" s="1"/>
  <c r="N47" i="3"/>
  <c r="R22" i="3" s="1"/>
  <c r="N55" i="3"/>
  <c r="R21" i="3" s="1"/>
  <c r="T21" i="3" s="1"/>
  <c r="N56" i="3"/>
  <c r="R23" i="3" s="1"/>
  <c r="T23" i="3" s="1"/>
  <c r="N51" i="3"/>
  <c r="R14" i="3" s="1"/>
  <c r="T14" i="3" s="1"/>
  <c r="N50" i="3"/>
  <c r="R15" i="3" s="1"/>
  <c r="T15" i="3" s="1"/>
  <c r="T19" i="5"/>
  <c r="T21" i="5"/>
  <c r="T15" i="5"/>
  <c r="T14" i="5"/>
  <c r="S14" i="5"/>
  <c r="T20" i="5"/>
  <c r="T22" i="5"/>
  <c r="N53" i="3"/>
  <c r="R19" i="3" s="1"/>
  <c r="S19" i="3" s="1"/>
  <c r="N52" i="3"/>
  <c r="R18" i="3" s="1"/>
  <c r="T18" i="3" s="1"/>
  <c r="N39" i="3"/>
  <c r="O39" i="3"/>
  <c r="S24" i="3"/>
  <c r="T24" i="3"/>
  <c r="S30" i="5" l="1"/>
  <c r="N61" i="5"/>
  <c r="T23" i="5"/>
  <c r="S31" i="5"/>
  <c r="S32" i="5"/>
  <c r="U28" i="5"/>
  <c r="S36" i="5" s="1"/>
  <c r="S29" i="5"/>
  <c r="S35" i="5"/>
  <c r="S34" i="5"/>
  <c r="T16" i="5"/>
  <c r="S33" i="5" s="1"/>
  <c r="T17" i="3"/>
  <c r="S20" i="3"/>
  <c r="S21" i="3"/>
  <c r="S23" i="3"/>
  <c r="T19" i="3"/>
  <c r="S14" i="3"/>
  <c r="S15" i="3"/>
  <c r="N48" i="3"/>
  <c r="R16" i="3" s="1"/>
  <c r="T16" i="3" s="1"/>
  <c r="S18" i="3"/>
  <c r="T22" i="3"/>
  <c r="S22" i="3"/>
  <c r="S38" i="5" l="1"/>
  <c r="S37" i="5"/>
  <c r="S42" i="5"/>
  <c r="S44" i="5"/>
  <c r="S43" i="5"/>
  <c r="S41" i="5"/>
  <c r="S40" i="5"/>
  <c r="S39" i="5"/>
  <c r="S16" i="3"/>
  <c r="S33" i="3" s="1"/>
  <c r="R47" i="3" s="1"/>
  <c r="N58" i="3"/>
  <c r="S26" i="3" l="1"/>
  <c r="R52" i="3" s="1"/>
  <c r="T52" i="3" s="1"/>
  <c r="S45" i="5"/>
  <c r="S32" i="3"/>
  <c r="R46" i="3" s="1"/>
  <c r="T46" i="3" s="1"/>
  <c r="S37" i="3"/>
  <c r="R53" i="3" s="1"/>
  <c r="T53" i="3" s="1"/>
  <c r="S36" i="3"/>
  <c r="R51" i="3" s="1"/>
  <c r="S51" i="3" s="1"/>
  <c r="S35" i="3"/>
  <c r="R49" i="3" s="1"/>
  <c r="T49" i="3" s="1"/>
  <c r="S27" i="3"/>
  <c r="R50" i="3" s="1"/>
  <c r="T50" i="3" s="1"/>
  <c r="S30" i="3"/>
  <c r="R43" i="3" s="1"/>
  <c r="T43" i="3" s="1"/>
  <c r="S31" i="3"/>
  <c r="R42" i="3" s="1"/>
  <c r="S42" i="3" s="1"/>
  <c r="S29" i="3"/>
  <c r="R45" i="3" s="1"/>
  <c r="T45" i="3" s="1"/>
  <c r="S28" i="3"/>
  <c r="R44" i="3" s="1"/>
  <c r="T44" i="3" s="1"/>
  <c r="S34" i="3"/>
  <c r="R48" i="3" s="1"/>
  <c r="S48" i="3" s="1"/>
  <c r="T47" i="3"/>
  <c r="S47" i="3"/>
  <c r="T51" i="3" l="1"/>
  <c r="S53" i="3"/>
  <c r="S46" i="3"/>
  <c r="S52" i="3"/>
  <c r="S43" i="3"/>
  <c r="T42" i="3"/>
  <c r="S44" i="3"/>
  <c r="S50" i="3"/>
  <c r="S49" i="3"/>
  <c r="T48" i="3"/>
  <c r="S38" i="3"/>
  <c r="S45" i="3"/>
  <c r="S58" i="3" l="1"/>
  <c r="S67" i="3"/>
  <c r="S62" i="3"/>
  <c r="S60" i="3"/>
  <c r="S64" i="3"/>
  <c r="S55" i="3"/>
  <c r="S57" i="3"/>
  <c r="S63" i="3"/>
  <c r="S61" i="3"/>
  <c r="S56" i="3"/>
  <c r="S66" i="3"/>
  <c r="S65" i="3"/>
  <c r="S59" i="3"/>
  <c r="S68" i="3" l="1"/>
</calcChain>
</file>

<file path=xl/sharedStrings.xml><?xml version="1.0" encoding="utf-8"?>
<sst xmlns="http://schemas.openxmlformats.org/spreadsheetml/2006/main" count="382" uniqueCount="183">
  <si>
    <t xml:space="preserve">Kecerdasan </t>
  </si>
  <si>
    <t>LINGUISTIC / VERBAL</t>
  </si>
  <si>
    <t>LOGICAL / MATHEMATICAL</t>
  </si>
  <si>
    <t>MUSICAL</t>
  </si>
  <si>
    <t>SPATIAL / VISUAL</t>
  </si>
  <si>
    <t>BODIL / KINESTHETIC</t>
  </si>
  <si>
    <t>INTRAPERSONAL</t>
  </si>
  <si>
    <t>INTERPERSONAL</t>
  </si>
  <si>
    <t>NATURALIST</t>
  </si>
  <si>
    <t>EXISTENTIAL</t>
  </si>
  <si>
    <t>A</t>
  </si>
  <si>
    <t>B</t>
  </si>
  <si>
    <t>C</t>
  </si>
  <si>
    <t>D</t>
  </si>
  <si>
    <t>E</t>
  </si>
  <si>
    <t>F</t>
  </si>
  <si>
    <t>G</t>
  </si>
  <si>
    <t>H</t>
  </si>
  <si>
    <t>Probabilitas Densitas</t>
  </si>
  <si>
    <r>
      <t>m{</t>
    </r>
    <r>
      <rPr>
        <b/>
        <sz val="11"/>
        <color theme="1"/>
        <rFont val="Calibri"/>
        <family val="2"/>
      </rPr>
      <t>ø}</t>
    </r>
  </si>
  <si>
    <t>TABEL M10</t>
  </si>
  <si>
    <t>TABEL M11</t>
  </si>
  <si>
    <t>EF</t>
  </si>
  <si>
    <t xml:space="preserve">{ø} </t>
  </si>
  <si>
    <t>TABEL M12</t>
  </si>
  <si>
    <t>TABEL M13</t>
  </si>
  <si>
    <t>TABEL M14</t>
  </si>
  <si>
    <t>m11{E}</t>
  </si>
  <si>
    <t>TABEL M15</t>
  </si>
  <si>
    <t>TABEL M16</t>
  </si>
  <si>
    <t>TABEL M17</t>
  </si>
  <si>
    <t>m17{F}</t>
  </si>
  <si>
    <t>m17{EF}</t>
  </si>
  <si>
    <t>m17{E}</t>
  </si>
  <si>
    <t>m1{A,E,F,H,M}</t>
  </si>
  <si>
    <t>m2{B,C,D,E}</t>
  </si>
  <si>
    <t>m3{N}</t>
  </si>
  <si>
    <t>m4{B,D,G,I,K}</t>
  </si>
  <si>
    <t>m5{E,L}</t>
  </si>
  <si>
    <t>m6{E,F}</t>
  </si>
  <si>
    <t>m7{C,E,F,H,M,N}</t>
  </si>
  <si>
    <t>m8{M}</t>
  </si>
  <si>
    <t>m9{F}</t>
  </si>
  <si>
    <t>AEFHM</t>
  </si>
  <si>
    <t>BCDE</t>
  </si>
  <si>
    <t>m10{E}</t>
  </si>
  <si>
    <t>M10{AEFHM}</t>
  </si>
  <si>
    <t>m10{BCDE}</t>
  </si>
  <si>
    <t>N</t>
  </si>
  <si>
    <t>m11{BCDE}</t>
  </si>
  <si>
    <t>M11{AEFHM}</t>
  </si>
  <si>
    <t>m11{N}</t>
  </si>
  <si>
    <t>BDGIK</t>
  </si>
  <si>
    <t>m12{BD}</t>
  </si>
  <si>
    <t>M12{AEFHM}</t>
  </si>
  <si>
    <t>m12{BCDE}</t>
  </si>
  <si>
    <t>m12{E}</t>
  </si>
  <si>
    <t>m12{N}</t>
  </si>
  <si>
    <t>m12{BDGIK}</t>
  </si>
  <si>
    <t>EL</t>
  </si>
  <si>
    <t>BD</t>
  </si>
  <si>
    <t>m13{BD}</t>
  </si>
  <si>
    <t>m13{E}</t>
  </si>
  <si>
    <t>M13{AEFHM}</t>
  </si>
  <si>
    <t>m13{BCDE}</t>
  </si>
  <si>
    <t>m13{N}</t>
  </si>
  <si>
    <t>m13{BDGIK}</t>
  </si>
  <si>
    <t>m13{EL}</t>
  </si>
  <si>
    <t>m14{E}</t>
  </si>
  <si>
    <t>M14{AEFHM}</t>
  </si>
  <si>
    <t>m14{BCDE}</t>
  </si>
  <si>
    <t>m14{N}</t>
  </si>
  <si>
    <t>m14{BDGIK}</t>
  </si>
  <si>
    <t>m14{BD}</t>
  </si>
  <si>
    <t>m14{EL}</t>
  </si>
  <si>
    <t>m14{EF}</t>
  </si>
  <si>
    <t>CEFHMN</t>
  </si>
  <si>
    <t>m15{E}</t>
  </si>
  <si>
    <t>M15{AEFHM}</t>
  </si>
  <si>
    <t>m15{BCDE}</t>
  </si>
  <si>
    <t>m15{N}</t>
  </si>
  <si>
    <t>m15{BDGIK}</t>
  </si>
  <si>
    <t>m15{BD}</t>
  </si>
  <si>
    <t>m15{EL}</t>
  </si>
  <si>
    <t>m15{EF}</t>
  </si>
  <si>
    <t>M15{EFHM}</t>
  </si>
  <si>
    <t>M15{CEFHMN}</t>
  </si>
  <si>
    <t>EFHM</t>
  </si>
  <si>
    <t>M</t>
  </si>
  <si>
    <t>M16{M}</t>
  </si>
  <si>
    <t>M16{EFHM}</t>
  </si>
  <si>
    <t>m16{E}</t>
  </si>
  <si>
    <t>m16{N}</t>
  </si>
  <si>
    <t>m16{BCDE}</t>
  </si>
  <si>
    <t>M16{AEFHM}</t>
  </si>
  <si>
    <t>m16{BDGIK}</t>
  </si>
  <si>
    <t>m16{BD}</t>
  </si>
  <si>
    <t>m16{EL}</t>
  </si>
  <si>
    <t>m16{EF}</t>
  </si>
  <si>
    <t>M16{CEFHMN}</t>
  </si>
  <si>
    <t>M17{M}</t>
  </si>
  <si>
    <t>M17{EFHM}</t>
  </si>
  <si>
    <t>m17{N}</t>
  </si>
  <si>
    <t>m17{BCDE}</t>
  </si>
  <si>
    <t>M17{AEFHM}</t>
  </si>
  <si>
    <t>m17{BDGIK}</t>
  </si>
  <si>
    <t>m17{BD}</t>
  </si>
  <si>
    <t>m17{EL}</t>
  </si>
  <si>
    <t>M17{CEFHMN}</t>
  </si>
  <si>
    <t>I</t>
  </si>
  <si>
    <t>J</t>
  </si>
  <si>
    <t>K</t>
  </si>
  <si>
    <t>L</t>
  </si>
  <si>
    <t>Bahasa Inggris</t>
  </si>
  <si>
    <t>Matematika</t>
  </si>
  <si>
    <t>Kedokteran</t>
  </si>
  <si>
    <t>Teknik Mesin</t>
  </si>
  <si>
    <t>PGSD</t>
  </si>
  <si>
    <t>Psikologi</t>
  </si>
  <si>
    <t>Desain KV</t>
  </si>
  <si>
    <t>Hub Internasional</t>
  </si>
  <si>
    <t>Kimia</t>
  </si>
  <si>
    <t>Farmasi</t>
  </si>
  <si>
    <t>Teknik Arsitektur</t>
  </si>
  <si>
    <t>PJOK</t>
  </si>
  <si>
    <t>Ilmu Sejarah</t>
  </si>
  <si>
    <t>Seni Musik</t>
  </si>
  <si>
    <t>m1{A,E,F,H}</t>
  </si>
  <si>
    <t>m2{B,C,D,E,G,I,J,K}</t>
  </si>
  <si>
    <t>m4{C,D,G,I,J,K,M}</t>
  </si>
  <si>
    <t>m5{L,N}</t>
  </si>
  <si>
    <t>m7{C,E,F,H,L}</t>
  </si>
  <si>
    <t>m8{J,M}</t>
  </si>
  <si>
    <t>m9{}</t>
  </si>
  <si>
    <t>AEFH</t>
  </si>
  <si>
    <t>BCDEGIJK</t>
  </si>
  <si>
    <t>M10{AEFH}</t>
  </si>
  <si>
    <t>m10{BCDEGIJK}</t>
  </si>
  <si>
    <t>M11{AEFH}</t>
  </si>
  <si>
    <t>m11{BCDEGIJK}</t>
  </si>
  <si>
    <t>CDGIJKM</t>
  </si>
  <si>
    <t>M12{AEFH}</t>
  </si>
  <si>
    <t>m12{BCDEGIJK}</t>
  </si>
  <si>
    <t>m12{CDGIJKM}</t>
  </si>
  <si>
    <t>M13{AEFH}</t>
  </si>
  <si>
    <t>m13{BCDEGIJK}</t>
  </si>
  <si>
    <t>m13{CDGIJKM}</t>
  </si>
  <si>
    <t>M14{AEFH}</t>
  </si>
  <si>
    <t>m14{BCDEGIJK}</t>
  </si>
  <si>
    <t>m14{CDGIJKM}</t>
  </si>
  <si>
    <t>LN</t>
  </si>
  <si>
    <t>m13{LN}</t>
  </si>
  <si>
    <t>m14{LN}</t>
  </si>
  <si>
    <t>CEFHL</t>
  </si>
  <si>
    <t>M15{EFH}</t>
  </si>
  <si>
    <t>m15{LN}</t>
  </si>
  <si>
    <t>m15{L}</t>
  </si>
  <si>
    <t>m15{C}</t>
  </si>
  <si>
    <t>M15{AEFH}</t>
  </si>
  <si>
    <t>m15{BCDEGIJK}</t>
  </si>
  <si>
    <t>M15{CDGIJKM}</t>
  </si>
  <si>
    <t>M15{CEFHL}</t>
  </si>
  <si>
    <t>m15{CE}</t>
  </si>
  <si>
    <t>JM</t>
  </si>
  <si>
    <t>EFH</t>
  </si>
  <si>
    <t>CE</t>
  </si>
  <si>
    <t>m16{J}</t>
  </si>
  <si>
    <t>m16{JM}</t>
  </si>
  <si>
    <t>m16{AEFH}</t>
  </si>
  <si>
    <t>m16{BCDEGIJK}</t>
  </si>
  <si>
    <t>m16{DGIJK}</t>
  </si>
  <si>
    <t>m16{CDGIJKM}</t>
  </si>
  <si>
    <t>m16{LN}</t>
  </si>
  <si>
    <t>m16{CEFHL}</t>
  </si>
  <si>
    <t>m16{EFH}</t>
  </si>
  <si>
    <t>m16{CE}</t>
  </si>
  <si>
    <t>m16{C}</t>
  </si>
  <si>
    <t>m16{L}</t>
  </si>
  <si>
    <t>m12{CDGIJK}</t>
  </si>
  <si>
    <t>CDGIJK</t>
  </si>
  <si>
    <t>m13{CDGIJK}</t>
  </si>
  <si>
    <t>m14{CDGIJK}</t>
  </si>
  <si>
    <t>m15{CDGIJK}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</si>
</sst>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00%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0" xfId="0" applyNumberFormat="1"/>
    <xf numFmtId="165" fontId="0" fillId="0" borderId="1" xfId="0" applyNumberFormat="1" applyBorder="1"/>
    <xf numFmtId="0" fontId="0" fillId="0" borderId="0" xfId="0" applyAlignment="1">
      <alignment horizontal="center" vertical="center"/>
    </xf>
    <xf numFmtId="0" fontId="1" fillId="0" borderId="1" xfId="0" applyFont="1" applyBorder="1"/>
    <xf numFmtId="164" fontId="0" fillId="0" borderId="1" xfId="0" applyNumberFormat="1" applyBorder="1"/>
    <xf numFmtId="0" fontId="5" fillId="0" borderId="1" xfId="0" applyFont="1" applyBorder="1"/>
    <xf numFmtId="164" fontId="5" fillId="0" borderId="1" xfId="0" applyNumberFormat="1" applyFont="1" applyBorder="1"/>
    <xf numFmtId="164" fontId="1" fillId="0" borderId="1" xfId="0" applyNumberFormat="1" applyFont="1" applyBorder="1"/>
    <xf numFmtId="0" fontId="1" fillId="0" borderId="0" xfId="0" applyFont="1"/>
    <xf numFmtId="165" fontId="0" fillId="0" borderId="0" xfId="0" applyNumberFormat="1"/>
    <xf numFmtId="165" fontId="5" fillId="0" borderId="1" xfId="0" applyNumberFormat="1" applyFont="1" applyBorder="1"/>
    <xf numFmtId="165" fontId="1" fillId="0" borderId="1" xfId="0" applyNumberFormat="1" applyFont="1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0" xfId="0" applyNumberFormat="1"/>
    <xf numFmtId="165" fontId="5" fillId="0" borderId="1" xfId="0" applyNumberFormat="1" applyFont="1" applyBorder="1" applyAlignment="1">
      <alignment horizontal="center"/>
    </xf>
    <xf numFmtId="2" fontId="0" fillId="0" borderId="1" xfId="0" applyNumberFormat="1" applyBorder="1"/>
    <xf numFmtId="166" fontId="0" fillId="0" borderId="1" xfId="0" applyNumberFormat="1" applyBorder="1"/>
    <xf numFmtId="164" fontId="5" fillId="0" borderId="0" xfId="0" applyNumberFormat="1" applyFont="1"/>
    <xf numFmtId="166" fontId="1" fillId="0" borderId="1" xfId="0" applyNumberFormat="1" applyFont="1" applyBorder="1"/>
    <xf numFmtId="166" fontId="5" fillId="0" borderId="1" xfId="0" applyNumberFormat="1" applyFont="1" applyBorder="1"/>
    <xf numFmtId="167" fontId="0" fillId="0" borderId="0" xfId="1" applyNumberFormat="1" applyFont="1"/>
    <xf numFmtId="164" fontId="4" fillId="0" borderId="1" xfId="0" applyNumberFormat="1" applyFont="1" applyBorder="1"/>
    <xf numFmtId="164" fontId="4" fillId="0" borderId="0" xfId="0" applyNumberFormat="1" applyFont="1"/>
    <xf numFmtId="0" fontId="5" fillId="0" borderId="0" xfId="0" applyFont="1"/>
    <xf numFmtId="166" fontId="4" fillId="0" borderId="1" xfId="0" applyNumberFormat="1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47943-B627-4176-8D1F-11B5E0FF2B7C}">
  <dimension ref="A1:T68"/>
  <sheetViews>
    <sheetView zoomScale="85" zoomScaleNormal="85" workbookViewId="0">
      <selection activeCell="A24" sqref="A24"/>
    </sheetView>
  </sheetViews>
  <sheetFormatPr defaultRowHeight="14.4" x14ac:dyDescent="0.3"/>
  <cols>
    <col min="1" max="1" width="23.5546875" bestFit="1" customWidth="1"/>
    <col min="2" max="2" width="14.44140625" bestFit="1" customWidth="1"/>
    <col min="3" max="3" width="12.109375" bestFit="1" customWidth="1"/>
    <col min="4" max="5" width="9.5546875" bestFit="1" customWidth="1"/>
    <col min="7" max="7" width="6.88671875" bestFit="1" customWidth="1"/>
    <col min="8" max="8" width="12.21875" bestFit="1" customWidth="1"/>
    <col min="9" max="9" width="13.109375" customWidth="1"/>
    <col min="10" max="10" width="9.5546875" bestFit="1" customWidth="1"/>
    <col min="12" max="12" width="15.44140625" bestFit="1" customWidth="1"/>
    <col min="13" max="13" width="13.33203125" bestFit="1" customWidth="1"/>
    <col min="14" max="14" width="11.21875" customWidth="1"/>
    <col min="15" max="15" width="9.5546875" bestFit="1" customWidth="1"/>
    <col min="17" max="17" width="8.21875" bestFit="1" customWidth="1"/>
    <col min="18" max="18" width="13.33203125" bestFit="1" customWidth="1"/>
    <col min="19" max="19" width="12.109375" bestFit="1" customWidth="1"/>
    <col min="20" max="20" width="10.5546875" bestFit="1" customWidth="1"/>
  </cols>
  <sheetData>
    <row r="1" spans="1:20" x14ac:dyDescent="0.3">
      <c r="A1" s="4" t="s">
        <v>0</v>
      </c>
      <c r="B1" s="36" t="s">
        <v>18</v>
      </c>
      <c r="C1" s="36"/>
      <c r="D1" s="4" t="s">
        <v>19</v>
      </c>
      <c r="E1">
        <v>12</v>
      </c>
      <c r="H1" t="s">
        <v>10</v>
      </c>
      <c r="I1" t="s">
        <v>113</v>
      </c>
      <c r="K1" t="s">
        <v>17</v>
      </c>
      <c r="L1" t="s">
        <v>120</v>
      </c>
    </row>
    <row r="2" spans="1:20" x14ac:dyDescent="0.3">
      <c r="A2" s="3" t="s">
        <v>1</v>
      </c>
      <c r="B2" s="3" t="s">
        <v>34</v>
      </c>
      <c r="C2" s="17">
        <f>E2/$E$1</f>
        <v>0.25</v>
      </c>
      <c r="D2" s="17">
        <f>1-C2</f>
        <v>0.75</v>
      </c>
      <c r="E2">
        <v>3</v>
      </c>
      <c r="H2" t="s">
        <v>11</v>
      </c>
      <c r="I2" t="s">
        <v>114</v>
      </c>
      <c r="K2" t="s">
        <v>109</v>
      </c>
      <c r="L2" t="s">
        <v>121</v>
      </c>
    </row>
    <row r="3" spans="1:20" x14ac:dyDescent="0.3">
      <c r="A3" s="3" t="s">
        <v>2</v>
      </c>
      <c r="B3" s="3" t="s">
        <v>35</v>
      </c>
      <c r="C3" s="17">
        <f t="shared" ref="C3:C10" si="0">E3/$E$1</f>
        <v>0.75</v>
      </c>
      <c r="D3" s="17">
        <f t="shared" ref="D3:D10" si="1">1-C3</f>
        <v>0.25</v>
      </c>
      <c r="E3">
        <v>9</v>
      </c>
      <c r="H3" t="s">
        <v>12</v>
      </c>
      <c r="I3" t="s">
        <v>115</v>
      </c>
      <c r="K3" t="s">
        <v>110</v>
      </c>
      <c r="L3" t="s">
        <v>122</v>
      </c>
    </row>
    <row r="4" spans="1:20" x14ac:dyDescent="0.3">
      <c r="A4" s="3" t="s">
        <v>3</v>
      </c>
      <c r="B4" s="3" t="s">
        <v>36</v>
      </c>
      <c r="C4" s="17">
        <f t="shared" si="0"/>
        <v>0.75</v>
      </c>
      <c r="D4" s="17">
        <f t="shared" si="1"/>
        <v>0.25</v>
      </c>
      <c r="E4">
        <v>9</v>
      </c>
      <c r="H4" t="s">
        <v>13</v>
      </c>
      <c r="I4" t="s">
        <v>116</v>
      </c>
      <c r="K4" t="s">
        <v>111</v>
      </c>
      <c r="L4" t="s">
        <v>123</v>
      </c>
    </row>
    <row r="5" spans="1:20" x14ac:dyDescent="0.3">
      <c r="A5" s="3" t="s">
        <v>4</v>
      </c>
      <c r="B5" s="3" t="s">
        <v>37</v>
      </c>
      <c r="C5" s="17">
        <f t="shared" si="0"/>
        <v>0.58333333333333337</v>
      </c>
      <c r="D5" s="17">
        <f t="shared" si="1"/>
        <v>0.41666666666666663</v>
      </c>
      <c r="E5">
        <v>7</v>
      </c>
      <c r="H5" t="s">
        <v>14</v>
      </c>
      <c r="I5" t="s">
        <v>117</v>
      </c>
      <c r="K5" t="s">
        <v>112</v>
      </c>
      <c r="L5" t="s">
        <v>124</v>
      </c>
    </row>
    <row r="6" spans="1:20" x14ac:dyDescent="0.3">
      <c r="A6" s="3" t="s">
        <v>5</v>
      </c>
      <c r="B6" s="3" t="s">
        <v>38</v>
      </c>
      <c r="C6" s="17">
        <f t="shared" si="0"/>
        <v>0.66666666666666663</v>
      </c>
      <c r="D6" s="17">
        <f t="shared" si="1"/>
        <v>0.33333333333333337</v>
      </c>
      <c r="E6">
        <v>8</v>
      </c>
      <c r="H6" t="s">
        <v>15</v>
      </c>
      <c r="I6" t="s">
        <v>118</v>
      </c>
      <c r="K6" t="s">
        <v>88</v>
      </c>
      <c r="L6" t="s">
        <v>125</v>
      </c>
    </row>
    <row r="7" spans="1:20" x14ac:dyDescent="0.3">
      <c r="A7" s="3" t="s">
        <v>6</v>
      </c>
      <c r="B7" s="3" t="s">
        <v>39</v>
      </c>
      <c r="C7" s="17">
        <f t="shared" si="0"/>
        <v>0.16666666666666666</v>
      </c>
      <c r="D7" s="17">
        <f t="shared" si="1"/>
        <v>0.83333333333333337</v>
      </c>
      <c r="E7">
        <v>2</v>
      </c>
      <c r="H7" t="s">
        <v>16</v>
      </c>
      <c r="I7" t="s">
        <v>119</v>
      </c>
      <c r="K7" t="s">
        <v>48</v>
      </c>
      <c r="L7" t="s">
        <v>126</v>
      </c>
    </row>
    <row r="8" spans="1:20" x14ac:dyDescent="0.3">
      <c r="A8" s="3" t="s">
        <v>7</v>
      </c>
      <c r="B8" s="3" t="s">
        <v>40</v>
      </c>
      <c r="C8" s="17">
        <f t="shared" si="0"/>
        <v>0.41666666666666669</v>
      </c>
      <c r="D8" s="17">
        <f t="shared" si="1"/>
        <v>0.58333333333333326</v>
      </c>
      <c r="E8">
        <v>5</v>
      </c>
    </row>
    <row r="9" spans="1:20" x14ac:dyDescent="0.3">
      <c r="A9" s="3" t="s">
        <v>8</v>
      </c>
      <c r="B9" s="3" t="s">
        <v>41</v>
      </c>
      <c r="C9" s="17">
        <f t="shared" si="0"/>
        <v>0.33333333333333331</v>
      </c>
      <c r="D9" s="17">
        <f t="shared" si="1"/>
        <v>0.66666666666666674</v>
      </c>
      <c r="E9">
        <v>4</v>
      </c>
    </row>
    <row r="10" spans="1:20" x14ac:dyDescent="0.3">
      <c r="A10" s="3" t="s">
        <v>9</v>
      </c>
      <c r="B10" s="3" t="s">
        <v>42</v>
      </c>
      <c r="C10" s="17">
        <f t="shared" si="0"/>
        <v>0.41666666666666669</v>
      </c>
      <c r="D10" s="17">
        <f t="shared" si="1"/>
        <v>0.58333333333333326</v>
      </c>
      <c r="E10">
        <v>5</v>
      </c>
    </row>
    <row r="12" spans="1:20" x14ac:dyDescent="0.3">
      <c r="B12" s="19"/>
      <c r="C12" s="19"/>
      <c r="D12" s="19" t="s">
        <v>44</v>
      </c>
      <c r="E12" s="19" t="s">
        <v>23</v>
      </c>
      <c r="I12" t="s">
        <v>52</v>
      </c>
      <c r="J12" s="19" t="s">
        <v>23</v>
      </c>
      <c r="N12" t="s">
        <v>22</v>
      </c>
      <c r="O12" s="19" t="s">
        <v>23</v>
      </c>
      <c r="S12" t="s">
        <v>88</v>
      </c>
      <c r="T12" s="19" t="s">
        <v>23</v>
      </c>
    </row>
    <row r="13" spans="1:20" x14ac:dyDescent="0.3">
      <c r="B13" s="19"/>
      <c r="C13" s="1" t="s">
        <v>20</v>
      </c>
      <c r="D13" s="20">
        <f>C3</f>
        <v>0.75</v>
      </c>
      <c r="E13" s="20">
        <f>D3</f>
        <v>0.25</v>
      </c>
      <c r="H13" s="2" t="s">
        <v>24</v>
      </c>
      <c r="I13" s="25">
        <f>C5</f>
        <v>0.58333333333333337</v>
      </c>
      <c r="J13" s="25">
        <f>D5</f>
        <v>0.41666666666666663</v>
      </c>
      <c r="M13" s="2" t="s">
        <v>26</v>
      </c>
      <c r="N13" s="25">
        <f>C7</f>
        <v>0.16666666666666666</v>
      </c>
      <c r="O13" s="25">
        <f>D7</f>
        <v>0.83333333333333337</v>
      </c>
      <c r="R13" s="2" t="s">
        <v>29</v>
      </c>
      <c r="S13" s="25">
        <f>C9</f>
        <v>0.33333333333333331</v>
      </c>
      <c r="T13" s="25">
        <f>D9</f>
        <v>0.66666666666666674</v>
      </c>
    </row>
    <row r="14" spans="1:20" x14ac:dyDescent="0.3">
      <c r="B14" s="19" t="s">
        <v>43</v>
      </c>
      <c r="C14" s="20">
        <f>C2</f>
        <v>0.25</v>
      </c>
      <c r="D14" s="21">
        <f>D13*C14</f>
        <v>0.1875</v>
      </c>
      <c r="E14" s="20">
        <f>C14*E13</f>
        <v>6.25E-2</v>
      </c>
      <c r="G14" s="19" t="s">
        <v>43</v>
      </c>
      <c r="H14" s="6">
        <f>D28</f>
        <v>0.04</v>
      </c>
      <c r="I14" s="15">
        <f>I13*H14</f>
        <v>2.3333333333333334E-2</v>
      </c>
      <c r="J14" s="6">
        <f>J13*H14</f>
        <v>1.6666666666666666E-2</v>
      </c>
      <c r="L14" s="19" t="s">
        <v>43</v>
      </c>
      <c r="M14" s="9">
        <f>I41</f>
        <v>1.3550135501355014E-2</v>
      </c>
      <c r="N14" s="12">
        <f>$N$13*M14</f>
        <v>2.2583559168925021E-3</v>
      </c>
      <c r="O14" s="9">
        <f>$O$13*M14</f>
        <v>1.1291779584462513E-2</v>
      </c>
      <c r="Q14" s="19" t="s">
        <v>43</v>
      </c>
      <c r="R14" s="9">
        <f>N51</f>
        <v>7.6352530541012225E-3</v>
      </c>
      <c r="S14" s="28">
        <f>$S$13*R14</f>
        <v>2.5450843513670739E-3</v>
      </c>
      <c r="T14" s="26">
        <f>$T$13*R14</f>
        <v>5.0901687027341486E-3</v>
      </c>
    </row>
    <row r="15" spans="1:20" x14ac:dyDescent="0.3">
      <c r="B15" s="19" t="s">
        <v>23</v>
      </c>
      <c r="C15" s="20">
        <f>D2</f>
        <v>0.75</v>
      </c>
      <c r="D15" s="20">
        <f>C15*D13</f>
        <v>0.5625</v>
      </c>
      <c r="E15" s="20">
        <f>C15*E13</f>
        <v>0.1875</v>
      </c>
      <c r="G15" s="19" t="s">
        <v>44</v>
      </c>
      <c r="H15" s="6">
        <f>D29</f>
        <v>0.36</v>
      </c>
      <c r="I15" s="16">
        <f>I13*H15</f>
        <v>0.21</v>
      </c>
      <c r="J15" s="6">
        <f>H15*J13</f>
        <v>0.15</v>
      </c>
      <c r="L15" s="19" t="s">
        <v>44</v>
      </c>
      <c r="M15" s="9">
        <f>I42</f>
        <v>0.12195121951219511</v>
      </c>
      <c r="N15" s="12">
        <f t="shared" ref="N15:N21" si="2">$N$13*M15</f>
        <v>2.0325203252032516E-2</v>
      </c>
      <c r="O15" s="9">
        <f t="shared" ref="O15:O21" si="3">$O$13*M15</f>
        <v>0.10162601626016259</v>
      </c>
      <c r="Q15" s="19" t="s">
        <v>44</v>
      </c>
      <c r="R15" s="9">
        <f>N50</f>
        <v>6.8717277486910977E-2</v>
      </c>
      <c r="S15" s="29">
        <f t="shared" ref="S15:S24" si="4">$S$13*R15</f>
        <v>2.2905759162303658E-2</v>
      </c>
      <c r="T15" s="26">
        <f t="shared" ref="T15:T24" si="5">$T$13*R15</f>
        <v>4.5811518324607323E-2</v>
      </c>
    </row>
    <row r="16" spans="1:20" x14ac:dyDescent="0.3">
      <c r="C16" t="s">
        <v>45</v>
      </c>
      <c r="D16" s="18">
        <f>D14/1</f>
        <v>0.1875</v>
      </c>
      <c r="G16" s="19" t="s">
        <v>14</v>
      </c>
      <c r="H16" s="6">
        <f>D30</f>
        <v>0.12</v>
      </c>
      <c r="I16" s="15">
        <f>I13*H16</f>
        <v>7.0000000000000007E-2</v>
      </c>
      <c r="J16" s="6">
        <f>H16*J13</f>
        <v>4.9999999999999996E-2</v>
      </c>
      <c r="L16" s="19" t="s">
        <v>14</v>
      </c>
      <c r="M16" s="9">
        <f>I40</f>
        <v>0.39295392953929531</v>
      </c>
      <c r="N16" s="12">
        <f t="shared" si="2"/>
        <v>6.5492321589882552E-2</v>
      </c>
      <c r="O16" s="9">
        <f t="shared" si="3"/>
        <v>0.32746160794941276</v>
      </c>
      <c r="Q16" s="19" t="s">
        <v>14</v>
      </c>
      <c r="R16" s="9">
        <f>N48</f>
        <v>0.57657068062827221</v>
      </c>
      <c r="S16" s="29">
        <f t="shared" si="4"/>
        <v>0.19219022687609072</v>
      </c>
      <c r="T16" s="26">
        <f t="shared" si="5"/>
        <v>0.38438045375218149</v>
      </c>
    </row>
    <row r="17" spans="2:20" x14ac:dyDescent="0.3">
      <c r="C17" t="s">
        <v>46</v>
      </c>
      <c r="D17" s="18">
        <f>E14/1</f>
        <v>6.25E-2</v>
      </c>
      <c r="G17" s="19" t="s">
        <v>48</v>
      </c>
      <c r="H17" s="6">
        <f>D31</f>
        <v>0.36</v>
      </c>
      <c r="I17" s="15">
        <f>I13*H17</f>
        <v>0.21</v>
      </c>
      <c r="J17" s="6">
        <f>J13*H17</f>
        <v>0.15</v>
      </c>
      <c r="L17" s="19" t="s">
        <v>48</v>
      </c>
      <c r="M17" s="9">
        <f>I43</f>
        <v>0.12195121951219511</v>
      </c>
      <c r="N17" s="11">
        <f t="shared" si="2"/>
        <v>2.0325203252032516E-2</v>
      </c>
      <c r="O17" s="9">
        <f t="shared" si="3"/>
        <v>0.10162601626016259</v>
      </c>
      <c r="Q17" s="19" t="s">
        <v>48</v>
      </c>
      <c r="R17" s="9">
        <f>N49</f>
        <v>0.11780104712041882</v>
      </c>
      <c r="S17" s="29">
        <f t="shared" si="4"/>
        <v>3.9267015706806269E-2</v>
      </c>
      <c r="T17" s="26">
        <f t="shared" si="5"/>
        <v>7.8534031413612551E-2</v>
      </c>
    </row>
    <row r="18" spans="2:20" x14ac:dyDescent="0.3">
      <c r="C18" t="s">
        <v>47</v>
      </c>
      <c r="D18" s="18">
        <f>D15/1</f>
        <v>0.5625</v>
      </c>
      <c r="G18" s="19" t="s">
        <v>23</v>
      </c>
      <c r="H18" s="6">
        <f>D32</f>
        <v>0.12</v>
      </c>
      <c r="I18" s="6">
        <f>H18*I13</f>
        <v>7.0000000000000007E-2</v>
      </c>
      <c r="J18" s="6">
        <f>H18*J13</f>
        <v>4.9999999999999996E-2</v>
      </c>
      <c r="L18" t="s">
        <v>52</v>
      </c>
      <c r="M18" s="9">
        <f>I44</f>
        <v>5.6910569105691061E-2</v>
      </c>
      <c r="N18" s="11">
        <f t="shared" si="2"/>
        <v>9.485094850948509E-3</v>
      </c>
      <c r="O18" s="9">
        <f t="shared" si="3"/>
        <v>4.7425474254742556E-2</v>
      </c>
      <c r="Q18" t="s">
        <v>52</v>
      </c>
      <c r="R18" s="9">
        <f>N52</f>
        <v>3.2068062827225137E-2</v>
      </c>
      <c r="S18" s="29">
        <f t="shared" si="4"/>
        <v>1.0689354275741712E-2</v>
      </c>
      <c r="T18" s="26">
        <f t="shared" si="5"/>
        <v>2.1378708551483428E-2</v>
      </c>
    </row>
    <row r="19" spans="2:20" x14ac:dyDescent="0.3">
      <c r="C19" s="19" t="s">
        <v>23</v>
      </c>
      <c r="D19" s="18">
        <f>E15</f>
        <v>0.1875</v>
      </c>
      <c r="L19" s="19" t="s">
        <v>60</v>
      </c>
      <c r="M19" s="9">
        <f>I45</f>
        <v>0.17073170731707316</v>
      </c>
      <c r="N19" s="11">
        <f t="shared" si="2"/>
        <v>2.8455284552845524E-2</v>
      </c>
      <c r="O19" s="9">
        <f t="shared" si="3"/>
        <v>0.14227642276422764</v>
      </c>
      <c r="Q19" s="19" t="s">
        <v>60</v>
      </c>
      <c r="R19" s="9">
        <f>N53</f>
        <v>9.620418848167539E-2</v>
      </c>
      <c r="S19" s="29">
        <f t="shared" si="4"/>
        <v>3.206806282722513E-2</v>
      </c>
      <c r="T19" s="26">
        <f t="shared" si="5"/>
        <v>6.4136125654450274E-2</v>
      </c>
    </row>
    <row r="20" spans="2:20" x14ac:dyDescent="0.3">
      <c r="D20" s="18">
        <f>SUM(D16:D19)</f>
        <v>1</v>
      </c>
      <c r="H20" t="s">
        <v>53</v>
      </c>
      <c r="I20" s="14">
        <f>I15/(1-(I14+I16+I17))</f>
        <v>0.30143540669856461</v>
      </c>
      <c r="L20" s="19" t="s">
        <v>59</v>
      </c>
      <c r="M20" s="9">
        <f>I46</f>
        <v>8.1300813008130066E-2</v>
      </c>
      <c r="N20" s="12">
        <f t="shared" si="2"/>
        <v>1.3550135501355011E-2</v>
      </c>
      <c r="O20" s="9">
        <f t="shared" si="3"/>
        <v>6.7750677506775062E-2</v>
      </c>
      <c r="Q20" s="19" t="s">
        <v>59</v>
      </c>
      <c r="R20" s="9">
        <f>N54</f>
        <v>4.581151832460733E-2</v>
      </c>
      <c r="S20" s="29">
        <f t="shared" si="4"/>
        <v>1.5270506108202443E-2</v>
      </c>
      <c r="T20" s="26">
        <f t="shared" si="5"/>
        <v>3.054101221640489E-2</v>
      </c>
    </row>
    <row r="21" spans="2:20" x14ac:dyDescent="0.3">
      <c r="H21" t="s">
        <v>54</v>
      </c>
      <c r="I21" s="14">
        <f>J14/(1-(I14+I16+I17))</f>
        <v>2.3923444976076555E-2</v>
      </c>
      <c r="L21" s="19" t="s">
        <v>23</v>
      </c>
      <c r="M21" s="9">
        <f>I47</f>
        <v>4.065040650406504E-2</v>
      </c>
      <c r="N21" s="9">
        <f t="shared" si="2"/>
        <v>6.7750677506775063E-3</v>
      </c>
      <c r="O21" s="9">
        <f t="shared" si="3"/>
        <v>3.3875338753387538E-2</v>
      </c>
      <c r="Q21" s="19" t="s">
        <v>22</v>
      </c>
      <c r="R21" s="9">
        <f>N55</f>
        <v>1.0471204188481674E-2</v>
      </c>
      <c r="S21" s="29">
        <f t="shared" si="4"/>
        <v>3.4904013961605581E-3</v>
      </c>
      <c r="T21" s="26">
        <f t="shared" si="5"/>
        <v>6.9808027923211171E-3</v>
      </c>
    </row>
    <row r="22" spans="2:20" x14ac:dyDescent="0.3">
      <c r="C22" s="19"/>
      <c r="D22" s="19" t="s">
        <v>48</v>
      </c>
      <c r="E22" s="19" t="s">
        <v>23</v>
      </c>
      <c r="F22" s="19"/>
      <c r="H22" t="s">
        <v>55</v>
      </c>
      <c r="I22" s="14">
        <f>J15/(1-(I14+I16+I17))</f>
        <v>0.21531100478468898</v>
      </c>
      <c r="Q22" t="s">
        <v>87</v>
      </c>
      <c r="R22" s="9">
        <f>N47</f>
        <v>5.4537521815008743E-3</v>
      </c>
      <c r="S22" s="28">
        <f t="shared" si="4"/>
        <v>1.8179173938336246E-3</v>
      </c>
      <c r="T22" s="26">
        <f t="shared" si="5"/>
        <v>3.6358347876672501E-3</v>
      </c>
    </row>
    <row r="23" spans="2:20" x14ac:dyDescent="0.3">
      <c r="C23" s="1" t="s">
        <v>21</v>
      </c>
      <c r="D23" s="20">
        <f>C4</f>
        <v>0.75</v>
      </c>
      <c r="E23" s="20">
        <f>D4</f>
        <v>0.25</v>
      </c>
      <c r="F23" s="19"/>
      <c r="H23" t="s">
        <v>56</v>
      </c>
      <c r="I23" s="14">
        <f>J16/(1-(I14+I16+I17))</f>
        <v>7.1770334928229665E-2</v>
      </c>
      <c r="M23" t="s">
        <v>68</v>
      </c>
      <c r="N23" s="23">
        <f>(N15+N16+N20+O16)/(1-(N17+N18+N19))</f>
        <v>0.4532374100719424</v>
      </c>
      <c r="Q23" t="s">
        <v>76</v>
      </c>
      <c r="R23" s="9">
        <f>N56</f>
        <v>1.6361256544502621E-2</v>
      </c>
      <c r="S23" s="28">
        <f t="shared" si="4"/>
        <v>5.4537521815008734E-3</v>
      </c>
      <c r="T23" s="26">
        <f t="shared" si="5"/>
        <v>1.0907504363001749E-2</v>
      </c>
    </row>
    <row r="24" spans="2:20" x14ac:dyDescent="0.3">
      <c r="B24" s="19" t="s">
        <v>43</v>
      </c>
      <c r="C24" s="20">
        <f>D17</f>
        <v>6.25E-2</v>
      </c>
      <c r="D24" s="24">
        <f>D23*C24</f>
        <v>4.6875E-2</v>
      </c>
      <c r="E24" s="22">
        <f>C24*E23</f>
        <v>1.5625E-2</v>
      </c>
      <c r="F24" s="19"/>
      <c r="H24" t="s">
        <v>57</v>
      </c>
      <c r="I24" s="14">
        <f>J17/(1-(I14+I16+I17))</f>
        <v>0.21531100478468898</v>
      </c>
      <c r="M24" t="s">
        <v>69</v>
      </c>
      <c r="N24" s="23">
        <f>O14/(1-(N17+N18+N19))</f>
        <v>1.1990407673860913E-2</v>
      </c>
      <c r="Q24" s="19" t="s">
        <v>23</v>
      </c>
      <c r="R24" s="9">
        <f>N57</f>
        <v>2.2905759162303668E-2</v>
      </c>
      <c r="S24" s="26">
        <f t="shared" si="4"/>
        <v>7.6352530541012225E-3</v>
      </c>
      <c r="T24" s="26">
        <f t="shared" si="5"/>
        <v>1.5270506108202447E-2</v>
      </c>
    </row>
    <row r="25" spans="2:20" x14ac:dyDescent="0.3">
      <c r="B25" s="19" t="s">
        <v>44</v>
      </c>
      <c r="C25" s="20">
        <f>D18</f>
        <v>0.5625</v>
      </c>
      <c r="D25" s="24">
        <f>C25*D23</f>
        <v>0.421875</v>
      </c>
      <c r="E25" s="22">
        <f>C25*E23</f>
        <v>0.140625</v>
      </c>
      <c r="F25" s="19"/>
      <c r="H25" t="s">
        <v>58</v>
      </c>
      <c r="I25" s="14">
        <f>I18/(1-(I14+I16+I17))</f>
        <v>0.10047846889952154</v>
      </c>
      <c r="M25" t="s">
        <v>70</v>
      </c>
      <c r="N25" s="23">
        <f>O15/(1-(N17+N18+N19))</f>
        <v>0.10791366906474818</v>
      </c>
    </row>
    <row r="26" spans="2:20" x14ac:dyDescent="0.3">
      <c r="B26" s="19" t="s">
        <v>14</v>
      </c>
      <c r="C26" s="20">
        <f>D16</f>
        <v>0.1875</v>
      </c>
      <c r="D26" s="24">
        <f>C26*D23</f>
        <v>0.140625</v>
      </c>
      <c r="E26" s="22">
        <f>E23*C26</f>
        <v>4.6875E-2</v>
      </c>
      <c r="F26" s="19"/>
      <c r="H26" s="19" t="s">
        <v>23</v>
      </c>
      <c r="I26" s="14">
        <f>J18/(1-(I14+I16+I17))</f>
        <v>7.1770334928229665E-2</v>
      </c>
      <c r="M26" t="s">
        <v>71</v>
      </c>
      <c r="N26" s="23">
        <f>O17/(1-(N17+N18+N19))</f>
        <v>0.10791366906474818</v>
      </c>
      <c r="R26" t="s">
        <v>89</v>
      </c>
      <c r="S26" s="23">
        <f>(S14+S22+S23+S24)/(1-(SUM(S15:S21)))</f>
        <v>2.5510204081632654E-2</v>
      </c>
    </row>
    <row r="27" spans="2:20" x14ac:dyDescent="0.3">
      <c r="B27" s="19" t="s">
        <v>23</v>
      </c>
      <c r="C27" s="20">
        <f>D19</f>
        <v>0.1875</v>
      </c>
      <c r="D27" s="22">
        <f>C27*D23</f>
        <v>0.140625</v>
      </c>
      <c r="E27" s="22">
        <f>E23*C27</f>
        <v>4.6875E-2</v>
      </c>
      <c r="F27" s="19"/>
      <c r="I27" s="14">
        <f>SUM(I20:I26)</f>
        <v>1</v>
      </c>
      <c r="M27" t="s">
        <v>72</v>
      </c>
      <c r="N27" s="23">
        <f>O18/(1-(N17+N18+N19))</f>
        <v>5.035971223021584E-2</v>
      </c>
      <c r="R27" t="s">
        <v>90</v>
      </c>
      <c r="S27" s="23">
        <f>T22/(1-(SUM(S15:S21)))</f>
        <v>5.3146258503401385E-3</v>
      </c>
    </row>
    <row r="28" spans="2:20" x14ac:dyDescent="0.3">
      <c r="B28" s="19"/>
      <c r="C28" t="s">
        <v>50</v>
      </c>
      <c r="D28" s="18">
        <f>E24/(1-(D24+D25+D26))</f>
        <v>0.04</v>
      </c>
      <c r="E28" s="19"/>
      <c r="F28" s="19"/>
      <c r="M28" t="s">
        <v>73</v>
      </c>
      <c r="N28" s="23">
        <f>O19/(1-(N17+N18+N19))</f>
        <v>0.15107913669064749</v>
      </c>
      <c r="R28" t="s">
        <v>91</v>
      </c>
      <c r="S28" s="23">
        <f>T16/(1-(SUM(S15:S21)))</f>
        <v>0.56186224489795911</v>
      </c>
    </row>
    <row r="29" spans="2:20" x14ac:dyDescent="0.3">
      <c r="C29" t="s">
        <v>49</v>
      </c>
      <c r="D29" s="18">
        <f>E25/(1-(D24+D25+D26))</f>
        <v>0.36</v>
      </c>
      <c r="M29" t="s">
        <v>74</v>
      </c>
      <c r="N29" s="23">
        <f>O20/(1-(N17+N18+N19))</f>
        <v>7.1942446043165464E-2</v>
      </c>
      <c r="R29" t="s">
        <v>92</v>
      </c>
      <c r="S29" s="23">
        <f>T17/(1-(SUM(S15:S21)))</f>
        <v>0.11479591836734691</v>
      </c>
    </row>
    <row r="30" spans="2:20" x14ac:dyDescent="0.3">
      <c r="C30" t="s">
        <v>27</v>
      </c>
      <c r="D30" s="18">
        <f>E26/(1-(D24+D25+D26))</f>
        <v>0.12</v>
      </c>
      <c r="I30" t="s">
        <v>59</v>
      </c>
      <c r="J30" s="19" t="s">
        <v>23</v>
      </c>
      <c r="M30" t="s">
        <v>75</v>
      </c>
      <c r="N30" s="23">
        <f>(N21+N14)/(1-(N17+N18+N19))</f>
        <v>9.5923261390887284E-3</v>
      </c>
      <c r="R30" t="s">
        <v>93</v>
      </c>
      <c r="S30" s="23">
        <f>T15/(1-(SUM(S15:S21)))</f>
        <v>6.6964285714285698E-2</v>
      </c>
    </row>
    <row r="31" spans="2:20" x14ac:dyDescent="0.3">
      <c r="C31" t="s">
        <v>51</v>
      </c>
      <c r="D31" s="18">
        <f>D27/(1-(D24+D25+D26))</f>
        <v>0.36</v>
      </c>
      <c r="H31" s="2" t="s">
        <v>25</v>
      </c>
      <c r="I31" s="25">
        <f>C6</f>
        <v>0.66666666666666663</v>
      </c>
      <c r="J31" s="25">
        <f>D6</f>
        <v>0.33333333333333337</v>
      </c>
      <c r="M31" s="19" t="s">
        <v>23</v>
      </c>
      <c r="N31" s="23">
        <f>O21/(1-(N17+N18+N19))</f>
        <v>3.5971223021582739E-2</v>
      </c>
      <c r="R31" t="s">
        <v>94</v>
      </c>
      <c r="S31" s="23">
        <f>T14/(1-(SUM(S15:S21)))</f>
        <v>7.4404761904761918E-3</v>
      </c>
    </row>
    <row r="32" spans="2:20" x14ac:dyDescent="0.3">
      <c r="C32" s="19" t="s">
        <v>23</v>
      </c>
      <c r="D32" s="18">
        <f>E27/(1-(D24+D25+D26))</f>
        <v>0.12</v>
      </c>
      <c r="G32" s="19" t="s">
        <v>43</v>
      </c>
      <c r="H32" s="6">
        <f>I21</f>
        <v>2.3923444976076555E-2</v>
      </c>
      <c r="I32" s="12">
        <f>$I$31*H32</f>
        <v>1.5948963317384369E-2</v>
      </c>
      <c r="J32" s="9">
        <f>$J$31*H32</f>
        <v>7.9744816586921861E-3</v>
      </c>
      <c r="N32" s="23">
        <f>SUM(N23:N31)</f>
        <v>0.99999999999999989</v>
      </c>
      <c r="R32" t="s">
        <v>95</v>
      </c>
      <c r="S32" s="23">
        <f>T18/(1-(SUM(S15:S21)))</f>
        <v>3.1250000000000007E-2</v>
      </c>
    </row>
    <row r="33" spans="4:20" x14ac:dyDescent="0.3">
      <c r="D33" s="18">
        <f>SUM(D28:D32)</f>
        <v>1</v>
      </c>
      <c r="G33" s="19" t="s">
        <v>44</v>
      </c>
      <c r="H33" s="6">
        <f>I22</f>
        <v>0.21531100478468898</v>
      </c>
      <c r="I33" s="12">
        <f t="shared" ref="I33:I38" si="6">$I$31*H33</f>
        <v>0.1435406698564593</v>
      </c>
      <c r="J33" s="9">
        <f t="shared" ref="J33:J38" si="7">$J$31*H33</f>
        <v>7.1770334928229665E-2</v>
      </c>
      <c r="R33" t="s">
        <v>96</v>
      </c>
      <c r="S33" s="23">
        <f>T19/(1-(SUM(S15:S21)))</f>
        <v>9.3750000000000014E-2</v>
      </c>
    </row>
    <row r="34" spans="4:20" x14ac:dyDescent="0.3">
      <c r="G34" s="19" t="s">
        <v>14</v>
      </c>
      <c r="H34" s="6">
        <f>I23</f>
        <v>7.1770334928229665E-2</v>
      </c>
      <c r="I34" s="12">
        <f t="shared" si="6"/>
        <v>4.784688995215311E-2</v>
      </c>
      <c r="J34" s="12">
        <f t="shared" si="7"/>
        <v>2.3923444976076558E-2</v>
      </c>
      <c r="R34" t="s">
        <v>97</v>
      </c>
      <c r="S34" s="23">
        <f>T20/(1-(SUM(S15:S21)))</f>
        <v>4.4642857142857144E-2</v>
      </c>
    </row>
    <row r="35" spans="4:20" x14ac:dyDescent="0.3">
      <c r="G35" s="19" t="s">
        <v>48</v>
      </c>
      <c r="H35" s="6">
        <f>I24</f>
        <v>0.21531100478468898</v>
      </c>
      <c r="I35" s="11">
        <f t="shared" si="6"/>
        <v>0.1435406698564593</v>
      </c>
      <c r="J35" s="9">
        <f t="shared" si="7"/>
        <v>7.1770334928229665E-2</v>
      </c>
      <c r="N35" t="s">
        <v>76</v>
      </c>
      <c r="O35" s="19" t="s">
        <v>23</v>
      </c>
      <c r="R35" t="s">
        <v>98</v>
      </c>
      <c r="S35" s="23">
        <f>T21/(1-(SUM(S15:S21)))</f>
        <v>1.020408163265306E-2</v>
      </c>
    </row>
    <row r="36" spans="4:20" x14ac:dyDescent="0.3">
      <c r="G36" t="s">
        <v>52</v>
      </c>
      <c r="H36" s="6">
        <f>I25</f>
        <v>0.10047846889952154</v>
      </c>
      <c r="I36" s="11">
        <f t="shared" si="6"/>
        <v>6.6985645933014357E-2</v>
      </c>
      <c r="J36" s="9">
        <f t="shared" si="7"/>
        <v>3.3492822966507185E-2</v>
      </c>
      <c r="M36" s="2" t="s">
        <v>28</v>
      </c>
      <c r="N36" s="25">
        <f>C8</f>
        <v>0.41666666666666669</v>
      </c>
      <c r="O36" s="25">
        <f>D8</f>
        <v>0.58333333333333326</v>
      </c>
      <c r="R36" t="s">
        <v>99</v>
      </c>
      <c r="S36" s="23">
        <f>T23/(1-(SUM(S15:S21)))</f>
        <v>1.5943877551020412E-2</v>
      </c>
    </row>
    <row r="37" spans="4:20" x14ac:dyDescent="0.3">
      <c r="G37" s="19" t="s">
        <v>60</v>
      </c>
      <c r="H37" s="6">
        <f>I20</f>
        <v>0.30143540669856461</v>
      </c>
      <c r="I37" s="11">
        <f t="shared" si="6"/>
        <v>0.20095693779904306</v>
      </c>
      <c r="J37" s="9">
        <f>$J$31*H37</f>
        <v>0.10047846889952154</v>
      </c>
      <c r="L37" s="19" t="s">
        <v>43</v>
      </c>
      <c r="M37" s="9">
        <f>N24</f>
        <v>1.1990407673860913E-2</v>
      </c>
      <c r="N37" s="28">
        <f>$N$36*M37</f>
        <v>4.9960031974420477E-3</v>
      </c>
      <c r="O37" s="26">
        <f>$O$36*M37</f>
        <v>6.9944044764188654E-3</v>
      </c>
      <c r="R37" s="19" t="s">
        <v>23</v>
      </c>
      <c r="S37" s="23">
        <f>T24/(1-(SUM(S15:S21)))</f>
        <v>2.2321428571428575E-2</v>
      </c>
    </row>
    <row r="38" spans="4:20" x14ac:dyDescent="0.3">
      <c r="G38" s="19" t="s">
        <v>23</v>
      </c>
      <c r="H38" s="6">
        <f>I26</f>
        <v>7.1770334928229665E-2</v>
      </c>
      <c r="I38" s="9">
        <f t="shared" si="6"/>
        <v>4.784688995215311E-2</v>
      </c>
      <c r="J38" s="9">
        <f t="shared" si="7"/>
        <v>2.3923444976076558E-2</v>
      </c>
      <c r="L38" s="19" t="s">
        <v>44</v>
      </c>
      <c r="M38" s="9">
        <f>N25</f>
        <v>0.10791366906474818</v>
      </c>
      <c r="N38" s="28">
        <f t="shared" ref="N38:N45" si="8">$N$36*M38</f>
        <v>4.4964028776978408E-2</v>
      </c>
      <c r="O38" s="26">
        <f t="shared" ref="O38:O45" si="9">$O$36*M38</f>
        <v>6.2949640287769767E-2</v>
      </c>
      <c r="S38" s="23">
        <f>SUM(S26:S37)</f>
        <v>0.99999999999999989</v>
      </c>
    </row>
    <row r="39" spans="4:20" x14ac:dyDescent="0.3">
      <c r="L39" s="19" t="s">
        <v>14</v>
      </c>
      <c r="M39" s="9">
        <f>N23</f>
        <v>0.4532374100719424</v>
      </c>
      <c r="N39" s="28">
        <f t="shared" si="8"/>
        <v>0.18884892086330934</v>
      </c>
      <c r="O39" s="26">
        <f t="shared" si="9"/>
        <v>0.26438848920863306</v>
      </c>
    </row>
    <row r="40" spans="4:20" x14ac:dyDescent="0.3">
      <c r="H40" t="s">
        <v>62</v>
      </c>
      <c r="I40" s="27">
        <f>(I32+I33+I34+J34)/(1-(I35+I36+I37))</f>
        <v>0.39295392953929531</v>
      </c>
      <c r="L40" s="19" t="s">
        <v>48</v>
      </c>
      <c r="M40" s="9">
        <f t="shared" ref="M40:M45" si="10">N26</f>
        <v>0.10791366906474818</v>
      </c>
      <c r="N40" s="28">
        <f t="shared" si="8"/>
        <v>4.4964028776978408E-2</v>
      </c>
      <c r="O40" s="26">
        <f t="shared" si="9"/>
        <v>6.2949640287769767E-2</v>
      </c>
      <c r="R40" s="2"/>
      <c r="S40" s="2" t="s">
        <v>15</v>
      </c>
      <c r="T40" s="1" t="s">
        <v>23</v>
      </c>
    </row>
    <row r="41" spans="4:20" x14ac:dyDescent="0.3">
      <c r="H41" t="s">
        <v>63</v>
      </c>
      <c r="I41">
        <f>J32/(1-(I35+I36+I37))</f>
        <v>1.3550135501355014E-2</v>
      </c>
      <c r="L41" t="s">
        <v>52</v>
      </c>
      <c r="M41" s="9">
        <f t="shared" si="10"/>
        <v>5.035971223021584E-2</v>
      </c>
      <c r="N41" s="29">
        <f t="shared" si="8"/>
        <v>2.09832134292566E-2</v>
      </c>
      <c r="O41" s="26">
        <f t="shared" si="9"/>
        <v>2.9376498800959237E-2</v>
      </c>
      <c r="R41" s="2" t="s">
        <v>30</v>
      </c>
      <c r="S41" s="25">
        <f>C10</f>
        <v>0.41666666666666669</v>
      </c>
      <c r="T41" s="25">
        <f>D10</f>
        <v>0.58333333333333326</v>
      </c>
    </row>
    <row r="42" spans="4:20" x14ac:dyDescent="0.3">
      <c r="H42" t="s">
        <v>64</v>
      </c>
      <c r="I42">
        <f>J33/(1-(I35+I36+I37))</f>
        <v>0.12195121951219511</v>
      </c>
      <c r="L42" s="19" t="s">
        <v>60</v>
      </c>
      <c r="M42" s="9">
        <f t="shared" si="10"/>
        <v>0.15107913669064749</v>
      </c>
      <c r="N42" s="29">
        <f t="shared" si="8"/>
        <v>6.2949640287769795E-2</v>
      </c>
      <c r="O42" s="26">
        <f t="shared" si="9"/>
        <v>8.8129496402877691E-2</v>
      </c>
      <c r="Q42" s="7" t="s">
        <v>43</v>
      </c>
      <c r="R42" s="26">
        <f>S31</f>
        <v>7.4404761904761918E-3</v>
      </c>
      <c r="S42" s="8">
        <f>$S$41*R42</f>
        <v>3.1001984126984134E-3</v>
      </c>
      <c r="T42" s="2">
        <f>$T$41*R42</f>
        <v>4.340277777777778E-3</v>
      </c>
    </row>
    <row r="43" spans="4:20" x14ac:dyDescent="0.3">
      <c r="H43" t="s">
        <v>65</v>
      </c>
      <c r="I43">
        <f>J35/(1-(I35+I36+I37))</f>
        <v>0.12195121951219511</v>
      </c>
      <c r="L43" s="19" t="s">
        <v>59</v>
      </c>
      <c r="M43" s="9">
        <f t="shared" si="10"/>
        <v>7.1942446043165464E-2</v>
      </c>
      <c r="N43" s="28">
        <f t="shared" si="8"/>
        <v>2.9976019184652279E-2</v>
      </c>
      <c r="O43" s="26">
        <f t="shared" si="9"/>
        <v>4.1966426858513185E-2</v>
      </c>
      <c r="Q43" s="7" t="s">
        <v>44</v>
      </c>
      <c r="R43" s="26">
        <f>S30</f>
        <v>6.6964285714285698E-2</v>
      </c>
      <c r="S43" s="10">
        <f t="shared" ref="S43:S53" si="11">$S$41*R43</f>
        <v>2.7901785714285709E-2</v>
      </c>
      <c r="T43" s="2">
        <f t="shared" ref="T43:T53" si="12">$T$41*R43</f>
        <v>3.9062499999999986E-2</v>
      </c>
    </row>
    <row r="44" spans="4:20" x14ac:dyDescent="0.3">
      <c r="H44" t="s">
        <v>66</v>
      </c>
      <c r="I44" s="5">
        <f>J36/(1-(SUM(I35:I37)))</f>
        <v>5.6910569105691061E-2</v>
      </c>
      <c r="L44" s="19" t="s">
        <v>22</v>
      </c>
      <c r="M44" s="9">
        <f t="shared" si="10"/>
        <v>9.5923261390887284E-3</v>
      </c>
      <c r="N44" s="28">
        <f t="shared" si="8"/>
        <v>3.9968025579536371E-3</v>
      </c>
      <c r="O44" s="26">
        <f t="shared" si="9"/>
        <v>5.5955235811350913E-3</v>
      </c>
      <c r="Q44" s="7" t="s">
        <v>14</v>
      </c>
      <c r="R44" s="26">
        <f>S28</f>
        <v>0.56186224489795911</v>
      </c>
      <c r="S44" s="10">
        <f t="shared" si="11"/>
        <v>0.23410926870748297</v>
      </c>
      <c r="T44" s="2">
        <f t="shared" si="12"/>
        <v>0.32775297619047611</v>
      </c>
    </row>
    <row r="45" spans="4:20" x14ac:dyDescent="0.3">
      <c r="H45" t="s">
        <v>61</v>
      </c>
      <c r="I45">
        <f>J37/(1-(I35+I36+I37))</f>
        <v>0.17073170731707316</v>
      </c>
      <c r="L45" s="19" t="s">
        <v>23</v>
      </c>
      <c r="M45" s="9">
        <f t="shared" si="10"/>
        <v>3.5971223021582739E-2</v>
      </c>
      <c r="N45" s="26">
        <f t="shared" si="8"/>
        <v>1.4988009592326141E-2</v>
      </c>
      <c r="O45" s="26">
        <f t="shared" si="9"/>
        <v>2.0983213429256596E-2</v>
      </c>
      <c r="Q45" s="7" t="s">
        <v>48</v>
      </c>
      <c r="R45" s="26">
        <f>S29</f>
        <v>0.11479591836734691</v>
      </c>
      <c r="S45" s="10">
        <f t="shared" si="11"/>
        <v>4.7831632653061215E-2</v>
      </c>
      <c r="T45" s="2">
        <f t="shared" si="12"/>
        <v>6.6964285714285685E-2</v>
      </c>
    </row>
    <row r="46" spans="4:20" x14ac:dyDescent="0.3">
      <c r="H46" t="s">
        <v>67</v>
      </c>
      <c r="I46">
        <f>I38/(1-(I35+I36+I37))</f>
        <v>8.1300813008130066E-2</v>
      </c>
      <c r="Q46" s="7" t="s">
        <v>52</v>
      </c>
      <c r="R46" s="26">
        <f>S32</f>
        <v>3.1250000000000007E-2</v>
      </c>
      <c r="S46" s="10">
        <f t="shared" si="11"/>
        <v>1.3020833333333337E-2</v>
      </c>
      <c r="T46" s="2">
        <f t="shared" si="12"/>
        <v>1.8229166666666668E-2</v>
      </c>
    </row>
    <row r="47" spans="4:20" x14ac:dyDescent="0.3">
      <c r="H47" s="19" t="s">
        <v>23</v>
      </c>
      <c r="I47">
        <f>J38/(1-(I35+I36+I37))</f>
        <v>4.065040650406504E-2</v>
      </c>
      <c r="M47" t="s">
        <v>85</v>
      </c>
      <c r="N47" s="5">
        <f>N37/(1-(N41+N42))</f>
        <v>5.4537521815008743E-3</v>
      </c>
      <c r="Q47" s="7" t="s">
        <v>60</v>
      </c>
      <c r="R47" s="26">
        <f>S33</f>
        <v>9.3750000000000014E-2</v>
      </c>
      <c r="S47" s="10">
        <f t="shared" si="11"/>
        <v>3.9062500000000007E-2</v>
      </c>
      <c r="T47" s="2">
        <f t="shared" si="12"/>
        <v>5.46875E-2</v>
      </c>
    </row>
    <row r="48" spans="4:20" x14ac:dyDescent="0.3">
      <c r="I48" s="5">
        <f>SUM(I40:I47)</f>
        <v>0.99999999999999989</v>
      </c>
      <c r="M48" t="s">
        <v>77</v>
      </c>
      <c r="N48" s="5">
        <f>(N38+N39+O39+N43)/(1-(N41+N42))</f>
        <v>0.57657068062827221</v>
      </c>
      <c r="Q48" s="7" t="s">
        <v>59</v>
      </c>
      <c r="R48" s="26">
        <f>S34</f>
        <v>4.4642857142857144E-2</v>
      </c>
      <c r="S48" s="10">
        <f t="shared" si="11"/>
        <v>1.8601190476190476E-2</v>
      </c>
      <c r="T48" s="2">
        <f t="shared" si="12"/>
        <v>2.6041666666666664E-2</v>
      </c>
    </row>
    <row r="49" spans="13:20" x14ac:dyDescent="0.3">
      <c r="M49" t="s">
        <v>80</v>
      </c>
      <c r="N49" s="5">
        <f>(N40+O40)/(1-(N41+N42))</f>
        <v>0.11780104712041882</v>
      </c>
      <c r="Q49" s="7" t="s">
        <v>22</v>
      </c>
      <c r="R49" s="26">
        <f>S35</f>
        <v>1.020408163265306E-2</v>
      </c>
      <c r="S49" s="8">
        <f t="shared" si="11"/>
        <v>4.2517006802721084E-3</v>
      </c>
      <c r="T49" s="2">
        <f t="shared" si="12"/>
        <v>5.9523809523809512E-3</v>
      </c>
    </row>
    <row r="50" spans="13:20" x14ac:dyDescent="0.3">
      <c r="M50" t="s">
        <v>79</v>
      </c>
      <c r="N50" s="5">
        <f>O38/(1-(N41+N42))</f>
        <v>6.8717277486910977E-2</v>
      </c>
      <c r="Q50" s="7" t="s">
        <v>87</v>
      </c>
      <c r="R50" s="26">
        <f>S27</f>
        <v>5.3146258503401385E-3</v>
      </c>
      <c r="S50" s="8">
        <f t="shared" si="11"/>
        <v>2.2144274376417247E-3</v>
      </c>
      <c r="T50" s="2">
        <f t="shared" si="12"/>
        <v>3.1001984126984138E-3</v>
      </c>
    </row>
    <row r="51" spans="13:20" x14ac:dyDescent="0.3">
      <c r="M51" t="s">
        <v>78</v>
      </c>
      <c r="N51" s="5">
        <f>O37/(1-(N41+N42))</f>
        <v>7.6352530541012225E-3</v>
      </c>
      <c r="Q51" s="7" t="s">
        <v>76</v>
      </c>
      <c r="R51" s="26">
        <f>S36</f>
        <v>1.5943877551020412E-2</v>
      </c>
      <c r="S51" s="8">
        <f t="shared" si="11"/>
        <v>6.6432823129251722E-3</v>
      </c>
      <c r="T51" s="2">
        <f t="shared" si="12"/>
        <v>9.3005952380952397E-3</v>
      </c>
    </row>
    <row r="52" spans="13:20" x14ac:dyDescent="0.3">
      <c r="M52" t="s">
        <v>81</v>
      </c>
      <c r="N52" s="5">
        <f>O41/(1-(N41+N42))</f>
        <v>3.2068062827225137E-2</v>
      </c>
      <c r="Q52" s="7" t="s">
        <v>88</v>
      </c>
      <c r="R52" s="26">
        <f>S26</f>
        <v>2.5510204081632654E-2</v>
      </c>
      <c r="S52" s="10">
        <f t="shared" si="11"/>
        <v>1.0629251700680274E-2</v>
      </c>
      <c r="T52" s="2">
        <f t="shared" si="12"/>
        <v>1.488095238095238E-2</v>
      </c>
    </row>
    <row r="53" spans="13:20" x14ac:dyDescent="0.3">
      <c r="M53" t="s">
        <v>82</v>
      </c>
      <c r="N53" s="5">
        <f>O42/(1-(N41+N42))</f>
        <v>9.620418848167539E-2</v>
      </c>
      <c r="Q53" s="7" t="s">
        <v>23</v>
      </c>
      <c r="R53" s="26">
        <f>S37</f>
        <v>2.2321428571428575E-2</v>
      </c>
      <c r="S53" s="2">
        <f t="shared" si="11"/>
        <v>9.3005952380952397E-3</v>
      </c>
      <c r="T53" s="2">
        <f t="shared" si="12"/>
        <v>1.3020833333333334E-2</v>
      </c>
    </row>
    <row r="54" spans="13:20" x14ac:dyDescent="0.3">
      <c r="M54" t="s">
        <v>83</v>
      </c>
      <c r="N54" s="5">
        <f>O43/(1-(N41+N42))</f>
        <v>4.581151832460733E-2</v>
      </c>
    </row>
    <row r="55" spans="13:20" x14ac:dyDescent="0.3">
      <c r="M55" t="s">
        <v>84</v>
      </c>
      <c r="N55" s="5">
        <f>(N44+O44)/(1-(N41+N42))</f>
        <v>1.0471204188481674E-2</v>
      </c>
      <c r="R55" t="s">
        <v>31</v>
      </c>
      <c r="S55">
        <f>(S42+S49+S50+S51+S53)/(1-(SUM(S43:S48)+S52))</f>
        <v>4.1899441340782134E-2</v>
      </c>
      <c r="T55" s="30"/>
    </row>
    <row r="56" spans="13:20" x14ac:dyDescent="0.3">
      <c r="M56" t="s">
        <v>86</v>
      </c>
      <c r="N56" s="5">
        <f>N45/(1-(N41+N42))</f>
        <v>1.6361256544502621E-2</v>
      </c>
      <c r="R56" t="s">
        <v>100</v>
      </c>
      <c r="S56">
        <f>T52/(1-(SUM(S43:S48)+S52))</f>
        <v>2.4441340782122904E-2</v>
      </c>
      <c r="T56" s="30"/>
    </row>
    <row r="57" spans="13:20" x14ac:dyDescent="0.3">
      <c r="M57" s="19" t="s">
        <v>23</v>
      </c>
      <c r="N57" s="5">
        <f>O45/(1-(N41+N42))</f>
        <v>2.2905759162303668E-2</v>
      </c>
      <c r="R57" t="s">
        <v>101</v>
      </c>
      <c r="S57">
        <f>T50/(1-(SUM(S43:S48)+S52))</f>
        <v>5.0919459962756068E-3</v>
      </c>
      <c r="T57" s="30"/>
    </row>
    <row r="58" spans="13:20" x14ac:dyDescent="0.3">
      <c r="N58">
        <f>SUM(N47:N57)</f>
        <v>0.99999999999999989</v>
      </c>
      <c r="R58" t="s">
        <v>33</v>
      </c>
      <c r="S58">
        <f>T44/(1-(SUM(S43:S48)+S52))</f>
        <v>0.53832053072625685</v>
      </c>
      <c r="T58" s="30"/>
    </row>
    <row r="59" spans="13:20" x14ac:dyDescent="0.3">
      <c r="R59" t="s">
        <v>102</v>
      </c>
      <c r="S59">
        <f>T45/(1-(SUM(S43:S48)+S52))</f>
        <v>0.10998603351955302</v>
      </c>
      <c r="T59" s="30"/>
    </row>
    <row r="60" spans="13:20" x14ac:dyDescent="0.3">
      <c r="R60" t="s">
        <v>103</v>
      </c>
      <c r="S60">
        <f>T43/(1-(SUM(S43:S48)+S52))</f>
        <v>6.4158519553072599E-2</v>
      </c>
      <c r="T60" s="30"/>
    </row>
    <row r="61" spans="13:20" x14ac:dyDescent="0.3">
      <c r="R61" t="s">
        <v>104</v>
      </c>
      <c r="S61">
        <f>T42/(1-(SUM(S43:S48)+S52))</f>
        <v>7.1287243947858476E-3</v>
      </c>
      <c r="T61" s="30"/>
    </row>
    <row r="62" spans="13:20" x14ac:dyDescent="0.3">
      <c r="R62" t="s">
        <v>105</v>
      </c>
      <c r="S62">
        <f>T46/(1-(SUM(S43:S48)+S52))</f>
        <v>2.9940642458100561E-2</v>
      </c>
      <c r="T62" s="30"/>
    </row>
    <row r="63" spans="13:20" x14ac:dyDescent="0.3">
      <c r="R63" t="s">
        <v>106</v>
      </c>
      <c r="S63">
        <f>T47/(1-(SUM(S43:S48)+S52))</f>
        <v>8.9821927374301669E-2</v>
      </c>
      <c r="T63" s="30"/>
    </row>
    <row r="64" spans="13:20" x14ac:dyDescent="0.3">
      <c r="R64" t="s">
        <v>107</v>
      </c>
      <c r="S64">
        <f>T48/(1-(SUM(S43:S48)+S52))</f>
        <v>4.2772346368715082E-2</v>
      </c>
      <c r="T64" s="30"/>
    </row>
    <row r="65" spans="18:20" x14ac:dyDescent="0.3">
      <c r="R65" t="s">
        <v>32</v>
      </c>
      <c r="S65">
        <f>T49/(1-(SUM(S43:S48)+S52))</f>
        <v>9.7765363128491604E-3</v>
      </c>
      <c r="T65" s="30"/>
    </row>
    <row r="66" spans="18:20" x14ac:dyDescent="0.3">
      <c r="R66" t="s">
        <v>108</v>
      </c>
      <c r="S66">
        <f>T51/(1-(SUM(S43:S48)+S52))</f>
        <v>1.5275837988826818E-2</v>
      </c>
      <c r="T66" s="30"/>
    </row>
    <row r="67" spans="18:20" x14ac:dyDescent="0.3">
      <c r="R67" s="19" t="s">
        <v>23</v>
      </c>
      <c r="S67">
        <f>T53/(1-(SUM(S43:S48)+S52))</f>
        <v>2.1386173184357541E-2</v>
      </c>
      <c r="T67" s="30"/>
    </row>
    <row r="68" spans="18:20" x14ac:dyDescent="0.3">
      <c r="S68">
        <f>SUM(S55:S67)</f>
        <v>0.99999999999999989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7727-2819-4CB1-89A4-19B568562B93}">
  <dimension ref="A1:U67"/>
  <sheetViews>
    <sheetView tabSelected="1" zoomScaleNormal="100" workbookViewId="0">
      <selection activeCell="K1" sqref="K1:L7"/>
    </sheetView>
  </sheetViews>
  <sheetFormatPr defaultRowHeight="14.4" x14ac:dyDescent="0.3"/>
  <cols>
    <col min="1" max="1" width="23.5546875" bestFit="1" customWidth="1"/>
    <col min="2" max="2" width="16" bestFit="1" customWidth="1"/>
    <col min="3" max="3" width="13.88671875" bestFit="1" customWidth="1"/>
    <col min="4" max="4" width="8.88671875" bestFit="1" customWidth="1"/>
    <col min="5" max="5" width="9.5546875" bestFit="1" customWidth="1"/>
    <col min="7" max="7" width="8.88671875" bestFit="1" customWidth="1"/>
    <col min="8" max="8" width="13.88671875" bestFit="1" customWidth="1"/>
    <col min="9" max="9" width="13.109375" customWidth="1"/>
    <col min="10" max="10" width="9.5546875" bestFit="1" customWidth="1"/>
    <col min="12" max="12" width="15.44140625" bestFit="1" customWidth="1"/>
    <col min="13" max="13" width="14.21875" bestFit="1" customWidth="1"/>
    <col min="14" max="14" width="11.21875" customWidth="1"/>
    <col min="15" max="15" width="9.5546875" bestFit="1" customWidth="1"/>
    <col min="17" max="17" width="9.109375" bestFit="1" customWidth="1"/>
    <col min="18" max="18" width="13.33203125" bestFit="1" customWidth="1"/>
    <col min="19" max="19" width="12.109375" bestFit="1" customWidth="1"/>
    <col min="20" max="20" width="10.5546875" bestFit="1" customWidth="1"/>
  </cols>
  <sheetData>
    <row r="1" spans="1:20" x14ac:dyDescent="0.3">
      <c r="A1" s="4" t="s">
        <v>0</v>
      </c>
      <c r="B1" s="36" t="s">
        <v>18</v>
      </c>
      <c r="C1" s="36"/>
      <c r="D1" s="4" t="s">
        <v>19</v>
      </c>
      <c r="E1">
        <v>12</v>
      </c>
      <c r="H1" t="s">
        <v>10</v>
      </c>
      <c r="I1" t="s">
        <v>113</v>
      </c>
      <c r="K1" t="s">
        <v>17</v>
      </c>
      <c r="L1" t="s">
        <v>120</v>
      </c>
    </row>
    <row r="2" spans="1:20" x14ac:dyDescent="0.3">
      <c r="A2" s="3" t="s">
        <v>1</v>
      </c>
      <c r="B2" s="3" t="s">
        <v>127</v>
      </c>
      <c r="C2" s="17">
        <f>E2/$E$1</f>
        <v>0.25</v>
      </c>
      <c r="D2" s="17">
        <f>1-C2</f>
        <v>0.75</v>
      </c>
      <c r="E2">
        <v>3</v>
      </c>
      <c r="H2" t="s">
        <v>11</v>
      </c>
      <c r="I2" t="s">
        <v>114</v>
      </c>
      <c r="K2" t="s">
        <v>109</v>
      </c>
      <c r="L2" t="s">
        <v>121</v>
      </c>
    </row>
    <row r="3" spans="1:20" x14ac:dyDescent="0.3">
      <c r="A3" s="3" t="s">
        <v>2</v>
      </c>
      <c r="B3" s="3" t="s">
        <v>128</v>
      </c>
      <c r="C3" s="17">
        <f t="shared" ref="C3:C10" si="0">E3/$E$1</f>
        <v>0.75</v>
      </c>
      <c r="D3" s="17">
        <f t="shared" ref="D3:D10" si="1">1-C3</f>
        <v>0.25</v>
      </c>
      <c r="E3">
        <v>9</v>
      </c>
      <c r="H3" t="s">
        <v>12</v>
      </c>
      <c r="I3" t="s">
        <v>115</v>
      </c>
      <c r="K3" t="s">
        <v>110</v>
      </c>
      <c r="L3" t="s">
        <v>122</v>
      </c>
    </row>
    <row r="4" spans="1:20" x14ac:dyDescent="0.3">
      <c r="A4" s="3" t="s">
        <v>3</v>
      </c>
      <c r="B4" s="3" t="s">
        <v>36</v>
      </c>
      <c r="C4" s="17">
        <f t="shared" si="0"/>
        <v>0.75</v>
      </c>
      <c r="D4" s="17">
        <f t="shared" si="1"/>
        <v>0.25</v>
      </c>
      <c r="E4">
        <v>9</v>
      </c>
      <c r="H4" t="s">
        <v>13</v>
      </c>
      <c r="I4" t="s">
        <v>116</v>
      </c>
      <c r="K4" t="s">
        <v>111</v>
      </c>
      <c r="L4" t="s">
        <v>123</v>
      </c>
    </row>
    <row r="5" spans="1:20" x14ac:dyDescent="0.3">
      <c r="A5" s="3" t="s">
        <v>4</v>
      </c>
      <c r="B5" s="3" t="s">
        <v>129</v>
      </c>
      <c r="C5" s="17">
        <f t="shared" si="0"/>
        <v>0.58333333333333337</v>
      </c>
      <c r="D5" s="17">
        <f t="shared" si="1"/>
        <v>0.41666666666666663</v>
      </c>
      <c r="E5">
        <v>7</v>
      </c>
      <c r="H5" t="s">
        <v>14</v>
      </c>
      <c r="I5" t="s">
        <v>117</v>
      </c>
      <c r="K5" t="s">
        <v>112</v>
      </c>
      <c r="L5" t="s">
        <v>124</v>
      </c>
    </row>
    <row r="6" spans="1:20" x14ac:dyDescent="0.3">
      <c r="A6" s="3" t="s">
        <v>5</v>
      </c>
      <c r="B6" s="3" t="s">
        <v>130</v>
      </c>
      <c r="C6" s="17">
        <f t="shared" si="0"/>
        <v>0.66666666666666663</v>
      </c>
      <c r="D6" s="17">
        <f t="shared" si="1"/>
        <v>0.33333333333333337</v>
      </c>
      <c r="E6">
        <v>8</v>
      </c>
      <c r="H6" t="s">
        <v>15</v>
      </c>
      <c r="I6" t="s">
        <v>118</v>
      </c>
      <c r="K6" t="s">
        <v>88</v>
      </c>
      <c r="L6" t="s">
        <v>125</v>
      </c>
    </row>
    <row r="7" spans="1:20" x14ac:dyDescent="0.3">
      <c r="A7" s="3" t="s">
        <v>6</v>
      </c>
      <c r="B7" s="3" t="s">
        <v>39</v>
      </c>
      <c r="C7" s="17">
        <f t="shared" si="0"/>
        <v>0.16666666666666666</v>
      </c>
      <c r="D7" s="17">
        <f t="shared" si="1"/>
        <v>0.83333333333333337</v>
      </c>
      <c r="E7">
        <v>2</v>
      </c>
      <c r="H7" t="s">
        <v>16</v>
      </c>
      <c r="I7" t="s">
        <v>119</v>
      </c>
      <c r="K7" t="s">
        <v>48</v>
      </c>
      <c r="L7" t="s">
        <v>126</v>
      </c>
    </row>
    <row r="8" spans="1:20" x14ac:dyDescent="0.3">
      <c r="A8" s="3" t="s">
        <v>7</v>
      </c>
      <c r="B8" s="3" t="s">
        <v>131</v>
      </c>
      <c r="C8" s="17">
        <f t="shared" si="0"/>
        <v>0.41666666666666669</v>
      </c>
      <c r="D8" s="17">
        <f t="shared" si="1"/>
        <v>0.58333333333333326</v>
      </c>
      <c r="E8">
        <v>5</v>
      </c>
    </row>
    <row r="9" spans="1:20" x14ac:dyDescent="0.3">
      <c r="A9" s="3" t="s">
        <v>8</v>
      </c>
      <c r="B9" s="3" t="s">
        <v>132</v>
      </c>
      <c r="C9" s="17">
        <f t="shared" si="0"/>
        <v>0.33333333333333331</v>
      </c>
      <c r="D9" s="17">
        <f t="shared" si="1"/>
        <v>0.66666666666666674</v>
      </c>
      <c r="E9">
        <v>4</v>
      </c>
    </row>
    <row r="10" spans="1:20" x14ac:dyDescent="0.3">
      <c r="A10" s="3" t="s">
        <v>9</v>
      </c>
      <c r="B10" s="3" t="s">
        <v>133</v>
      </c>
      <c r="C10" s="17">
        <f t="shared" si="0"/>
        <v>0.41666666666666669</v>
      </c>
      <c r="D10" s="17">
        <f t="shared" si="1"/>
        <v>0.58333333333333326</v>
      </c>
      <c r="E10">
        <v>5</v>
      </c>
    </row>
    <row r="12" spans="1:20" x14ac:dyDescent="0.3">
      <c r="B12" s="19"/>
      <c r="C12" s="19"/>
      <c r="D12" s="19" t="s">
        <v>135</v>
      </c>
      <c r="E12" s="19" t="s">
        <v>23</v>
      </c>
      <c r="I12" t="s">
        <v>140</v>
      </c>
      <c r="J12" s="19" t="s">
        <v>23</v>
      </c>
      <c r="N12" t="s">
        <v>22</v>
      </c>
      <c r="O12" s="19" t="s">
        <v>23</v>
      </c>
      <c r="S12" t="s">
        <v>163</v>
      </c>
      <c r="T12" s="19" t="s">
        <v>23</v>
      </c>
    </row>
    <row r="13" spans="1:20" x14ac:dyDescent="0.3">
      <c r="B13" s="19"/>
      <c r="C13" s="1" t="s">
        <v>20</v>
      </c>
      <c r="D13" s="20">
        <f>C3</f>
        <v>0.75</v>
      </c>
      <c r="E13" s="20">
        <f>D3</f>
        <v>0.25</v>
      </c>
      <c r="H13" s="2" t="s">
        <v>24</v>
      </c>
      <c r="I13" s="25">
        <f>C5</f>
        <v>0.58333333333333337</v>
      </c>
      <c r="J13" s="25">
        <f>D5</f>
        <v>0.41666666666666663</v>
      </c>
      <c r="M13" s="2" t="s">
        <v>26</v>
      </c>
      <c r="N13" s="25">
        <f>C7</f>
        <v>0.16666666666666666</v>
      </c>
      <c r="O13" s="25">
        <f>D7</f>
        <v>0.83333333333333337</v>
      </c>
      <c r="R13" s="2" t="s">
        <v>29</v>
      </c>
      <c r="S13" s="25">
        <f>C9</f>
        <v>0.33333333333333331</v>
      </c>
      <c r="T13" s="25">
        <f>D9</f>
        <v>0.66666666666666674</v>
      </c>
    </row>
    <row r="14" spans="1:20" x14ac:dyDescent="0.3">
      <c r="B14" s="19" t="s">
        <v>134</v>
      </c>
      <c r="C14" s="20">
        <f>C2</f>
        <v>0.25</v>
      </c>
      <c r="D14" s="21">
        <f>D13*C14</f>
        <v>0.1875</v>
      </c>
      <c r="E14" s="20">
        <f>C14*E13</f>
        <v>6.25E-2</v>
      </c>
      <c r="G14" s="19" t="s">
        <v>134</v>
      </c>
      <c r="H14" s="6">
        <f>D28</f>
        <v>0.04</v>
      </c>
      <c r="I14" s="15">
        <f>I13*H14</f>
        <v>2.3333333333333334E-2</v>
      </c>
      <c r="J14" s="6">
        <f>J13*H14</f>
        <v>1.6666666666666666E-2</v>
      </c>
      <c r="L14" s="19" t="s">
        <v>134</v>
      </c>
      <c r="M14" s="9">
        <f>I40</f>
        <v>1.5197568389057751E-2</v>
      </c>
      <c r="N14" s="12">
        <f>$N$13*M14</f>
        <v>2.5329280648429585E-3</v>
      </c>
      <c r="O14" s="9">
        <f>$O$13*M14</f>
        <v>1.2664640324214793E-2</v>
      </c>
      <c r="Q14" s="19" t="s">
        <v>134</v>
      </c>
      <c r="R14" s="9">
        <f>N53</f>
        <v>1.01010101010101E-2</v>
      </c>
      <c r="S14" s="29">
        <f>$S$13*R14</f>
        <v>3.3670033670033664E-3</v>
      </c>
      <c r="T14" s="26">
        <f>$T$13*R14</f>
        <v>6.7340067340067346E-3</v>
      </c>
    </row>
    <row r="15" spans="1:20" x14ac:dyDescent="0.3">
      <c r="B15" s="19" t="s">
        <v>23</v>
      </c>
      <c r="C15" s="20">
        <f>D2</f>
        <v>0.75</v>
      </c>
      <c r="D15" s="20">
        <f>C15*D13</f>
        <v>0.5625</v>
      </c>
      <c r="E15" s="20">
        <f>C15*E13</f>
        <v>0.1875</v>
      </c>
      <c r="G15" s="19" t="s">
        <v>135</v>
      </c>
      <c r="H15" s="6">
        <f>D29</f>
        <v>0.36</v>
      </c>
      <c r="I15" s="16">
        <f>I13*H15</f>
        <v>0.21</v>
      </c>
      <c r="J15" s="6">
        <f>H15*J13</f>
        <v>0.15</v>
      </c>
      <c r="L15" s="19" t="s">
        <v>135</v>
      </c>
      <c r="M15" s="9">
        <f>I41</f>
        <v>0.13677811550151975</v>
      </c>
      <c r="N15" s="12">
        <f t="shared" ref="N15:N21" si="2">$N$13*M15</f>
        <v>2.2796352583586622E-2</v>
      </c>
      <c r="O15" s="9">
        <f t="shared" ref="O15:O21" si="3">$O$13*M15</f>
        <v>0.11398176291793313</v>
      </c>
      <c r="Q15" s="19" t="s">
        <v>135</v>
      </c>
      <c r="R15" s="9">
        <f>N54</f>
        <v>9.0909090909090898E-2</v>
      </c>
      <c r="S15" s="28">
        <f t="shared" ref="S15:S27" si="4">$S$13*R15</f>
        <v>3.0303030303030297E-2</v>
      </c>
      <c r="T15" s="26">
        <f t="shared" ref="T15:T27" si="5">$T$13*R15</f>
        <v>6.0606060606060608E-2</v>
      </c>
    </row>
    <row r="16" spans="1:20" x14ac:dyDescent="0.3">
      <c r="C16" t="s">
        <v>45</v>
      </c>
      <c r="D16" s="18">
        <f>D14/1</f>
        <v>0.1875</v>
      </c>
      <c r="G16" s="19" t="s">
        <v>14</v>
      </c>
      <c r="H16" s="6">
        <f>D30</f>
        <v>0.12</v>
      </c>
      <c r="I16" s="15">
        <f>I13*H16</f>
        <v>7.0000000000000007E-2</v>
      </c>
      <c r="J16" s="6">
        <f>H16*J13</f>
        <v>4.9999999999999996E-2</v>
      </c>
      <c r="L16" s="19" t="s">
        <v>14</v>
      </c>
      <c r="M16" s="9">
        <f t="shared" ref="M16:M21" si="6">I42</f>
        <v>4.5592705167173259E-2</v>
      </c>
      <c r="N16" s="12">
        <f t="shared" si="2"/>
        <v>7.5987841945288764E-3</v>
      </c>
      <c r="O16" s="9">
        <f t="shared" si="3"/>
        <v>3.7993920972644382E-2</v>
      </c>
      <c r="Q16" s="19" t="s">
        <v>14</v>
      </c>
      <c r="R16" s="9">
        <f>N49</f>
        <v>9.3506493506493496E-2</v>
      </c>
      <c r="S16" s="29">
        <f t="shared" si="4"/>
        <v>3.1168831168831165E-2</v>
      </c>
      <c r="T16" s="26">
        <f t="shared" si="5"/>
        <v>6.2337662337662338E-2</v>
      </c>
    </row>
    <row r="17" spans="2:21" x14ac:dyDescent="0.3">
      <c r="C17" t="s">
        <v>136</v>
      </c>
      <c r="D17" s="18">
        <f>E14/1</f>
        <v>6.25E-2</v>
      </c>
      <c r="G17" s="19" t="s">
        <v>48</v>
      </c>
      <c r="H17" s="6">
        <f>D31</f>
        <v>0.36</v>
      </c>
      <c r="I17" s="15">
        <f>I13*H17</f>
        <v>0.21</v>
      </c>
      <c r="J17" s="6">
        <f>J13*H17</f>
        <v>0.15</v>
      </c>
      <c r="L17" s="19" t="s">
        <v>48</v>
      </c>
      <c r="M17" s="9">
        <f t="shared" si="6"/>
        <v>0.41033434650455919</v>
      </c>
      <c r="N17" s="11">
        <f t="shared" si="2"/>
        <v>6.838905775075986E-2</v>
      </c>
      <c r="O17" s="9">
        <f t="shared" si="3"/>
        <v>0.34194528875379931</v>
      </c>
      <c r="Q17" s="19" t="s">
        <v>48</v>
      </c>
      <c r="R17" s="9">
        <f>N55</f>
        <v>0.27272727272727254</v>
      </c>
      <c r="S17" s="29">
        <f t="shared" si="4"/>
        <v>9.0909090909090842E-2</v>
      </c>
      <c r="T17" s="26">
        <f t="shared" si="5"/>
        <v>0.18181818181818171</v>
      </c>
    </row>
    <row r="18" spans="2:21" x14ac:dyDescent="0.3">
      <c r="C18" t="s">
        <v>137</v>
      </c>
      <c r="D18" s="18">
        <f>D15/1</f>
        <v>0.5625</v>
      </c>
      <c r="G18" s="19" t="s">
        <v>23</v>
      </c>
      <c r="H18" s="6">
        <f>D32</f>
        <v>0.12</v>
      </c>
      <c r="I18" s="6">
        <f>H18*I13</f>
        <v>7.0000000000000007E-2</v>
      </c>
      <c r="J18" s="6">
        <f>H18*J13</f>
        <v>4.9999999999999996E-2</v>
      </c>
      <c r="L18" s="19" t="s">
        <v>179</v>
      </c>
      <c r="M18" s="9">
        <f t="shared" si="6"/>
        <v>0.19148936170212766</v>
      </c>
      <c r="N18" s="11">
        <f t="shared" si="2"/>
        <v>3.1914893617021274E-2</v>
      </c>
      <c r="O18" s="9">
        <f t="shared" si="3"/>
        <v>0.15957446808510639</v>
      </c>
      <c r="Q18" s="19" t="s">
        <v>179</v>
      </c>
      <c r="R18" s="9">
        <f>N56</f>
        <v>0.12727272727272723</v>
      </c>
      <c r="S18" s="28">
        <f t="shared" si="4"/>
        <v>4.2424242424242406E-2</v>
      </c>
      <c r="T18" s="26">
        <f t="shared" si="5"/>
        <v>8.4848484848484826E-2</v>
      </c>
    </row>
    <row r="19" spans="2:21" x14ac:dyDescent="0.3">
      <c r="C19" s="19" t="s">
        <v>23</v>
      </c>
      <c r="D19" s="18">
        <f>E15</f>
        <v>0.1875</v>
      </c>
      <c r="L19" s="19" t="s">
        <v>140</v>
      </c>
      <c r="M19" s="9">
        <f t="shared" si="6"/>
        <v>6.3829787234042562E-2</v>
      </c>
      <c r="N19" s="11">
        <f t="shared" si="2"/>
        <v>1.0638297872340427E-2</v>
      </c>
      <c r="O19" s="9">
        <f t="shared" si="3"/>
        <v>5.3191489361702135E-2</v>
      </c>
      <c r="Q19" s="19" t="s">
        <v>140</v>
      </c>
      <c r="R19" s="9">
        <f>N57</f>
        <v>4.2424242424242413E-2</v>
      </c>
      <c r="S19" s="28">
        <f t="shared" si="4"/>
        <v>1.4141414141414137E-2</v>
      </c>
      <c r="T19" s="26">
        <f t="shared" si="5"/>
        <v>2.8282828282828278E-2</v>
      </c>
    </row>
    <row r="20" spans="2:21" x14ac:dyDescent="0.3">
      <c r="D20" s="18">
        <f>SUM(D16:D19)</f>
        <v>1</v>
      </c>
      <c r="H20" t="s">
        <v>178</v>
      </c>
      <c r="I20" s="14">
        <f>I15/(1-(I14+I16+I17))</f>
        <v>0.30143540669856461</v>
      </c>
      <c r="L20" s="19" t="s">
        <v>150</v>
      </c>
      <c r="M20" s="9">
        <f t="shared" si="6"/>
        <v>9.1185410334346503E-2</v>
      </c>
      <c r="N20" s="11">
        <f t="shared" si="2"/>
        <v>1.5197568389057749E-2</v>
      </c>
      <c r="O20" s="9">
        <f t="shared" si="3"/>
        <v>7.598784194528875E-2</v>
      </c>
      <c r="Q20" s="19" t="s">
        <v>150</v>
      </c>
      <c r="R20" s="9">
        <f>N58</f>
        <v>6.060606060606058E-2</v>
      </c>
      <c r="S20" s="29">
        <f t="shared" si="4"/>
        <v>2.0202020202020193E-2</v>
      </c>
      <c r="T20" s="26">
        <f t="shared" si="5"/>
        <v>4.0404040404040394E-2</v>
      </c>
    </row>
    <row r="21" spans="2:21" x14ac:dyDescent="0.3">
      <c r="H21" t="s">
        <v>141</v>
      </c>
      <c r="I21" s="14">
        <f>J14/(1-(I14+I16+I17))</f>
        <v>2.3923444976076555E-2</v>
      </c>
      <c r="L21" s="19" t="s">
        <v>23</v>
      </c>
      <c r="M21" s="9">
        <f t="shared" si="6"/>
        <v>4.5592705167173259E-2</v>
      </c>
      <c r="N21" s="9">
        <f t="shared" si="2"/>
        <v>7.5987841945288764E-3</v>
      </c>
      <c r="O21" s="9">
        <f t="shared" si="3"/>
        <v>3.7993920972644382E-2</v>
      </c>
      <c r="Q21" t="s">
        <v>153</v>
      </c>
      <c r="R21" s="9">
        <f>N59</f>
        <v>2.1645021645021644E-2</v>
      </c>
      <c r="S21" s="29">
        <f t="shared" si="4"/>
        <v>7.2150072150072141E-3</v>
      </c>
      <c r="T21" s="26">
        <f t="shared" si="5"/>
        <v>1.4430014430014432E-2</v>
      </c>
    </row>
    <row r="22" spans="2:21" x14ac:dyDescent="0.3">
      <c r="C22" s="19"/>
      <c r="D22" s="19" t="s">
        <v>48</v>
      </c>
      <c r="E22" s="19" t="s">
        <v>23</v>
      </c>
      <c r="F22" s="19"/>
      <c r="H22" t="s">
        <v>142</v>
      </c>
      <c r="I22" s="14">
        <f>J15/(1-(I14+I16+I17))</f>
        <v>0.21531100478468898</v>
      </c>
      <c r="Q22" s="19" t="s">
        <v>22</v>
      </c>
      <c r="R22" s="9">
        <f>N52</f>
        <v>1.3852813852813849E-2</v>
      </c>
      <c r="S22" s="29">
        <f t="shared" si="4"/>
        <v>4.6176046176046159E-3</v>
      </c>
      <c r="T22" s="26">
        <f t="shared" si="5"/>
        <v>9.2352092352092335E-3</v>
      </c>
    </row>
    <row r="23" spans="2:21" x14ac:dyDescent="0.3">
      <c r="C23" s="1" t="s">
        <v>21</v>
      </c>
      <c r="D23" s="20">
        <f>C4</f>
        <v>0.75</v>
      </c>
      <c r="E23" s="20">
        <f>D4</f>
        <v>0.25</v>
      </c>
      <c r="F23" s="19"/>
      <c r="H23" t="s">
        <v>56</v>
      </c>
      <c r="I23" s="14">
        <f>J16/(1-(I14+I16+I17))</f>
        <v>7.1770334928229665E-2</v>
      </c>
      <c r="M23" t="s">
        <v>68</v>
      </c>
      <c r="N23" s="23">
        <f>(N15+N16+O16)/(1-(SUM(N17:N20)))</f>
        <v>7.8260869565217384E-2</v>
      </c>
      <c r="Q23" s="19" t="s">
        <v>164</v>
      </c>
      <c r="R23" s="9">
        <f>N47</f>
        <v>7.2150072150072141E-3</v>
      </c>
      <c r="S23" s="29">
        <f t="shared" si="4"/>
        <v>2.4050024050024047E-3</v>
      </c>
      <c r="T23" s="26">
        <f t="shared" si="5"/>
        <v>4.8100048100048103E-3</v>
      </c>
    </row>
    <row r="24" spans="2:21" x14ac:dyDescent="0.3">
      <c r="B24" s="19" t="s">
        <v>134</v>
      </c>
      <c r="C24" s="20">
        <f>D17</f>
        <v>6.25E-2</v>
      </c>
      <c r="D24" s="24">
        <f>D23*C24</f>
        <v>4.6875E-2</v>
      </c>
      <c r="E24" s="22">
        <f>C24*E23</f>
        <v>1.5625E-2</v>
      </c>
      <c r="F24" s="19"/>
      <c r="H24" t="s">
        <v>57</v>
      </c>
      <c r="I24" s="14">
        <f>J17/(1-(I14+I16+I17))</f>
        <v>0.21531100478468898</v>
      </c>
      <c r="M24" t="s">
        <v>147</v>
      </c>
      <c r="N24" s="23">
        <f>O14/(1-(SUM(N17:N20)))</f>
        <v>1.4492753623188406E-2</v>
      </c>
      <c r="Q24" s="19" t="s">
        <v>165</v>
      </c>
      <c r="R24" s="9">
        <f>N48</f>
        <v>6.4935064935064929E-2</v>
      </c>
      <c r="S24" s="29">
        <f t="shared" si="4"/>
        <v>2.1645021645021641E-2</v>
      </c>
      <c r="T24" s="26">
        <f t="shared" si="5"/>
        <v>4.3290043290043288E-2</v>
      </c>
    </row>
    <row r="25" spans="2:21" x14ac:dyDescent="0.3">
      <c r="B25" s="19" t="s">
        <v>135</v>
      </c>
      <c r="C25" s="20">
        <f>D18</f>
        <v>0.5625</v>
      </c>
      <c r="D25" s="24">
        <f>C25*D23</f>
        <v>0.421875</v>
      </c>
      <c r="E25" s="22">
        <f>C25*E23</f>
        <v>0.140625</v>
      </c>
      <c r="F25" s="19"/>
      <c r="H25" t="s">
        <v>143</v>
      </c>
      <c r="I25" s="14">
        <f>I18/(1-(I14+I16+I17))</f>
        <v>0.10047846889952154</v>
      </c>
      <c r="M25" t="s">
        <v>148</v>
      </c>
      <c r="N25" s="23">
        <f>O15/(1-(SUM(N17:N20)))</f>
        <v>0.13043478260869565</v>
      </c>
      <c r="Q25" s="19" t="s">
        <v>12</v>
      </c>
      <c r="R25" s="9">
        <f>N50</f>
        <v>0.12121212121212122</v>
      </c>
      <c r="S25" s="29">
        <f t="shared" si="4"/>
        <v>4.0404040404040401E-2</v>
      </c>
      <c r="T25" s="26">
        <f t="shared" si="5"/>
        <v>8.0808080808080815E-2</v>
      </c>
    </row>
    <row r="26" spans="2:21" x14ac:dyDescent="0.3">
      <c r="B26" s="19" t="s">
        <v>14</v>
      </c>
      <c r="C26" s="20">
        <f>D16</f>
        <v>0.1875</v>
      </c>
      <c r="D26" s="24">
        <f>C26*D23</f>
        <v>0.140625</v>
      </c>
      <c r="E26" s="22">
        <f>E23*C26</f>
        <v>4.6875E-2</v>
      </c>
      <c r="F26" s="19"/>
      <c r="H26" s="19" t="s">
        <v>23</v>
      </c>
      <c r="I26" s="14">
        <f>J18/(1-(I14+I16+I17))</f>
        <v>7.1770334928229665E-2</v>
      </c>
      <c r="M26" t="s">
        <v>71</v>
      </c>
      <c r="N26" s="23">
        <f>O17/(1-(SUM(N17:N20)))</f>
        <v>0.39130434782608681</v>
      </c>
      <c r="Q26" s="19" t="s">
        <v>112</v>
      </c>
      <c r="R26" s="9">
        <f>N51</f>
        <v>4.3290043290043281E-2</v>
      </c>
      <c r="S26" s="29">
        <f t="shared" si="4"/>
        <v>1.4430014430014427E-2</v>
      </c>
      <c r="T26" s="26">
        <f t="shared" si="5"/>
        <v>2.8860028860028857E-2</v>
      </c>
    </row>
    <row r="27" spans="2:21" x14ac:dyDescent="0.3">
      <c r="B27" s="19" t="s">
        <v>23</v>
      </c>
      <c r="C27" s="20">
        <f>D19</f>
        <v>0.1875</v>
      </c>
      <c r="D27" s="22">
        <f>C27*D23</f>
        <v>0.140625</v>
      </c>
      <c r="E27" s="22">
        <f>E23*C27</f>
        <v>4.6875E-2</v>
      </c>
      <c r="F27" s="19"/>
      <c r="I27" s="14">
        <f>SUM(I20:I26)</f>
        <v>1</v>
      </c>
      <c r="M27" t="s">
        <v>181</v>
      </c>
      <c r="N27" s="23">
        <f>O18/(1-(SUM(N17:N20)))</f>
        <v>0.18260869565217391</v>
      </c>
      <c r="Q27" s="19" t="s">
        <v>23</v>
      </c>
      <c r="R27" s="2">
        <f>N60</f>
        <v>3.0303030303030293E-2</v>
      </c>
      <c r="S27" s="34">
        <f t="shared" si="4"/>
        <v>1.0101010101010097E-2</v>
      </c>
      <c r="T27" s="26">
        <f t="shared" si="5"/>
        <v>2.0202020202020197E-2</v>
      </c>
    </row>
    <row r="28" spans="2:21" x14ac:dyDescent="0.3">
      <c r="B28" s="19"/>
      <c r="C28" t="s">
        <v>138</v>
      </c>
      <c r="D28" s="18">
        <f>E24/(1-(D24+D25+D26))</f>
        <v>0.04</v>
      </c>
      <c r="E28" s="19"/>
      <c r="F28" s="19"/>
      <c r="M28" t="s">
        <v>149</v>
      </c>
      <c r="N28" s="23">
        <f>O19/(1-(SUM(N17:N20)))</f>
        <v>6.0869565217391307E-2</v>
      </c>
      <c r="U28" s="23">
        <f>(1-(S14+S16+S17+S20+S21+S22+S23+S24+S25+S26))</f>
        <v>0.76363636363636378</v>
      </c>
    </row>
    <row r="29" spans="2:21" x14ac:dyDescent="0.3">
      <c r="C29" t="s">
        <v>139</v>
      </c>
      <c r="D29" s="18">
        <f>E25/(1-(D24+D25+D26))</f>
        <v>0.36</v>
      </c>
      <c r="M29" t="s">
        <v>152</v>
      </c>
      <c r="N29" s="23">
        <f>O20/(1-(SUM(N17:N20)))</f>
        <v>8.6956521739130418E-2</v>
      </c>
      <c r="R29" t="s">
        <v>166</v>
      </c>
      <c r="S29" s="35">
        <f>(S15+S18)/(1-(S14+S16+S17+S20+S21+S22+S23+S24+S25+S26))</f>
        <v>9.5238095238095177E-2</v>
      </c>
    </row>
    <row r="30" spans="2:21" x14ac:dyDescent="0.3">
      <c r="C30" t="s">
        <v>27</v>
      </c>
      <c r="D30" s="18">
        <f>E26/(1-(D24+D25+D26))</f>
        <v>0.12</v>
      </c>
      <c r="I30" t="s">
        <v>150</v>
      </c>
      <c r="J30" s="19" t="s">
        <v>23</v>
      </c>
      <c r="M30" t="s">
        <v>75</v>
      </c>
      <c r="N30" s="23">
        <f>(N14+N21)/(1-(SUM(N17:N20)))</f>
        <v>1.1594202898550723E-2</v>
      </c>
      <c r="R30" t="s">
        <v>167</v>
      </c>
      <c r="S30">
        <f>(S19+S27)/(1-(S14+S16+S17+S20+S21+S22+S23+S24+S25+S26))</f>
        <v>3.1746031746031723E-2</v>
      </c>
    </row>
    <row r="31" spans="2:21" x14ac:dyDescent="0.3">
      <c r="C31" t="s">
        <v>51</v>
      </c>
      <c r="D31" s="18">
        <f>D27/(1-(D24+D25+D26))</f>
        <v>0.36</v>
      </c>
      <c r="H31" s="2" t="s">
        <v>25</v>
      </c>
      <c r="I31" s="25">
        <f>C6</f>
        <v>0.66666666666666663</v>
      </c>
      <c r="J31" s="25">
        <f>D6</f>
        <v>0.33333333333333337</v>
      </c>
      <c r="M31" s="19" t="s">
        <v>23</v>
      </c>
      <c r="N31" s="23">
        <f>O21/(1-(SUM(N17:N20)))</f>
        <v>4.3478260869565216E-2</v>
      </c>
      <c r="R31" t="s">
        <v>168</v>
      </c>
      <c r="S31">
        <f>T14/(1-(S14+S16+S17+S20+S21+S22+S23+S24+S25+S26))</f>
        <v>8.8183421516754845E-3</v>
      </c>
    </row>
    <row r="32" spans="2:21" x14ac:dyDescent="0.3">
      <c r="C32" s="19" t="s">
        <v>23</v>
      </c>
      <c r="D32" s="18">
        <f>E27/(1-(D24+D25+D26))</f>
        <v>0.12</v>
      </c>
      <c r="G32" s="19" t="s">
        <v>134</v>
      </c>
      <c r="H32" s="6">
        <f>I21</f>
        <v>2.3923444976076555E-2</v>
      </c>
      <c r="I32" s="11">
        <f>$I$31*H32</f>
        <v>1.5948963317384369E-2</v>
      </c>
      <c r="J32" s="9">
        <f>$J$31*H32</f>
        <v>7.9744816586921861E-3</v>
      </c>
      <c r="N32" s="23">
        <f>SUM(N23:N31)</f>
        <v>0.99999999999999967</v>
      </c>
      <c r="R32" t="s">
        <v>169</v>
      </c>
      <c r="S32">
        <f>T15/(1-(S14+S16+S17+S20+S21+S22+S23+S24+S25+S26))</f>
        <v>7.9365079365079347E-2</v>
      </c>
    </row>
    <row r="33" spans="4:20" x14ac:dyDescent="0.3">
      <c r="D33" s="18">
        <f>SUM(D28:D32)</f>
        <v>1</v>
      </c>
      <c r="G33" s="19" t="s">
        <v>135</v>
      </c>
      <c r="H33" s="6">
        <f>I22</f>
        <v>0.21531100478468898</v>
      </c>
      <c r="I33" s="11">
        <f t="shared" ref="I33:I38" si="7">$I$31*H33</f>
        <v>0.1435406698564593</v>
      </c>
      <c r="J33" s="9">
        <f t="shared" ref="J33:J38" si="8">$J$31*H33</f>
        <v>7.1770334928229665E-2</v>
      </c>
      <c r="R33" t="s">
        <v>91</v>
      </c>
      <c r="S33">
        <f>T16/(1-(S14+S16+S17+S20+S21+S22+S23+S24+S25+S26))</f>
        <v>8.1632653061224469E-2</v>
      </c>
    </row>
    <row r="34" spans="4:20" x14ac:dyDescent="0.3">
      <c r="G34" s="19" t="s">
        <v>14</v>
      </c>
      <c r="H34" s="6">
        <f>I23</f>
        <v>7.1770334928229665E-2</v>
      </c>
      <c r="I34" s="11">
        <f t="shared" si="7"/>
        <v>4.784688995215311E-2</v>
      </c>
      <c r="J34" s="31">
        <f t="shared" si="8"/>
        <v>2.3923444976076558E-2</v>
      </c>
      <c r="R34" t="s">
        <v>92</v>
      </c>
      <c r="S34">
        <f>T17/(1-(S14+S16+S17+S20+S21+S22+S23+S24+S25+S26))</f>
        <v>0.23809523809523792</v>
      </c>
    </row>
    <row r="35" spans="4:20" x14ac:dyDescent="0.3">
      <c r="G35" s="19" t="s">
        <v>48</v>
      </c>
      <c r="H35" s="6">
        <f>I24</f>
        <v>0.21531100478468898</v>
      </c>
      <c r="I35" s="12">
        <f t="shared" si="7"/>
        <v>0.1435406698564593</v>
      </c>
      <c r="J35" s="9">
        <f t="shared" si="8"/>
        <v>7.1770334928229665E-2</v>
      </c>
      <c r="N35" t="s">
        <v>153</v>
      </c>
      <c r="O35" s="19" t="s">
        <v>23</v>
      </c>
      <c r="R35" t="s">
        <v>170</v>
      </c>
      <c r="S35" s="23">
        <f>T18/(1-(S14+S16+S17+S20+S21+S22+S23+S24+S25+S26))</f>
        <v>0.11111111111111106</v>
      </c>
    </row>
    <row r="36" spans="4:20" x14ac:dyDescent="0.3">
      <c r="G36" s="19" t="s">
        <v>179</v>
      </c>
      <c r="H36" s="6">
        <f>I20</f>
        <v>0.30143540669856461</v>
      </c>
      <c r="I36" s="11">
        <f t="shared" si="7"/>
        <v>0.20095693779904306</v>
      </c>
      <c r="J36" s="9">
        <f t="shared" si="8"/>
        <v>0.10047846889952154</v>
      </c>
      <c r="M36" s="2" t="s">
        <v>28</v>
      </c>
      <c r="N36" s="25">
        <f>C8</f>
        <v>0.41666666666666669</v>
      </c>
      <c r="O36" s="25">
        <f>D8</f>
        <v>0.58333333333333326</v>
      </c>
      <c r="R36" t="s">
        <v>171</v>
      </c>
      <c r="S36" s="23">
        <f>T19/$U$28</f>
        <v>3.7037037037037021E-2</v>
      </c>
    </row>
    <row r="37" spans="4:20" x14ac:dyDescent="0.3">
      <c r="G37" s="19" t="s">
        <v>140</v>
      </c>
      <c r="H37" s="6">
        <f>I25</f>
        <v>0.10047846889952154</v>
      </c>
      <c r="I37" s="11">
        <f t="shared" si="7"/>
        <v>6.6985645933014357E-2</v>
      </c>
      <c r="J37" s="9">
        <f>$J$31*H37</f>
        <v>3.3492822966507185E-2</v>
      </c>
      <c r="L37" s="19" t="s">
        <v>134</v>
      </c>
      <c r="M37" s="9">
        <f>N24</f>
        <v>1.4492753623188406E-2</v>
      </c>
      <c r="N37" s="28">
        <f>$N$36*M37</f>
        <v>6.038647342995169E-3</v>
      </c>
      <c r="O37" s="26">
        <f>$O$36*M37</f>
        <v>8.4541062801932361E-3</v>
      </c>
      <c r="R37" t="s">
        <v>172</v>
      </c>
      <c r="S37" s="23">
        <f t="shared" ref="S37:S44" si="9">T20/$U$28</f>
        <v>5.2910052910052886E-2</v>
      </c>
    </row>
    <row r="38" spans="4:20" x14ac:dyDescent="0.3">
      <c r="G38" s="19" t="s">
        <v>23</v>
      </c>
      <c r="H38" s="6">
        <f>I26</f>
        <v>7.1770334928229665E-2</v>
      </c>
      <c r="I38" s="9">
        <f t="shared" si="7"/>
        <v>4.784688995215311E-2</v>
      </c>
      <c r="J38" s="9">
        <f t="shared" si="8"/>
        <v>2.3923444976076558E-2</v>
      </c>
      <c r="L38" s="19" t="s">
        <v>135</v>
      </c>
      <c r="M38" s="9">
        <f>N25</f>
        <v>0.13043478260869565</v>
      </c>
      <c r="N38" s="28">
        <f t="shared" ref="N38:N45" si="10">$N$36*M38</f>
        <v>5.434782608695652E-2</v>
      </c>
      <c r="O38" s="26">
        <f t="shared" ref="O38:O45" si="11">$O$36*M38</f>
        <v>7.6086956521739121E-2</v>
      </c>
      <c r="R38" t="s">
        <v>173</v>
      </c>
      <c r="S38" s="23">
        <f t="shared" si="9"/>
        <v>1.8896447467876037E-2</v>
      </c>
    </row>
    <row r="39" spans="4:20" x14ac:dyDescent="0.3">
      <c r="L39" s="19" t="s">
        <v>14</v>
      </c>
      <c r="M39" s="9">
        <f>N23</f>
        <v>7.8260869565217384E-2</v>
      </c>
      <c r="N39" s="28">
        <f t="shared" si="10"/>
        <v>3.2608695652173912E-2</v>
      </c>
      <c r="O39" s="26">
        <f t="shared" si="11"/>
        <v>4.5652173913043465E-2</v>
      </c>
      <c r="R39" t="s">
        <v>98</v>
      </c>
      <c r="S39" s="23">
        <f t="shared" si="9"/>
        <v>1.209372637944066E-2</v>
      </c>
    </row>
    <row r="40" spans="4:20" x14ac:dyDescent="0.3">
      <c r="H40" t="s">
        <v>144</v>
      </c>
      <c r="I40" s="32">
        <f>J32/(1-(SUM(I32:I34,I36:I37)))</f>
        <v>1.5197568389057751E-2</v>
      </c>
      <c r="L40" s="19" t="s">
        <v>48</v>
      </c>
      <c r="M40" s="9">
        <f t="shared" ref="M40:M45" si="12">N26</f>
        <v>0.39130434782608681</v>
      </c>
      <c r="N40" s="29">
        <f t="shared" si="10"/>
        <v>0.16304347826086951</v>
      </c>
      <c r="O40" s="26">
        <f t="shared" si="11"/>
        <v>0.22826086956521727</v>
      </c>
      <c r="R40" t="s">
        <v>174</v>
      </c>
      <c r="S40" s="23">
        <f t="shared" si="9"/>
        <v>6.2988158226253456E-3</v>
      </c>
      <c r="T40" s="19"/>
    </row>
    <row r="41" spans="4:20" x14ac:dyDescent="0.3">
      <c r="H41" t="s">
        <v>145</v>
      </c>
      <c r="I41">
        <f>J33/(1-(SUM(I32:I34,I36:I37)))</f>
        <v>0.13677811550151975</v>
      </c>
      <c r="L41" s="19" t="s">
        <v>179</v>
      </c>
      <c r="M41" s="9">
        <f t="shared" si="12"/>
        <v>0.18260869565217391</v>
      </c>
      <c r="N41" s="28">
        <f t="shared" si="10"/>
        <v>7.6086956521739135E-2</v>
      </c>
      <c r="O41" s="26">
        <f t="shared" si="11"/>
        <v>0.10652173913043476</v>
      </c>
      <c r="R41" t="s">
        <v>175</v>
      </c>
      <c r="S41" s="23">
        <f t="shared" si="9"/>
        <v>5.6689342403628107E-2</v>
      </c>
      <c r="T41" s="18"/>
    </row>
    <row r="42" spans="4:20" x14ac:dyDescent="0.3">
      <c r="H42" t="s">
        <v>62</v>
      </c>
      <c r="I42">
        <f>J34/(1-(SUM(I32:I34,I36:I37)))</f>
        <v>4.5592705167173259E-2</v>
      </c>
      <c r="L42" s="19" t="s">
        <v>140</v>
      </c>
      <c r="M42" s="9">
        <f t="shared" si="12"/>
        <v>6.0869565217391307E-2</v>
      </c>
      <c r="N42" s="28">
        <f t="shared" si="10"/>
        <v>2.5362318840579712E-2</v>
      </c>
      <c r="O42" s="26">
        <f t="shared" si="11"/>
        <v>3.5507246376811588E-2</v>
      </c>
      <c r="Q42" s="7"/>
      <c r="R42" t="s">
        <v>176</v>
      </c>
      <c r="S42" s="23">
        <f t="shared" si="9"/>
        <v>0.10582010582010581</v>
      </c>
    </row>
    <row r="43" spans="4:20" x14ac:dyDescent="0.3">
      <c r="H43" t="s">
        <v>65</v>
      </c>
      <c r="I43">
        <f>(J35+I35)/(1-(SUM(I32:I34,I36:I37)))</f>
        <v>0.41033434650455919</v>
      </c>
      <c r="L43" s="19" t="s">
        <v>150</v>
      </c>
      <c r="M43" s="9">
        <f t="shared" si="12"/>
        <v>8.6956521739130418E-2</v>
      </c>
      <c r="N43" s="28">
        <f t="shared" si="10"/>
        <v>3.6231884057971009E-2</v>
      </c>
      <c r="O43" s="26">
        <f t="shared" si="11"/>
        <v>5.0724637681159403E-2</v>
      </c>
      <c r="Q43" s="7"/>
      <c r="R43" t="s">
        <v>177</v>
      </c>
      <c r="S43" s="23">
        <f t="shared" si="9"/>
        <v>3.7792894935752067E-2</v>
      </c>
    </row>
    <row r="44" spans="4:20" x14ac:dyDescent="0.3">
      <c r="H44" t="s">
        <v>180</v>
      </c>
      <c r="I44">
        <f>J36/(1-(SUM(I32:I34,I36:I37)))</f>
        <v>0.19148936170212766</v>
      </c>
      <c r="L44" s="19" t="s">
        <v>22</v>
      </c>
      <c r="M44" s="9">
        <f t="shared" si="12"/>
        <v>1.1594202898550723E-2</v>
      </c>
      <c r="N44" s="28">
        <f t="shared" si="10"/>
        <v>4.830917874396135E-3</v>
      </c>
      <c r="O44" s="26">
        <f t="shared" si="11"/>
        <v>6.763285024154588E-3</v>
      </c>
      <c r="Q44" s="7"/>
      <c r="R44" s="19" t="s">
        <v>23</v>
      </c>
      <c r="S44" s="23">
        <f t="shared" si="9"/>
        <v>2.6455026455026443E-2</v>
      </c>
    </row>
    <row r="45" spans="4:20" x14ac:dyDescent="0.3">
      <c r="H45" t="s">
        <v>146</v>
      </c>
      <c r="I45">
        <f>J37/(1-(SUM(I32:I34,I36:I37)))</f>
        <v>6.3829787234042562E-2</v>
      </c>
      <c r="L45" s="19" t="s">
        <v>23</v>
      </c>
      <c r="M45" s="9">
        <f t="shared" si="12"/>
        <v>4.3478260869565216E-2</v>
      </c>
      <c r="N45" s="26">
        <f t="shared" si="10"/>
        <v>1.8115942028985508E-2</v>
      </c>
      <c r="O45" s="26">
        <f t="shared" si="11"/>
        <v>2.5362318840579705E-2</v>
      </c>
      <c r="Q45" s="7"/>
      <c r="S45" s="23">
        <f>SUM(S29:S44)</f>
        <v>0.99999999999999944</v>
      </c>
    </row>
    <row r="46" spans="4:20" x14ac:dyDescent="0.3">
      <c r="H46" t="s">
        <v>151</v>
      </c>
      <c r="I46">
        <f>I38/(1-(SUM(I32:I34,I36:I37)))</f>
        <v>9.1185410334346503E-2</v>
      </c>
      <c r="Q46" s="7"/>
      <c r="R46" s="19"/>
      <c r="S46" s="23"/>
    </row>
    <row r="47" spans="4:20" x14ac:dyDescent="0.3">
      <c r="H47" s="19" t="s">
        <v>23</v>
      </c>
      <c r="I47">
        <f>J38/(1-(SUM(I32:I34,I36:I37)))</f>
        <v>4.5592705167173259E-2</v>
      </c>
      <c r="M47" t="s">
        <v>154</v>
      </c>
      <c r="N47" s="5">
        <f>N37/(1-N40)</f>
        <v>7.2150072150072141E-3</v>
      </c>
      <c r="Q47" s="7"/>
      <c r="S47" s="23"/>
    </row>
    <row r="48" spans="4:20" x14ac:dyDescent="0.3">
      <c r="I48" s="5">
        <f>SUM(I40:I47)</f>
        <v>0.99999999999999978</v>
      </c>
      <c r="M48" t="s">
        <v>162</v>
      </c>
      <c r="N48">
        <f>N38/(1-N40)</f>
        <v>6.4935064935064929E-2</v>
      </c>
      <c r="Q48" s="7"/>
      <c r="R48" s="23"/>
      <c r="S48" s="33"/>
    </row>
    <row r="49" spans="13:20" x14ac:dyDescent="0.3">
      <c r="M49" t="s">
        <v>77</v>
      </c>
      <c r="N49" s="5">
        <f>(N39+O39)/((1-N40))</f>
        <v>9.3506493506493496E-2</v>
      </c>
      <c r="Q49" s="7"/>
      <c r="R49" s="23"/>
      <c r="S49" s="13"/>
    </row>
    <row r="50" spans="13:20" x14ac:dyDescent="0.3">
      <c r="M50" t="s">
        <v>157</v>
      </c>
      <c r="N50" s="5">
        <f>(N42+N41)/(1-N40)</f>
        <v>0.12121212121212122</v>
      </c>
      <c r="Q50" s="7"/>
      <c r="R50" s="23"/>
      <c r="S50" s="13"/>
    </row>
    <row r="51" spans="13:20" x14ac:dyDescent="0.3">
      <c r="M51" t="s">
        <v>156</v>
      </c>
      <c r="N51" s="5">
        <f>N43/(1-N40)</f>
        <v>4.3290043290043281E-2</v>
      </c>
      <c r="Q51" s="7"/>
      <c r="R51" s="23"/>
      <c r="S51" s="13"/>
    </row>
    <row r="52" spans="13:20" x14ac:dyDescent="0.3">
      <c r="M52" t="s">
        <v>84</v>
      </c>
      <c r="N52" s="5">
        <f>(N44+O44)/(1-N40)</f>
        <v>1.3852813852813849E-2</v>
      </c>
      <c r="Q52" s="7"/>
      <c r="R52" s="23"/>
      <c r="S52" s="33"/>
    </row>
    <row r="53" spans="13:20" x14ac:dyDescent="0.3">
      <c r="M53" t="s">
        <v>158</v>
      </c>
      <c r="N53" s="5">
        <f>O37/(1-N40)</f>
        <v>1.01010101010101E-2</v>
      </c>
      <c r="Q53" s="7"/>
      <c r="R53" s="23"/>
    </row>
    <row r="54" spans="13:20" x14ac:dyDescent="0.3">
      <c r="M54" t="s">
        <v>159</v>
      </c>
      <c r="N54" s="5">
        <f>O38/(1-N40)</f>
        <v>9.0909090909090898E-2</v>
      </c>
    </row>
    <row r="55" spans="13:20" x14ac:dyDescent="0.3">
      <c r="M55" t="s">
        <v>80</v>
      </c>
      <c r="N55" s="5">
        <f>O40/(1-N40)</f>
        <v>0.27272727272727254</v>
      </c>
      <c r="T55" s="30"/>
    </row>
    <row r="56" spans="13:20" x14ac:dyDescent="0.3">
      <c r="M56" t="s">
        <v>182</v>
      </c>
      <c r="N56" s="5">
        <f>O41/(1-N40)</f>
        <v>0.12727272727272723</v>
      </c>
      <c r="T56" s="30"/>
    </row>
    <row r="57" spans="13:20" x14ac:dyDescent="0.3">
      <c r="M57" t="s">
        <v>160</v>
      </c>
      <c r="N57" s="5">
        <f>O42/(1-N40)</f>
        <v>4.2424242424242413E-2</v>
      </c>
      <c r="T57" s="30"/>
    </row>
    <row r="58" spans="13:20" x14ac:dyDescent="0.3">
      <c r="M58" t="s">
        <v>155</v>
      </c>
      <c r="N58">
        <f>O43/(1-N40)</f>
        <v>6.060606060606058E-2</v>
      </c>
      <c r="T58" s="30"/>
    </row>
    <row r="59" spans="13:20" x14ac:dyDescent="0.3">
      <c r="M59" t="s">
        <v>161</v>
      </c>
      <c r="N59">
        <f>N45/(1-N40)</f>
        <v>2.1645021645021644E-2</v>
      </c>
      <c r="T59" s="30"/>
    </row>
    <row r="60" spans="13:20" x14ac:dyDescent="0.3">
      <c r="M60" s="19" t="s">
        <v>23</v>
      </c>
      <c r="N60">
        <f>O45/(1-N40)</f>
        <v>3.0303030303030293E-2</v>
      </c>
      <c r="T60" s="30"/>
    </row>
    <row r="61" spans="13:20" x14ac:dyDescent="0.3">
      <c r="N61" s="5">
        <f>SUM(N47:N60)</f>
        <v>0.99999999999999956</v>
      </c>
      <c r="T61" s="30"/>
    </row>
    <row r="62" spans="13:20" x14ac:dyDescent="0.3">
      <c r="T62" s="30"/>
    </row>
    <row r="63" spans="13:20" x14ac:dyDescent="0.3">
      <c r="T63" s="30"/>
    </row>
    <row r="64" spans="13:20" x14ac:dyDescent="0.3">
      <c r="T64" s="30"/>
    </row>
    <row r="65" spans="18:20" x14ac:dyDescent="0.3">
      <c r="T65" s="30"/>
    </row>
    <row r="66" spans="18:20" x14ac:dyDescent="0.3">
      <c r="T66" s="30"/>
    </row>
    <row r="67" spans="18:20" x14ac:dyDescent="0.3">
      <c r="R67" s="19"/>
      <c r="T67" s="30"/>
    </row>
  </sheetData>
  <mergeCells count="1">
    <mergeCell ref="B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PAKAR 1 - arbin janu</vt:lpstr>
      <vt:lpstr>PAKAR 2 - diniy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Gabriel Sidauruk</cp:lastModifiedBy>
  <dcterms:created xsi:type="dcterms:W3CDTF">2022-02-22T13:10:20Z</dcterms:created>
  <dcterms:modified xsi:type="dcterms:W3CDTF">2023-02-28T07:12:41Z</dcterms:modified>
</cp:coreProperties>
</file>