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abriel Siza\OneDrive\Área de Trabalho\Documents\GABRIELIMPORTANTE\Programing\Imersão Alura\"/>
    </mc:Choice>
  </mc:AlternateContent>
  <xr:revisionPtr revIDLastSave="0" documentId="13_ncr:1_{1F0936AC-CA64-451E-935C-809F1C79DB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ncipal" sheetId="1" r:id="rId1"/>
    <sheet name="Total_de_acoes" sheetId="2" r:id="rId2"/>
    <sheet name="Ticker" sheetId="3" r:id="rId3"/>
    <sheet name="Informações Empresas CHAT GPT" sheetId="4" r:id="rId4"/>
    <sheet name="Analises" sheetId="5" r:id="rId5"/>
  </sheets>
  <definedNames>
    <definedName name="_xlnm._FilterDatabase" localSheetId="0" hidden="1">Principal!$A$1:$T$82</definedName>
  </definedNames>
  <calcPr calcId="181029"/>
</workbook>
</file>

<file path=xl/calcChain.xml><?xml version="1.0" encoding="utf-8"?>
<calcChain xmlns="http://schemas.openxmlformats.org/spreadsheetml/2006/main">
  <c r="C62" i="5" l="1"/>
  <c r="C63" i="5"/>
  <c r="C61" i="5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S43" i="1" s="1"/>
  <c r="T43" i="1" s="1"/>
  <c r="Q44" i="1"/>
  <c r="R44" i="1" s="1"/>
  <c r="S44" i="1" s="1"/>
  <c r="T44" i="1" s="1"/>
  <c r="Q45" i="1"/>
  <c r="R45" i="1" s="1"/>
  <c r="S45" i="1" s="1"/>
  <c r="T45" i="1" s="1"/>
  <c r="Q46" i="1"/>
  <c r="R46" i="1" s="1"/>
  <c r="S46" i="1" s="1"/>
  <c r="T46" i="1" s="1"/>
  <c r="Q47" i="1"/>
  <c r="R47" i="1" s="1"/>
  <c r="S47" i="1" s="1"/>
  <c r="T47" i="1" s="1"/>
  <c r="Q48" i="1"/>
  <c r="R48" i="1" s="1"/>
  <c r="S48" i="1" s="1"/>
  <c r="T48" i="1" s="1"/>
  <c r="Q49" i="1"/>
  <c r="R49" i="1" s="1"/>
  <c r="S49" i="1" s="1"/>
  <c r="T49" i="1" s="1"/>
  <c r="Q50" i="1"/>
  <c r="R50" i="1" s="1"/>
  <c r="S50" i="1" s="1"/>
  <c r="T50" i="1" s="1"/>
  <c r="Q51" i="1"/>
  <c r="R51" i="1" s="1"/>
  <c r="S51" i="1" s="1"/>
  <c r="T51" i="1" s="1"/>
  <c r="Q52" i="1"/>
  <c r="R52" i="1" s="1"/>
  <c r="S52" i="1" s="1"/>
  <c r="T52" i="1" s="1"/>
  <c r="Q53" i="1"/>
  <c r="R53" i="1" s="1"/>
  <c r="S53" i="1" s="1"/>
  <c r="T53" i="1" s="1"/>
  <c r="Q54" i="1"/>
  <c r="R54" i="1" s="1"/>
  <c r="S54" i="1" s="1"/>
  <c r="T54" i="1" s="1"/>
  <c r="Q55" i="1"/>
  <c r="R55" i="1" s="1"/>
  <c r="S55" i="1" s="1"/>
  <c r="T55" i="1" s="1"/>
  <c r="Q56" i="1"/>
  <c r="R56" i="1" s="1"/>
  <c r="S56" i="1" s="1"/>
  <c r="T56" i="1" s="1"/>
  <c r="Q57" i="1"/>
  <c r="R57" i="1" s="1"/>
  <c r="S57" i="1" s="1"/>
  <c r="T57" i="1" s="1"/>
  <c r="Q58" i="1"/>
  <c r="R58" i="1" s="1"/>
  <c r="S58" i="1" s="1"/>
  <c r="T58" i="1" s="1"/>
  <c r="Q59" i="1"/>
  <c r="R59" i="1" s="1"/>
  <c r="S59" i="1" s="1"/>
  <c r="T59" i="1" s="1"/>
  <c r="Q60" i="1"/>
  <c r="R60" i="1" s="1"/>
  <c r="S60" i="1" s="1"/>
  <c r="T60" i="1" s="1"/>
  <c r="Q61" i="1"/>
  <c r="R61" i="1" s="1"/>
  <c r="S61" i="1" s="1"/>
  <c r="T61" i="1" s="1"/>
  <c r="Q62" i="1"/>
  <c r="R62" i="1" s="1"/>
  <c r="S62" i="1" s="1"/>
  <c r="T62" i="1" s="1"/>
  <c r="Q63" i="1"/>
  <c r="R63" i="1" s="1"/>
  <c r="S63" i="1" s="1"/>
  <c r="T63" i="1" s="1"/>
  <c r="Q64" i="1"/>
  <c r="R64" i="1" s="1"/>
  <c r="S64" i="1" s="1"/>
  <c r="T64" i="1" s="1"/>
  <c r="Q65" i="1"/>
  <c r="R65" i="1" s="1"/>
  <c r="S65" i="1" s="1"/>
  <c r="T65" i="1" s="1"/>
  <c r="Q66" i="1"/>
  <c r="R66" i="1" s="1"/>
  <c r="S66" i="1" s="1"/>
  <c r="T66" i="1" s="1"/>
  <c r="Q67" i="1"/>
  <c r="R67" i="1" s="1"/>
  <c r="S67" i="1" s="1"/>
  <c r="T67" i="1" s="1"/>
  <c r="Q68" i="1"/>
  <c r="R68" i="1" s="1"/>
  <c r="S68" i="1" s="1"/>
  <c r="T68" i="1" s="1"/>
  <c r="Q69" i="1"/>
  <c r="R69" i="1" s="1"/>
  <c r="S69" i="1" s="1"/>
  <c r="T69" i="1" s="1"/>
  <c r="Q70" i="1"/>
  <c r="R70" i="1" s="1"/>
  <c r="S70" i="1" s="1"/>
  <c r="T70" i="1" s="1"/>
  <c r="Q71" i="1"/>
  <c r="R71" i="1" s="1"/>
  <c r="S71" i="1" s="1"/>
  <c r="T71" i="1" s="1"/>
  <c r="Q72" i="1"/>
  <c r="R72" i="1" s="1"/>
  <c r="S72" i="1" s="1"/>
  <c r="T72" i="1" s="1"/>
  <c r="Q73" i="1"/>
  <c r="R73" i="1" s="1"/>
  <c r="S73" i="1" s="1"/>
  <c r="T73" i="1" s="1"/>
  <c r="Q74" i="1"/>
  <c r="R74" i="1" s="1"/>
  <c r="S74" i="1" s="1"/>
  <c r="T74" i="1" s="1"/>
  <c r="Q75" i="1"/>
  <c r="R75" i="1" s="1"/>
  <c r="S75" i="1" s="1"/>
  <c r="T75" i="1" s="1"/>
  <c r="Q76" i="1"/>
  <c r="R76" i="1" s="1"/>
  <c r="S76" i="1" s="1"/>
  <c r="T76" i="1" s="1"/>
  <c r="Q77" i="1"/>
  <c r="R77" i="1" s="1"/>
  <c r="S77" i="1" s="1"/>
  <c r="T77" i="1" s="1"/>
  <c r="Q78" i="1"/>
  <c r="R78" i="1" s="1"/>
  <c r="S78" i="1" s="1"/>
  <c r="T78" i="1" s="1"/>
  <c r="Q79" i="1"/>
  <c r="R79" i="1" s="1"/>
  <c r="S79" i="1" s="1"/>
  <c r="T79" i="1" s="1"/>
  <c r="Q80" i="1"/>
  <c r="R80" i="1" s="1"/>
  <c r="S80" i="1" s="1"/>
  <c r="T80" i="1" s="1"/>
  <c r="Q81" i="1"/>
  <c r="R81" i="1" s="1"/>
  <c r="S81" i="1" s="1"/>
  <c r="T81" i="1" s="1"/>
  <c r="Q82" i="1"/>
  <c r="R82" i="1" s="1"/>
  <c r="S82" i="1" s="1"/>
  <c r="T82" i="1" s="1"/>
  <c r="Q2" i="1"/>
  <c r="R2" i="1" s="1"/>
  <c r="O51" i="1"/>
  <c r="P51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O43" i="1" s="1"/>
  <c r="P43" i="1" s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M36" i="1"/>
  <c r="O36" i="1" s="1"/>
  <c r="P36" i="1" s="1"/>
  <c r="M44" i="1"/>
  <c r="O44" i="1" s="1"/>
  <c r="P44" i="1" s="1"/>
  <c r="M52" i="1"/>
  <c r="O52" i="1" s="1"/>
  <c r="P52" i="1" s="1"/>
  <c r="L3" i="1"/>
  <c r="M3" i="1" s="1"/>
  <c r="O3" i="1" s="1"/>
  <c r="P3" i="1" s="1"/>
  <c r="L4" i="1"/>
  <c r="M4" i="1" s="1"/>
  <c r="L5" i="1"/>
  <c r="M5" i="1" s="1"/>
  <c r="L6" i="1"/>
  <c r="M6" i="1" s="1"/>
  <c r="L7" i="1"/>
  <c r="M7" i="1" s="1"/>
  <c r="O7" i="1" s="1"/>
  <c r="P7" i="1" s="1"/>
  <c r="L8" i="1"/>
  <c r="M8" i="1" s="1"/>
  <c r="L9" i="1"/>
  <c r="M9" i="1" s="1"/>
  <c r="L10" i="1"/>
  <c r="M10" i="1" s="1"/>
  <c r="L11" i="1"/>
  <c r="M11" i="1" s="1"/>
  <c r="O11" i="1" s="1"/>
  <c r="P11" i="1" s="1"/>
  <c r="L12" i="1"/>
  <c r="M12" i="1" s="1"/>
  <c r="L13" i="1"/>
  <c r="M13" i="1" s="1"/>
  <c r="L14" i="1"/>
  <c r="M14" i="1" s="1"/>
  <c r="L15" i="1"/>
  <c r="M15" i="1" s="1"/>
  <c r="O15" i="1" s="1"/>
  <c r="P15" i="1" s="1"/>
  <c r="L16" i="1"/>
  <c r="M16" i="1" s="1"/>
  <c r="L17" i="1"/>
  <c r="M17" i="1" s="1"/>
  <c r="L18" i="1"/>
  <c r="M18" i="1" s="1"/>
  <c r="L19" i="1"/>
  <c r="M19" i="1" s="1"/>
  <c r="O19" i="1" s="1"/>
  <c r="P19" i="1" s="1"/>
  <c r="L20" i="1"/>
  <c r="M20" i="1" s="1"/>
  <c r="L21" i="1"/>
  <c r="M21" i="1" s="1"/>
  <c r="L22" i="1"/>
  <c r="M22" i="1" s="1"/>
  <c r="L23" i="1"/>
  <c r="M23" i="1" s="1"/>
  <c r="O23" i="1" s="1"/>
  <c r="P23" i="1" s="1"/>
  <c r="L24" i="1"/>
  <c r="M24" i="1" s="1"/>
  <c r="L25" i="1"/>
  <c r="M25" i="1" s="1"/>
  <c r="L26" i="1"/>
  <c r="M26" i="1" s="1"/>
  <c r="L27" i="1"/>
  <c r="M27" i="1" s="1"/>
  <c r="O27" i="1" s="1"/>
  <c r="P27" i="1" s="1"/>
  <c r="L28" i="1"/>
  <c r="M28" i="1" s="1"/>
  <c r="L29" i="1"/>
  <c r="M29" i="1" s="1"/>
  <c r="L30" i="1"/>
  <c r="M30" i="1" s="1"/>
  <c r="L31" i="1"/>
  <c r="M31" i="1" s="1"/>
  <c r="O31" i="1" s="1"/>
  <c r="P31" i="1" s="1"/>
  <c r="L32" i="1"/>
  <c r="M32" i="1" s="1"/>
  <c r="L33" i="1"/>
  <c r="M33" i="1" s="1"/>
  <c r="L34" i="1"/>
  <c r="M34" i="1" s="1"/>
  <c r="L35" i="1"/>
  <c r="M35" i="1" s="1"/>
  <c r="O35" i="1" s="1"/>
  <c r="P35" i="1" s="1"/>
  <c r="L36" i="1"/>
  <c r="L37" i="1"/>
  <c r="M37" i="1" s="1"/>
  <c r="L38" i="1"/>
  <c r="M38" i="1" s="1"/>
  <c r="L39" i="1"/>
  <c r="M39" i="1" s="1"/>
  <c r="O39" i="1" s="1"/>
  <c r="P39" i="1" s="1"/>
  <c r="L40" i="1"/>
  <c r="M40" i="1" s="1"/>
  <c r="L41" i="1"/>
  <c r="M41" i="1" s="1"/>
  <c r="L42" i="1"/>
  <c r="M42" i="1" s="1"/>
  <c r="L43" i="1"/>
  <c r="M43" i="1" s="1"/>
  <c r="L44" i="1"/>
  <c r="L45" i="1"/>
  <c r="M45" i="1" s="1"/>
  <c r="L46" i="1"/>
  <c r="M46" i="1" s="1"/>
  <c r="L47" i="1"/>
  <c r="M47" i="1" s="1"/>
  <c r="O47" i="1" s="1"/>
  <c r="P47" i="1" s="1"/>
  <c r="L48" i="1"/>
  <c r="M48" i="1" s="1"/>
  <c r="L49" i="1"/>
  <c r="M49" i="1" s="1"/>
  <c r="L50" i="1"/>
  <c r="M50" i="1" s="1"/>
  <c r="L51" i="1"/>
  <c r="M51" i="1" s="1"/>
  <c r="L52" i="1"/>
  <c r="L53" i="1"/>
  <c r="M53" i="1" s="1"/>
  <c r="L54" i="1"/>
  <c r="M54" i="1" s="1"/>
  <c r="L55" i="1"/>
  <c r="M55" i="1" s="1"/>
  <c r="O55" i="1" s="1"/>
  <c r="P55" i="1" s="1"/>
  <c r="L56" i="1"/>
  <c r="M56" i="1" s="1"/>
  <c r="L57" i="1"/>
  <c r="M57" i="1" s="1"/>
  <c r="L58" i="1"/>
  <c r="M58" i="1" s="1"/>
  <c r="L59" i="1"/>
  <c r="M59" i="1" s="1"/>
  <c r="O59" i="1" s="1"/>
  <c r="P59" i="1" s="1"/>
  <c r="L60" i="1"/>
  <c r="M60" i="1" s="1"/>
  <c r="L61" i="1"/>
  <c r="M61" i="1" s="1"/>
  <c r="L62" i="1"/>
  <c r="M62" i="1" s="1"/>
  <c r="L63" i="1"/>
  <c r="M63" i="1" s="1"/>
  <c r="O63" i="1" s="1"/>
  <c r="P63" i="1" s="1"/>
  <c r="L64" i="1"/>
  <c r="M64" i="1" s="1"/>
  <c r="L65" i="1"/>
  <c r="M65" i="1" s="1"/>
  <c r="L66" i="1"/>
  <c r="M66" i="1" s="1"/>
  <c r="L67" i="1"/>
  <c r="M67" i="1" s="1"/>
  <c r="O67" i="1" s="1"/>
  <c r="P67" i="1" s="1"/>
  <c r="L68" i="1"/>
  <c r="M68" i="1" s="1"/>
  <c r="L69" i="1"/>
  <c r="M69" i="1" s="1"/>
  <c r="L70" i="1"/>
  <c r="M70" i="1" s="1"/>
  <c r="L71" i="1"/>
  <c r="M71" i="1" s="1"/>
  <c r="O71" i="1" s="1"/>
  <c r="P71" i="1" s="1"/>
  <c r="L72" i="1"/>
  <c r="M72" i="1" s="1"/>
  <c r="L73" i="1"/>
  <c r="M73" i="1" s="1"/>
  <c r="L74" i="1"/>
  <c r="M74" i="1" s="1"/>
  <c r="L75" i="1"/>
  <c r="M75" i="1" s="1"/>
  <c r="O75" i="1" s="1"/>
  <c r="P75" i="1" s="1"/>
  <c r="L76" i="1"/>
  <c r="M76" i="1" s="1"/>
  <c r="L77" i="1"/>
  <c r="M77" i="1" s="1"/>
  <c r="L78" i="1"/>
  <c r="M78" i="1" s="1"/>
  <c r="L79" i="1"/>
  <c r="M79" i="1" s="1"/>
  <c r="O79" i="1" s="1"/>
  <c r="P79" i="1" s="1"/>
  <c r="L80" i="1"/>
  <c r="M80" i="1" s="1"/>
  <c r="L81" i="1"/>
  <c r="M81" i="1" s="1"/>
  <c r="L82" i="1"/>
  <c r="M82" i="1" s="1"/>
  <c r="L2" i="1"/>
  <c r="M2" i="1" s="1"/>
  <c r="O2" i="1" s="1"/>
  <c r="O46" i="1" l="1"/>
  <c r="P46" i="1" s="1"/>
  <c r="O22" i="1"/>
  <c r="P22" i="1" s="1"/>
  <c r="O6" i="1"/>
  <c r="P6" i="1" s="1"/>
  <c r="O66" i="1"/>
  <c r="P66" i="1" s="1"/>
  <c r="O42" i="1"/>
  <c r="P42" i="1" s="1"/>
  <c r="O34" i="1"/>
  <c r="P34" i="1" s="1"/>
  <c r="O26" i="1"/>
  <c r="P26" i="1" s="1"/>
  <c r="O18" i="1"/>
  <c r="P18" i="1" s="1"/>
  <c r="C21" i="5" s="1"/>
  <c r="O10" i="1"/>
  <c r="P10" i="1" s="1"/>
  <c r="O70" i="1"/>
  <c r="P70" i="1" s="1"/>
  <c r="O54" i="1"/>
  <c r="P54" i="1" s="1"/>
  <c r="O30" i="1"/>
  <c r="P30" i="1" s="1"/>
  <c r="O82" i="1"/>
  <c r="P82" i="1" s="1"/>
  <c r="C20" i="5" s="1"/>
  <c r="O50" i="1"/>
  <c r="P50" i="1" s="1"/>
  <c r="O77" i="1"/>
  <c r="P77" i="1" s="1"/>
  <c r="C48" i="5" s="1"/>
  <c r="O69" i="1"/>
  <c r="P69" i="1" s="1"/>
  <c r="O61" i="1"/>
  <c r="P61" i="1" s="1"/>
  <c r="O53" i="1"/>
  <c r="P53" i="1" s="1"/>
  <c r="O45" i="1"/>
  <c r="P45" i="1" s="1"/>
  <c r="O37" i="1"/>
  <c r="P37" i="1" s="1"/>
  <c r="O29" i="1"/>
  <c r="P29" i="1" s="1"/>
  <c r="O21" i="1"/>
  <c r="P21" i="1" s="1"/>
  <c r="O13" i="1"/>
  <c r="P13" i="1" s="1"/>
  <c r="C19" i="5" s="1"/>
  <c r="O5" i="1"/>
  <c r="P5" i="1" s="1"/>
  <c r="C14" i="5" s="1"/>
  <c r="O81" i="1"/>
  <c r="P81" i="1" s="1"/>
  <c r="O73" i="1"/>
  <c r="P73" i="1" s="1"/>
  <c r="O65" i="1"/>
  <c r="P65" i="1" s="1"/>
  <c r="O57" i="1"/>
  <c r="P57" i="1" s="1"/>
  <c r="O49" i="1"/>
  <c r="P49" i="1" s="1"/>
  <c r="C36" i="5" s="1"/>
  <c r="O41" i="1"/>
  <c r="P41" i="1" s="1"/>
  <c r="O33" i="1"/>
  <c r="P33" i="1" s="1"/>
  <c r="O25" i="1"/>
  <c r="P25" i="1" s="1"/>
  <c r="C25" i="5" s="1"/>
  <c r="O17" i="1"/>
  <c r="P17" i="1" s="1"/>
  <c r="O9" i="1"/>
  <c r="P9" i="1" s="1"/>
  <c r="O78" i="1"/>
  <c r="P78" i="1" s="1"/>
  <c r="O62" i="1"/>
  <c r="P62" i="1" s="1"/>
  <c r="C40" i="5" s="1"/>
  <c r="O38" i="1"/>
  <c r="P38" i="1" s="1"/>
  <c r="C32" i="5" s="1"/>
  <c r="O14" i="1"/>
  <c r="P14" i="1" s="1"/>
  <c r="O74" i="1"/>
  <c r="P74" i="1" s="1"/>
  <c r="C47" i="5" s="1"/>
  <c r="O58" i="1"/>
  <c r="P58" i="1" s="1"/>
  <c r="O76" i="1"/>
  <c r="P76" i="1" s="1"/>
  <c r="O68" i="1"/>
  <c r="P68" i="1" s="1"/>
  <c r="O60" i="1"/>
  <c r="P60" i="1" s="1"/>
  <c r="O28" i="1"/>
  <c r="P28" i="1" s="1"/>
  <c r="O20" i="1"/>
  <c r="P20" i="1" s="1"/>
  <c r="C23" i="5" s="1"/>
  <c r="O12" i="1"/>
  <c r="P12" i="1" s="1"/>
  <c r="O4" i="1"/>
  <c r="P4" i="1" s="1"/>
  <c r="C13" i="5" s="1"/>
  <c r="O80" i="1"/>
  <c r="P80" i="1" s="1"/>
  <c r="C34" i="5" s="1"/>
  <c r="O72" i="1"/>
  <c r="P72" i="1" s="1"/>
  <c r="O64" i="1"/>
  <c r="P64" i="1" s="1"/>
  <c r="O56" i="1"/>
  <c r="P56" i="1" s="1"/>
  <c r="O48" i="1"/>
  <c r="P48" i="1" s="1"/>
  <c r="O40" i="1"/>
  <c r="P40" i="1" s="1"/>
  <c r="C33" i="5" s="1"/>
  <c r="O32" i="1"/>
  <c r="P32" i="1" s="1"/>
  <c r="O24" i="1"/>
  <c r="P24" i="1" s="1"/>
  <c r="C26" i="5" s="1"/>
  <c r="O16" i="1"/>
  <c r="P16" i="1" s="1"/>
  <c r="C15" i="5" s="1"/>
  <c r="O8" i="1"/>
  <c r="P8" i="1" s="1"/>
  <c r="S41" i="1"/>
  <c r="T41" i="1" s="1"/>
  <c r="S9" i="1"/>
  <c r="T9" i="1" s="1"/>
  <c r="S40" i="1"/>
  <c r="T40" i="1" s="1"/>
  <c r="B17" i="5"/>
  <c r="S8" i="1"/>
  <c r="T8" i="1" s="1"/>
  <c r="B43" i="5"/>
  <c r="S34" i="1"/>
  <c r="T34" i="1" s="1"/>
  <c r="B27" i="5"/>
  <c r="S18" i="1"/>
  <c r="T18" i="1" s="1"/>
  <c r="S25" i="1"/>
  <c r="T25" i="1" s="1"/>
  <c r="B25" i="5"/>
  <c r="S16" i="1"/>
  <c r="T16" i="1" s="1"/>
  <c r="S31" i="1"/>
  <c r="T31" i="1" s="1"/>
  <c r="B24" i="5"/>
  <c r="S15" i="1"/>
  <c r="T15" i="1" s="1"/>
  <c r="S38" i="1"/>
  <c r="T38" i="1" s="1"/>
  <c r="S30" i="1"/>
  <c r="T30" i="1" s="1"/>
  <c r="S22" i="1"/>
  <c r="T22" i="1" s="1"/>
  <c r="B23" i="5"/>
  <c r="S14" i="1"/>
  <c r="T14" i="1" s="1"/>
  <c r="S6" i="1"/>
  <c r="T6" i="1" s="1"/>
  <c r="S37" i="1"/>
  <c r="T37" i="1" s="1"/>
  <c r="S29" i="1"/>
  <c r="T29" i="1" s="1"/>
  <c r="B30" i="5"/>
  <c r="S21" i="1"/>
  <c r="T21" i="1" s="1"/>
  <c r="B22" i="5"/>
  <c r="S13" i="1"/>
  <c r="T13" i="1" s="1"/>
  <c r="B14" i="5"/>
  <c r="S5" i="1"/>
  <c r="T5" i="1" s="1"/>
  <c r="B51" i="5"/>
  <c r="S42" i="1"/>
  <c r="T42" i="1" s="1"/>
  <c r="B35" i="5"/>
  <c r="S26" i="1"/>
  <c r="T26" i="1" s="1"/>
  <c r="S10" i="1"/>
  <c r="T10" i="1" s="1"/>
  <c r="B42" i="5"/>
  <c r="S33" i="1"/>
  <c r="T33" i="1" s="1"/>
  <c r="B26" i="5"/>
  <c r="S17" i="1"/>
  <c r="T17" i="1" s="1"/>
  <c r="B41" i="5"/>
  <c r="S32" i="1"/>
  <c r="T32" i="1" s="1"/>
  <c r="S39" i="1"/>
  <c r="T39" i="1" s="1"/>
  <c r="S7" i="1"/>
  <c r="T7" i="1" s="1"/>
  <c r="S36" i="1"/>
  <c r="T36" i="1" s="1"/>
  <c r="B37" i="5"/>
  <c r="S28" i="1"/>
  <c r="T28" i="1" s="1"/>
  <c r="S20" i="1"/>
  <c r="T20" i="1" s="1"/>
  <c r="S12" i="1"/>
  <c r="T12" i="1" s="1"/>
  <c r="S4" i="1"/>
  <c r="T4" i="1" s="1"/>
  <c r="S24" i="1"/>
  <c r="T24" i="1" s="1"/>
  <c r="B32" i="5"/>
  <c r="S23" i="1"/>
  <c r="T23" i="1" s="1"/>
  <c r="C12" i="5"/>
  <c r="C28" i="5"/>
  <c r="C44" i="5"/>
  <c r="C29" i="5"/>
  <c r="C37" i="5"/>
  <c r="C45" i="5"/>
  <c r="S2" i="1"/>
  <c r="T2" i="1" s="1"/>
  <c r="C22" i="5"/>
  <c r="C30" i="5"/>
  <c r="C38" i="5"/>
  <c r="C46" i="5"/>
  <c r="C31" i="5"/>
  <c r="C39" i="5"/>
  <c r="C16" i="5"/>
  <c r="C24" i="5"/>
  <c r="C17" i="5"/>
  <c r="C41" i="5"/>
  <c r="C49" i="5"/>
  <c r="C18" i="5"/>
  <c r="C42" i="5"/>
  <c r="C50" i="5"/>
  <c r="C27" i="5"/>
  <c r="C35" i="5"/>
  <c r="C43" i="5"/>
  <c r="C51" i="5"/>
  <c r="S35" i="1"/>
  <c r="T35" i="1" s="1"/>
  <c r="B36" i="5"/>
  <c r="S27" i="1"/>
  <c r="T27" i="1" s="1"/>
  <c r="B28" i="5"/>
  <c r="S19" i="1"/>
  <c r="T19" i="1" s="1"/>
  <c r="S11" i="1"/>
  <c r="T11" i="1" s="1"/>
  <c r="B12" i="5"/>
  <c r="S3" i="1"/>
  <c r="T3" i="1" s="1"/>
  <c r="P2" i="1"/>
  <c r="C11" i="5" s="1"/>
  <c r="B29" i="5" l="1"/>
  <c r="B48" i="5"/>
  <c r="B19" i="5"/>
  <c r="B15" i="5"/>
  <c r="B47" i="5"/>
  <c r="B3" i="5"/>
  <c r="B1" i="5"/>
  <c r="C1" i="5" s="1"/>
  <c r="B34" i="5"/>
  <c r="B49" i="5"/>
  <c r="B2" i="5"/>
  <c r="C2" i="5" s="1"/>
  <c r="B44" i="5"/>
  <c r="B11" i="5"/>
  <c r="B13" i="5"/>
  <c r="B45" i="5"/>
  <c r="B38" i="5"/>
  <c r="B31" i="5"/>
  <c r="B18" i="5"/>
  <c r="B40" i="5"/>
  <c r="B50" i="5"/>
  <c r="B33" i="5"/>
  <c r="B20" i="5"/>
  <c r="B21" i="5"/>
  <c r="B16" i="5"/>
  <c r="B46" i="5"/>
  <c r="B39" i="5"/>
  <c r="B62" i="5"/>
  <c r="B63" i="5"/>
  <c r="B61" i="5"/>
  <c r="B5" i="5"/>
  <c r="B56" i="5"/>
  <c r="B4" i="5"/>
  <c r="B57" i="5"/>
  <c r="B55" i="5"/>
  <c r="B58" i="5" l="1"/>
</calcChain>
</file>

<file path=xl/sharedStrings.xml><?xml version="1.0" encoding="utf-8"?>
<sst xmlns="http://schemas.openxmlformats.org/spreadsheetml/2006/main" count="1572" uniqueCount="1082">
  <si>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</si>
  <si>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</si>
  <si>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</si>
  <si>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</si>
  <si>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</si>
  <si>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</si>
  <si>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</si>
  <si>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</si>
  <si>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</si>
  <si>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</si>
  <si>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</si>
  <si>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</si>
  <si>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</si>
  <si>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</si>
  <si>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</si>
  <si>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</si>
  <si>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</si>
  <si>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</si>
  <si>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</si>
  <si>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</si>
  <si>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</si>
  <si>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</si>
  <si>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</si>
  <si>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</si>
  <si>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</si>
  <si>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</si>
  <si>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</si>
  <si>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</si>
  <si>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</si>
  <si>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</si>
  <si>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</si>
  <si>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</si>
  <si>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</si>
  <si>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</si>
  <si>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</si>
  <si>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</si>
  <si>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</si>
  <si>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</si>
  <si>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</si>
  <si>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</si>
  <si>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</si>
  <si>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</si>
  <si>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</si>
  <si>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</si>
  <si>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</si>
  <si>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</si>
  <si>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</si>
  <si>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</si>
  <si>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</si>
  <si>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</si>
  <si>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</si>
  <si>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</si>
  <si>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</si>
  <si>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</si>
  <si>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</si>
  <si>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</si>
  <si>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</si>
  <si>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</si>
  <si>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</si>
  <si>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</si>
  <si>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</si>
  <si>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</si>
  <si>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</si>
  <si>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</si>
  <si>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</si>
  <si>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</si>
  <si>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</si>
  <si>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</si>
  <si>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</si>
  <si>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</si>
  <si>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</si>
  <si>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</si>
  <si>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</si>
  <si>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</si>
  <si>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</si>
  <si>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</si>
  <si>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</si>
  <si>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</si>
  <si>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</si>
  <si>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</si>
  <si>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</si>
  <si>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</si>
  <si>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</si>
  <si>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</si>
  <si>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</si>
  <si>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</si>
  <si>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</si>
  <si>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</si>
  <si>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</si>
  <si>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</si>
  <si>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</si>
  <si>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</si>
  <si>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</si>
  <si>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</si>
  <si>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</si>
  <si>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</si>
  <si>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</si>
  <si>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</si>
  <si>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</si>
  <si>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</si>
  <si>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</si>
  <si>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</si>
  <si>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</si>
  <si>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</si>
  <si>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</si>
  <si>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</si>
  <si>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</si>
  <si>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</si>
  <si>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</si>
  <si>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</si>
  <si>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</si>
  <si>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</si>
  <si>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</si>
  <si>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</si>
  <si>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</si>
  <si>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</si>
  <si>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</si>
  <si>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</si>
  <si>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</si>
  <si>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</si>
  <si>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</si>
  <si>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</si>
  <si>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</si>
  <si>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</si>
  <si>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</si>
  <si>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</si>
  <si>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</si>
  <si>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</si>
  <si>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</si>
  <si>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</si>
  <si>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</si>
  <si>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</si>
  <si>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</si>
  <si>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</si>
  <si>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</si>
  <si>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</si>
  <si>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</si>
  <si>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</si>
  <si>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</si>
  <si>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</si>
  <si>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</si>
  <si>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</si>
  <si>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</si>
  <si>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</si>
  <si>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</si>
  <si>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</si>
  <si>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</si>
  <si>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</si>
  <si>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</si>
  <si>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</si>
  <si>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</si>
  <si>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</si>
  <si>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</si>
  <si>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</si>
  <si>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</si>
  <si>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</si>
  <si>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</si>
  <si>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</si>
  <si>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</si>
  <si>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</si>
  <si>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</si>
  <si>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</si>
  <si>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</si>
  <si>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</si>
  <si>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</si>
  <si>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</si>
  <si>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</si>
  <si>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</si>
  <si>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</si>
  <si>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</si>
  <si>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</si>
  <si>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</si>
  <si>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</si>
  <si>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</si>
  <si>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</si>
  <si>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</si>
  <si>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</si>
  <si>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</si>
  <si>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</si>
  <si>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</si>
  <si>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</si>
  <si>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</si>
  <si>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</si>
  <si>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</si>
  <si>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</si>
  <si>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</si>
  <si>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</si>
  <si>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</si>
  <si>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</si>
  <si>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</si>
  <si>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</si>
  <si>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</si>
  <si>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</si>
  <si>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</si>
  <si>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</si>
  <si>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</si>
  <si>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</si>
  <si>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</si>
  <si>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</si>
  <si>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</si>
  <si>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</si>
  <si>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</si>
  <si>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</si>
  <si>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</si>
  <si>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</si>
  <si>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</si>
  <si>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</si>
  <si>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</si>
  <si>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</si>
  <si>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</si>
  <si>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</si>
  <si>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</si>
  <si>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</si>
  <si>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</si>
  <si>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</si>
  <si>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</si>
  <si>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</si>
  <si>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</si>
  <si>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</si>
  <si>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</si>
  <si>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</si>
  <si>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</si>
  <si>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</si>
  <si>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</si>
  <si>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</si>
  <si>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</si>
  <si>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</si>
  <si>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</si>
  <si>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</si>
  <si>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</si>
  <si>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</si>
  <si>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</si>
  <si>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</si>
  <si>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</si>
  <si>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</si>
  <si>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</si>
  <si>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</si>
  <si>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</si>
  <si>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</si>
  <si>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</si>
  <si>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</si>
  <si>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</si>
  <si>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</si>
  <si>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</si>
  <si>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</si>
  <si>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</si>
  <si>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</si>
  <si>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</si>
  <si>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</si>
  <si>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</si>
  <si>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</si>
  <si>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</si>
  <si>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</si>
  <si>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</si>
  <si>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</si>
  <si>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</si>
  <si>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</si>
  <si>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</si>
  <si>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</si>
  <si>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</si>
  <si>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</si>
  <si>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</si>
  <si>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</si>
  <si>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</si>
  <si>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</si>
  <si>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</si>
  <si>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</si>
  <si>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</si>
  <si>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</si>
  <si>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</si>
  <si>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</si>
  <si>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</si>
  <si>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</si>
  <si>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</si>
  <si>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</si>
  <si>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</si>
  <si>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</si>
  <si>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</si>
  <si>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</si>
  <si>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</si>
  <si>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</si>
  <si>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</si>
  <si>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</si>
  <si>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</si>
  <si>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</si>
  <si>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</si>
  <si>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</si>
  <si>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</si>
  <si>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</si>
  <si>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</si>
  <si>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</si>
  <si>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</si>
  <si>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</si>
  <si>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</si>
  <si>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</si>
  <si>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</si>
  <si>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</si>
  <si>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</si>
  <si>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</si>
  <si>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</si>
  <si>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</si>
  <si>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</si>
  <si>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</si>
  <si>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</si>
  <si>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</si>
  <si>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</si>
  <si>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</si>
  <si>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</si>
  <si>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</si>
  <si>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</si>
  <si>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</si>
  <si>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</si>
  <si>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</si>
  <si>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</si>
  <si>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</si>
  <si>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</si>
  <si>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</si>
  <si>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</si>
  <si>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</si>
  <si>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</si>
  <si>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</si>
  <si>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</si>
  <si>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</si>
  <si>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</si>
  <si>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</si>
  <si>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</si>
  <si>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</si>
  <si>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</si>
  <si>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</si>
  <si>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</si>
  <si>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</si>
  <si>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</si>
  <si>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</si>
  <si>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</si>
  <si>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</si>
  <si>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</si>
  <si>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</si>
  <si>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</si>
  <si>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</si>
  <si>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</si>
  <si>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</si>
  <si>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</si>
  <si>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</si>
  <si>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</si>
  <si>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</si>
  <si>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</si>
  <si>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</si>
  <si>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</si>
  <si>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</si>
  <si>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</si>
  <si>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</si>
  <si>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</si>
  <si>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</si>
  <si>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</si>
  <si>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</si>
  <si>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</si>
  <si>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</si>
  <si>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</si>
  <si>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</si>
  <si>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</si>
  <si>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</si>
  <si>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</si>
  <si>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</si>
  <si>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</si>
  <si>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</si>
  <si>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</si>
  <si>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</si>
  <si>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</si>
  <si>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</si>
  <si>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</si>
  <si>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</si>
  <si>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</si>
  <si>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</si>
  <si>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</si>
  <si>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</si>
  <si>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</si>
  <si>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</si>
  <si>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</si>
  <si>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</si>
  <si>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</si>
  <si>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</si>
  <si>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</si>
  <si>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</si>
  <si>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</si>
  <si>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</si>
  <si>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</si>
  <si>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</si>
  <si>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</si>
  <si>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</si>
  <si>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</si>
  <si>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</si>
  <si>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</si>
  <si>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</si>
  <si>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</si>
  <si>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</si>
  <si>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</si>
  <si>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</si>
  <si>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</si>
  <si>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</si>
  <si>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</si>
  <si>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</si>
  <si>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</si>
  <si>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</si>
  <si>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</si>
  <si>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</si>
  <si>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</si>
  <si>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</si>
  <si>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</si>
  <si>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</si>
  <si>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</si>
  <si>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</si>
  <si>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</si>
  <si>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</si>
  <si>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</si>
  <si>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</si>
  <si>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</si>
  <si>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</si>
  <si>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</si>
  <si>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</si>
  <si>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</si>
  <si>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</si>
  <si>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</si>
  <si>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</si>
  <si>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</si>
  <si>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</si>
  <si>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</si>
  <si>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</si>
  <si>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</si>
  <si>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</si>
  <si>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</si>
  <si>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</si>
  <si>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</si>
  <si>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</si>
  <si>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</si>
  <si>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</si>
  <si>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</si>
  <si>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</si>
  <si>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</si>
  <si>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</si>
  <si>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</si>
  <si>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</si>
  <si>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</si>
  <si>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</si>
  <si>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</si>
  <si>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</si>
  <si>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</si>
  <si>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</si>
  <si>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</si>
  <si>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</si>
  <si>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</si>
  <si>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</si>
  <si>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</si>
  <si>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</si>
  <si>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</si>
  <si>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</si>
  <si>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</si>
  <si>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</si>
  <si>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</si>
  <si>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</si>
  <si>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</si>
  <si>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</si>
  <si>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</si>
  <si>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</si>
  <si>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</si>
  <si>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</si>
  <si>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</si>
  <si>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</si>
  <si>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</si>
  <si>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</si>
  <si>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</si>
  <si>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</si>
  <si>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</si>
  <si>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</si>
  <si>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</si>
  <si>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</si>
  <si>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</si>
  <si>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</si>
  <si>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</si>
  <si>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</si>
  <si>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</si>
  <si>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</si>
  <si>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</si>
  <si>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</si>
  <si>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</si>
  <si>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</si>
  <si>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</si>
  <si>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</si>
  <si>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</si>
  <si>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</si>
  <si>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</si>
  <si>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</si>
  <si>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</si>
  <si>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</si>
  <si>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</si>
  <si>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</si>
  <si>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</si>
  <si>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</si>
  <si>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</si>
  <si>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</si>
  <si>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</si>
  <si>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</si>
  <si>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</si>
  <si>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</si>
  <si>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</si>
  <si>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</si>
  <si>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</si>
  <si>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</si>
  <si>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</si>
  <si>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</si>
  <si>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</si>
  <si>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</si>
  <si>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</si>
  <si>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</si>
  <si>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</si>
  <si>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</si>
  <si>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</si>
  <si>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</si>
  <si>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</si>
  <si>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</si>
  <si>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</si>
  <si>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</si>
  <si>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</si>
  <si>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</si>
  <si>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</si>
  <si>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</si>
  <si>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</si>
  <si>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</si>
  <si>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</si>
  <si>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</si>
  <si>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</si>
  <si>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</si>
  <si>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</si>
  <si>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</si>
  <si>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</si>
  <si>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</si>
  <si>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</si>
  <si>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</si>
  <si>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</si>
  <si>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</si>
  <si>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</si>
  <si>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</si>
  <si>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</si>
  <si>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</si>
  <si>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</si>
  <si>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</si>
  <si>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</si>
  <si>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</si>
  <si>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</si>
  <si>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</si>
  <si>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</si>
  <si>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</si>
  <si>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</si>
  <si>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</si>
  <si>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</si>
  <si>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</si>
  <si>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</si>
  <si>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</si>
  <si>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</si>
  <si>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</si>
  <si>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</si>
  <si>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</si>
  <si>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</si>
  <si>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</si>
  <si>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</si>
  <si>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</si>
  <si>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</si>
  <si>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</si>
  <si>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</si>
  <si>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</si>
  <si>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</si>
  <si>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</si>
  <si>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</si>
  <si>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</si>
  <si>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</si>
  <si>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</si>
  <si>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</si>
  <si>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</si>
  <si>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</si>
  <si>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</si>
  <si>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</si>
  <si>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</si>
  <si>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</si>
  <si>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</si>
  <si>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</si>
  <si>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</si>
  <si>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</si>
  <si>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</si>
  <si>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</si>
  <si>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</si>
  <si>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</si>
  <si>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</si>
  <si>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</si>
  <si>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</si>
  <si>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</si>
  <si>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</si>
  <si>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</si>
  <si>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</si>
  <si>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</si>
  <si>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</si>
  <si>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</si>
  <si>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</si>
  <si>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</si>
  <si>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</si>
  <si>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</si>
  <si>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</si>
  <si>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</si>
  <si>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</si>
  <si>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</si>
  <si>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</si>
  <si>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</si>
  <si>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</si>
  <si>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</si>
  <si>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</si>
  <si>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</si>
  <si>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</si>
  <si>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</si>
  <si>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</si>
  <si>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</si>
  <si>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</si>
  <si>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</si>
  <si>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</si>
  <si>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</si>
  <si>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</si>
  <si>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</si>
  <si>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</si>
  <si>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</si>
  <si>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</si>
  <si>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</si>
  <si>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</si>
  <si>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</si>
  <si>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</si>
  <si>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</si>
  <si>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</si>
  <si>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</si>
  <si>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</si>
  <si>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</si>
  <si>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</si>
  <si>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</si>
  <si>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</si>
  <si>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</si>
  <si>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</si>
  <si>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</si>
  <si>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</si>
  <si>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</si>
  <si>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</si>
  <si>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</si>
  <si>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</si>
  <si>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</si>
  <si>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</si>
  <si>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</si>
  <si>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</si>
  <si>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</si>
  <si>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</si>
  <si>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</si>
  <si>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</si>
  <si>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</si>
  <si>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</si>
  <si>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</si>
  <si>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</si>
  <si>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</si>
  <si>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</si>
  <si>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</si>
  <si>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</si>
  <si>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</si>
  <si>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</si>
  <si>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</si>
  <si>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</si>
  <si>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</si>
  <si>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</si>
  <si>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</si>
  <si>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</si>
  <si>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</si>
  <si>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</si>
  <si>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</si>
  <si>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</si>
  <si>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</si>
  <si>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</si>
  <si>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</si>
  <si>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</si>
  <si>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</si>
  <si>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</si>
  <si>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</si>
  <si>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</si>
  <si>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</si>
  <si>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</si>
  <si>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</si>
  <si>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</si>
  <si>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</si>
  <si>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</si>
  <si>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</si>
  <si>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</si>
  <si>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</si>
  <si>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</si>
  <si>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</si>
  <si>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</si>
  <si>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</si>
  <si>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</si>
  <si>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</si>
  <si>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</si>
  <si>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</si>
  <si>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</si>
  <si>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</si>
  <si>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</si>
  <si>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</si>
  <si>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</si>
  <si>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</si>
  <si>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</si>
  <si>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</si>
  <si>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</si>
  <si>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</si>
  <si>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</si>
  <si>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</si>
  <si>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</si>
  <si>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</si>
  <si>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</si>
  <si>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</si>
  <si>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</si>
  <si>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</si>
  <si>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</si>
  <si>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</si>
  <si>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</si>
  <si>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</si>
  <si>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</si>
  <si>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</si>
  <si>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</si>
  <si>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</si>
  <si>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</si>
  <si>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</si>
  <si>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</si>
  <si>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</si>
  <si>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</si>
  <si>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</si>
  <si>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</si>
  <si>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</si>
  <si>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</si>
  <si>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</si>
  <si>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</si>
  <si>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</si>
  <si>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</si>
  <si>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</si>
  <si>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</si>
  <si>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</si>
  <si>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</si>
  <si>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</si>
  <si>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</si>
  <si>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</si>
  <si>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</si>
  <si>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</si>
  <si>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</si>
  <si>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</si>
  <si>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</si>
  <si>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</si>
  <si>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</si>
  <si>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</si>
  <si>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</si>
  <si>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</si>
  <si>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</si>
  <si>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</si>
  <si>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</si>
  <si>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</si>
  <si>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</si>
  <si>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</si>
  <si>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</si>
  <si>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</si>
  <si>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</si>
  <si>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</si>
  <si>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</si>
  <si>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</si>
  <si>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</si>
  <si>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</si>
  <si>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</si>
  <si>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</si>
  <si>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</si>
  <si>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</si>
  <si>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</si>
  <si>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</si>
  <si>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</si>
  <si>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</si>
  <si>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</si>
  <si>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</si>
  <si>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</si>
  <si>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</si>
  <si>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</si>
  <si>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</si>
  <si>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</si>
  <si>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</si>
  <si>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</si>
  <si>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</si>
  <si>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</si>
  <si>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</si>
  <si>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</si>
  <si>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</si>
  <si>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</si>
  <si>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</si>
  <si>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</si>
  <si>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</si>
  <si>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</si>
  <si>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</si>
  <si>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</si>
  <si>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</si>
  <si>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</si>
  <si>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</si>
  <si>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</si>
  <si>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</si>
  <si>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</si>
  <si>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</si>
  <si>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</si>
  <si>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</si>
  <si>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</si>
  <si>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</si>
  <si>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</si>
  <si>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</si>
  <si>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</si>
  <si>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</si>
  <si>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</si>
  <si>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</si>
  <si>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</si>
  <si>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</si>
  <si>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</si>
  <si>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</si>
  <si>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</si>
  <si>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</si>
  <si>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</si>
  <si>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</si>
  <si>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</si>
  <si>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</si>
  <si>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</si>
  <si>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</si>
  <si>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</si>
  <si>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</si>
  <si>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</si>
  <si>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</si>
  <si>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</si>
  <si>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</si>
  <si>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</si>
  <si>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</si>
  <si>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</si>
  <si>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</si>
  <si>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</si>
  <si>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</si>
  <si>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</si>
  <si>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</si>
  <si>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</si>
  <si>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</si>
  <si>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</si>
  <si>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</si>
  <si>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</si>
  <si>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</si>
  <si>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</si>
  <si>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</si>
  <si>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</si>
  <si>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</si>
  <si>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</si>
  <si>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</si>
  <si>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</si>
  <si>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</si>
  <si>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</si>
  <si>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</si>
  <si>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</si>
  <si>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</si>
  <si>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</si>
  <si>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</si>
  <si>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</si>
  <si>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</si>
  <si>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</si>
  <si>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</si>
  <si>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</si>
  <si>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</si>
  <si>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</si>
  <si>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</si>
  <si>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</si>
  <si>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</si>
  <si>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</si>
  <si>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</si>
  <si>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</si>
  <si>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</si>
  <si>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</si>
  <si>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</si>
  <si>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</si>
  <si>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</si>
  <si>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</si>
  <si>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</si>
  <si>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</si>
  <si>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</si>
  <si>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</si>
  <si>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</si>
  <si>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</si>
  <si>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</si>
  <si>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</si>
  <si>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</si>
  <si>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</si>
  <si>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</si>
  <si>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</si>
  <si>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</si>
  <si>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</si>
  <si>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</si>
  <si>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</si>
  <si>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</si>
  <si>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</si>
  <si>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</si>
  <si>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</si>
  <si>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</si>
  <si>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</si>
  <si>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</si>
  <si>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</si>
  <si>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</si>
  <si>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</si>
  <si>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</si>
  <si>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</si>
  <si>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</si>
  <si>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</si>
  <si>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</si>
  <si>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</si>
  <si>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</si>
  <si>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</si>
  <si>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</si>
  <si>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</si>
  <si>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</si>
  <si>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</si>
  <si>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</si>
  <si>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</si>
  <si>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</si>
  <si>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</si>
  <si>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</si>
  <si>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</si>
  <si>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</si>
  <si>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</si>
  <si>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</si>
  <si>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</si>
  <si>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</si>
  <si>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</si>
  <si>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</si>
  <si>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</si>
  <si>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</si>
  <si>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</si>
  <si>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</si>
  <si>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</si>
  <si>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</si>
  <si>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</si>
  <si>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</si>
  <si>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</si>
  <si>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</si>
  <si>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</si>
  <si>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</si>
  <si>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</si>
  <si>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</si>
  <si>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</si>
  <si>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</si>
  <si>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</si>
  <si>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</si>
  <si>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</si>
  <si>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</si>
  <si>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</si>
  <si>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</si>
  <si>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</si>
  <si>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</si>
  <si>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</si>
  <si>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</si>
  <si>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</si>
  <si>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</si>
  <si>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</si>
  <si>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</si>
  <si>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</si>
  <si>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</si>
  <si>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</si>
  <si>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</si>
  <si>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</si>
  <si>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</si>
  <si>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</si>
  <si>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</si>
  <si>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</si>
  <si>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</si>
  <si>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</si>
  <si>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</si>
  <si>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</si>
  <si>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</si>
  <si>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</si>
  <si>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</si>
  <si>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</si>
  <si>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</si>
  <si>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</si>
  <si>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</si>
  <si>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</si>
  <si>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</si>
  <si>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</si>
  <si>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</si>
  <si>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</si>
  <si>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</si>
  <si>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</si>
  <si>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</si>
  <si>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</si>
  <si>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</si>
  <si>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</si>
  <si>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</si>
  <si>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</si>
  <si>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</si>
  <si>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</si>
  <si>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</si>
  <si>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</si>
  <si>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</si>
  <si>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</si>
  <si>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</si>
  <si>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</si>
  <si>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</si>
  <si>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</si>
  <si>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</si>
  <si>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</si>
  <si>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</si>
  <si>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</si>
  <si>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</si>
  <si>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</si>
  <si>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Valor Incial (R$)</t>
  </si>
  <si>
    <t>Variação (%)</t>
  </si>
  <si>
    <t>Quantidade de Ações</t>
  </si>
  <si>
    <t>Variação (R$)</t>
  </si>
  <si>
    <t>Resultado</t>
  </si>
  <si>
    <t>Nome da Empresa</t>
  </si>
  <si>
    <t>Empresa</t>
  </si>
  <si>
    <t>Ramo de Atuação</t>
  </si>
  <si>
    <t>Idade da Empresa (Anos)</t>
  </si>
  <si>
    <t>Siderurgia</t>
  </si>
  <si>
    <t>Mineração</t>
  </si>
  <si>
    <t>Energia/Petróleo</t>
  </si>
  <si>
    <t>Papel e Celulose</t>
  </si>
  <si>
    <t>Energia Elétrica</t>
  </si>
  <si>
    <t>Imobiliário</t>
  </si>
  <si>
    <t>Serviços Financeiros</t>
  </si>
  <si>
    <t>Saúde</t>
  </si>
  <si>
    <t>Química</t>
  </si>
  <si>
    <t>Transporte Aéreo</t>
  </si>
  <si>
    <t>Educação</t>
  </si>
  <si>
    <t>Distribuição</t>
  </si>
  <si>
    <t>Construção Civil</t>
  </si>
  <si>
    <t>Varejo de Calçados</t>
  </si>
  <si>
    <t>Alimentos</t>
  </si>
  <si>
    <t>Varejo de Alimentos</t>
  </si>
  <si>
    <t>Telecomunicações</t>
  </si>
  <si>
    <t>Transporte/Logística</t>
  </si>
  <si>
    <t>Holding</t>
  </si>
  <si>
    <t>Tecnologia</t>
  </si>
  <si>
    <t>Varejo/Farmácias</t>
  </si>
  <si>
    <t>Energia/Agricultura</t>
  </si>
  <si>
    <t>Varejo/E-commerce</t>
  </si>
  <si>
    <t>Locação de Veículos</t>
  </si>
  <si>
    <t>Bebidas</t>
  </si>
  <si>
    <t>Saneamento</t>
  </si>
  <si>
    <t>Agronegócio</t>
  </si>
  <si>
    <t>Infraestrutura</t>
  </si>
  <si>
    <t>Energia</t>
  </si>
  <si>
    <t>Seguros/Resseguros</t>
  </si>
  <si>
    <t>Varejo/Pet Shop</t>
  </si>
  <si>
    <t>Varejo</t>
  </si>
  <si>
    <t>Calçados</t>
  </si>
  <si>
    <t>Aeroespacial</t>
  </si>
  <si>
    <t>Cosméticos</t>
  </si>
  <si>
    <t>Varejo/Atacado</t>
  </si>
  <si>
    <t>Farmacêutica</t>
  </si>
  <si>
    <t>Varejo de Moda</t>
  </si>
  <si>
    <t>Varejo/Supermercados</t>
  </si>
  <si>
    <t>Varejo/Eletrodomésticos</t>
  </si>
  <si>
    <t>Turismo</t>
  </si>
  <si>
    <t>Segmento</t>
  </si>
  <si>
    <t>Idade</t>
  </si>
  <si>
    <t>Faixa Idade</t>
  </si>
  <si>
    <t>Maior Valor</t>
  </si>
  <si>
    <t>Menor Valor</t>
  </si>
  <si>
    <t>Média</t>
  </si>
  <si>
    <t>Média [positive]</t>
  </si>
  <si>
    <t>Média [negative]</t>
  </si>
  <si>
    <t/>
  </si>
  <si>
    <t>Variação Geral</t>
  </si>
  <si>
    <t>Variação [Positiva]</t>
  </si>
  <si>
    <t>Resultados</t>
  </si>
  <si>
    <t>Valor Subiu</t>
  </si>
  <si>
    <t>Valor Diminuiu</t>
  </si>
  <si>
    <t>Sem Alteração</t>
  </si>
  <si>
    <t>Dif</t>
  </si>
  <si>
    <t>Faixa Etária</t>
  </si>
  <si>
    <t>Entre 50A e 100A</t>
  </si>
  <si>
    <t>Centenária</t>
  </si>
  <si>
    <t>Menos de 50A</t>
  </si>
  <si>
    <t>Qtd.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</si>
</sst>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&quot;aptos narrow&quot;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1FFF0"/>
        <bgColor indexed="64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theme="0" tint="-4.9989318521683403E-2"/>
        <bgColor rgb="FFC1E4F5"/>
      </patternFill>
    </fill>
    <fill>
      <patternFill patternType="solid">
        <fgColor rgb="FFE1FFF0"/>
        <bgColor rgb="FFD9F2D0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 applyAlignment="1"/>
    <xf numFmtId="0" fontId="5" fillId="2" borderId="0" xfId="0" applyFont="1" applyFill="1" applyAlignment="1"/>
    <xf numFmtId="0" fontId="5" fillId="0" borderId="0" xfId="0" applyFont="1"/>
    <xf numFmtId="0" fontId="5" fillId="3" borderId="0" xfId="0" applyFont="1" applyFill="1" applyAlignment="1"/>
    <xf numFmtId="0" fontId="5" fillId="4" borderId="0" xfId="0" applyFont="1" applyFill="1" applyAlignment="1"/>
    <xf numFmtId="0" fontId="5" fillId="3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4" fontId="6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4" fontId="0" fillId="0" borderId="0" xfId="0" applyNumberFormat="1" applyFont="1" applyAlignment="1"/>
    <xf numFmtId="0" fontId="9" fillId="0" borderId="0" xfId="0" quotePrefix="1" applyFont="1" applyAlignment="1"/>
    <xf numFmtId="0" fontId="0" fillId="0" borderId="0" xfId="0" applyFont="1" applyAlignment="1">
      <alignment horizontal="left"/>
    </xf>
    <xf numFmtId="0" fontId="6" fillId="0" borderId="0" xfId="0" applyFont="1" applyAlignment="1"/>
    <xf numFmtId="164" fontId="6" fillId="0" borderId="0" xfId="0" applyNumberFormat="1" applyFont="1" applyAlignme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FFF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2"/>
  <sheetViews>
    <sheetView tabSelected="1" topLeftCell="A39" workbookViewId="0">
      <selection activeCell="Q11" sqref="Q11"/>
    </sheetView>
  </sheetViews>
  <sheetFormatPr defaultColWidth="12.5703125" defaultRowHeight="15.75" customHeight="1"/>
  <cols>
    <col min="1" max="1" width="7.85546875" style="12" bestFit="1" customWidth="1"/>
    <col min="2" max="2" width="10.140625" style="12" bestFit="1" customWidth="1"/>
    <col min="3" max="3" width="12.140625" style="12" bestFit="1" customWidth="1"/>
    <col min="4" max="4" width="12.5703125" style="12" bestFit="1" customWidth="1"/>
    <col min="5" max="5" width="14.42578125" style="12" hidden="1" customWidth="1"/>
    <col min="6" max="6" width="13.7109375" style="12" hidden="1" customWidth="1"/>
    <col min="7" max="7" width="13.28515625" style="12" hidden="1" customWidth="1"/>
    <col min="8" max="8" width="13.5703125" style="12" hidden="1" customWidth="1"/>
    <col min="9" max="9" width="8.85546875" style="12" hidden="1" customWidth="1"/>
    <col min="10" max="10" width="9.28515625" style="12" hidden="1" customWidth="1"/>
    <col min="11" max="11" width="8.7109375" style="12" hidden="1" customWidth="1"/>
    <col min="12" max="12" width="13.5703125" style="12" bestFit="1" customWidth="1"/>
    <col min="13" max="13" width="16.85546875" style="12" bestFit="1" customWidth="1"/>
    <col min="14" max="14" width="23" style="12" bestFit="1" customWidth="1"/>
    <col min="15" max="15" width="19" style="12" bestFit="1" customWidth="1"/>
    <col min="16" max="16" width="13.140625" style="12" bestFit="1" customWidth="1"/>
    <col min="17" max="17" width="19.5703125" style="12" bestFit="1" customWidth="1"/>
    <col min="18" max="18" width="21.7109375" style="12" bestFit="1" customWidth="1"/>
    <col min="19" max="19" width="6.5703125" style="12" bestFit="1" customWidth="1"/>
    <col min="20" max="20" width="15.85546875" style="12" bestFit="1" customWidth="1"/>
    <col min="21" max="16384" width="12.5703125" style="12"/>
  </cols>
  <sheetData>
    <row r="1" spans="1:20" ht="15.7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1012</v>
      </c>
      <c r="M1" s="11" t="s">
        <v>1011</v>
      </c>
      <c r="N1" s="11" t="s">
        <v>1013</v>
      </c>
      <c r="O1" s="11" t="s">
        <v>1014</v>
      </c>
      <c r="P1" s="11" t="s">
        <v>1015</v>
      </c>
      <c r="Q1" s="11" t="s">
        <v>1016</v>
      </c>
      <c r="R1" s="11" t="s">
        <v>1061</v>
      </c>
      <c r="S1" s="11" t="s">
        <v>1062</v>
      </c>
      <c r="T1" s="11" t="s">
        <v>1063</v>
      </c>
    </row>
    <row r="2" spans="1:20" ht="12.75">
      <c r="A2" s="18" t="s">
        <v>11</v>
      </c>
      <c r="B2" s="19">
        <v>45317</v>
      </c>
      <c r="C2" s="18">
        <v>9.5</v>
      </c>
      <c r="D2" s="18">
        <v>5.2</v>
      </c>
      <c r="E2" s="13">
        <v>11.76</v>
      </c>
      <c r="F2" s="13">
        <v>2.2599999999999998</v>
      </c>
      <c r="G2" s="13">
        <v>2.2599999999999998</v>
      </c>
      <c r="H2" s="13">
        <v>15.97</v>
      </c>
      <c r="I2" s="13">
        <v>9.18</v>
      </c>
      <c r="J2" s="13">
        <v>9.56</v>
      </c>
      <c r="K2" s="13" t="s">
        <v>12</v>
      </c>
      <c r="L2" s="22">
        <f>D2/100</f>
        <v>5.2000000000000005E-2</v>
      </c>
      <c r="M2" s="16">
        <f>C2/(L2+1)</f>
        <v>9.0304182509505697</v>
      </c>
      <c r="N2" s="17">
        <f>VLOOKUP(A2,Total_de_acoes!A:B,2,FALSE)</f>
        <v>515117391</v>
      </c>
      <c r="O2" s="23">
        <f>(C2-M2)*N2</f>
        <v>241889725.43155926</v>
      </c>
      <c r="P2" s="15" t="str">
        <f>IF(O2&gt;0,"Valor Subiu", IF(O2&lt;0,"Valor Diminuiu","Sem alteração"))</f>
        <v>Valor Subiu</v>
      </c>
      <c r="Q2" s="15" t="str">
        <f>VLOOKUP(A2,Ticker!A:B,2,FALSE)</f>
        <v>Usiminas</v>
      </c>
      <c r="R2" s="15" t="str">
        <f>VLOOKUP(Q2,'Informações Empresas CHAT GPT'!A:C,2,FALSE)</f>
        <v>Siderurgia</v>
      </c>
      <c r="S2" s="15">
        <f>VLOOKUP(R2,'Informações Empresas CHAT GPT'!B:D,2,FALSE)</f>
        <v>60</v>
      </c>
      <c r="T2" s="15" t="str">
        <f>IF(S2&gt;100,"Centenária",IF(S2&lt;50,"Menos de 50A","Entre 50A e 100A"))</f>
        <v>Entre 50A e 100A</v>
      </c>
    </row>
    <row r="3" spans="1:20" ht="12.75">
      <c r="A3" s="20" t="s">
        <v>13</v>
      </c>
      <c r="B3" s="21">
        <v>45317</v>
      </c>
      <c r="C3" s="20">
        <v>6.82</v>
      </c>
      <c r="D3" s="20">
        <v>2.4</v>
      </c>
      <c r="E3" s="14">
        <v>2.4</v>
      </c>
      <c r="F3" s="14">
        <v>-12.11</v>
      </c>
      <c r="G3" s="14">
        <v>-12.11</v>
      </c>
      <c r="H3" s="14">
        <v>50.56</v>
      </c>
      <c r="I3" s="14">
        <v>6.66</v>
      </c>
      <c r="J3" s="14">
        <v>6.86</v>
      </c>
      <c r="K3" s="14" t="s">
        <v>14</v>
      </c>
      <c r="L3" s="22">
        <f t="shared" ref="L3:L66" si="0">D3/100</f>
        <v>2.4E-2</v>
      </c>
      <c r="M3" s="16">
        <f t="shared" ref="M3:M66" si="1">C3/(L3+1)</f>
        <v>6.66015625</v>
      </c>
      <c r="N3" s="17">
        <f>VLOOKUP(A3,Total_de_acoes!A:B,2,FALSE)</f>
        <v>1110559345</v>
      </c>
      <c r="O3" s="23">
        <f t="shared" ref="O3:O66" si="2">(C3-M3)*N3</f>
        <v>177515970.30234405</v>
      </c>
      <c r="P3" s="15" t="str">
        <f t="shared" ref="P3:P66" si="3">IF(O3&gt;0,"Valor Subiu", IF(O3&lt;0,"Valor Diminuiu","Sem alteração"))</f>
        <v>Valor Subiu</v>
      </c>
      <c r="Q3" s="15" t="str">
        <f>VLOOKUP(A3,Ticker!A:B,2,FALSE)</f>
        <v>CSN Mineração</v>
      </c>
      <c r="R3" s="15" t="str">
        <f>VLOOKUP(Q3,'Informações Empresas CHAT GPT'!A:C,2,FALSE)</f>
        <v>Mineração</v>
      </c>
      <c r="S3" s="15">
        <f>VLOOKUP(R3,'Informações Empresas CHAT GPT'!B:D,2,FALSE)</f>
        <v>79</v>
      </c>
      <c r="T3" s="15" t="str">
        <f t="shared" ref="T3:T66" si="4">IF(S3&gt;100,"Centenária",IF(S3&lt;50,"Menos de 50A","Entre 50A e 100A"))</f>
        <v>Entre 50A e 100A</v>
      </c>
    </row>
    <row r="4" spans="1:20" ht="12.75">
      <c r="A4" s="18" t="s">
        <v>15</v>
      </c>
      <c r="B4" s="19">
        <v>45317</v>
      </c>
      <c r="C4" s="18">
        <v>41.96</v>
      </c>
      <c r="D4" s="18">
        <v>2.19</v>
      </c>
      <c r="E4" s="13">
        <v>7.73</v>
      </c>
      <c r="F4" s="13">
        <v>7.64</v>
      </c>
      <c r="G4" s="13">
        <v>7.64</v>
      </c>
      <c r="H4" s="13">
        <v>77.55</v>
      </c>
      <c r="I4" s="13">
        <v>40.81</v>
      </c>
      <c r="J4" s="13">
        <v>42.34</v>
      </c>
      <c r="K4" s="13" t="s">
        <v>16</v>
      </c>
      <c r="L4" s="22">
        <f t="shared" si="0"/>
        <v>2.1899999999999999E-2</v>
      </c>
      <c r="M4" s="16">
        <f t="shared" si="1"/>
        <v>41.060769155494668</v>
      </c>
      <c r="N4" s="17">
        <f>VLOOKUP(A4,Total_de_acoes!A:B,2,FALSE)</f>
        <v>2379877655</v>
      </c>
      <c r="O4" s="23">
        <f t="shared" si="2"/>
        <v>2140059393.5250204</v>
      </c>
      <c r="P4" s="15" t="str">
        <f t="shared" si="3"/>
        <v>Valor Subiu</v>
      </c>
      <c r="Q4" s="15" t="str">
        <f>VLOOKUP(A4,Ticker!A:B,2,FALSE)</f>
        <v>Petrobras</v>
      </c>
      <c r="R4" s="15" t="str">
        <f>VLOOKUP(Q4,'Informações Empresas CHAT GPT'!A:C,2,FALSE)</f>
        <v>Energia/Petróleo</v>
      </c>
      <c r="S4" s="15">
        <f>VLOOKUP(R4,'Informações Empresas CHAT GPT'!B:D,2,FALSE)</f>
        <v>69</v>
      </c>
      <c r="T4" s="15" t="str">
        <f t="shared" si="4"/>
        <v>Entre 50A e 100A</v>
      </c>
    </row>
    <row r="5" spans="1:20" ht="12.75">
      <c r="A5" s="20" t="s">
        <v>17</v>
      </c>
      <c r="B5" s="21">
        <v>45317</v>
      </c>
      <c r="C5" s="20">
        <v>52.91</v>
      </c>
      <c r="D5" s="20">
        <v>2.04</v>
      </c>
      <c r="E5" s="14">
        <v>2.14</v>
      </c>
      <c r="F5" s="14">
        <v>-4.8899999999999997</v>
      </c>
      <c r="G5" s="14">
        <v>-4.8899999999999997</v>
      </c>
      <c r="H5" s="14">
        <v>18.850000000000001</v>
      </c>
      <c r="I5" s="14">
        <v>51.89</v>
      </c>
      <c r="J5" s="14">
        <v>53.17</v>
      </c>
      <c r="K5" s="14" t="s">
        <v>18</v>
      </c>
      <c r="L5" s="22">
        <f t="shared" si="0"/>
        <v>2.0400000000000001E-2</v>
      </c>
      <c r="M5" s="16">
        <f t="shared" si="1"/>
        <v>51.85221481771854</v>
      </c>
      <c r="N5" s="17">
        <f>VLOOKUP(A5,Total_de_acoes!A:B,2,FALSE)</f>
        <v>683452836</v>
      </c>
      <c r="O5" s="23">
        <f t="shared" si="2"/>
        <v>722946282.7090385</v>
      </c>
      <c r="P5" s="15" t="str">
        <f t="shared" si="3"/>
        <v>Valor Subiu</v>
      </c>
      <c r="Q5" s="15" t="str">
        <f>VLOOKUP(A5,Ticker!A:B,2,FALSE)</f>
        <v>Suzano</v>
      </c>
      <c r="R5" s="15" t="str">
        <f>VLOOKUP(Q5,'Informações Empresas CHAT GPT'!A:C,2,FALSE)</f>
        <v>Papel e Celulose</v>
      </c>
      <c r="S5" s="15">
        <f>VLOOKUP(R5,'Informações Empresas CHAT GPT'!B:D,2,FALSE)</f>
        <v>98</v>
      </c>
      <c r="T5" s="15" t="str">
        <f t="shared" si="4"/>
        <v>Entre 50A e 100A</v>
      </c>
    </row>
    <row r="6" spans="1:20" ht="12.75">
      <c r="A6" s="18" t="s">
        <v>19</v>
      </c>
      <c r="B6" s="19">
        <v>45317</v>
      </c>
      <c r="C6" s="18">
        <v>37.1</v>
      </c>
      <c r="D6" s="18">
        <v>2.0299999999999998</v>
      </c>
      <c r="E6" s="13">
        <v>2.4900000000000002</v>
      </c>
      <c r="F6" s="13">
        <v>-3.66</v>
      </c>
      <c r="G6" s="13">
        <v>-3.66</v>
      </c>
      <c r="H6" s="13">
        <v>20.7</v>
      </c>
      <c r="I6" s="13">
        <v>36.369999999999997</v>
      </c>
      <c r="J6" s="13">
        <v>37.32</v>
      </c>
      <c r="K6" s="13" t="s">
        <v>20</v>
      </c>
      <c r="L6" s="22">
        <f t="shared" si="0"/>
        <v>2.0299999999999999E-2</v>
      </c>
      <c r="M6" s="16">
        <f t="shared" si="1"/>
        <v>36.3618543565618</v>
      </c>
      <c r="N6" s="17">
        <f>VLOOKUP(A6,Total_de_acoes!A:B,2,FALSE)</f>
        <v>187732538</v>
      </c>
      <c r="O6" s="23">
        <f t="shared" si="2"/>
        <v>138573955.05629665</v>
      </c>
      <c r="P6" s="15" t="str">
        <f t="shared" si="3"/>
        <v>Valor Subiu</v>
      </c>
      <c r="Q6" s="15" t="str">
        <f>VLOOKUP(A6,Ticker!A:B,2,FALSE)</f>
        <v>CPFL Energia</v>
      </c>
      <c r="R6" s="15" t="str">
        <f>VLOOKUP(Q6,'Informações Empresas CHAT GPT'!A:C,2,FALSE)</f>
        <v>Energia Elétrica</v>
      </c>
      <c r="S6" s="15">
        <f>VLOOKUP(R6,'Informações Empresas CHAT GPT'!B:D,2,FALSE)</f>
        <v>108</v>
      </c>
      <c r="T6" s="15" t="str">
        <f t="shared" si="4"/>
        <v>Centenária</v>
      </c>
    </row>
    <row r="7" spans="1:20" ht="12.75">
      <c r="A7" s="20" t="s">
        <v>21</v>
      </c>
      <c r="B7" s="21">
        <v>45317</v>
      </c>
      <c r="C7" s="20">
        <v>45.69</v>
      </c>
      <c r="D7" s="20">
        <v>1.98</v>
      </c>
      <c r="E7" s="14">
        <v>2.42</v>
      </c>
      <c r="F7" s="14">
        <v>-0.78</v>
      </c>
      <c r="G7" s="14">
        <v>-0.78</v>
      </c>
      <c r="H7" s="14">
        <v>8.08</v>
      </c>
      <c r="I7" s="14">
        <v>44.25</v>
      </c>
      <c r="J7" s="14">
        <v>45.69</v>
      </c>
      <c r="K7" s="14" t="s">
        <v>22</v>
      </c>
      <c r="L7" s="22">
        <f t="shared" si="0"/>
        <v>1.9799999999999998E-2</v>
      </c>
      <c r="M7" s="16">
        <f t="shared" si="1"/>
        <v>44.802902529907819</v>
      </c>
      <c r="N7" s="17">
        <f>VLOOKUP(A7,Total_de_acoes!A:B,2,FALSE)</f>
        <v>800010734</v>
      </c>
      <c r="O7" s="23">
        <f t="shared" si="2"/>
        <v>709687498.17798734</v>
      </c>
      <c r="P7" s="15" t="str">
        <f t="shared" si="3"/>
        <v>Valor Subiu</v>
      </c>
      <c r="Q7" s="15" t="str">
        <f>VLOOKUP(A7,Ticker!A:B,2,FALSE)</f>
        <v>PetroRio</v>
      </c>
      <c r="R7" s="15" t="str">
        <f>VLOOKUP(Q7,'Informações Empresas CHAT GPT'!A:C,2,FALSE)</f>
        <v>Energia/Petróleo</v>
      </c>
      <c r="S7" s="15">
        <f>VLOOKUP(R7,'Informações Empresas CHAT GPT'!B:D,2,FALSE)</f>
        <v>69</v>
      </c>
      <c r="T7" s="15" t="str">
        <f t="shared" si="4"/>
        <v>Entre 50A e 100A</v>
      </c>
    </row>
    <row r="8" spans="1:20" ht="12.75">
      <c r="A8" s="18" t="s">
        <v>23</v>
      </c>
      <c r="B8" s="19">
        <v>45317</v>
      </c>
      <c r="C8" s="18">
        <v>39.96</v>
      </c>
      <c r="D8" s="18">
        <v>1.73</v>
      </c>
      <c r="E8" s="13">
        <v>6.47</v>
      </c>
      <c r="F8" s="13">
        <v>7.3</v>
      </c>
      <c r="G8" s="13">
        <v>7.3</v>
      </c>
      <c r="H8" s="13">
        <v>95.01</v>
      </c>
      <c r="I8" s="13">
        <v>38.909999999999997</v>
      </c>
      <c r="J8" s="13">
        <v>40.090000000000003</v>
      </c>
      <c r="K8" s="13" t="s">
        <v>24</v>
      </c>
      <c r="L8" s="22">
        <f t="shared" si="0"/>
        <v>1.7299999999999999E-2</v>
      </c>
      <c r="M8" s="16">
        <f t="shared" si="1"/>
        <v>39.280448245355352</v>
      </c>
      <c r="N8" s="17">
        <f>VLOOKUP(A8,Total_de_acoes!A:B,2,FALSE)</f>
        <v>4566445852</v>
      </c>
      <c r="O8" s="23">
        <f t="shared" si="2"/>
        <v>3103136291.2163792</v>
      </c>
      <c r="P8" s="15" t="str">
        <f t="shared" si="3"/>
        <v>Valor Subiu</v>
      </c>
      <c r="Q8" s="15" t="str">
        <f>VLOOKUP(A8,Ticker!A:B,2,FALSE)</f>
        <v>Petrobras</v>
      </c>
      <c r="R8" s="15" t="str">
        <f>VLOOKUP(Q8,'Informações Empresas CHAT GPT'!A:C,2,FALSE)</f>
        <v>Energia/Petróleo</v>
      </c>
      <c r="S8" s="15">
        <f>VLOOKUP(R8,'Informações Empresas CHAT GPT'!B:D,2,FALSE)</f>
        <v>69</v>
      </c>
      <c r="T8" s="15" t="str">
        <f t="shared" si="4"/>
        <v>Entre 50A e 100A</v>
      </c>
    </row>
    <row r="9" spans="1:20" ht="12.75">
      <c r="A9" s="20" t="s">
        <v>25</v>
      </c>
      <c r="B9" s="21">
        <v>45317</v>
      </c>
      <c r="C9" s="20">
        <v>69.5</v>
      </c>
      <c r="D9" s="20">
        <v>1.66</v>
      </c>
      <c r="E9" s="14">
        <v>2.06</v>
      </c>
      <c r="F9" s="14">
        <v>-9.9700000000000006</v>
      </c>
      <c r="G9" s="14">
        <v>-9.9700000000000006</v>
      </c>
      <c r="H9" s="14">
        <v>-23.49</v>
      </c>
      <c r="I9" s="14">
        <v>67.5</v>
      </c>
      <c r="J9" s="14">
        <v>69.81</v>
      </c>
      <c r="K9" s="14" t="s">
        <v>26</v>
      </c>
      <c r="L9" s="22">
        <f t="shared" si="0"/>
        <v>1.66E-2</v>
      </c>
      <c r="M9" s="16">
        <f t="shared" si="1"/>
        <v>68.365138697619514</v>
      </c>
      <c r="N9" s="17">
        <f>VLOOKUP(A9,Total_de_acoes!A:B,2,FALSE)</f>
        <v>4196924316</v>
      </c>
      <c r="O9" s="23">
        <f t="shared" si="2"/>
        <v>4762926995.2480898</v>
      </c>
      <c r="P9" s="15" t="str">
        <f t="shared" si="3"/>
        <v>Valor Subiu</v>
      </c>
      <c r="Q9" s="15" t="str">
        <f>VLOOKUP(A9,Ticker!A:B,2,FALSE)</f>
        <v>Vale</v>
      </c>
      <c r="R9" s="15" t="str">
        <f>VLOOKUP(Q9,'Informações Empresas CHAT GPT'!A:C,2,FALSE)</f>
        <v>Mineração</v>
      </c>
      <c r="S9" s="15">
        <f>VLOOKUP(R9,'Informações Empresas CHAT GPT'!B:D,2,FALSE)</f>
        <v>79</v>
      </c>
      <c r="T9" s="15" t="str">
        <f t="shared" si="4"/>
        <v>Entre 50A e 100A</v>
      </c>
    </row>
    <row r="10" spans="1:20" ht="12.75">
      <c r="A10" s="18" t="s">
        <v>27</v>
      </c>
      <c r="B10" s="19">
        <v>45317</v>
      </c>
      <c r="C10" s="18">
        <v>28.19</v>
      </c>
      <c r="D10" s="18">
        <v>1.58</v>
      </c>
      <c r="E10" s="13">
        <v>2.0299999999999998</v>
      </c>
      <c r="F10" s="13">
        <v>-0.81</v>
      </c>
      <c r="G10" s="13">
        <v>-0.81</v>
      </c>
      <c r="H10" s="13">
        <v>24.02</v>
      </c>
      <c r="I10" s="13">
        <v>27.71</v>
      </c>
      <c r="J10" s="13">
        <v>28.36</v>
      </c>
      <c r="K10" s="13" t="s">
        <v>28</v>
      </c>
      <c r="L10" s="22">
        <f t="shared" si="0"/>
        <v>1.5800000000000002E-2</v>
      </c>
      <c r="M10" s="16">
        <f t="shared" si="1"/>
        <v>27.751525890923411</v>
      </c>
      <c r="N10" s="17">
        <f>VLOOKUP(A10,Total_de_acoes!A:B,2,FALSE)</f>
        <v>268505432</v>
      </c>
      <c r="O10" s="23">
        <f t="shared" si="2"/>
        <v>117732680.07842509</v>
      </c>
      <c r="P10" s="15" t="str">
        <f t="shared" si="3"/>
        <v>Valor Subiu</v>
      </c>
      <c r="Q10" s="15" t="str">
        <f>VLOOKUP(A10,Ticker!A:B,2,FALSE)</f>
        <v>Multiplan</v>
      </c>
      <c r="R10" s="15" t="str">
        <f>VLOOKUP(Q10,'Informações Empresas CHAT GPT'!A:C,2,FALSE)</f>
        <v>Imobiliário</v>
      </c>
      <c r="S10" s="15">
        <f>VLOOKUP(R10,'Informações Empresas CHAT GPT'!B:D,2,FALSE)</f>
        <v>50</v>
      </c>
      <c r="T10" s="15" t="str">
        <f t="shared" si="4"/>
        <v>Entre 50A e 100A</v>
      </c>
    </row>
    <row r="11" spans="1:20" ht="12.75">
      <c r="A11" s="20" t="s">
        <v>29</v>
      </c>
      <c r="B11" s="21">
        <v>45317</v>
      </c>
      <c r="C11" s="20">
        <v>32.81</v>
      </c>
      <c r="D11" s="20">
        <v>1.48</v>
      </c>
      <c r="E11" s="14">
        <v>-0.39</v>
      </c>
      <c r="F11" s="14">
        <v>-3.36</v>
      </c>
      <c r="G11" s="14">
        <v>-3.36</v>
      </c>
      <c r="H11" s="14">
        <v>34.25</v>
      </c>
      <c r="I11" s="14">
        <v>32.35</v>
      </c>
      <c r="J11" s="14">
        <v>32.909999999999997</v>
      </c>
      <c r="K11" s="14" t="s">
        <v>30</v>
      </c>
      <c r="L11" s="22">
        <f t="shared" si="0"/>
        <v>1.4800000000000001E-2</v>
      </c>
      <c r="M11" s="16">
        <f t="shared" si="1"/>
        <v>32.331493890421761</v>
      </c>
      <c r="N11" s="17">
        <f>VLOOKUP(A11,Total_de_acoes!A:B,2,FALSE)</f>
        <v>4801593832</v>
      </c>
      <c r="O11" s="23">
        <f t="shared" si="2"/>
        <v>2297591984.3251982</v>
      </c>
      <c r="P11" s="15" t="str">
        <f t="shared" si="3"/>
        <v>Valor Subiu</v>
      </c>
      <c r="Q11" s="15" t="str">
        <f>VLOOKUP(A11,Ticker!A:B,2,FALSE)</f>
        <v>Itaú Unibanco</v>
      </c>
      <c r="R11" s="15" t="str">
        <f>VLOOKUP(Q11,'Informações Empresas CHAT GPT'!A:C,2,FALSE)</f>
        <v>Serviços Financeiros</v>
      </c>
      <c r="S11" s="15">
        <f>VLOOKUP(R11,'Informações Empresas CHAT GPT'!B:D,2,FALSE)</f>
        <v>13</v>
      </c>
      <c r="T11" s="15" t="str">
        <f t="shared" si="4"/>
        <v>Menos de 50A</v>
      </c>
    </row>
    <row r="12" spans="1:20" ht="12.75">
      <c r="A12" s="18" t="s">
        <v>31</v>
      </c>
      <c r="B12" s="19">
        <v>45317</v>
      </c>
      <c r="C12" s="18">
        <v>27.56</v>
      </c>
      <c r="D12" s="18">
        <v>1.43</v>
      </c>
      <c r="E12" s="13">
        <v>3.41</v>
      </c>
      <c r="F12" s="13">
        <v>-4.17</v>
      </c>
      <c r="G12" s="13">
        <v>-4.17</v>
      </c>
      <c r="H12" s="13">
        <v>-6.01</v>
      </c>
      <c r="I12" s="13">
        <v>26.9</v>
      </c>
      <c r="J12" s="13">
        <v>27.91</v>
      </c>
      <c r="K12" s="13" t="s">
        <v>32</v>
      </c>
      <c r="L12" s="22">
        <f t="shared" si="0"/>
        <v>1.43E-2</v>
      </c>
      <c r="M12" s="16">
        <f t="shared" si="1"/>
        <v>27.171448289460709</v>
      </c>
      <c r="N12" s="17">
        <f>VLOOKUP(A12,Total_de_acoes!A:B,2,FALSE)</f>
        <v>1168230366</v>
      </c>
      <c r="O12" s="23">
        <f t="shared" si="2"/>
        <v>453917907.01323998</v>
      </c>
      <c r="P12" s="15" t="str">
        <f t="shared" si="3"/>
        <v>Valor Subiu</v>
      </c>
      <c r="Q12" s="15" t="str">
        <f>VLOOKUP(A12,Ticker!A:B,2,FALSE)</f>
        <v>Rede D'Or</v>
      </c>
      <c r="R12" s="15" t="str">
        <f>VLOOKUP(Q12,'Informações Empresas CHAT GPT'!A:C,2,FALSE)</f>
        <v>Saúde</v>
      </c>
      <c r="S12" s="15">
        <f>VLOOKUP(R12,'Informações Empresas CHAT GPT'!B:D,2,FALSE)</f>
        <v>50</v>
      </c>
      <c r="T12" s="15" t="str">
        <f t="shared" si="4"/>
        <v>Entre 50A e 100A</v>
      </c>
    </row>
    <row r="13" spans="1:20" ht="12.75">
      <c r="A13" s="20" t="s">
        <v>33</v>
      </c>
      <c r="B13" s="21">
        <v>45317</v>
      </c>
      <c r="C13" s="20">
        <v>18.55</v>
      </c>
      <c r="D13" s="20">
        <v>1.42</v>
      </c>
      <c r="E13" s="14">
        <v>5.0999999999999996</v>
      </c>
      <c r="F13" s="14">
        <v>-15.14</v>
      </c>
      <c r="G13" s="14">
        <v>-15.14</v>
      </c>
      <c r="H13" s="14">
        <v>-18.39</v>
      </c>
      <c r="I13" s="14">
        <v>18.29</v>
      </c>
      <c r="J13" s="14">
        <v>18.73</v>
      </c>
      <c r="K13" s="14" t="s">
        <v>34</v>
      </c>
      <c r="L13" s="22">
        <f t="shared" si="0"/>
        <v>1.4199999999999999E-2</v>
      </c>
      <c r="M13" s="16">
        <f t="shared" si="1"/>
        <v>18.290278051666338</v>
      </c>
      <c r="N13" s="17">
        <f>VLOOKUP(A13,Total_de_acoes!A:B,2,FALSE)</f>
        <v>265877867</v>
      </c>
      <c r="O13" s="23">
        <f t="shared" si="2"/>
        <v>69054317.636038527</v>
      </c>
      <c r="P13" s="15" t="str">
        <f t="shared" si="3"/>
        <v>Valor Subiu</v>
      </c>
      <c r="Q13" s="15" t="str">
        <f>VLOOKUP(A13,Ticker!A:B,2,FALSE)</f>
        <v>Braskem</v>
      </c>
      <c r="R13" s="15" t="str">
        <f>VLOOKUP(Q13,'Informações Empresas CHAT GPT'!A:C,2,FALSE)</f>
        <v>Química</v>
      </c>
      <c r="S13" s="15">
        <f>VLOOKUP(R13,'Informações Empresas CHAT GPT'!B:D,2,FALSE)</f>
        <v>20</v>
      </c>
      <c r="T13" s="15" t="str">
        <f t="shared" si="4"/>
        <v>Menos de 50A</v>
      </c>
    </row>
    <row r="14" spans="1:20" ht="12.75">
      <c r="A14" s="18" t="s">
        <v>35</v>
      </c>
      <c r="B14" s="19">
        <v>45317</v>
      </c>
      <c r="C14" s="18">
        <v>14.27</v>
      </c>
      <c r="D14" s="18">
        <v>1.42</v>
      </c>
      <c r="E14" s="13">
        <v>8.85</v>
      </c>
      <c r="F14" s="13">
        <v>-10.87</v>
      </c>
      <c r="G14" s="13">
        <v>-10.87</v>
      </c>
      <c r="H14" s="13">
        <v>18.52</v>
      </c>
      <c r="I14" s="13">
        <v>13.8</v>
      </c>
      <c r="J14" s="13">
        <v>14.36</v>
      </c>
      <c r="K14" s="13" t="s">
        <v>36</v>
      </c>
      <c r="L14" s="22">
        <f t="shared" si="0"/>
        <v>1.4199999999999999E-2</v>
      </c>
      <c r="M14" s="16">
        <f t="shared" si="1"/>
        <v>14.070203115756261</v>
      </c>
      <c r="N14" s="17">
        <f>VLOOKUP(A14,Total_de_acoes!A:B,2,FALSE)</f>
        <v>327593725</v>
      </c>
      <c r="O14" s="23">
        <f t="shared" si="2"/>
        <v>65452205.552800186</v>
      </c>
      <c r="P14" s="15" t="str">
        <f t="shared" si="3"/>
        <v>Valor Subiu</v>
      </c>
      <c r="Q14" s="15" t="str">
        <f>VLOOKUP(A14,Ticker!A:B,2,FALSE)</f>
        <v>Azul</v>
      </c>
      <c r="R14" s="15" t="str">
        <f>VLOOKUP(Q14,'Informações Empresas CHAT GPT'!A:C,2,FALSE)</f>
        <v>Transporte Aéreo</v>
      </c>
      <c r="S14" s="15">
        <f>VLOOKUP(R14,'Informações Empresas CHAT GPT'!B:D,2,FALSE)</f>
        <v>13</v>
      </c>
      <c r="T14" s="15" t="str">
        <f t="shared" si="4"/>
        <v>Menos de 50A</v>
      </c>
    </row>
    <row r="15" spans="1:20" ht="12.75">
      <c r="A15" s="20" t="s">
        <v>37</v>
      </c>
      <c r="B15" s="21">
        <v>45317</v>
      </c>
      <c r="C15" s="20">
        <v>28.75</v>
      </c>
      <c r="D15" s="20">
        <v>1.41</v>
      </c>
      <c r="E15" s="14">
        <v>-2.71</v>
      </c>
      <c r="F15" s="14">
        <v>9.4</v>
      </c>
      <c r="G15" s="14">
        <v>9.4</v>
      </c>
      <c r="H15" s="14">
        <v>-37.700000000000003</v>
      </c>
      <c r="I15" s="14">
        <v>28</v>
      </c>
      <c r="J15" s="14">
        <v>28.75</v>
      </c>
      <c r="K15" s="14" t="s">
        <v>38</v>
      </c>
      <c r="L15" s="22">
        <f t="shared" si="0"/>
        <v>1.41E-2</v>
      </c>
      <c r="M15" s="16">
        <f t="shared" si="1"/>
        <v>28.350261315452126</v>
      </c>
      <c r="N15" s="17">
        <f>VLOOKUP(A15,Total_de_acoes!A:B,2,FALSE)</f>
        <v>235665566</v>
      </c>
      <c r="O15" s="23">
        <f t="shared" si="2"/>
        <v>94204643.346070096</v>
      </c>
      <c r="P15" s="15" t="str">
        <f t="shared" si="3"/>
        <v>Valor Subiu</v>
      </c>
      <c r="Q15" s="15" t="str">
        <f>VLOOKUP(A15,Ticker!A:B,2,FALSE)</f>
        <v>3R Petroleum</v>
      </c>
      <c r="R15" s="15" t="str">
        <f>VLOOKUP(Q15,'Informações Empresas CHAT GPT'!A:C,2,FALSE)</f>
        <v>Energia/Petróleo</v>
      </c>
      <c r="S15" s="15">
        <f>VLOOKUP(R15,'Informações Empresas CHAT GPT'!B:D,2,FALSE)</f>
        <v>69</v>
      </c>
      <c r="T15" s="15" t="str">
        <f t="shared" si="4"/>
        <v>Entre 50A e 100A</v>
      </c>
    </row>
    <row r="16" spans="1:20" ht="12.75">
      <c r="A16" s="18" t="s">
        <v>39</v>
      </c>
      <c r="B16" s="19">
        <v>45317</v>
      </c>
      <c r="C16" s="18">
        <v>35.32</v>
      </c>
      <c r="D16" s="18">
        <v>1.34</v>
      </c>
      <c r="E16" s="13">
        <v>2.76</v>
      </c>
      <c r="F16" s="13">
        <v>-1.1200000000000001</v>
      </c>
      <c r="G16" s="13">
        <v>-1.1200000000000001</v>
      </c>
      <c r="H16" s="13">
        <v>28.01</v>
      </c>
      <c r="I16" s="13">
        <v>34.85</v>
      </c>
      <c r="J16" s="13">
        <v>35.76</v>
      </c>
      <c r="K16" s="13" t="s">
        <v>40</v>
      </c>
      <c r="L16" s="22">
        <f t="shared" si="0"/>
        <v>1.34E-2</v>
      </c>
      <c r="M16" s="16">
        <f t="shared" si="1"/>
        <v>34.852970199328986</v>
      </c>
      <c r="N16" s="17">
        <f>VLOOKUP(A16,Total_de_acoes!A:B,2,FALSE)</f>
        <v>1095587251</v>
      </c>
      <c r="O16" s="23">
        <f t="shared" si="2"/>
        <v>511671895.45223427</v>
      </c>
      <c r="P16" s="15" t="str">
        <f t="shared" si="3"/>
        <v>Valor Subiu</v>
      </c>
      <c r="Q16" s="15" t="str">
        <f>VLOOKUP(A16,Ticker!A:B,2,FALSE)</f>
        <v>Equatorial Energia</v>
      </c>
      <c r="R16" s="15" t="str">
        <f>VLOOKUP(Q16,'Informações Empresas CHAT GPT'!A:C,2,FALSE)</f>
        <v>Energia Elétrica</v>
      </c>
      <c r="S16" s="15">
        <f>VLOOKUP(R16,'Informações Empresas CHAT GPT'!B:D,2,FALSE)</f>
        <v>108</v>
      </c>
      <c r="T16" s="15" t="str">
        <f t="shared" si="4"/>
        <v>Centenária</v>
      </c>
    </row>
    <row r="17" spans="1:20" ht="12.75">
      <c r="A17" s="20" t="s">
        <v>41</v>
      </c>
      <c r="B17" s="21">
        <v>45317</v>
      </c>
      <c r="C17" s="20">
        <v>18.16</v>
      </c>
      <c r="D17" s="20">
        <v>1.33</v>
      </c>
      <c r="E17" s="14">
        <v>4.79</v>
      </c>
      <c r="F17" s="14">
        <v>-7.63</v>
      </c>
      <c r="G17" s="14">
        <v>-7.63</v>
      </c>
      <c r="H17" s="14">
        <v>12.45</v>
      </c>
      <c r="I17" s="14">
        <v>18</v>
      </c>
      <c r="J17" s="14">
        <v>18.489999999999998</v>
      </c>
      <c r="K17" s="14" t="s">
        <v>42</v>
      </c>
      <c r="L17" s="22">
        <f t="shared" si="0"/>
        <v>1.3300000000000001E-2</v>
      </c>
      <c r="M17" s="16">
        <f t="shared" si="1"/>
        <v>17.921642159281554</v>
      </c>
      <c r="N17" s="17">
        <f>VLOOKUP(A17,Total_de_acoes!A:B,2,FALSE)</f>
        <v>600865451</v>
      </c>
      <c r="O17" s="23">
        <f t="shared" si="2"/>
        <v>143220991.46267557</v>
      </c>
      <c r="P17" s="15" t="str">
        <f t="shared" si="3"/>
        <v>Valor Subiu</v>
      </c>
      <c r="Q17" s="15" t="str">
        <f>VLOOKUP(A17,Ticker!A:B,2,FALSE)</f>
        <v>Siderúrgica Nacional</v>
      </c>
      <c r="R17" s="15" t="str">
        <f>VLOOKUP(Q17,'Informações Empresas CHAT GPT'!A:C,2,FALSE)</f>
        <v>Siderurgia</v>
      </c>
      <c r="S17" s="15">
        <f>VLOOKUP(R17,'Informações Empresas CHAT GPT'!B:D,2,FALSE)</f>
        <v>60</v>
      </c>
      <c r="T17" s="15" t="str">
        <f t="shared" si="4"/>
        <v>Entre 50A e 100A</v>
      </c>
    </row>
    <row r="18" spans="1:20" ht="12.75">
      <c r="A18" s="18" t="s">
        <v>43</v>
      </c>
      <c r="B18" s="19">
        <v>45317</v>
      </c>
      <c r="C18" s="18">
        <v>19.77</v>
      </c>
      <c r="D18" s="18">
        <v>1.28</v>
      </c>
      <c r="E18" s="13">
        <v>-5.9</v>
      </c>
      <c r="F18" s="13">
        <v>-11.82</v>
      </c>
      <c r="G18" s="13">
        <v>-11.82</v>
      </c>
      <c r="H18" s="13">
        <v>108.45</v>
      </c>
      <c r="I18" s="13">
        <v>18.989999999999998</v>
      </c>
      <c r="J18" s="13">
        <v>19.78</v>
      </c>
      <c r="K18" s="13" t="s">
        <v>44</v>
      </c>
      <c r="L18" s="22">
        <f t="shared" si="0"/>
        <v>1.2800000000000001E-2</v>
      </c>
      <c r="M18" s="16">
        <f t="shared" si="1"/>
        <v>19.520142180094787</v>
      </c>
      <c r="N18" s="17">
        <f>VLOOKUP(A18,Total_de_acoes!A:B,2,FALSE)</f>
        <v>289347914</v>
      </c>
      <c r="O18" s="23">
        <f t="shared" si="2"/>
        <v>72295838.986160949</v>
      </c>
      <c r="P18" s="15" t="str">
        <f t="shared" si="3"/>
        <v>Valor Subiu</v>
      </c>
      <c r="Q18" s="15" t="str">
        <f>VLOOKUP(A18,Ticker!A:B,2,FALSE)</f>
        <v>YDUQS</v>
      </c>
      <c r="R18" s="15" t="str">
        <f>VLOOKUP(Q18,'Informações Empresas CHAT GPT'!A:C,2,FALSE)</f>
        <v>Educação</v>
      </c>
      <c r="S18" s="15">
        <f>VLOOKUP(R18,'Informações Empresas CHAT GPT'!B:D,2,FALSE)</f>
        <v>51</v>
      </c>
      <c r="T18" s="15" t="str">
        <f t="shared" si="4"/>
        <v>Entre 50A e 100A</v>
      </c>
    </row>
    <row r="19" spans="1:20" ht="12.75">
      <c r="A19" s="20" t="s">
        <v>45</v>
      </c>
      <c r="B19" s="21">
        <v>45317</v>
      </c>
      <c r="C19" s="20">
        <v>28.31</v>
      </c>
      <c r="D19" s="20">
        <v>1.28</v>
      </c>
      <c r="E19" s="14">
        <v>2.35</v>
      </c>
      <c r="F19" s="14">
        <v>6.79</v>
      </c>
      <c r="G19" s="14">
        <v>6.79</v>
      </c>
      <c r="H19" s="14">
        <v>119.82</v>
      </c>
      <c r="I19" s="14">
        <v>27.84</v>
      </c>
      <c r="J19" s="14">
        <v>28.39</v>
      </c>
      <c r="K19" s="14" t="s">
        <v>46</v>
      </c>
      <c r="L19" s="22">
        <f t="shared" si="0"/>
        <v>1.2800000000000001E-2</v>
      </c>
      <c r="M19" s="16">
        <f t="shared" si="1"/>
        <v>27.952211690363349</v>
      </c>
      <c r="N19" s="17">
        <f>VLOOKUP(A19,Total_de_acoes!A:B,2,FALSE)</f>
        <v>1086411192</v>
      </c>
      <c r="O19" s="23">
        <f t="shared" si="2"/>
        <v>388705223.95601785</v>
      </c>
      <c r="P19" s="15" t="str">
        <f t="shared" si="3"/>
        <v>Valor Subiu</v>
      </c>
      <c r="Q19" s="15" t="str">
        <f>VLOOKUP(A19,Ticker!A:B,2,FALSE)</f>
        <v>Ultrapar</v>
      </c>
      <c r="R19" s="15" t="str">
        <f>VLOOKUP(Q19,'Informações Empresas CHAT GPT'!A:C,2,FALSE)</f>
        <v>Distribuição</v>
      </c>
      <c r="S19" s="15">
        <f>VLOOKUP(R19,'Informações Empresas CHAT GPT'!B:D,2,FALSE)</f>
        <v>84</v>
      </c>
      <c r="T19" s="15" t="str">
        <f t="shared" si="4"/>
        <v>Entre 50A e 100A</v>
      </c>
    </row>
    <row r="20" spans="1:20" ht="12.75">
      <c r="A20" s="18" t="s">
        <v>47</v>
      </c>
      <c r="B20" s="19">
        <v>45317</v>
      </c>
      <c r="C20" s="18">
        <v>8.08</v>
      </c>
      <c r="D20" s="18">
        <v>1.25</v>
      </c>
      <c r="E20" s="13">
        <v>1.38</v>
      </c>
      <c r="F20" s="13">
        <v>-28.05</v>
      </c>
      <c r="G20" s="13">
        <v>-28.05</v>
      </c>
      <c r="H20" s="13">
        <v>14.12</v>
      </c>
      <c r="I20" s="13">
        <v>7.93</v>
      </c>
      <c r="J20" s="13">
        <v>8.23</v>
      </c>
      <c r="K20" s="13" t="s">
        <v>48</v>
      </c>
      <c r="L20" s="22">
        <f t="shared" si="0"/>
        <v>1.2500000000000001E-2</v>
      </c>
      <c r="M20" s="16">
        <f t="shared" si="1"/>
        <v>7.9802469135802472</v>
      </c>
      <c r="N20" s="17">
        <f>VLOOKUP(A20,Total_de_acoes!A:B,2,FALSE)</f>
        <v>376187582</v>
      </c>
      <c r="O20" s="23">
        <f t="shared" si="2"/>
        <v>37525872.377283879</v>
      </c>
      <c r="P20" s="15" t="str">
        <f t="shared" si="3"/>
        <v>Valor Subiu</v>
      </c>
      <c r="Q20" s="15" t="str">
        <f>VLOOKUP(A20,Ticker!A:B,2,FALSE)</f>
        <v>MRV</v>
      </c>
      <c r="R20" s="15" t="str">
        <f>VLOOKUP(Q20,'Informações Empresas CHAT GPT'!A:C,2,FALSE)</f>
        <v>Construção Civil</v>
      </c>
      <c r="S20" s="15">
        <f>VLOOKUP(R20,'Informações Empresas CHAT GPT'!B:D,2,FALSE)</f>
        <v>43</v>
      </c>
      <c r="T20" s="15" t="str">
        <f t="shared" si="4"/>
        <v>Menos de 50A</v>
      </c>
    </row>
    <row r="21" spans="1:20" ht="12.75">
      <c r="A21" s="20" t="s">
        <v>49</v>
      </c>
      <c r="B21" s="21">
        <v>45317</v>
      </c>
      <c r="C21" s="20">
        <v>57.91</v>
      </c>
      <c r="D21" s="20">
        <v>1.1499999999999999</v>
      </c>
      <c r="E21" s="14">
        <v>-1.03</v>
      </c>
      <c r="F21" s="14">
        <v>-10.26</v>
      </c>
      <c r="G21" s="14">
        <v>-10.26</v>
      </c>
      <c r="H21" s="14">
        <v>-28.97</v>
      </c>
      <c r="I21" s="14">
        <v>56.22</v>
      </c>
      <c r="J21" s="14">
        <v>59.29</v>
      </c>
      <c r="K21" s="14" t="s">
        <v>50</v>
      </c>
      <c r="L21" s="22">
        <f t="shared" si="0"/>
        <v>1.15E-2</v>
      </c>
      <c r="M21" s="16">
        <f t="shared" si="1"/>
        <v>57.251606524962916</v>
      </c>
      <c r="N21" s="17">
        <f>VLOOKUP(A21,Total_de_acoes!A:B,2,FALSE)</f>
        <v>62305891</v>
      </c>
      <c r="O21" s="23">
        <f t="shared" si="2"/>
        <v>41021792.090771534</v>
      </c>
      <c r="P21" s="15" t="str">
        <f t="shared" si="3"/>
        <v>Valor Subiu</v>
      </c>
      <c r="Q21" s="15" t="str">
        <f>VLOOKUP(A21,Ticker!A:B,2,FALSE)</f>
        <v>Arezzo</v>
      </c>
      <c r="R21" s="15" t="str">
        <f>VLOOKUP(Q21,'Informações Empresas CHAT GPT'!A:C,2,FALSE)</f>
        <v>Varejo de Calçados</v>
      </c>
      <c r="S21" s="15">
        <f>VLOOKUP(R21,'Informações Empresas CHAT GPT'!B:D,2,FALSE)</f>
        <v>50</v>
      </c>
      <c r="T21" s="15" t="str">
        <f t="shared" si="4"/>
        <v>Entre 50A e 100A</v>
      </c>
    </row>
    <row r="22" spans="1:20" ht="12.75">
      <c r="A22" s="18" t="s">
        <v>51</v>
      </c>
      <c r="B22" s="19">
        <v>45317</v>
      </c>
      <c r="C22" s="18">
        <v>15.52</v>
      </c>
      <c r="D22" s="18">
        <v>1.04</v>
      </c>
      <c r="E22" s="13">
        <v>-0.77</v>
      </c>
      <c r="F22" s="13">
        <v>-9.08</v>
      </c>
      <c r="G22" s="13">
        <v>-9.08</v>
      </c>
      <c r="H22" s="13">
        <v>16.11</v>
      </c>
      <c r="I22" s="13">
        <v>15.35</v>
      </c>
      <c r="J22" s="13">
        <v>15.62</v>
      </c>
      <c r="K22" s="13" t="s">
        <v>52</v>
      </c>
      <c r="L22" s="22">
        <f t="shared" si="0"/>
        <v>1.04E-2</v>
      </c>
      <c r="M22" s="16">
        <f t="shared" si="1"/>
        <v>15.36025336500396</v>
      </c>
      <c r="N22" s="17">
        <f>VLOOKUP(A22,Total_de_acoes!A:B,2,FALSE)</f>
        <v>5146576868</v>
      </c>
      <c r="O22" s="23">
        <f t="shared" si="2"/>
        <v>822148336.41145825</v>
      </c>
      <c r="P22" s="15" t="str">
        <f t="shared" si="3"/>
        <v>Valor Subiu</v>
      </c>
      <c r="Q22" s="15" t="str">
        <f>VLOOKUP(A22,Ticker!A:B,2,FALSE)</f>
        <v>Banco Bradesco</v>
      </c>
      <c r="R22" s="15" t="str">
        <f>VLOOKUP(Q22,'Informações Empresas CHAT GPT'!A:C,2,FALSE)</f>
        <v>Serviços Financeiros</v>
      </c>
      <c r="S22" s="15">
        <f>VLOOKUP(R22,'Informações Empresas CHAT GPT'!B:D,2,FALSE)</f>
        <v>13</v>
      </c>
      <c r="T22" s="15" t="str">
        <f t="shared" si="4"/>
        <v>Menos de 50A</v>
      </c>
    </row>
    <row r="23" spans="1:20" ht="12.75">
      <c r="A23" s="20" t="s">
        <v>53</v>
      </c>
      <c r="B23" s="21">
        <v>45317</v>
      </c>
      <c r="C23" s="20">
        <v>7.19</v>
      </c>
      <c r="D23" s="20">
        <v>0.98</v>
      </c>
      <c r="E23" s="14">
        <v>6.05</v>
      </c>
      <c r="F23" s="14">
        <v>-3.75</v>
      </c>
      <c r="G23" s="14">
        <v>-3.75</v>
      </c>
      <c r="H23" s="14">
        <v>-48.31</v>
      </c>
      <c r="I23" s="14">
        <v>7.11</v>
      </c>
      <c r="J23" s="14">
        <v>7.24</v>
      </c>
      <c r="K23" s="14" t="s">
        <v>54</v>
      </c>
      <c r="L23" s="22">
        <f t="shared" si="0"/>
        <v>9.7999999999999997E-3</v>
      </c>
      <c r="M23" s="16">
        <f t="shared" si="1"/>
        <v>7.1202218261041796</v>
      </c>
      <c r="N23" s="17">
        <f>VLOOKUP(A23,Total_de_acoes!A:B,2,FALSE)</f>
        <v>261036182</v>
      </c>
      <c r="O23" s="23">
        <f t="shared" si="2"/>
        <v>18214628.100697115</v>
      </c>
      <c r="P23" s="15" t="str">
        <f t="shared" si="3"/>
        <v>Valor Subiu</v>
      </c>
      <c r="Q23" s="15" t="str">
        <f>VLOOKUP(A23,Ticker!A:B,2,FALSE)</f>
        <v>Minerva</v>
      </c>
      <c r="R23" s="15" t="str">
        <f>VLOOKUP(Q23,'Informações Empresas CHAT GPT'!A:C,2,FALSE)</f>
        <v>Alimentos</v>
      </c>
      <c r="S23" s="15">
        <f>VLOOKUP(R23,'Informações Empresas CHAT GPT'!B:D,2,FALSE)</f>
        <v>28</v>
      </c>
      <c r="T23" s="15" t="str">
        <f t="shared" si="4"/>
        <v>Menos de 50A</v>
      </c>
    </row>
    <row r="24" spans="1:20" ht="12.75">
      <c r="A24" s="18" t="s">
        <v>55</v>
      </c>
      <c r="B24" s="19">
        <v>45317</v>
      </c>
      <c r="C24" s="18">
        <v>4.1399999999999997</v>
      </c>
      <c r="D24" s="18">
        <v>0.97</v>
      </c>
      <c r="E24" s="13">
        <v>-6.33</v>
      </c>
      <c r="F24" s="13">
        <v>1.97</v>
      </c>
      <c r="G24" s="13">
        <v>1.97</v>
      </c>
      <c r="H24" s="13">
        <v>-51.18</v>
      </c>
      <c r="I24" s="13">
        <v>4.08</v>
      </c>
      <c r="J24" s="13">
        <v>4.2</v>
      </c>
      <c r="K24" s="13" t="s">
        <v>56</v>
      </c>
      <c r="L24" s="22">
        <f t="shared" si="0"/>
        <v>9.7000000000000003E-3</v>
      </c>
      <c r="M24" s="16">
        <f t="shared" si="1"/>
        <v>4.1002277904328013</v>
      </c>
      <c r="N24" s="17">
        <f>VLOOKUP(A24,Total_de_acoes!A:B,2,FALSE)</f>
        <v>159430826</v>
      </c>
      <c r="O24" s="23">
        <f t="shared" si="2"/>
        <v>6340916.223143544</v>
      </c>
      <c r="P24" s="15" t="str">
        <f t="shared" si="3"/>
        <v>Valor Subiu</v>
      </c>
      <c r="Q24" s="15" t="str">
        <f>VLOOKUP(A24,Ticker!A:B,2,FALSE)</f>
        <v>Grupo Pão de Açúcar</v>
      </c>
      <c r="R24" s="15" t="str">
        <f>VLOOKUP(Q24,'Informações Empresas CHAT GPT'!A:C,2,FALSE)</f>
        <v>Varejo de Alimentos</v>
      </c>
      <c r="S24" s="15">
        <f>VLOOKUP(R24,'Informações Empresas CHAT GPT'!B:D,2,FALSE)</f>
        <v>72</v>
      </c>
      <c r="T24" s="15" t="str">
        <f t="shared" si="4"/>
        <v>Entre 50A e 100A</v>
      </c>
    </row>
    <row r="25" spans="1:20" ht="12.75">
      <c r="A25" s="20" t="s">
        <v>57</v>
      </c>
      <c r="B25" s="21">
        <v>45317</v>
      </c>
      <c r="C25" s="20">
        <v>14.61</v>
      </c>
      <c r="D25" s="20">
        <v>0.96</v>
      </c>
      <c r="E25" s="14">
        <v>12.38</v>
      </c>
      <c r="F25" s="14">
        <v>5.79</v>
      </c>
      <c r="G25" s="14">
        <v>5.79</v>
      </c>
      <c r="H25" s="14">
        <v>78.17</v>
      </c>
      <c r="I25" s="14">
        <v>14.46</v>
      </c>
      <c r="J25" s="14">
        <v>14.93</v>
      </c>
      <c r="K25" s="14" t="s">
        <v>58</v>
      </c>
      <c r="L25" s="22">
        <f t="shared" si="0"/>
        <v>9.5999999999999992E-3</v>
      </c>
      <c r="M25" s="16">
        <f t="shared" si="1"/>
        <v>14.471077654516639</v>
      </c>
      <c r="N25" s="17">
        <f>VLOOKUP(A25,Total_de_acoes!A:B,2,FALSE)</f>
        <v>1677525446</v>
      </c>
      <c r="O25" s="23">
        <f t="shared" si="2"/>
        <v>233045769.56633979</v>
      </c>
      <c r="P25" s="15" t="str">
        <f t="shared" si="3"/>
        <v>Valor Subiu</v>
      </c>
      <c r="Q25" s="15" t="str">
        <f>VLOOKUP(A25,Ticker!A:B,2,FALSE)</f>
        <v>BRF</v>
      </c>
      <c r="R25" s="15" t="str">
        <f>VLOOKUP(Q25,'Informações Empresas CHAT GPT'!A:C,2,FALSE)</f>
        <v>Alimentos</v>
      </c>
      <c r="S25" s="15">
        <f>VLOOKUP(R25,'Informações Empresas CHAT GPT'!B:D,2,FALSE)</f>
        <v>28</v>
      </c>
      <c r="T25" s="15" t="str">
        <f t="shared" si="4"/>
        <v>Menos de 50A</v>
      </c>
    </row>
    <row r="26" spans="1:20" ht="12.75">
      <c r="A26" s="18" t="s">
        <v>59</v>
      </c>
      <c r="B26" s="19">
        <v>45317</v>
      </c>
      <c r="C26" s="18">
        <v>51.2</v>
      </c>
      <c r="D26" s="18">
        <v>0.88</v>
      </c>
      <c r="E26" s="13">
        <v>1.0900000000000001</v>
      </c>
      <c r="F26" s="13">
        <v>-4.1900000000000004</v>
      </c>
      <c r="G26" s="13">
        <v>-4.1900000000000004</v>
      </c>
      <c r="H26" s="13">
        <v>32.78</v>
      </c>
      <c r="I26" s="13">
        <v>50.62</v>
      </c>
      <c r="J26" s="13">
        <v>51.26</v>
      </c>
      <c r="K26" s="13" t="s">
        <v>60</v>
      </c>
      <c r="L26" s="22">
        <f t="shared" si="0"/>
        <v>8.8000000000000005E-3</v>
      </c>
      <c r="M26" s="16">
        <f t="shared" si="1"/>
        <v>50.753370340999211</v>
      </c>
      <c r="N26" s="17">
        <f>VLOOKUP(A26,Total_de_acoes!A:B,2,FALSE)</f>
        <v>423091712</v>
      </c>
      <c r="O26" s="23">
        <f t="shared" si="2"/>
        <v>188965307.05662104</v>
      </c>
      <c r="P26" s="15" t="str">
        <f t="shared" si="3"/>
        <v>Valor Subiu</v>
      </c>
      <c r="Q26" s="15" t="str">
        <f>VLOOKUP(A26,Ticker!A:B,2,FALSE)</f>
        <v>Vivo</v>
      </c>
      <c r="R26" s="15" t="str">
        <f>VLOOKUP(Q26,'Informações Empresas CHAT GPT'!A:C,2,FALSE)</f>
        <v>Telecomunicações</v>
      </c>
      <c r="S26" s="15">
        <f>VLOOKUP(R26,'Informações Empresas CHAT GPT'!B:D,2,FALSE)</f>
        <v>22</v>
      </c>
      <c r="T26" s="15" t="str">
        <f t="shared" si="4"/>
        <v>Menos de 50A</v>
      </c>
    </row>
    <row r="27" spans="1:20" ht="12.75">
      <c r="A27" s="20" t="s">
        <v>61</v>
      </c>
      <c r="B27" s="21">
        <v>45317</v>
      </c>
      <c r="C27" s="20">
        <v>22.64</v>
      </c>
      <c r="D27" s="20">
        <v>0.84</v>
      </c>
      <c r="E27" s="14">
        <v>1.07</v>
      </c>
      <c r="F27" s="14">
        <v>-1.35</v>
      </c>
      <c r="G27" s="14">
        <v>-1.35</v>
      </c>
      <c r="H27" s="14">
        <v>20.93</v>
      </c>
      <c r="I27" s="14">
        <v>22.32</v>
      </c>
      <c r="J27" s="14">
        <v>22.83</v>
      </c>
      <c r="K27" s="14" t="s">
        <v>62</v>
      </c>
      <c r="L27" s="22">
        <f t="shared" si="0"/>
        <v>8.3999999999999995E-3</v>
      </c>
      <c r="M27" s="16">
        <f t="shared" si="1"/>
        <v>22.451408171360573</v>
      </c>
      <c r="N27" s="17">
        <f>VLOOKUP(A27,Total_de_acoes!A:B,2,FALSE)</f>
        <v>1218352541</v>
      </c>
      <c r="O27" s="23">
        <f t="shared" si="2"/>
        <v>229771333.63468358</v>
      </c>
      <c r="P27" s="15" t="str">
        <f t="shared" si="3"/>
        <v>Valor Subiu</v>
      </c>
      <c r="Q27" s="15" t="str">
        <f>VLOOKUP(A27,Ticker!A:B,2,FALSE)</f>
        <v>Rumo</v>
      </c>
      <c r="R27" s="15" t="str">
        <f>VLOOKUP(Q27,'Informações Empresas CHAT GPT'!A:C,2,FALSE)</f>
        <v>Transporte/Logística</v>
      </c>
      <c r="S27" s="15">
        <f>VLOOKUP(R27,'Informações Empresas CHAT GPT'!B:D,2,FALSE)</f>
        <v>20</v>
      </c>
      <c r="T27" s="15" t="str">
        <f t="shared" si="4"/>
        <v>Menos de 50A</v>
      </c>
    </row>
    <row r="28" spans="1:20" ht="12.75">
      <c r="A28" s="18" t="s">
        <v>63</v>
      </c>
      <c r="B28" s="19">
        <v>45317</v>
      </c>
      <c r="C28" s="18">
        <v>4.9000000000000004</v>
      </c>
      <c r="D28" s="18">
        <v>0.82</v>
      </c>
      <c r="E28" s="13">
        <v>9.3800000000000008</v>
      </c>
      <c r="F28" s="13">
        <v>5.83</v>
      </c>
      <c r="G28" s="13">
        <v>5.83</v>
      </c>
      <c r="H28" s="13">
        <v>-2.19</v>
      </c>
      <c r="I28" s="13">
        <v>4.82</v>
      </c>
      <c r="J28" s="13">
        <v>4.97</v>
      </c>
      <c r="K28" s="13" t="s">
        <v>64</v>
      </c>
      <c r="L28" s="22">
        <f t="shared" si="0"/>
        <v>8.199999999999999E-3</v>
      </c>
      <c r="M28" s="16">
        <f t="shared" si="1"/>
        <v>4.8601467962705813</v>
      </c>
      <c r="N28" s="17">
        <f>VLOOKUP(A28,Total_de_acoes!A:B,2,FALSE)</f>
        <v>1095462329</v>
      </c>
      <c r="O28" s="23">
        <f t="shared" si="2"/>
        <v>43657683.375540853</v>
      </c>
      <c r="P28" s="15" t="str">
        <f t="shared" si="3"/>
        <v>Valor Subiu</v>
      </c>
      <c r="Q28" s="15" t="str">
        <f>VLOOKUP(A28,Ticker!A:B,2,FALSE)</f>
        <v>Cielo</v>
      </c>
      <c r="R28" s="15" t="str">
        <f>VLOOKUP(Q28,'Informações Empresas CHAT GPT'!A:C,2,FALSE)</f>
        <v>Serviços Financeiros</v>
      </c>
      <c r="S28" s="15">
        <f>VLOOKUP(R28,'Informações Empresas CHAT GPT'!B:D,2,FALSE)</f>
        <v>13</v>
      </c>
      <c r="T28" s="15" t="str">
        <f t="shared" si="4"/>
        <v>Menos de 50A</v>
      </c>
    </row>
    <row r="29" spans="1:20" ht="12.75">
      <c r="A29" s="20" t="s">
        <v>65</v>
      </c>
      <c r="B29" s="21">
        <v>45317</v>
      </c>
      <c r="C29" s="20">
        <v>7.81</v>
      </c>
      <c r="D29" s="20">
        <v>0.77</v>
      </c>
      <c r="E29" s="14">
        <v>3.17</v>
      </c>
      <c r="F29" s="14">
        <v>-3.22</v>
      </c>
      <c r="G29" s="14">
        <v>-3.22</v>
      </c>
      <c r="H29" s="14">
        <v>9.94</v>
      </c>
      <c r="I29" s="14">
        <v>7.7</v>
      </c>
      <c r="J29" s="14">
        <v>7.85</v>
      </c>
      <c r="K29" s="14" t="s">
        <v>66</v>
      </c>
      <c r="L29" s="22">
        <f t="shared" si="0"/>
        <v>7.7000000000000002E-3</v>
      </c>
      <c r="M29" s="16">
        <f t="shared" si="1"/>
        <v>7.7503225166220098</v>
      </c>
      <c r="N29" s="17">
        <f>VLOOKUP(A29,Total_de_acoes!A:B,2,FALSE)</f>
        <v>302768240</v>
      </c>
      <c r="O29" s="23">
        <f t="shared" si="2"/>
        <v>18068446.609983239</v>
      </c>
      <c r="P29" s="15" t="str">
        <f t="shared" si="3"/>
        <v>Valor Subiu</v>
      </c>
      <c r="Q29" s="15" t="str">
        <f>VLOOKUP(A29,Ticker!A:B,2,FALSE)</f>
        <v>Dexco</v>
      </c>
      <c r="R29" s="15" t="str">
        <f>VLOOKUP(Q29,'Informações Empresas CHAT GPT'!A:C,2,FALSE)</f>
        <v>Holding</v>
      </c>
      <c r="S29" s="15">
        <f>VLOOKUP(R29,'Informações Empresas CHAT GPT'!B:D,2,FALSE)</f>
        <v>21</v>
      </c>
      <c r="T29" s="15" t="str">
        <f t="shared" si="4"/>
        <v>Menos de 50A</v>
      </c>
    </row>
    <row r="30" spans="1:20" ht="12.75">
      <c r="A30" s="18" t="s">
        <v>67</v>
      </c>
      <c r="B30" s="19">
        <v>45317</v>
      </c>
      <c r="C30" s="18">
        <v>17.52</v>
      </c>
      <c r="D30" s="18">
        <v>0.74</v>
      </c>
      <c r="E30" s="13">
        <v>-0.56999999999999995</v>
      </c>
      <c r="F30" s="13">
        <v>-2.29</v>
      </c>
      <c r="G30" s="13">
        <v>-2.29</v>
      </c>
      <c r="H30" s="13">
        <v>56.87</v>
      </c>
      <c r="I30" s="13">
        <v>17.36</v>
      </c>
      <c r="J30" s="13">
        <v>17.579999999999998</v>
      </c>
      <c r="K30" s="13" t="s">
        <v>68</v>
      </c>
      <c r="L30" s="22">
        <f t="shared" si="0"/>
        <v>7.4000000000000003E-3</v>
      </c>
      <c r="M30" s="16">
        <f t="shared" si="1"/>
        <v>17.391304347826086</v>
      </c>
      <c r="N30" s="17">
        <f>VLOOKUP(A30,Total_de_acoes!A:B,2,FALSE)</f>
        <v>807896814</v>
      </c>
      <c r="O30" s="23">
        <f t="shared" si="2"/>
        <v>103972807.36695692</v>
      </c>
      <c r="P30" s="15" t="str">
        <f t="shared" si="3"/>
        <v>Valor Subiu</v>
      </c>
      <c r="Q30" s="15" t="str">
        <f>VLOOKUP(A30,Ticker!A:B,2,FALSE)</f>
        <v>TIM</v>
      </c>
      <c r="R30" s="15" t="str">
        <f>VLOOKUP(Q30,'Informações Empresas CHAT GPT'!A:C,2,FALSE)</f>
        <v>Telecomunicações</v>
      </c>
      <c r="S30" s="15">
        <f>VLOOKUP(R30,'Informações Empresas CHAT GPT'!B:D,2,FALSE)</f>
        <v>22</v>
      </c>
      <c r="T30" s="15" t="str">
        <f t="shared" si="4"/>
        <v>Menos de 50A</v>
      </c>
    </row>
    <row r="31" spans="1:20" ht="12.75">
      <c r="A31" s="20" t="s">
        <v>69</v>
      </c>
      <c r="B31" s="21">
        <v>45317</v>
      </c>
      <c r="C31" s="20">
        <v>23.22</v>
      </c>
      <c r="D31" s="20">
        <v>0.73</v>
      </c>
      <c r="E31" s="14">
        <v>1.93</v>
      </c>
      <c r="F31" s="14">
        <v>-9.51</v>
      </c>
      <c r="G31" s="14">
        <v>-9.51</v>
      </c>
      <c r="H31" s="14">
        <v>-20.399999999999999</v>
      </c>
      <c r="I31" s="14">
        <v>22.69</v>
      </c>
      <c r="J31" s="14">
        <v>23.28</v>
      </c>
      <c r="K31" s="14" t="s">
        <v>70</v>
      </c>
      <c r="L31" s="22">
        <f t="shared" si="0"/>
        <v>7.3000000000000001E-3</v>
      </c>
      <c r="M31" s="16">
        <f t="shared" si="1"/>
        <v>23.051722426288094</v>
      </c>
      <c r="N31" s="17">
        <f>VLOOKUP(A31,Total_de_acoes!A:B,2,FALSE)</f>
        <v>251003438</v>
      </c>
      <c r="O31" s="23">
        <f t="shared" si="2"/>
        <v>42238249.539986439</v>
      </c>
      <c r="P31" s="15" t="str">
        <f t="shared" si="3"/>
        <v>Valor Subiu</v>
      </c>
      <c r="Q31" s="15" t="str">
        <f>VLOOKUP(A31,Ticker!A:B,2,FALSE)</f>
        <v>Bradespar</v>
      </c>
      <c r="R31" s="15" t="str">
        <f>VLOOKUP(Q31,'Informações Empresas CHAT GPT'!A:C,2,FALSE)</f>
        <v>Holding</v>
      </c>
      <c r="S31" s="15">
        <f>VLOOKUP(R31,'Informações Empresas CHAT GPT'!B:D,2,FALSE)</f>
        <v>21</v>
      </c>
      <c r="T31" s="15" t="str">
        <f t="shared" si="4"/>
        <v>Menos de 50A</v>
      </c>
    </row>
    <row r="32" spans="1:20" ht="12.75">
      <c r="A32" s="18" t="s">
        <v>71</v>
      </c>
      <c r="B32" s="19">
        <v>45317</v>
      </c>
      <c r="C32" s="18">
        <v>5.55</v>
      </c>
      <c r="D32" s="18">
        <v>0.72</v>
      </c>
      <c r="E32" s="13">
        <v>-3.65</v>
      </c>
      <c r="F32" s="13">
        <v>-7.65</v>
      </c>
      <c r="G32" s="13">
        <v>-7.65</v>
      </c>
      <c r="H32" s="13">
        <v>-14.03</v>
      </c>
      <c r="I32" s="13">
        <v>5.46</v>
      </c>
      <c r="J32" s="13">
        <v>5.6</v>
      </c>
      <c r="K32" s="13" t="s">
        <v>72</v>
      </c>
      <c r="L32" s="22">
        <f t="shared" si="0"/>
        <v>7.1999999999999998E-3</v>
      </c>
      <c r="M32" s="16">
        <f t="shared" si="1"/>
        <v>5.510325655281969</v>
      </c>
      <c r="N32" s="17">
        <f>VLOOKUP(A32,Total_de_acoes!A:B,2,FALSE)</f>
        <v>393173139</v>
      </c>
      <c r="O32" s="23">
        <f t="shared" si="2"/>
        <v>15598886.650556229</v>
      </c>
      <c r="P32" s="15" t="str">
        <f t="shared" si="3"/>
        <v>Valor Subiu</v>
      </c>
      <c r="Q32" s="15" t="str">
        <f>VLOOKUP(A32,Ticker!A:B,2,FALSE)</f>
        <v>Locaweb</v>
      </c>
      <c r="R32" s="15" t="str">
        <f>VLOOKUP(Q32,'Informações Empresas CHAT GPT'!A:C,2,FALSE)</f>
        <v>Tecnologia</v>
      </c>
      <c r="S32" s="15">
        <f>VLOOKUP(R32,'Informações Empresas CHAT GPT'!B:D,2,FALSE)</f>
        <v>24</v>
      </c>
      <c r="T32" s="15" t="str">
        <f t="shared" si="4"/>
        <v>Menos de 50A</v>
      </c>
    </row>
    <row r="33" spans="1:20" ht="12.75">
      <c r="A33" s="20" t="s">
        <v>73</v>
      </c>
      <c r="B33" s="21">
        <v>45317</v>
      </c>
      <c r="C33" s="20">
        <v>23.83</v>
      </c>
      <c r="D33" s="20">
        <v>0.71</v>
      </c>
      <c r="E33" s="14">
        <v>1.49</v>
      </c>
      <c r="F33" s="14">
        <v>9.7100000000000009</v>
      </c>
      <c r="G33" s="14">
        <v>9.7100000000000009</v>
      </c>
      <c r="H33" s="14">
        <v>-26.61</v>
      </c>
      <c r="I33" s="14">
        <v>23.36</v>
      </c>
      <c r="J33" s="14">
        <v>23.99</v>
      </c>
      <c r="K33" s="14" t="s">
        <v>74</v>
      </c>
      <c r="L33" s="22">
        <f t="shared" si="0"/>
        <v>7.0999999999999995E-3</v>
      </c>
      <c r="M33" s="16">
        <f t="shared" si="1"/>
        <v>23.661999801409983</v>
      </c>
      <c r="N33" s="17">
        <f>VLOOKUP(A33,Total_de_acoes!A:B,2,FALSE)</f>
        <v>275005663</v>
      </c>
      <c r="O33" s="23">
        <f t="shared" si="2"/>
        <v>46201005.997378685</v>
      </c>
      <c r="P33" s="15" t="str">
        <f t="shared" si="3"/>
        <v>Valor Subiu</v>
      </c>
      <c r="Q33" s="15" t="str">
        <f>VLOOKUP(A33,Ticker!A:B,2,FALSE)</f>
        <v>PetroRecôncavo</v>
      </c>
      <c r="R33" s="15" t="str">
        <f>VLOOKUP(Q33,'Informações Empresas CHAT GPT'!A:C,2,FALSE)</f>
        <v>Energia/Petróleo</v>
      </c>
      <c r="S33" s="15">
        <f>VLOOKUP(R33,'Informações Empresas CHAT GPT'!B:D,2,FALSE)</f>
        <v>69</v>
      </c>
      <c r="T33" s="15" t="str">
        <f t="shared" si="4"/>
        <v>Entre 50A e 100A</v>
      </c>
    </row>
    <row r="34" spans="1:20" ht="12.75">
      <c r="A34" s="18" t="s">
        <v>75</v>
      </c>
      <c r="B34" s="19">
        <v>45317</v>
      </c>
      <c r="C34" s="18">
        <v>10.01</v>
      </c>
      <c r="D34" s="18">
        <v>0.7</v>
      </c>
      <c r="E34" s="13">
        <v>-0.3</v>
      </c>
      <c r="F34" s="13">
        <v>-3.47</v>
      </c>
      <c r="G34" s="13">
        <v>-3.47</v>
      </c>
      <c r="H34" s="13">
        <v>29</v>
      </c>
      <c r="I34" s="13">
        <v>9.93</v>
      </c>
      <c r="J34" s="13">
        <v>10.06</v>
      </c>
      <c r="K34" s="13" t="s">
        <v>76</v>
      </c>
      <c r="L34" s="22">
        <f t="shared" si="0"/>
        <v>6.9999999999999993E-3</v>
      </c>
      <c r="M34" s="16">
        <f t="shared" si="1"/>
        <v>9.9404170804369425</v>
      </c>
      <c r="N34" s="17">
        <f>VLOOKUP(A34,Total_de_acoes!A:B,2,FALSE)</f>
        <v>5372783971</v>
      </c>
      <c r="O34" s="23">
        <f t="shared" si="2"/>
        <v>373853994.88377655</v>
      </c>
      <c r="P34" s="15" t="str">
        <f t="shared" si="3"/>
        <v>Valor Subiu</v>
      </c>
      <c r="Q34" s="15" t="str">
        <f>VLOOKUP(A34,Ticker!A:B,2,FALSE)</f>
        <v>Itaúsa</v>
      </c>
      <c r="R34" s="15" t="str">
        <f>VLOOKUP(Q34,'Informações Empresas CHAT GPT'!A:C,2,FALSE)</f>
        <v>Holding</v>
      </c>
      <c r="S34" s="15">
        <f>VLOOKUP(R34,'Informações Empresas CHAT GPT'!B:D,2,FALSE)</f>
        <v>21</v>
      </c>
      <c r="T34" s="15" t="str">
        <f t="shared" si="4"/>
        <v>Menos de 50A</v>
      </c>
    </row>
    <row r="35" spans="1:20" ht="12.75">
      <c r="A35" s="20" t="s">
        <v>77</v>
      </c>
      <c r="B35" s="21">
        <v>45317</v>
      </c>
      <c r="C35" s="20">
        <v>56.97</v>
      </c>
      <c r="D35" s="20">
        <v>0.68</v>
      </c>
      <c r="E35" s="14">
        <v>1.88</v>
      </c>
      <c r="F35" s="14">
        <v>2.85</v>
      </c>
      <c r="G35" s="14">
        <v>2.85</v>
      </c>
      <c r="H35" s="14">
        <v>52.87</v>
      </c>
      <c r="I35" s="14">
        <v>56.55</v>
      </c>
      <c r="J35" s="14">
        <v>56.99</v>
      </c>
      <c r="K35" s="14" t="s">
        <v>78</v>
      </c>
      <c r="L35" s="22">
        <f t="shared" si="0"/>
        <v>6.8000000000000005E-3</v>
      </c>
      <c r="M35" s="16">
        <f t="shared" si="1"/>
        <v>56.585220500595952</v>
      </c>
      <c r="N35" s="17">
        <f>VLOOKUP(A35,Total_de_acoes!A:B,2,FALSE)</f>
        <v>1420949112</v>
      </c>
      <c r="O35" s="23">
        <f t="shared" si="2"/>
        <v>546752087.99398506</v>
      </c>
      <c r="P35" s="15" t="str">
        <f t="shared" si="3"/>
        <v>Valor Subiu</v>
      </c>
      <c r="Q35" s="15" t="str">
        <f>VLOOKUP(A35,Ticker!A:B,2,FALSE)</f>
        <v>Banco do Brasil</v>
      </c>
      <c r="R35" s="15" t="str">
        <f>VLOOKUP(Q35,'Informações Empresas CHAT GPT'!A:C,2,FALSE)</f>
        <v>Serviços Financeiros</v>
      </c>
      <c r="S35" s="15">
        <f>VLOOKUP(R35,'Informações Empresas CHAT GPT'!B:D,2,FALSE)</f>
        <v>13</v>
      </c>
      <c r="T35" s="15" t="str">
        <f t="shared" si="4"/>
        <v>Menos de 50A</v>
      </c>
    </row>
    <row r="36" spans="1:20" ht="12.75">
      <c r="A36" s="18" t="s">
        <v>79</v>
      </c>
      <c r="B36" s="19">
        <v>45317</v>
      </c>
      <c r="C36" s="18">
        <v>26.16</v>
      </c>
      <c r="D36" s="18">
        <v>0.61</v>
      </c>
      <c r="E36" s="13">
        <v>-2.75</v>
      </c>
      <c r="F36" s="13">
        <v>-11.02</v>
      </c>
      <c r="G36" s="13">
        <v>-11.02</v>
      </c>
      <c r="H36" s="13">
        <v>10.07</v>
      </c>
      <c r="I36" s="13">
        <v>25.87</v>
      </c>
      <c r="J36" s="13">
        <v>26.38</v>
      </c>
      <c r="K36" s="13" t="s">
        <v>80</v>
      </c>
      <c r="L36" s="22">
        <f t="shared" si="0"/>
        <v>6.0999999999999995E-3</v>
      </c>
      <c r="M36" s="16">
        <f t="shared" si="1"/>
        <v>26.001391511778152</v>
      </c>
      <c r="N36" s="17">
        <f>VLOOKUP(A36,Total_de_acoes!A:B,2,FALSE)</f>
        <v>1275798515</v>
      </c>
      <c r="O36" s="23">
        <f t="shared" si="2"/>
        <v>202352473.73982856</v>
      </c>
      <c r="P36" s="15" t="str">
        <f t="shared" si="3"/>
        <v>Valor Subiu</v>
      </c>
      <c r="Q36" s="15" t="str">
        <f>VLOOKUP(A36,Ticker!A:B,2,FALSE)</f>
        <v>RaiaDrogasil</v>
      </c>
      <c r="R36" s="15" t="str">
        <f>VLOOKUP(Q36,'Informações Empresas CHAT GPT'!A:C,2,FALSE)</f>
        <v>Varejo/Farmácias</v>
      </c>
      <c r="S36" s="15">
        <f>VLOOKUP(R36,'Informações Empresas CHAT GPT'!B:D,2,FALSE)</f>
        <v>115</v>
      </c>
      <c r="T36" s="15" t="str">
        <f t="shared" si="4"/>
        <v>Centenária</v>
      </c>
    </row>
    <row r="37" spans="1:20" ht="12.75">
      <c r="A37" s="20" t="s">
        <v>81</v>
      </c>
      <c r="B37" s="21">
        <v>45317</v>
      </c>
      <c r="C37" s="20">
        <v>10.08</v>
      </c>
      <c r="D37" s="20">
        <v>0.59</v>
      </c>
      <c r="E37" s="14">
        <v>3.28</v>
      </c>
      <c r="F37" s="14">
        <v>-7.18</v>
      </c>
      <c r="G37" s="14">
        <v>-7.18</v>
      </c>
      <c r="H37" s="14">
        <v>-21.14</v>
      </c>
      <c r="I37" s="14">
        <v>10.029999999999999</v>
      </c>
      <c r="J37" s="14">
        <v>10.14</v>
      </c>
      <c r="K37" s="14" t="s">
        <v>82</v>
      </c>
      <c r="L37" s="22">
        <f t="shared" si="0"/>
        <v>5.8999999999999999E-3</v>
      </c>
      <c r="M37" s="16">
        <f t="shared" si="1"/>
        <v>10.020876826722338</v>
      </c>
      <c r="N37" s="17">
        <f>VLOOKUP(A37,Total_de_acoes!A:B,2,FALSE)</f>
        <v>660411219</v>
      </c>
      <c r="O37" s="23">
        <f t="shared" si="2"/>
        <v>39045606.935449012</v>
      </c>
      <c r="P37" s="15" t="str">
        <f t="shared" si="3"/>
        <v>Valor Subiu</v>
      </c>
      <c r="Q37" s="15" t="str">
        <f>VLOOKUP(A37,Ticker!A:B,2,FALSE)</f>
        <v>Metalúrgica Gerdau</v>
      </c>
      <c r="R37" s="15" t="str">
        <f>VLOOKUP(Q37,'Informações Empresas CHAT GPT'!A:C,2,FALSE)</f>
        <v>Siderurgia</v>
      </c>
      <c r="S37" s="15">
        <f>VLOOKUP(R37,'Informações Empresas CHAT GPT'!B:D,2,FALSE)</f>
        <v>60</v>
      </c>
      <c r="T37" s="15" t="str">
        <f t="shared" si="4"/>
        <v>Entre 50A e 100A</v>
      </c>
    </row>
    <row r="38" spans="1:20" ht="12.75">
      <c r="A38" s="18" t="s">
        <v>83</v>
      </c>
      <c r="B38" s="19">
        <v>45317</v>
      </c>
      <c r="C38" s="18">
        <v>18.57</v>
      </c>
      <c r="D38" s="18">
        <v>0.59</v>
      </c>
      <c r="E38" s="13">
        <v>2.65</v>
      </c>
      <c r="F38" s="13">
        <v>-4.08</v>
      </c>
      <c r="G38" s="13">
        <v>-4.08</v>
      </c>
      <c r="H38" s="13">
        <v>13.35</v>
      </c>
      <c r="I38" s="13">
        <v>18.3</v>
      </c>
      <c r="J38" s="13">
        <v>18.66</v>
      </c>
      <c r="K38" s="13" t="s">
        <v>84</v>
      </c>
      <c r="L38" s="22">
        <f t="shared" si="0"/>
        <v>5.8999999999999999E-3</v>
      </c>
      <c r="M38" s="16">
        <f t="shared" si="1"/>
        <v>18.461079630181928</v>
      </c>
      <c r="N38" s="17">
        <f>VLOOKUP(A38,Total_de_acoes!A:B,2,FALSE)</f>
        <v>1168097881</v>
      </c>
      <c r="O38" s="23">
        <f t="shared" si="2"/>
        <v>127229653.18222687</v>
      </c>
      <c r="P38" s="15" t="str">
        <f t="shared" si="3"/>
        <v>Valor Subiu</v>
      </c>
      <c r="Q38" s="15" t="str">
        <f>VLOOKUP(A38,Ticker!A:B,2,FALSE)</f>
        <v>Cosan</v>
      </c>
      <c r="R38" s="15" t="str">
        <f>VLOOKUP(Q38,'Informações Empresas CHAT GPT'!A:C,2,FALSE)</f>
        <v>Energia/Agricultura</v>
      </c>
      <c r="S38" s="15">
        <f>VLOOKUP(R38,'Informações Empresas CHAT GPT'!B:D,2,FALSE)</f>
        <v>85</v>
      </c>
      <c r="T38" s="15" t="str">
        <f t="shared" si="4"/>
        <v>Entre 50A e 100A</v>
      </c>
    </row>
    <row r="39" spans="1:20" ht="12.75">
      <c r="A39" s="20" t="s">
        <v>85</v>
      </c>
      <c r="B39" s="21">
        <v>45317</v>
      </c>
      <c r="C39" s="20">
        <v>24.34</v>
      </c>
      <c r="D39" s="20">
        <v>0.56999999999999995</v>
      </c>
      <c r="E39" s="14">
        <v>2.48</v>
      </c>
      <c r="F39" s="14">
        <v>-2.29</v>
      </c>
      <c r="G39" s="14">
        <v>-2.29</v>
      </c>
      <c r="H39" s="14">
        <v>17.29</v>
      </c>
      <c r="I39" s="14">
        <v>24.17</v>
      </c>
      <c r="J39" s="14">
        <v>24.56</v>
      </c>
      <c r="K39" s="14" t="s">
        <v>86</v>
      </c>
      <c r="L39" s="22">
        <f t="shared" si="0"/>
        <v>5.6999999999999993E-3</v>
      </c>
      <c r="M39" s="16">
        <f t="shared" si="1"/>
        <v>24.202048324550063</v>
      </c>
      <c r="N39" s="17">
        <f>VLOOKUP(A39,Total_de_acoes!A:B,2,FALSE)</f>
        <v>1134986472</v>
      </c>
      <c r="O39" s="23">
        <f t="shared" si="2"/>
        <v>156573285.42541304</v>
      </c>
      <c r="P39" s="15" t="str">
        <f t="shared" si="3"/>
        <v>Valor Subiu</v>
      </c>
      <c r="Q39" s="15" t="str">
        <f>VLOOKUP(A39,Ticker!A:B,2,FALSE)</f>
        <v>JBS</v>
      </c>
      <c r="R39" s="15" t="str">
        <f>VLOOKUP(Q39,'Informações Empresas CHAT GPT'!A:C,2,FALSE)</f>
        <v>Alimentos</v>
      </c>
      <c r="S39" s="15">
        <f>VLOOKUP(R39,'Informações Empresas CHAT GPT'!B:D,2,FALSE)</f>
        <v>28</v>
      </c>
      <c r="T39" s="15" t="str">
        <f t="shared" si="4"/>
        <v>Menos de 50A</v>
      </c>
    </row>
    <row r="40" spans="1:20" ht="12.75">
      <c r="A40" s="18" t="s">
        <v>87</v>
      </c>
      <c r="B40" s="19">
        <v>45317</v>
      </c>
      <c r="C40" s="18">
        <v>2.08</v>
      </c>
      <c r="D40" s="18">
        <v>0.48</v>
      </c>
      <c r="E40" s="13">
        <v>2.46</v>
      </c>
      <c r="F40" s="13">
        <v>-3.7</v>
      </c>
      <c r="G40" s="13">
        <v>-3.7</v>
      </c>
      <c r="H40" s="13">
        <v>-51.4</v>
      </c>
      <c r="I40" s="13">
        <v>2.02</v>
      </c>
      <c r="J40" s="13">
        <v>2.1</v>
      </c>
      <c r="K40" s="13" t="s">
        <v>88</v>
      </c>
      <c r="L40" s="22">
        <f t="shared" si="0"/>
        <v>4.7999999999999996E-3</v>
      </c>
      <c r="M40" s="16">
        <f t="shared" si="1"/>
        <v>2.0700636942675161</v>
      </c>
      <c r="N40" s="17">
        <f>VLOOKUP(A40,Total_de_acoes!A:B,2,FALSE)</f>
        <v>2867627068</v>
      </c>
      <c r="O40" s="23">
        <f t="shared" si="2"/>
        <v>28493619.274394516</v>
      </c>
      <c r="P40" s="15" t="str">
        <f t="shared" si="3"/>
        <v>Valor Subiu</v>
      </c>
      <c r="Q40" s="15" t="str">
        <f>VLOOKUP(A40,Ticker!A:B,2,FALSE)</f>
        <v>Magazine Luiza</v>
      </c>
      <c r="R40" s="15" t="str">
        <f>VLOOKUP(Q40,'Informações Empresas CHAT GPT'!A:C,2,FALSE)</f>
        <v>Varejo/E-commerce</v>
      </c>
      <c r="S40" s="15">
        <f>VLOOKUP(R40,'Informações Empresas CHAT GPT'!B:D,2,FALSE)</f>
        <v>64</v>
      </c>
      <c r="T40" s="15" t="str">
        <f t="shared" si="4"/>
        <v>Entre 50A e 100A</v>
      </c>
    </row>
    <row r="41" spans="1:20" ht="12.75">
      <c r="A41" s="20" t="s">
        <v>89</v>
      </c>
      <c r="B41" s="21">
        <v>45317</v>
      </c>
      <c r="C41" s="20">
        <v>13.75</v>
      </c>
      <c r="D41" s="20">
        <v>0.36</v>
      </c>
      <c r="E41" s="14">
        <v>-0.72</v>
      </c>
      <c r="F41" s="14">
        <v>-9.9499999999999993</v>
      </c>
      <c r="G41" s="14">
        <v>-9.9499999999999993</v>
      </c>
      <c r="H41" s="14">
        <v>15.78</v>
      </c>
      <c r="I41" s="14">
        <v>13.67</v>
      </c>
      <c r="J41" s="14">
        <v>13.9</v>
      </c>
      <c r="K41" s="14" t="s">
        <v>90</v>
      </c>
      <c r="L41" s="22">
        <f t="shared" si="0"/>
        <v>3.5999999999999999E-3</v>
      </c>
      <c r="M41" s="16">
        <f t="shared" si="1"/>
        <v>13.700677560781187</v>
      </c>
      <c r="N41" s="17">
        <f>VLOOKUP(A41,Total_de_acoes!A:B,2,FALSE)</f>
        <v>1500728902</v>
      </c>
      <c r="O41" s="23">
        <f t="shared" si="2"/>
        <v>74019610.052810252</v>
      </c>
      <c r="P41" s="15" t="str">
        <f t="shared" si="3"/>
        <v>Valor Subiu</v>
      </c>
      <c r="Q41" s="15" t="str">
        <f>VLOOKUP(A41,Ticker!A:B,2,FALSE)</f>
        <v>Banco Bradesco</v>
      </c>
      <c r="R41" s="15" t="str">
        <f>VLOOKUP(Q41,'Informações Empresas CHAT GPT'!A:C,2,FALSE)</f>
        <v>Serviços Financeiros</v>
      </c>
      <c r="S41" s="15">
        <f>VLOOKUP(R41,'Informações Empresas CHAT GPT'!B:D,2,FALSE)</f>
        <v>13</v>
      </c>
      <c r="T41" s="15" t="str">
        <f t="shared" si="4"/>
        <v>Menos de 50A</v>
      </c>
    </row>
    <row r="42" spans="1:20" ht="12.75">
      <c r="A42" s="18" t="s">
        <v>91</v>
      </c>
      <c r="B42" s="19">
        <v>45317</v>
      </c>
      <c r="C42" s="18">
        <v>21.84</v>
      </c>
      <c r="D42" s="18">
        <v>0.27</v>
      </c>
      <c r="E42" s="13">
        <v>3.65</v>
      </c>
      <c r="F42" s="13">
        <v>-8.08</v>
      </c>
      <c r="G42" s="13">
        <v>-8.08</v>
      </c>
      <c r="H42" s="13">
        <v>-26.1</v>
      </c>
      <c r="I42" s="13">
        <v>21.7</v>
      </c>
      <c r="J42" s="13">
        <v>21.94</v>
      </c>
      <c r="K42" s="13" t="s">
        <v>92</v>
      </c>
      <c r="L42" s="22">
        <f t="shared" si="0"/>
        <v>2.7000000000000001E-3</v>
      </c>
      <c r="M42" s="16">
        <f t="shared" si="1"/>
        <v>21.781190784880824</v>
      </c>
      <c r="N42" s="17">
        <f>VLOOKUP(A42,Total_de_acoes!A:B,2,FALSE)</f>
        <v>1118525506</v>
      </c>
      <c r="O42" s="23">
        <f t="shared" si="2"/>
        <v>65779607.098639093</v>
      </c>
      <c r="P42" s="15" t="str">
        <f t="shared" si="3"/>
        <v>Valor Subiu</v>
      </c>
      <c r="Q42" s="15" t="str">
        <f>VLOOKUP(A42,Ticker!A:B,2,FALSE)</f>
        <v>Gerdau</v>
      </c>
      <c r="R42" s="15" t="str">
        <f>VLOOKUP(Q42,'Informações Empresas CHAT GPT'!A:C,2,FALSE)</f>
        <v>Siderurgia</v>
      </c>
      <c r="S42" s="15">
        <f>VLOOKUP(R42,'Informações Empresas CHAT GPT'!B:D,2,FALSE)</f>
        <v>60</v>
      </c>
      <c r="T42" s="15" t="str">
        <f t="shared" si="4"/>
        <v>Entre 50A e 100A</v>
      </c>
    </row>
    <row r="43" spans="1:20" ht="12.75">
      <c r="A43" s="20" t="s">
        <v>93</v>
      </c>
      <c r="B43" s="21">
        <v>45317</v>
      </c>
      <c r="C43" s="20">
        <v>3.74</v>
      </c>
      <c r="D43" s="20">
        <v>0.26</v>
      </c>
      <c r="E43" s="14">
        <v>0</v>
      </c>
      <c r="F43" s="14">
        <v>-7.2</v>
      </c>
      <c r="G43" s="14">
        <v>-7.2</v>
      </c>
      <c r="H43" s="14">
        <v>15.46</v>
      </c>
      <c r="I43" s="14">
        <v>3.71</v>
      </c>
      <c r="J43" s="14">
        <v>3.78</v>
      </c>
      <c r="K43" s="14" t="s">
        <v>94</v>
      </c>
      <c r="L43" s="22">
        <f t="shared" si="0"/>
        <v>2.5999999999999999E-3</v>
      </c>
      <c r="M43" s="16">
        <f t="shared" si="1"/>
        <v>3.7303012168362262</v>
      </c>
      <c r="N43" s="17">
        <f>VLOOKUP(A43,Total_de_acoes!A:B,2,FALSE)</f>
        <v>1193047233</v>
      </c>
      <c r="O43" s="23">
        <f t="shared" si="2"/>
        <v>11571106.417007603</v>
      </c>
      <c r="P43" s="15" t="str">
        <f t="shared" si="3"/>
        <v>Valor Subiu</v>
      </c>
      <c r="Q43" s="15" t="str">
        <f>VLOOKUP(A43,Ticker!A:B,2,FALSE)</f>
        <v>Raízen</v>
      </c>
      <c r="R43" s="15" t="str">
        <f>VLOOKUP(Q43,'Informações Empresas CHAT GPT'!A:C,2,FALSE)</f>
        <v>Energia/Agricultura</v>
      </c>
      <c r="S43" s="15">
        <f>VLOOKUP(R43,'Informações Empresas CHAT GPT'!B:D,2,FALSE)</f>
        <v>85</v>
      </c>
      <c r="T43" s="15" t="str">
        <f t="shared" si="4"/>
        <v>Entre 50A e 100A</v>
      </c>
    </row>
    <row r="44" spans="1:20" ht="12.75">
      <c r="A44" s="18" t="s">
        <v>95</v>
      </c>
      <c r="B44" s="19">
        <v>45317</v>
      </c>
      <c r="C44" s="18">
        <v>10.07</v>
      </c>
      <c r="D44" s="18">
        <v>0.19</v>
      </c>
      <c r="E44" s="13">
        <v>0.9</v>
      </c>
      <c r="F44" s="13">
        <v>-2.8</v>
      </c>
      <c r="G44" s="13">
        <v>-2.8</v>
      </c>
      <c r="H44" s="13">
        <v>32.08</v>
      </c>
      <c r="I44" s="13">
        <v>9.9600000000000009</v>
      </c>
      <c r="J44" s="13">
        <v>10.130000000000001</v>
      </c>
      <c r="K44" s="13" t="s">
        <v>96</v>
      </c>
      <c r="L44" s="22">
        <f t="shared" si="0"/>
        <v>1.9E-3</v>
      </c>
      <c r="M44" s="16">
        <f t="shared" si="1"/>
        <v>10.050903283760855</v>
      </c>
      <c r="N44" s="17">
        <f>VLOOKUP(A44,Total_de_acoes!A:B,2,FALSE)</f>
        <v>1679335290</v>
      </c>
      <c r="O44" s="23">
        <f t="shared" si="2"/>
        <v>32069789.503513202</v>
      </c>
      <c r="P44" s="15" t="str">
        <f t="shared" si="3"/>
        <v>Valor Subiu</v>
      </c>
      <c r="Q44" s="15" t="str">
        <f>VLOOKUP(A44,Ticker!A:B,2,FALSE)</f>
        <v>Copel</v>
      </c>
      <c r="R44" s="15" t="str">
        <f>VLOOKUP(Q44,'Informações Empresas CHAT GPT'!A:C,2,FALSE)</f>
        <v>Energia Elétrica</v>
      </c>
      <c r="S44" s="15">
        <f>VLOOKUP(R44,'Informações Empresas CHAT GPT'!B:D,2,FALSE)</f>
        <v>108</v>
      </c>
      <c r="T44" s="15" t="str">
        <f t="shared" si="4"/>
        <v>Centenária</v>
      </c>
    </row>
    <row r="45" spans="1:20" ht="12.75">
      <c r="A45" s="20" t="s">
        <v>97</v>
      </c>
      <c r="B45" s="21">
        <v>45317</v>
      </c>
      <c r="C45" s="20">
        <v>8.18</v>
      </c>
      <c r="D45" s="20">
        <v>0.12</v>
      </c>
      <c r="E45" s="14">
        <v>-3.76</v>
      </c>
      <c r="F45" s="14">
        <v>-18.77</v>
      </c>
      <c r="G45" s="14">
        <v>-18.77</v>
      </c>
      <c r="H45" s="14">
        <v>-40.74</v>
      </c>
      <c r="I45" s="14">
        <v>8.11</v>
      </c>
      <c r="J45" s="14">
        <v>8.27</v>
      </c>
      <c r="K45" s="14" t="s">
        <v>98</v>
      </c>
      <c r="L45" s="22">
        <f t="shared" si="0"/>
        <v>1.1999999999999999E-3</v>
      </c>
      <c r="M45" s="16">
        <f t="shared" si="1"/>
        <v>8.1701957650819015</v>
      </c>
      <c r="N45" s="17">
        <f>VLOOKUP(A45,Total_de_acoes!A:B,2,FALSE)</f>
        <v>421383330</v>
      </c>
      <c r="O45" s="23">
        <f t="shared" si="2"/>
        <v>4131341.1578905098</v>
      </c>
      <c r="P45" s="15" t="str">
        <f t="shared" si="3"/>
        <v>Valor Subiu</v>
      </c>
      <c r="Q45" s="15" t="str">
        <f>VLOOKUP(A45,Ticker!A:B,2,FALSE)</f>
        <v>Grupo Vamos</v>
      </c>
      <c r="R45" s="15" t="str">
        <f>VLOOKUP(Q45,'Informações Empresas CHAT GPT'!A:C,2,FALSE)</f>
        <v>Locação de Veículos</v>
      </c>
      <c r="S45" s="15">
        <f>VLOOKUP(R45,'Informações Empresas CHAT GPT'!B:D,2,FALSE)</f>
        <v>8</v>
      </c>
      <c r="T45" s="15" t="str">
        <f t="shared" si="4"/>
        <v>Menos de 50A</v>
      </c>
    </row>
    <row r="46" spans="1:20" ht="12.75">
      <c r="A46" s="18" t="s">
        <v>99</v>
      </c>
      <c r="B46" s="19">
        <v>45317</v>
      </c>
      <c r="C46" s="18">
        <v>9.74</v>
      </c>
      <c r="D46" s="18">
        <v>0</v>
      </c>
      <c r="E46" s="13">
        <v>5.3</v>
      </c>
      <c r="F46" s="13">
        <v>0.41</v>
      </c>
      <c r="G46" s="13">
        <v>0.41</v>
      </c>
      <c r="H46" s="13">
        <v>17.989999999999998</v>
      </c>
      <c r="I46" s="13">
        <v>9.61</v>
      </c>
      <c r="J46" s="13">
        <v>9.86</v>
      </c>
      <c r="K46" s="13" t="s">
        <v>100</v>
      </c>
      <c r="L46" s="22">
        <f t="shared" si="0"/>
        <v>0</v>
      </c>
      <c r="M46" s="16">
        <f t="shared" si="1"/>
        <v>9.74</v>
      </c>
      <c r="N46" s="17">
        <f>VLOOKUP(A46,Total_de_acoes!A:B,2,FALSE)</f>
        <v>331799687</v>
      </c>
      <c r="O46" s="23">
        <f t="shared" si="2"/>
        <v>0</v>
      </c>
      <c r="P46" s="15" t="str">
        <f t="shared" si="3"/>
        <v>Sem alteração</v>
      </c>
      <c r="Q46" s="15" t="str">
        <f>VLOOKUP(A46,Ticker!A:B,2,FALSE)</f>
        <v>Marfrig</v>
      </c>
      <c r="R46" s="15" t="str">
        <f>VLOOKUP(Q46,'Informações Empresas CHAT GPT'!A:C,2,FALSE)</f>
        <v>Alimentos</v>
      </c>
      <c r="S46" s="15">
        <f>VLOOKUP(R46,'Informações Empresas CHAT GPT'!B:D,2,FALSE)</f>
        <v>28</v>
      </c>
      <c r="T46" s="15" t="str">
        <f t="shared" si="4"/>
        <v>Menos de 50A</v>
      </c>
    </row>
    <row r="47" spans="1:20" ht="12.75">
      <c r="A47" s="20" t="s">
        <v>101</v>
      </c>
      <c r="B47" s="21">
        <v>45317</v>
      </c>
      <c r="C47" s="20">
        <v>13.2</v>
      </c>
      <c r="D47" s="20">
        <v>0</v>
      </c>
      <c r="E47" s="14">
        <v>-1.1200000000000001</v>
      </c>
      <c r="F47" s="14">
        <v>-3.86</v>
      </c>
      <c r="G47" s="14">
        <v>-3.86</v>
      </c>
      <c r="H47" s="14">
        <v>0.3</v>
      </c>
      <c r="I47" s="14">
        <v>13.15</v>
      </c>
      <c r="J47" s="14">
        <v>13.29</v>
      </c>
      <c r="K47" s="14" t="s">
        <v>102</v>
      </c>
      <c r="L47" s="22">
        <f t="shared" si="0"/>
        <v>0</v>
      </c>
      <c r="M47" s="16">
        <f t="shared" si="1"/>
        <v>13.2</v>
      </c>
      <c r="N47" s="17">
        <f>VLOOKUP(A47,Total_de_acoes!A:B,2,FALSE)</f>
        <v>4394245879</v>
      </c>
      <c r="O47" s="23">
        <f t="shared" si="2"/>
        <v>0</v>
      </c>
      <c r="P47" s="15" t="str">
        <f t="shared" si="3"/>
        <v>Sem alteração</v>
      </c>
      <c r="Q47" s="15" t="str">
        <f>VLOOKUP(A47,Ticker!A:B,2,FALSE)</f>
        <v>Ambev</v>
      </c>
      <c r="R47" s="15" t="str">
        <f>VLOOKUP(Q47,'Informações Empresas CHAT GPT'!A:C,2,FALSE)</f>
        <v>Bebidas</v>
      </c>
      <c r="S47" s="15">
        <f>VLOOKUP(R47,'Informações Empresas CHAT GPT'!B:D,2,FALSE)</f>
        <v>26</v>
      </c>
      <c r="T47" s="15" t="str">
        <f t="shared" si="4"/>
        <v>Menos de 50A</v>
      </c>
    </row>
    <row r="48" spans="1:20" ht="12.75">
      <c r="A48" s="18" t="s">
        <v>103</v>
      </c>
      <c r="B48" s="19">
        <v>45317</v>
      </c>
      <c r="C48" s="18">
        <v>33.729999999999997</v>
      </c>
      <c r="D48" s="18">
        <v>-0.02</v>
      </c>
      <c r="E48" s="13">
        <v>-2.37</v>
      </c>
      <c r="F48" s="13">
        <v>0.24</v>
      </c>
      <c r="G48" s="13">
        <v>0.24</v>
      </c>
      <c r="H48" s="13">
        <v>0.91</v>
      </c>
      <c r="I48" s="13">
        <v>33.729999999999997</v>
      </c>
      <c r="J48" s="13">
        <v>34.03</v>
      </c>
      <c r="K48" s="13" t="s">
        <v>104</v>
      </c>
      <c r="L48" s="22">
        <f t="shared" si="0"/>
        <v>-2.0000000000000001E-4</v>
      </c>
      <c r="M48" s="16">
        <f t="shared" si="1"/>
        <v>33.736747349469887</v>
      </c>
      <c r="N48" s="17">
        <f>VLOOKUP(A48,Total_de_acoes!A:B,2,FALSE)</f>
        <v>671750768</v>
      </c>
      <c r="O48" s="23">
        <f t="shared" si="2"/>
        <v>-4532537.1883631321</v>
      </c>
      <c r="P48" s="15" t="str">
        <f t="shared" si="3"/>
        <v>Valor Diminuiu</v>
      </c>
      <c r="Q48" s="15" t="str">
        <f>VLOOKUP(A48,Ticker!A:B,2,FALSE)</f>
        <v>BB Seguridade</v>
      </c>
      <c r="R48" s="15" t="str">
        <f>VLOOKUP(Q48,'Informações Empresas CHAT GPT'!A:C,2,FALSE)</f>
        <v>Serviços Financeiros</v>
      </c>
      <c r="S48" s="15">
        <f>VLOOKUP(R48,'Informações Empresas CHAT GPT'!B:D,2,FALSE)</f>
        <v>13</v>
      </c>
      <c r="T48" s="15" t="str">
        <f t="shared" si="4"/>
        <v>Menos de 50A</v>
      </c>
    </row>
    <row r="49" spans="1:20" ht="12.75">
      <c r="A49" s="20" t="s">
        <v>105</v>
      </c>
      <c r="B49" s="21">
        <v>45317</v>
      </c>
      <c r="C49" s="20">
        <v>77.040000000000006</v>
      </c>
      <c r="D49" s="20">
        <v>-0.06</v>
      </c>
      <c r="E49" s="14">
        <v>1.37</v>
      </c>
      <c r="F49" s="14">
        <v>2.2200000000000002</v>
      </c>
      <c r="G49" s="14">
        <v>2.2200000000000002</v>
      </c>
      <c r="H49" s="14">
        <v>45.92</v>
      </c>
      <c r="I49" s="14">
        <v>76.52</v>
      </c>
      <c r="J49" s="14">
        <v>77.69</v>
      </c>
      <c r="K49" s="14" t="s">
        <v>106</v>
      </c>
      <c r="L49" s="22">
        <f t="shared" si="0"/>
        <v>-5.9999999999999995E-4</v>
      </c>
      <c r="M49" s="16">
        <f t="shared" si="1"/>
        <v>77.086251751050639</v>
      </c>
      <c r="N49" s="17">
        <f>VLOOKUP(A49,Total_de_acoes!A:B,2,FALSE)</f>
        <v>340001799</v>
      </c>
      <c r="O49" s="23">
        <f t="shared" si="2"/>
        <v>-15725678.564115381</v>
      </c>
      <c r="P49" s="15" t="str">
        <f t="shared" si="3"/>
        <v>Valor Diminuiu</v>
      </c>
      <c r="Q49" s="15" t="str">
        <f>VLOOKUP(A49,Ticker!A:B,2,FALSE)</f>
        <v>Sabesp</v>
      </c>
      <c r="R49" s="15" t="str">
        <f>VLOOKUP(Q49,'Informações Empresas CHAT GPT'!A:C,2,FALSE)</f>
        <v>Saneamento</v>
      </c>
      <c r="S49" s="15">
        <f>VLOOKUP(R49,'Informações Empresas CHAT GPT'!B:D,2,FALSE)</f>
        <v>47</v>
      </c>
      <c r="T49" s="15" t="str">
        <f t="shared" si="4"/>
        <v>Menos de 50A</v>
      </c>
    </row>
    <row r="50" spans="1:20" ht="12.75">
      <c r="A50" s="18" t="s">
        <v>107</v>
      </c>
      <c r="B50" s="19">
        <v>45317</v>
      </c>
      <c r="C50" s="18">
        <v>30.88</v>
      </c>
      <c r="D50" s="18">
        <v>-0.06</v>
      </c>
      <c r="E50" s="13">
        <v>-2.65</v>
      </c>
      <c r="F50" s="13">
        <v>-8.34</v>
      </c>
      <c r="G50" s="13">
        <v>-8.34</v>
      </c>
      <c r="H50" s="13">
        <v>5.89</v>
      </c>
      <c r="I50" s="13">
        <v>30.65</v>
      </c>
      <c r="J50" s="13">
        <v>31.34</v>
      </c>
      <c r="K50" s="13" t="s">
        <v>108</v>
      </c>
      <c r="L50" s="22">
        <f t="shared" si="0"/>
        <v>-5.9999999999999995E-4</v>
      </c>
      <c r="M50" s="16">
        <f t="shared" si="1"/>
        <v>30.898539123474084</v>
      </c>
      <c r="N50" s="17">
        <f>VLOOKUP(A50,Total_de_acoes!A:B,2,FALSE)</f>
        <v>514122351</v>
      </c>
      <c r="O50" s="23">
        <f t="shared" si="2"/>
        <v>-9531377.7459757738</v>
      </c>
      <c r="P50" s="15" t="str">
        <f t="shared" si="3"/>
        <v>Valor Diminuiu</v>
      </c>
      <c r="Q50" s="15" t="str">
        <f>VLOOKUP(A50,Ticker!A:B,2,FALSE)</f>
        <v>Totvs</v>
      </c>
      <c r="R50" s="15" t="str">
        <f>VLOOKUP(Q50,'Informações Empresas CHAT GPT'!A:C,2,FALSE)</f>
        <v>Tecnologia</v>
      </c>
      <c r="S50" s="15">
        <f>VLOOKUP(R50,'Informações Empresas CHAT GPT'!B:D,2,FALSE)</f>
        <v>24</v>
      </c>
      <c r="T50" s="15" t="str">
        <f t="shared" si="4"/>
        <v>Menos de 50A</v>
      </c>
    </row>
    <row r="51" spans="1:20" ht="12.75">
      <c r="A51" s="20" t="s">
        <v>109</v>
      </c>
      <c r="B51" s="21">
        <v>45317</v>
      </c>
      <c r="C51" s="20">
        <v>11.64</v>
      </c>
      <c r="D51" s="20">
        <v>-0.17</v>
      </c>
      <c r="E51" s="14">
        <v>0.95</v>
      </c>
      <c r="F51" s="14">
        <v>1.39</v>
      </c>
      <c r="G51" s="14">
        <v>1.39</v>
      </c>
      <c r="H51" s="14">
        <v>12.26</v>
      </c>
      <c r="I51" s="14">
        <v>11.64</v>
      </c>
      <c r="J51" s="14">
        <v>11.8</v>
      </c>
      <c r="K51" s="14" t="s">
        <v>110</v>
      </c>
      <c r="L51" s="22">
        <f t="shared" si="0"/>
        <v>-1.7000000000000001E-3</v>
      </c>
      <c r="M51" s="16">
        <f t="shared" si="1"/>
        <v>11.659821696884705</v>
      </c>
      <c r="N51" s="17">
        <f>VLOOKUP(A51,Total_de_acoes!A:B,2,FALSE)</f>
        <v>1437415777</v>
      </c>
      <c r="O51" s="23">
        <f t="shared" si="2"/>
        <v>-28492019.828986604</v>
      </c>
      <c r="P51" s="15" t="str">
        <f t="shared" si="3"/>
        <v>Valor Diminuiu</v>
      </c>
      <c r="Q51" s="15" t="str">
        <f>VLOOKUP(A51,Ticker!A:B,2,FALSE)</f>
        <v>CEMIG</v>
      </c>
      <c r="R51" s="15" t="str">
        <f>VLOOKUP(Q51,'Informações Empresas CHAT GPT'!A:C,2,FALSE)</f>
        <v>Energia Elétrica</v>
      </c>
      <c r="S51" s="15">
        <f>VLOOKUP(R51,'Informações Empresas CHAT GPT'!B:D,2,FALSE)</f>
        <v>108</v>
      </c>
      <c r="T51" s="15" t="str">
        <f t="shared" si="4"/>
        <v>Centenária</v>
      </c>
    </row>
    <row r="52" spans="1:20" ht="12.75">
      <c r="A52" s="18" t="s">
        <v>111</v>
      </c>
      <c r="B52" s="19">
        <v>45317</v>
      </c>
      <c r="C52" s="18">
        <v>46.04</v>
      </c>
      <c r="D52" s="18">
        <v>-0.19</v>
      </c>
      <c r="E52" s="13">
        <v>-1.41</v>
      </c>
      <c r="F52" s="13">
        <v>-2</v>
      </c>
      <c r="G52" s="13">
        <v>-2</v>
      </c>
      <c r="H52" s="13">
        <v>7.43</v>
      </c>
      <c r="I52" s="13">
        <v>45.91</v>
      </c>
      <c r="J52" s="13">
        <v>46.42</v>
      </c>
      <c r="K52" s="13" t="s">
        <v>112</v>
      </c>
      <c r="L52" s="22">
        <f t="shared" si="0"/>
        <v>-1.9E-3</v>
      </c>
      <c r="M52" s="16">
        <f t="shared" si="1"/>
        <v>46.1276425207895</v>
      </c>
      <c r="N52" s="17">
        <f>VLOOKUP(A52,Total_de_acoes!A:B,2,FALSE)</f>
        <v>268544014</v>
      </c>
      <c r="O52" s="23">
        <f t="shared" si="2"/>
        <v>-23535874.329891067</v>
      </c>
      <c r="P52" s="15" t="str">
        <f t="shared" si="3"/>
        <v>Valor Diminuiu</v>
      </c>
      <c r="Q52" s="15" t="str">
        <f>VLOOKUP(A52,Ticker!A:B,2,FALSE)</f>
        <v>Eletrobras</v>
      </c>
      <c r="R52" s="15" t="str">
        <f>VLOOKUP(Q52,'Informações Empresas CHAT GPT'!A:C,2,FALSE)</f>
        <v>Energia Elétrica</v>
      </c>
      <c r="S52" s="15">
        <f>VLOOKUP(R52,'Informações Empresas CHAT GPT'!B:D,2,FALSE)</f>
        <v>108</v>
      </c>
      <c r="T52" s="15" t="str">
        <f t="shared" si="4"/>
        <v>Centenária</v>
      </c>
    </row>
    <row r="53" spans="1:20" ht="12.75">
      <c r="A53" s="20" t="s">
        <v>113</v>
      </c>
      <c r="B53" s="21">
        <v>45317</v>
      </c>
      <c r="C53" s="20">
        <v>12.87</v>
      </c>
      <c r="D53" s="20">
        <v>-0.23</v>
      </c>
      <c r="E53" s="14">
        <v>1.42</v>
      </c>
      <c r="F53" s="14">
        <v>-5.44</v>
      </c>
      <c r="G53" s="14">
        <v>-5.44</v>
      </c>
      <c r="H53" s="14">
        <v>6.36</v>
      </c>
      <c r="I53" s="14">
        <v>12.84</v>
      </c>
      <c r="J53" s="14">
        <v>13.09</v>
      </c>
      <c r="K53" s="14" t="s">
        <v>114</v>
      </c>
      <c r="L53" s="22">
        <f t="shared" si="0"/>
        <v>-2.3E-3</v>
      </c>
      <c r="M53" s="16">
        <f t="shared" si="1"/>
        <v>12.899669239250274</v>
      </c>
      <c r="N53" s="17">
        <f>VLOOKUP(A53,Total_de_acoes!A:B,2,FALSE)</f>
        <v>1579130168</v>
      </c>
      <c r="O53" s="23">
        <f t="shared" si="2"/>
        <v>-46851590.76171875</v>
      </c>
      <c r="P53" s="15" t="str">
        <f t="shared" si="3"/>
        <v>Valor Diminuiu</v>
      </c>
      <c r="Q53" s="15" t="str">
        <f>VLOOKUP(A53,Ticker!A:B,2,FALSE)</f>
        <v>Eneva</v>
      </c>
      <c r="R53" s="15" t="str">
        <f>VLOOKUP(Q53,'Informações Empresas CHAT GPT'!A:C,2,FALSE)</f>
        <v>Energia/Petróleo</v>
      </c>
      <c r="S53" s="15">
        <f>VLOOKUP(R53,'Informações Empresas CHAT GPT'!B:D,2,FALSE)</f>
        <v>69</v>
      </c>
      <c r="T53" s="15" t="str">
        <f t="shared" si="4"/>
        <v>Entre 50A e 100A</v>
      </c>
    </row>
    <row r="54" spans="1:20" ht="12.75">
      <c r="A54" s="18" t="s">
        <v>115</v>
      </c>
      <c r="B54" s="19">
        <v>45317</v>
      </c>
      <c r="C54" s="18">
        <v>33.17</v>
      </c>
      <c r="D54" s="18">
        <v>-0.24</v>
      </c>
      <c r="E54" s="13">
        <v>-0.93</v>
      </c>
      <c r="F54" s="13">
        <v>-10.130000000000001</v>
      </c>
      <c r="G54" s="13">
        <v>-10.130000000000001</v>
      </c>
      <c r="H54" s="13">
        <v>-11.84</v>
      </c>
      <c r="I54" s="13">
        <v>33.04</v>
      </c>
      <c r="J54" s="13">
        <v>33.5</v>
      </c>
      <c r="K54" s="13" t="s">
        <v>116</v>
      </c>
      <c r="L54" s="22">
        <f t="shared" si="0"/>
        <v>-2.3999999999999998E-3</v>
      </c>
      <c r="M54" s="16">
        <f t="shared" si="1"/>
        <v>33.249799518845229</v>
      </c>
      <c r="N54" s="17">
        <f>VLOOKUP(A54,Total_de_acoes!A:B,2,FALSE)</f>
        <v>1481593024</v>
      </c>
      <c r="O54" s="23">
        <f t="shared" si="2"/>
        <v>-118230410.43964578</v>
      </c>
      <c r="P54" s="15" t="str">
        <f t="shared" si="3"/>
        <v>Valor Diminuiu</v>
      </c>
      <c r="Q54" s="15" t="str">
        <f>VLOOKUP(A54,Ticker!A:B,2,FALSE)</f>
        <v>WEG</v>
      </c>
      <c r="R54" s="15" t="str">
        <f>VLOOKUP(Q54,'Informações Empresas CHAT GPT'!A:C,2,FALSE)</f>
        <v>Tecnologia</v>
      </c>
      <c r="S54" s="15">
        <f>VLOOKUP(R54,'Informações Empresas CHAT GPT'!B:D,2,FALSE)</f>
        <v>24</v>
      </c>
      <c r="T54" s="15" t="str">
        <f t="shared" si="4"/>
        <v>Menos de 50A</v>
      </c>
    </row>
    <row r="55" spans="1:20" ht="12.75">
      <c r="A55" s="20" t="s">
        <v>117</v>
      </c>
      <c r="B55" s="21">
        <v>45317</v>
      </c>
      <c r="C55" s="20">
        <v>19.3</v>
      </c>
      <c r="D55" s="20">
        <v>-0.25</v>
      </c>
      <c r="E55" s="14">
        <v>2.0099999999999998</v>
      </c>
      <c r="F55" s="14">
        <v>2.5499999999999998</v>
      </c>
      <c r="G55" s="14">
        <v>2.5499999999999998</v>
      </c>
      <c r="H55" s="14">
        <v>-10.11</v>
      </c>
      <c r="I55" s="14">
        <v>19.100000000000001</v>
      </c>
      <c r="J55" s="14">
        <v>19.510000000000002</v>
      </c>
      <c r="K55" s="14" t="s">
        <v>118</v>
      </c>
      <c r="L55" s="22">
        <f t="shared" si="0"/>
        <v>-2.5000000000000001E-3</v>
      </c>
      <c r="M55" s="16">
        <f t="shared" si="1"/>
        <v>19.348370927318296</v>
      </c>
      <c r="N55" s="17">
        <f>VLOOKUP(A55,Total_de_acoes!A:B,2,FALSE)</f>
        <v>195751130</v>
      </c>
      <c r="O55" s="23">
        <f t="shared" si="2"/>
        <v>-9468663.6817041729</v>
      </c>
      <c r="P55" s="15" t="str">
        <f t="shared" si="3"/>
        <v>Valor Diminuiu</v>
      </c>
      <c r="Q55" s="15" t="str">
        <f>VLOOKUP(A55,Ticker!A:B,2,FALSE)</f>
        <v>SLC Agrícola</v>
      </c>
      <c r="R55" s="15" t="str">
        <f>VLOOKUP(Q55,'Informações Empresas CHAT GPT'!A:C,2,FALSE)</f>
        <v>Agronegócio</v>
      </c>
      <c r="S55" s="15">
        <f>VLOOKUP(R55,'Informações Empresas CHAT GPT'!B:D,2,FALSE)</f>
        <v>45</v>
      </c>
      <c r="T55" s="15" t="str">
        <f t="shared" si="4"/>
        <v>Menos de 50A</v>
      </c>
    </row>
    <row r="56" spans="1:20" ht="12.75">
      <c r="A56" s="18" t="s">
        <v>119</v>
      </c>
      <c r="B56" s="19">
        <v>45317</v>
      </c>
      <c r="C56" s="18">
        <v>24.62</v>
      </c>
      <c r="D56" s="18">
        <v>-0.28000000000000003</v>
      </c>
      <c r="E56" s="13">
        <v>0.53</v>
      </c>
      <c r="F56" s="13">
        <v>-7.27</v>
      </c>
      <c r="G56" s="13">
        <v>-7.27</v>
      </c>
      <c r="H56" s="13">
        <v>39.82</v>
      </c>
      <c r="I56" s="13">
        <v>24.53</v>
      </c>
      <c r="J56" s="13">
        <v>24.92</v>
      </c>
      <c r="K56" s="13" t="s">
        <v>120</v>
      </c>
      <c r="L56" s="22">
        <f t="shared" si="0"/>
        <v>-2.8000000000000004E-3</v>
      </c>
      <c r="M56" s="16">
        <f t="shared" si="1"/>
        <v>24.689129562775772</v>
      </c>
      <c r="N56" s="17">
        <f>VLOOKUP(A56,Total_de_acoes!A:B,2,FALSE)</f>
        <v>532616595</v>
      </c>
      <c r="O56" s="23">
        <f t="shared" si="2"/>
        <v>-36819552.339469947</v>
      </c>
      <c r="P56" s="15" t="str">
        <f t="shared" si="3"/>
        <v>Valor Diminuiu</v>
      </c>
      <c r="Q56" s="15" t="str">
        <f>VLOOKUP(A56,Ticker!A:B,2,FALSE)</f>
        <v>ALOS3</v>
      </c>
      <c r="R56" s="15" t="str">
        <f>VLOOKUP(Q56,'Informações Empresas CHAT GPT'!A:C,2,FALSE)</f>
        <v>Tecnologia</v>
      </c>
      <c r="S56" s="15">
        <f>VLOOKUP(R56,'Informações Empresas CHAT GPT'!B:D,2,FALSE)</f>
        <v>24</v>
      </c>
      <c r="T56" s="15" t="str">
        <f t="shared" si="4"/>
        <v>Menos de 50A</v>
      </c>
    </row>
    <row r="57" spans="1:20" ht="12.75">
      <c r="A57" s="20" t="s">
        <v>121</v>
      </c>
      <c r="B57" s="21">
        <v>45317</v>
      </c>
      <c r="C57" s="20">
        <v>13.27</v>
      </c>
      <c r="D57" s="20">
        <v>-0.3</v>
      </c>
      <c r="E57" s="14">
        <v>-1.78</v>
      </c>
      <c r="F57" s="14">
        <v>-6.42</v>
      </c>
      <c r="G57" s="14">
        <v>-6.42</v>
      </c>
      <c r="H57" s="14">
        <v>13.59</v>
      </c>
      <c r="I57" s="14">
        <v>13.23</v>
      </c>
      <c r="J57" s="14">
        <v>13.41</v>
      </c>
      <c r="K57" s="14" t="s">
        <v>122</v>
      </c>
      <c r="L57" s="22">
        <f t="shared" si="0"/>
        <v>-3.0000000000000001E-3</v>
      </c>
      <c r="M57" s="16">
        <f t="shared" si="1"/>
        <v>13.309929789368104</v>
      </c>
      <c r="N57" s="17">
        <f>VLOOKUP(A57,Total_de_acoes!A:B,2,FALSE)</f>
        <v>995335937</v>
      </c>
      <c r="O57" s="23">
        <f t="shared" si="2"/>
        <v>-39743554.314914532</v>
      </c>
      <c r="P57" s="15" t="str">
        <f t="shared" si="3"/>
        <v>Valor Diminuiu</v>
      </c>
      <c r="Q57" s="15" t="str">
        <f>VLOOKUP(A57,Ticker!A:B,2,FALSE)</f>
        <v>Grupo CCR</v>
      </c>
      <c r="R57" s="15" t="str">
        <f>VLOOKUP(Q57,'Informações Empresas CHAT GPT'!A:C,2,FALSE)</f>
        <v>Infraestrutura</v>
      </c>
      <c r="S57" s="15">
        <f>VLOOKUP(R57,'Informações Empresas CHAT GPT'!B:D,2,FALSE)</f>
        <v>21</v>
      </c>
      <c r="T57" s="15" t="str">
        <f t="shared" si="4"/>
        <v>Menos de 50A</v>
      </c>
    </row>
    <row r="58" spans="1:20" ht="12.75">
      <c r="A58" s="18" t="s">
        <v>123</v>
      </c>
      <c r="B58" s="19">
        <v>45317</v>
      </c>
      <c r="C58" s="18">
        <v>3.03</v>
      </c>
      <c r="D58" s="18">
        <v>-0.32</v>
      </c>
      <c r="E58" s="13">
        <v>-5.0199999999999996</v>
      </c>
      <c r="F58" s="13">
        <v>-13.18</v>
      </c>
      <c r="G58" s="13">
        <v>-13.18</v>
      </c>
      <c r="H58" s="13">
        <v>37.729999999999997</v>
      </c>
      <c r="I58" s="13">
        <v>2.97</v>
      </c>
      <c r="J58" s="13">
        <v>3.06</v>
      </c>
      <c r="K58" s="13" t="s">
        <v>124</v>
      </c>
      <c r="L58" s="22">
        <f t="shared" si="0"/>
        <v>-3.2000000000000002E-3</v>
      </c>
      <c r="M58" s="16">
        <f t="shared" si="1"/>
        <v>3.0397271268057784</v>
      </c>
      <c r="N58" s="17">
        <f>VLOOKUP(A58,Total_de_acoes!A:B,2,FALSE)</f>
        <v>1814920980</v>
      </c>
      <c r="O58" s="23">
        <f t="shared" si="2"/>
        <v>-17653966.514927939</v>
      </c>
      <c r="P58" s="15" t="str">
        <f t="shared" si="3"/>
        <v>Valor Diminuiu</v>
      </c>
      <c r="Q58" s="15" t="str">
        <f>VLOOKUP(A58,Ticker!A:B,2,FALSE)</f>
        <v>Cogna</v>
      </c>
      <c r="R58" s="15" t="str">
        <f>VLOOKUP(Q58,'Informações Empresas CHAT GPT'!A:C,2,FALSE)</f>
        <v>Educação</v>
      </c>
      <c r="S58" s="15">
        <f>VLOOKUP(R58,'Informações Empresas CHAT GPT'!B:D,2,FALSE)</f>
        <v>51</v>
      </c>
      <c r="T58" s="15" t="str">
        <f t="shared" si="4"/>
        <v>Entre 50A e 100A</v>
      </c>
    </row>
    <row r="59" spans="1:20" ht="12.75">
      <c r="A59" s="20" t="s">
        <v>125</v>
      </c>
      <c r="B59" s="21">
        <v>45317</v>
      </c>
      <c r="C59" s="20">
        <v>26.12</v>
      </c>
      <c r="D59" s="20">
        <v>-0.41</v>
      </c>
      <c r="E59" s="14">
        <v>-1.25</v>
      </c>
      <c r="F59" s="14">
        <v>-1.43</v>
      </c>
      <c r="G59" s="14">
        <v>-1.43</v>
      </c>
      <c r="H59" s="14">
        <v>22.81</v>
      </c>
      <c r="I59" s="14">
        <v>26.09</v>
      </c>
      <c r="J59" s="14">
        <v>26.4</v>
      </c>
      <c r="K59" s="14" t="s">
        <v>126</v>
      </c>
      <c r="L59" s="22">
        <f t="shared" si="0"/>
        <v>-4.0999999999999995E-3</v>
      </c>
      <c r="M59" s="16">
        <f t="shared" si="1"/>
        <v>26.227532884827795</v>
      </c>
      <c r="N59" s="17">
        <f>VLOOKUP(A59,Total_de_acoes!A:B,2,FALSE)</f>
        <v>395801044</v>
      </c>
      <c r="O59" s="23">
        <f t="shared" si="2"/>
        <v>-42561628.079172671</v>
      </c>
      <c r="P59" s="15" t="str">
        <f t="shared" si="3"/>
        <v>Valor Diminuiu</v>
      </c>
      <c r="Q59" s="15" t="str">
        <f>VLOOKUP(A59,Ticker!A:B,2,FALSE)</f>
        <v>Transmissão Paulista</v>
      </c>
      <c r="R59" s="15" t="str">
        <f>VLOOKUP(Q59,'Informações Empresas CHAT GPT'!A:C,2,FALSE)</f>
        <v>Energia Elétrica</v>
      </c>
      <c r="S59" s="15">
        <f>VLOOKUP(R59,'Informações Empresas CHAT GPT'!B:D,2,FALSE)</f>
        <v>108</v>
      </c>
      <c r="T59" s="15" t="str">
        <f t="shared" si="4"/>
        <v>Centenária</v>
      </c>
    </row>
    <row r="60" spans="1:20" ht="12.75">
      <c r="A60" s="18" t="s">
        <v>127</v>
      </c>
      <c r="B60" s="19">
        <v>45317</v>
      </c>
      <c r="C60" s="18">
        <v>41.04</v>
      </c>
      <c r="D60" s="18">
        <v>-0.46</v>
      </c>
      <c r="E60" s="13">
        <v>0.56000000000000005</v>
      </c>
      <c r="F60" s="13">
        <v>-9.4600000000000009</v>
      </c>
      <c r="G60" s="13">
        <v>-9.4600000000000009</v>
      </c>
      <c r="H60" s="13">
        <v>13.41</v>
      </c>
      <c r="I60" s="13">
        <v>40.92</v>
      </c>
      <c r="J60" s="13">
        <v>41.59</v>
      </c>
      <c r="K60" s="13" t="s">
        <v>128</v>
      </c>
      <c r="L60" s="22">
        <f t="shared" si="0"/>
        <v>-4.5999999999999999E-3</v>
      </c>
      <c r="M60" s="16">
        <f t="shared" si="1"/>
        <v>41.229656419529839</v>
      </c>
      <c r="N60" s="17">
        <f>VLOOKUP(A60,Total_de_acoes!A:B,2,FALSE)</f>
        <v>255236961</v>
      </c>
      <c r="O60" s="23">
        <f t="shared" si="2"/>
        <v>-48407328.154937305</v>
      </c>
      <c r="P60" s="15" t="str">
        <f t="shared" si="3"/>
        <v>Valor Diminuiu</v>
      </c>
      <c r="Q60" s="15" t="str">
        <f>VLOOKUP(A60,Ticker!A:B,2,FALSE)</f>
        <v>Engie</v>
      </c>
      <c r="R60" s="15" t="str">
        <f>VLOOKUP(Q60,'Informações Empresas CHAT GPT'!A:C,2,FALSE)</f>
        <v>Energia</v>
      </c>
      <c r="S60" s="15">
        <f>VLOOKUP(R60,'Informações Empresas CHAT GPT'!B:D,2,FALSE)</f>
        <v>199</v>
      </c>
      <c r="T60" s="15" t="str">
        <f t="shared" si="4"/>
        <v>Centenária</v>
      </c>
    </row>
    <row r="61" spans="1:20" ht="12.75">
      <c r="A61" s="20" t="s">
        <v>129</v>
      </c>
      <c r="B61" s="21">
        <v>45317</v>
      </c>
      <c r="C61" s="20">
        <v>23.23</v>
      </c>
      <c r="D61" s="20">
        <v>-0.47</v>
      </c>
      <c r="E61" s="14">
        <v>2.4300000000000002</v>
      </c>
      <c r="F61" s="14">
        <v>2.0699999999999998</v>
      </c>
      <c r="G61" s="14">
        <v>2.0699999999999998</v>
      </c>
      <c r="H61" s="14">
        <v>50.65</v>
      </c>
      <c r="I61" s="14">
        <v>22.97</v>
      </c>
      <c r="J61" s="14">
        <v>23.4</v>
      </c>
      <c r="K61" s="14" t="s">
        <v>130</v>
      </c>
      <c r="L61" s="22">
        <f t="shared" si="0"/>
        <v>-4.6999999999999993E-3</v>
      </c>
      <c r="M61" s="16">
        <f t="shared" si="1"/>
        <v>23.339696573897317</v>
      </c>
      <c r="N61" s="17">
        <f>VLOOKUP(A61,Total_de_acoes!A:B,2,FALSE)</f>
        <v>1114412532</v>
      </c>
      <c r="O61" s="23">
        <f t="shared" si="2"/>
        <v>-122247236.66863392</v>
      </c>
      <c r="P61" s="15" t="str">
        <f t="shared" si="3"/>
        <v>Valor Diminuiu</v>
      </c>
      <c r="Q61" s="15" t="str">
        <f>VLOOKUP(A61,Ticker!A:B,2,FALSE)</f>
        <v>Vibra Energia</v>
      </c>
      <c r="R61" s="15" t="str">
        <f>VLOOKUP(Q61,'Informações Empresas CHAT GPT'!A:C,2,FALSE)</f>
        <v>Energia</v>
      </c>
      <c r="S61" s="15">
        <f>VLOOKUP(R61,'Informações Empresas CHAT GPT'!B:D,2,FALSE)</f>
        <v>199</v>
      </c>
      <c r="T61" s="15" t="str">
        <f t="shared" si="4"/>
        <v>Centenária</v>
      </c>
    </row>
    <row r="62" spans="1:20" ht="12.75">
      <c r="A62" s="18" t="s">
        <v>131</v>
      </c>
      <c r="B62" s="19">
        <v>45317</v>
      </c>
      <c r="C62" s="18">
        <v>40.65</v>
      </c>
      <c r="D62" s="18">
        <v>-0.65</v>
      </c>
      <c r="E62" s="13">
        <v>5.45</v>
      </c>
      <c r="F62" s="13">
        <v>-8.24</v>
      </c>
      <c r="G62" s="13">
        <v>-8.24</v>
      </c>
      <c r="H62" s="13">
        <v>73.5</v>
      </c>
      <c r="I62" s="13">
        <v>40.090000000000003</v>
      </c>
      <c r="J62" s="13">
        <v>41.4</v>
      </c>
      <c r="K62" s="13" t="s">
        <v>132</v>
      </c>
      <c r="L62" s="22">
        <f t="shared" si="0"/>
        <v>-6.5000000000000006E-3</v>
      </c>
      <c r="M62" s="16">
        <f t="shared" si="1"/>
        <v>40.915953699043783</v>
      </c>
      <c r="N62" s="17">
        <f>VLOOKUP(A62,Total_de_acoes!A:B,2,FALSE)</f>
        <v>81838843</v>
      </c>
      <c r="O62" s="23">
        <f t="shared" si="2"/>
        <v>-21765343.021313515</v>
      </c>
      <c r="P62" s="15" t="str">
        <f t="shared" si="3"/>
        <v>Valor Diminuiu</v>
      </c>
      <c r="Q62" s="15" t="str">
        <f>VLOOKUP(A62,Ticker!A:B,2,FALSE)</f>
        <v>IRB Brasil RE</v>
      </c>
      <c r="R62" s="15" t="str">
        <f>VLOOKUP(Q62,'Informações Empresas CHAT GPT'!A:C,2,FALSE)</f>
        <v>Seguros/Resseguros</v>
      </c>
      <c r="S62" s="15">
        <f>VLOOKUP(R62,'Informações Empresas CHAT GPT'!B:D,2,FALSE)</f>
        <v>83</v>
      </c>
      <c r="T62" s="15" t="str">
        <f t="shared" si="4"/>
        <v>Entre 50A e 100A</v>
      </c>
    </row>
    <row r="63" spans="1:20" ht="12.75">
      <c r="A63" s="20" t="s">
        <v>133</v>
      </c>
      <c r="B63" s="21">
        <v>45317</v>
      </c>
      <c r="C63" s="20">
        <v>40.86</v>
      </c>
      <c r="D63" s="20">
        <v>-0.65</v>
      </c>
      <c r="E63" s="14">
        <v>-2.04</v>
      </c>
      <c r="F63" s="14">
        <v>-3.7</v>
      </c>
      <c r="G63" s="14">
        <v>-3.7</v>
      </c>
      <c r="H63" s="14">
        <v>-3.64</v>
      </c>
      <c r="I63" s="14">
        <v>40.86</v>
      </c>
      <c r="J63" s="14">
        <v>41.44</v>
      </c>
      <c r="K63" s="14" t="s">
        <v>134</v>
      </c>
      <c r="L63" s="22">
        <f t="shared" si="0"/>
        <v>-6.5000000000000006E-3</v>
      </c>
      <c r="M63" s="16">
        <f t="shared" si="1"/>
        <v>41.127327629592351</v>
      </c>
      <c r="N63" s="17">
        <f>VLOOKUP(A63,Total_de_acoes!A:B,2,FALSE)</f>
        <v>1980568384</v>
      </c>
      <c r="O63" s="23">
        <f t="shared" si="2"/>
        <v>-529460651.3402741</v>
      </c>
      <c r="P63" s="15" t="str">
        <f t="shared" si="3"/>
        <v>Valor Diminuiu</v>
      </c>
      <c r="Q63" s="15" t="str">
        <f>VLOOKUP(A63,Ticker!A:B,2,FALSE)</f>
        <v>Eletrobras</v>
      </c>
      <c r="R63" s="15" t="str">
        <f>VLOOKUP(Q63,'Informações Empresas CHAT GPT'!A:C,2,FALSE)</f>
        <v>Energia Elétrica</v>
      </c>
      <c r="S63" s="15">
        <f>VLOOKUP(R63,'Informações Empresas CHAT GPT'!B:D,2,FALSE)</f>
        <v>108</v>
      </c>
      <c r="T63" s="15" t="str">
        <f t="shared" si="4"/>
        <v>Centenária</v>
      </c>
    </row>
    <row r="64" spans="1:20" ht="12.75">
      <c r="A64" s="18" t="s">
        <v>135</v>
      </c>
      <c r="B64" s="19">
        <v>45317</v>
      </c>
      <c r="C64" s="18">
        <v>3.4</v>
      </c>
      <c r="D64" s="18">
        <v>-0.87</v>
      </c>
      <c r="E64" s="13">
        <v>-4.2300000000000004</v>
      </c>
      <c r="F64" s="13">
        <v>-13.92</v>
      </c>
      <c r="G64" s="13">
        <v>-13.92</v>
      </c>
      <c r="H64" s="13">
        <v>-46.63</v>
      </c>
      <c r="I64" s="13">
        <v>3.35</v>
      </c>
      <c r="J64" s="13">
        <v>3.47</v>
      </c>
      <c r="K64" s="13" t="s">
        <v>136</v>
      </c>
      <c r="L64" s="22">
        <f t="shared" si="0"/>
        <v>-8.6999999999999994E-3</v>
      </c>
      <c r="M64" s="16">
        <f t="shared" si="1"/>
        <v>3.4298396045596693</v>
      </c>
      <c r="N64" s="17">
        <f>VLOOKUP(A64,Total_de_acoes!A:B,2,FALSE)</f>
        <v>309729428</v>
      </c>
      <c r="O64" s="23">
        <f t="shared" si="2"/>
        <v>-9242203.6520125903</v>
      </c>
      <c r="P64" s="15" t="str">
        <f t="shared" si="3"/>
        <v>Valor Diminuiu</v>
      </c>
      <c r="Q64" s="15" t="str">
        <f>VLOOKUP(A64,Ticker!A:B,2,FALSE)</f>
        <v>Petz</v>
      </c>
      <c r="R64" s="15" t="str">
        <f>VLOOKUP(Q64,'Informações Empresas CHAT GPT'!A:C,2,FALSE)</f>
        <v>Varejo/Pet Shop</v>
      </c>
      <c r="S64" s="15">
        <f>VLOOKUP(R64,'Informações Empresas CHAT GPT'!B:D,2,FALSE)</f>
        <v>18</v>
      </c>
      <c r="T64" s="15" t="str">
        <f t="shared" si="4"/>
        <v>Menos de 50A</v>
      </c>
    </row>
    <row r="65" spans="1:20" ht="12.75">
      <c r="A65" s="20" t="s">
        <v>137</v>
      </c>
      <c r="B65" s="21">
        <v>45317</v>
      </c>
      <c r="C65" s="20">
        <v>15.91</v>
      </c>
      <c r="D65" s="20">
        <v>-0.93</v>
      </c>
      <c r="E65" s="14">
        <v>-2.39</v>
      </c>
      <c r="F65" s="14">
        <v>-14.92</v>
      </c>
      <c r="G65" s="14">
        <v>-14.92</v>
      </c>
      <c r="H65" s="14">
        <v>8.93</v>
      </c>
      <c r="I65" s="14">
        <v>15.85</v>
      </c>
      <c r="J65" s="14">
        <v>16.309999999999999</v>
      </c>
      <c r="K65" s="14" t="s">
        <v>138</v>
      </c>
      <c r="L65" s="22">
        <f t="shared" si="0"/>
        <v>-9.300000000000001E-3</v>
      </c>
      <c r="M65" s="16">
        <f t="shared" si="1"/>
        <v>16.059351973352175</v>
      </c>
      <c r="N65" s="17">
        <f>VLOOKUP(A65,Total_de_acoes!A:B,2,FALSE)</f>
        <v>91514307</v>
      </c>
      <c r="O65" s="23">
        <f t="shared" si="2"/>
        <v>-13667842.34040677</v>
      </c>
      <c r="P65" s="15" t="str">
        <f t="shared" si="3"/>
        <v>Valor Diminuiu</v>
      </c>
      <c r="Q65" s="15" t="str">
        <f>VLOOKUP(A65,Ticker!A:B,2,FALSE)</f>
        <v>EZTEC</v>
      </c>
      <c r="R65" s="15" t="str">
        <f>VLOOKUP(Q65,'Informações Empresas CHAT GPT'!A:C,2,FALSE)</f>
        <v>Construção Civil</v>
      </c>
      <c r="S65" s="15">
        <f>VLOOKUP(R65,'Informações Empresas CHAT GPT'!B:D,2,FALSE)</f>
        <v>43</v>
      </c>
      <c r="T65" s="15" t="str">
        <f t="shared" si="4"/>
        <v>Menos de 50A</v>
      </c>
    </row>
    <row r="66" spans="1:20" ht="12.75">
      <c r="A66" s="18" t="s">
        <v>139</v>
      </c>
      <c r="B66" s="19">
        <v>45317</v>
      </c>
      <c r="C66" s="18">
        <v>16.489999999999998</v>
      </c>
      <c r="D66" s="18">
        <v>-1.07</v>
      </c>
      <c r="E66" s="13">
        <v>1.04</v>
      </c>
      <c r="F66" s="13">
        <v>-8.59</v>
      </c>
      <c r="G66" s="13">
        <v>-8.59</v>
      </c>
      <c r="H66" s="13">
        <v>17.16</v>
      </c>
      <c r="I66" s="13">
        <v>16.399999999999999</v>
      </c>
      <c r="J66" s="13">
        <v>16.71</v>
      </c>
      <c r="K66" s="13" t="s">
        <v>82</v>
      </c>
      <c r="L66" s="22">
        <f t="shared" si="0"/>
        <v>-1.0700000000000001E-2</v>
      </c>
      <c r="M66" s="16">
        <f t="shared" si="1"/>
        <v>16.668351359547152</v>
      </c>
      <c r="N66" s="17">
        <f>VLOOKUP(A66,Total_de_acoes!A:B,2,FALSE)</f>
        <v>240822651</v>
      </c>
      <c r="O66" s="23">
        <f t="shared" si="2"/>
        <v>-42951047.215599783</v>
      </c>
      <c r="P66" s="15" t="str">
        <f t="shared" si="3"/>
        <v>Valor Diminuiu</v>
      </c>
      <c r="Q66" s="15" t="str">
        <f>VLOOKUP(A66,Ticker!A:B,2,FALSE)</f>
        <v>Fleury</v>
      </c>
      <c r="R66" s="15" t="str">
        <f>VLOOKUP(Q66,'Informações Empresas CHAT GPT'!A:C,2,FALSE)</f>
        <v>Saúde</v>
      </c>
      <c r="S66" s="15">
        <f>VLOOKUP(R66,'Informações Empresas CHAT GPT'!B:D,2,FALSE)</f>
        <v>50</v>
      </c>
      <c r="T66" s="15" t="str">
        <f t="shared" si="4"/>
        <v>Entre 50A e 100A</v>
      </c>
    </row>
    <row r="67" spans="1:20" ht="12.75">
      <c r="A67" s="20" t="s">
        <v>140</v>
      </c>
      <c r="B67" s="21">
        <v>45317</v>
      </c>
      <c r="C67" s="20">
        <v>6.95</v>
      </c>
      <c r="D67" s="20">
        <v>-1.27</v>
      </c>
      <c r="E67" s="14">
        <v>-0.43</v>
      </c>
      <c r="F67" s="14">
        <v>-6.71</v>
      </c>
      <c r="G67" s="14">
        <v>-6.71</v>
      </c>
      <c r="H67" s="14">
        <v>-30.01</v>
      </c>
      <c r="I67" s="14">
        <v>6.87</v>
      </c>
      <c r="J67" s="14">
        <v>7.14</v>
      </c>
      <c r="K67" s="14" t="s">
        <v>141</v>
      </c>
      <c r="L67" s="22">
        <f t="shared" ref="L67:L82" si="5">D67/100</f>
        <v>-1.2699999999999999E-2</v>
      </c>
      <c r="M67" s="16">
        <f t="shared" ref="M67:M82" si="6">C67/(L67+1)</f>
        <v>7.0394003848880793</v>
      </c>
      <c r="N67" s="17">
        <f>VLOOKUP(A67,Total_de_acoes!A:B,2,FALSE)</f>
        <v>496029967</v>
      </c>
      <c r="O67" s="23">
        <f t="shared" ref="O67:O82" si="7">(C67-M67)*N67</f>
        <v>-44345269.965821177</v>
      </c>
      <c r="P67" s="15" t="str">
        <f t="shared" ref="P67:P82" si="8">IF(O67&gt;0,"Valor Subiu", IF(O67&lt;0,"Valor Diminuiu","Sem alteração"))</f>
        <v>Valor Diminuiu</v>
      </c>
      <c r="Q67" s="15" t="str">
        <f>VLOOKUP(A67,Ticker!A:B,2,FALSE)</f>
        <v>Grupo Soma</v>
      </c>
      <c r="R67" s="15" t="str">
        <f>VLOOKUP(Q67,'Informações Empresas CHAT GPT'!A:C,2,FALSE)</f>
        <v>Varejo</v>
      </c>
      <c r="S67" s="15">
        <f>VLOOKUP(R67,'Informações Empresas CHAT GPT'!B:D,2,FALSE)</f>
        <v>29</v>
      </c>
      <c r="T67" s="15" t="str">
        <f t="shared" ref="T67:T82" si="9">IF(S67&gt;100,"Centenária",IF(S67&lt;50,"Menos de 50A","Entre 50A e 100A"))</f>
        <v>Menos de 50A</v>
      </c>
    </row>
    <row r="68" spans="1:20" ht="12.75">
      <c r="A68" s="18" t="s">
        <v>142</v>
      </c>
      <c r="B68" s="19">
        <v>45317</v>
      </c>
      <c r="C68" s="18">
        <v>8.67</v>
      </c>
      <c r="D68" s="18">
        <v>-1.36</v>
      </c>
      <c r="E68" s="13">
        <v>4.08</v>
      </c>
      <c r="F68" s="13">
        <v>-14.33</v>
      </c>
      <c r="G68" s="13">
        <v>-14.33</v>
      </c>
      <c r="H68" s="13">
        <v>-34.520000000000003</v>
      </c>
      <c r="I68" s="13">
        <v>8.6199999999999992</v>
      </c>
      <c r="J68" s="13">
        <v>8.8000000000000007</v>
      </c>
      <c r="K68" s="13" t="s">
        <v>143</v>
      </c>
      <c r="L68" s="22">
        <f t="shared" si="5"/>
        <v>-1.3600000000000001E-2</v>
      </c>
      <c r="M68" s="16">
        <f t="shared" si="6"/>
        <v>8.7895377128953776</v>
      </c>
      <c r="N68" s="17">
        <f>VLOOKUP(A68,Total_de_acoes!A:B,2,FALSE)</f>
        <v>176733968</v>
      </c>
      <c r="O68" s="23">
        <f t="shared" si="7"/>
        <v>-21126374.325644854</v>
      </c>
      <c r="P68" s="15" t="str">
        <f t="shared" si="8"/>
        <v>Valor Diminuiu</v>
      </c>
      <c r="Q68" s="15" t="str">
        <f>VLOOKUP(A68,Ticker!A:B,2,FALSE)</f>
        <v>Alpargatas</v>
      </c>
      <c r="R68" s="15" t="str">
        <f>VLOOKUP(Q68,'Informações Empresas CHAT GPT'!A:C,2,FALSE)</f>
        <v>Calçados</v>
      </c>
      <c r="S68" s="15">
        <f>VLOOKUP(R68,'Informações Empresas CHAT GPT'!B:D,2,FALSE)</f>
        <v>113</v>
      </c>
      <c r="T68" s="15" t="str">
        <f t="shared" si="9"/>
        <v>Centenária</v>
      </c>
    </row>
    <row r="69" spans="1:20" ht="12.75">
      <c r="A69" s="20" t="s">
        <v>144</v>
      </c>
      <c r="B69" s="21">
        <v>45317</v>
      </c>
      <c r="C69" s="20">
        <v>22.84</v>
      </c>
      <c r="D69" s="20">
        <v>-1.38</v>
      </c>
      <c r="E69" s="14">
        <v>2.38</v>
      </c>
      <c r="F69" s="14">
        <v>-5.15</v>
      </c>
      <c r="G69" s="14">
        <v>-5.15</v>
      </c>
      <c r="H69" s="14">
        <v>60.09</v>
      </c>
      <c r="I69" s="14">
        <v>22.62</v>
      </c>
      <c r="J69" s="14">
        <v>23.34</v>
      </c>
      <c r="K69" s="14" t="s">
        <v>145</v>
      </c>
      <c r="L69" s="22">
        <f t="shared" si="5"/>
        <v>-1.38E-2</v>
      </c>
      <c r="M69" s="16">
        <f t="shared" si="6"/>
        <v>23.1596025147029</v>
      </c>
      <c r="N69" s="17">
        <f>VLOOKUP(A69,Total_de_acoes!A:B,2,FALSE)</f>
        <v>265784616</v>
      </c>
      <c r="O69" s="23">
        <f t="shared" si="7"/>
        <v>-84945431.642944753</v>
      </c>
      <c r="P69" s="15" t="str">
        <f t="shared" si="8"/>
        <v>Valor Diminuiu</v>
      </c>
      <c r="Q69" s="15" t="str">
        <f>VLOOKUP(A69,Ticker!A:B,2,FALSE)</f>
        <v>Cyrela</v>
      </c>
      <c r="R69" s="15" t="str">
        <f>VLOOKUP(Q69,'Informações Empresas CHAT GPT'!A:C,2,FALSE)</f>
        <v>Construção Civil</v>
      </c>
      <c r="S69" s="15">
        <f>VLOOKUP(R69,'Informações Empresas CHAT GPT'!B:D,2,FALSE)</f>
        <v>43</v>
      </c>
      <c r="T69" s="15" t="str">
        <f t="shared" si="9"/>
        <v>Menos de 50A</v>
      </c>
    </row>
    <row r="70" spans="1:20" ht="12.75">
      <c r="A70" s="18" t="s">
        <v>146</v>
      </c>
      <c r="B70" s="19">
        <v>45317</v>
      </c>
      <c r="C70" s="18">
        <v>22.4</v>
      </c>
      <c r="D70" s="18">
        <v>-1.4</v>
      </c>
      <c r="E70" s="13">
        <v>5.0199999999999996</v>
      </c>
      <c r="F70" s="13">
        <v>0.04</v>
      </c>
      <c r="G70" s="13">
        <v>0.04</v>
      </c>
      <c r="H70" s="13">
        <v>34.29</v>
      </c>
      <c r="I70" s="13">
        <v>22.26</v>
      </c>
      <c r="J70" s="13">
        <v>22.92</v>
      </c>
      <c r="K70" s="13" t="s">
        <v>147</v>
      </c>
      <c r="L70" s="22">
        <f t="shared" si="5"/>
        <v>-1.3999999999999999E-2</v>
      </c>
      <c r="M70" s="16">
        <f t="shared" si="6"/>
        <v>22.718052738336713</v>
      </c>
      <c r="N70" s="17">
        <f>VLOOKUP(A70,Total_de_acoes!A:B,2,FALSE)</f>
        <v>734632705</v>
      </c>
      <c r="O70" s="23">
        <f t="shared" si="7"/>
        <v>-233651943.49695757</v>
      </c>
      <c r="P70" s="15" t="str">
        <f t="shared" si="8"/>
        <v>Valor Diminuiu</v>
      </c>
      <c r="Q70" s="15" t="str">
        <f>VLOOKUP(A70,Ticker!A:B,2,FALSE)</f>
        <v>Embraer</v>
      </c>
      <c r="R70" s="15" t="str">
        <f>VLOOKUP(Q70,'Informações Empresas CHAT GPT'!A:C,2,FALSE)</f>
        <v>Aeroespacial</v>
      </c>
      <c r="S70" s="15">
        <f>VLOOKUP(R70,'Informações Empresas CHAT GPT'!B:D,2,FALSE)</f>
        <v>53</v>
      </c>
      <c r="T70" s="15" t="str">
        <f t="shared" si="9"/>
        <v>Entre 50A e 100A</v>
      </c>
    </row>
    <row r="71" spans="1:20" ht="12.75">
      <c r="A71" s="20" t="s">
        <v>148</v>
      </c>
      <c r="B71" s="21">
        <v>45317</v>
      </c>
      <c r="C71" s="20">
        <v>15.97</v>
      </c>
      <c r="D71" s="20">
        <v>-1.41</v>
      </c>
      <c r="E71" s="14">
        <v>-7.37</v>
      </c>
      <c r="F71" s="14">
        <v>-5.45</v>
      </c>
      <c r="G71" s="14">
        <v>-5.45</v>
      </c>
      <c r="H71" s="14">
        <v>23.51</v>
      </c>
      <c r="I71" s="14">
        <v>15.84</v>
      </c>
      <c r="J71" s="14">
        <v>16.43</v>
      </c>
      <c r="K71" s="14" t="s">
        <v>149</v>
      </c>
      <c r="L71" s="22">
        <f t="shared" si="5"/>
        <v>-1.41E-2</v>
      </c>
      <c r="M71" s="16">
        <f t="shared" si="6"/>
        <v>16.198397403387769</v>
      </c>
      <c r="N71" s="17">
        <f>VLOOKUP(A71,Total_de_acoes!A:B,2,FALSE)</f>
        <v>846244302</v>
      </c>
      <c r="O71" s="23">
        <f t="shared" si="7"/>
        <v>-193280001.20849475</v>
      </c>
      <c r="P71" s="15" t="str">
        <f t="shared" si="8"/>
        <v>Valor Diminuiu</v>
      </c>
      <c r="Q71" s="15" t="str">
        <f>VLOOKUP(A71,Ticker!A:B,2,FALSE)</f>
        <v>Natura</v>
      </c>
      <c r="R71" s="15" t="str">
        <f>VLOOKUP(Q71,'Informações Empresas CHAT GPT'!A:C,2,FALSE)</f>
        <v>Cosméticos</v>
      </c>
      <c r="S71" s="15">
        <f>VLOOKUP(R71,'Informações Empresas CHAT GPT'!B:D,2,FALSE)</f>
        <v>53</v>
      </c>
      <c r="T71" s="15" t="str">
        <f t="shared" si="9"/>
        <v>Entre 50A e 100A</v>
      </c>
    </row>
    <row r="72" spans="1:20" ht="12.75">
      <c r="A72" s="18" t="s">
        <v>150</v>
      </c>
      <c r="B72" s="19">
        <v>45317</v>
      </c>
      <c r="C72" s="18">
        <v>13.8</v>
      </c>
      <c r="D72" s="18">
        <v>-1.42</v>
      </c>
      <c r="E72" s="13">
        <v>-3.5</v>
      </c>
      <c r="F72" s="13">
        <v>2</v>
      </c>
      <c r="G72" s="13">
        <v>2</v>
      </c>
      <c r="H72" s="13">
        <v>-34.020000000000003</v>
      </c>
      <c r="I72" s="13">
        <v>13.63</v>
      </c>
      <c r="J72" s="13">
        <v>14</v>
      </c>
      <c r="K72" s="13" t="s">
        <v>151</v>
      </c>
      <c r="L72" s="22">
        <f t="shared" si="5"/>
        <v>-1.4199999999999999E-2</v>
      </c>
      <c r="M72" s="16">
        <f t="shared" si="6"/>
        <v>13.998782714546561</v>
      </c>
      <c r="N72" s="17">
        <f>VLOOKUP(A72,Total_de_acoes!A:B,2,FALSE)</f>
        <v>1349217892</v>
      </c>
      <c r="O72" s="23">
        <f t="shared" si="7"/>
        <v>-268201195.08654764</v>
      </c>
      <c r="P72" s="15" t="str">
        <f t="shared" si="8"/>
        <v>Valor Diminuiu</v>
      </c>
      <c r="Q72" s="15" t="str">
        <f>VLOOKUP(A72,Ticker!A:B,2,FALSE)</f>
        <v>Assaí</v>
      </c>
      <c r="R72" s="15" t="str">
        <f>VLOOKUP(Q72,'Informações Empresas CHAT GPT'!A:C,2,FALSE)</f>
        <v>Varejo/Atacado</v>
      </c>
      <c r="S72" s="15">
        <f>VLOOKUP(R72,'Informações Empresas CHAT GPT'!B:D,2,FALSE)</f>
        <v>47</v>
      </c>
      <c r="T72" s="15" t="str">
        <f t="shared" si="9"/>
        <v>Menos de 50A</v>
      </c>
    </row>
    <row r="73" spans="1:20" ht="12.75">
      <c r="A73" s="20" t="s">
        <v>152</v>
      </c>
      <c r="B73" s="21">
        <v>45317</v>
      </c>
      <c r="C73" s="20">
        <v>13.22</v>
      </c>
      <c r="D73" s="20">
        <v>-1.56</v>
      </c>
      <c r="E73" s="14">
        <v>-4.13</v>
      </c>
      <c r="F73" s="14">
        <v>-8.58</v>
      </c>
      <c r="G73" s="14">
        <v>-8.58</v>
      </c>
      <c r="H73" s="14">
        <v>3.88</v>
      </c>
      <c r="I73" s="14">
        <v>13.18</v>
      </c>
      <c r="J73" s="14">
        <v>13.42</v>
      </c>
      <c r="K73" s="14" t="s">
        <v>153</v>
      </c>
      <c r="L73" s="22">
        <f t="shared" si="5"/>
        <v>-1.5600000000000001E-2</v>
      </c>
      <c r="M73" s="16">
        <f t="shared" si="6"/>
        <v>13.429500203169443</v>
      </c>
      <c r="N73" s="17">
        <f>VLOOKUP(A73,Total_de_acoes!A:B,2,FALSE)</f>
        <v>5602790110</v>
      </c>
      <c r="O73" s="23">
        <f t="shared" si="7"/>
        <v>-1173785666.3607426</v>
      </c>
      <c r="P73" s="15" t="str">
        <f t="shared" si="8"/>
        <v>Valor Diminuiu</v>
      </c>
      <c r="Q73" s="15" t="str">
        <f>VLOOKUP(A73,Ticker!A:B,2,FALSE)</f>
        <v>B3</v>
      </c>
      <c r="R73" s="15" t="str">
        <f>VLOOKUP(Q73,'Informações Empresas CHAT GPT'!A:C,2,FALSE)</f>
        <v>Serviços Financeiros</v>
      </c>
      <c r="S73" s="15">
        <f>VLOOKUP(R73,'Informações Empresas CHAT GPT'!B:D,2,FALSE)</f>
        <v>13</v>
      </c>
      <c r="T73" s="15" t="str">
        <f t="shared" si="9"/>
        <v>Menos de 50A</v>
      </c>
    </row>
    <row r="74" spans="1:20" ht="12.75">
      <c r="A74" s="18" t="s">
        <v>154</v>
      </c>
      <c r="B74" s="19">
        <v>45317</v>
      </c>
      <c r="C74" s="18">
        <v>31.08</v>
      </c>
      <c r="D74" s="18">
        <v>-1.61</v>
      </c>
      <c r="E74" s="13">
        <v>-5.27</v>
      </c>
      <c r="F74" s="13">
        <v>-13.06</v>
      </c>
      <c r="G74" s="13">
        <v>-13.06</v>
      </c>
      <c r="H74" s="13">
        <v>-27.52</v>
      </c>
      <c r="I74" s="13">
        <v>30.91</v>
      </c>
      <c r="J74" s="13">
        <v>31.72</v>
      </c>
      <c r="K74" s="13" t="s">
        <v>155</v>
      </c>
      <c r="L74" s="22">
        <f t="shared" si="5"/>
        <v>-1.61E-2</v>
      </c>
      <c r="M74" s="16">
        <f t="shared" si="6"/>
        <v>31.588576074804347</v>
      </c>
      <c r="N74" s="17">
        <f>VLOOKUP(A74,Total_de_acoes!A:B,2,FALSE)</f>
        <v>409490388</v>
      </c>
      <c r="O74" s="23">
        <f t="shared" si="7"/>
        <v>-208257014.19914994</v>
      </c>
      <c r="P74" s="15" t="str">
        <f t="shared" si="8"/>
        <v>Valor Diminuiu</v>
      </c>
      <c r="Q74" s="15" t="str">
        <f>VLOOKUP(A74,Ticker!A:B,2,FALSE)</f>
        <v>Hypera</v>
      </c>
      <c r="R74" s="15" t="str">
        <f>VLOOKUP(Q74,'Informações Empresas CHAT GPT'!A:C,2,FALSE)</f>
        <v>Farmacêutica</v>
      </c>
      <c r="S74" s="15">
        <f>VLOOKUP(R74,'Informações Empresas CHAT GPT'!B:D,2,FALSE)</f>
        <v>20</v>
      </c>
      <c r="T74" s="15" t="str">
        <f t="shared" si="9"/>
        <v>Menos de 50A</v>
      </c>
    </row>
    <row r="75" spans="1:20" ht="12.75">
      <c r="A75" s="20" t="s">
        <v>156</v>
      </c>
      <c r="B75" s="21">
        <v>45317</v>
      </c>
      <c r="C75" s="20">
        <v>28.2</v>
      </c>
      <c r="D75" s="20">
        <v>-1.94</v>
      </c>
      <c r="E75" s="14">
        <v>0.36</v>
      </c>
      <c r="F75" s="14">
        <v>-3.79</v>
      </c>
      <c r="G75" s="14">
        <v>-3.79</v>
      </c>
      <c r="H75" s="14">
        <v>17.100000000000001</v>
      </c>
      <c r="I75" s="14">
        <v>28.13</v>
      </c>
      <c r="J75" s="14">
        <v>28.97</v>
      </c>
      <c r="K75" s="14" t="s">
        <v>157</v>
      </c>
      <c r="L75" s="22">
        <f t="shared" si="5"/>
        <v>-1.9400000000000001E-2</v>
      </c>
      <c r="M75" s="16">
        <f t="shared" si="6"/>
        <v>28.757903324495206</v>
      </c>
      <c r="N75" s="17">
        <f>VLOOKUP(A75,Total_de_acoes!A:B,2,FALSE)</f>
        <v>142377330</v>
      </c>
      <c r="O75" s="23">
        <f t="shared" si="7"/>
        <v>-79432785.73975119</v>
      </c>
      <c r="P75" s="15" t="str">
        <f t="shared" si="8"/>
        <v>Valor Diminuiu</v>
      </c>
      <c r="Q75" s="15" t="str">
        <f>VLOOKUP(A75,Ticker!A:B,2,FALSE)</f>
        <v>São Martinho</v>
      </c>
      <c r="R75" s="15" t="str">
        <f>VLOOKUP(Q75,'Informações Empresas CHAT GPT'!A:C,2,FALSE)</f>
        <v>Agronegócio</v>
      </c>
      <c r="S75" s="15">
        <f>VLOOKUP(R75,'Informações Empresas CHAT GPT'!B:D,2,FALSE)</f>
        <v>45</v>
      </c>
      <c r="T75" s="15" t="str">
        <f t="shared" si="9"/>
        <v>Menos de 50A</v>
      </c>
    </row>
    <row r="76" spans="1:20" ht="12.75">
      <c r="A76" s="18" t="s">
        <v>158</v>
      </c>
      <c r="B76" s="19">
        <v>45317</v>
      </c>
      <c r="C76" s="18">
        <v>3.93</v>
      </c>
      <c r="D76" s="18">
        <v>-1.99</v>
      </c>
      <c r="E76" s="13">
        <v>-2.2400000000000002</v>
      </c>
      <c r="F76" s="13">
        <v>-11.69</v>
      </c>
      <c r="G76" s="13">
        <v>-11.69</v>
      </c>
      <c r="H76" s="13">
        <v>-11.49</v>
      </c>
      <c r="I76" s="13">
        <v>3.89</v>
      </c>
      <c r="J76" s="13">
        <v>4.0599999999999996</v>
      </c>
      <c r="K76" s="13" t="s">
        <v>159</v>
      </c>
      <c r="L76" s="22">
        <f t="shared" si="5"/>
        <v>-1.9900000000000001E-2</v>
      </c>
      <c r="M76" s="16">
        <f t="shared" si="6"/>
        <v>4.0097949188858282</v>
      </c>
      <c r="N76" s="17">
        <f>VLOOKUP(A76,Total_de_acoes!A:B,2,FALSE)</f>
        <v>4394332306</v>
      </c>
      <c r="O76" s="23">
        <f t="shared" si="7"/>
        <v>-350645389.91464359</v>
      </c>
      <c r="P76" s="15" t="str">
        <f t="shared" si="8"/>
        <v>Valor Diminuiu</v>
      </c>
      <c r="Q76" s="15" t="str">
        <f>VLOOKUP(A76,Ticker!A:B,2,FALSE)</f>
        <v>Hapvida</v>
      </c>
      <c r="R76" s="15" t="str">
        <f>VLOOKUP(Q76,'Informações Empresas CHAT GPT'!A:C,2,FALSE)</f>
        <v>Saúde</v>
      </c>
      <c r="S76" s="15">
        <f>VLOOKUP(R76,'Informações Empresas CHAT GPT'!B:D,2,FALSE)</f>
        <v>50</v>
      </c>
      <c r="T76" s="15" t="str">
        <f t="shared" si="9"/>
        <v>Entre 50A e 100A</v>
      </c>
    </row>
    <row r="77" spans="1:20" ht="12.75">
      <c r="A77" s="20" t="s">
        <v>160</v>
      </c>
      <c r="B77" s="21">
        <v>45317</v>
      </c>
      <c r="C77" s="20">
        <v>15.78</v>
      </c>
      <c r="D77" s="20">
        <v>-2.29</v>
      </c>
      <c r="E77" s="14">
        <v>-5.62</v>
      </c>
      <c r="F77" s="14">
        <v>-9.41</v>
      </c>
      <c r="G77" s="14">
        <v>-9.41</v>
      </c>
      <c r="H77" s="14">
        <v>-24.94</v>
      </c>
      <c r="I77" s="14">
        <v>15.7</v>
      </c>
      <c r="J77" s="14">
        <v>16.23</v>
      </c>
      <c r="K77" s="14" t="s">
        <v>161</v>
      </c>
      <c r="L77" s="22">
        <f t="shared" si="5"/>
        <v>-2.29E-2</v>
      </c>
      <c r="M77" s="16">
        <f t="shared" si="6"/>
        <v>16.149831132944428</v>
      </c>
      <c r="N77" s="17">
        <f>VLOOKUP(A77,Total_de_acoes!A:B,2,FALSE)</f>
        <v>951329770</v>
      </c>
      <c r="O77" s="23">
        <f t="shared" si="7"/>
        <v>-351831366.6428625</v>
      </c>
      <c r="P77" s="15" t="str">
        <f t="shared" si="8"/>
        <v>Valor Diminuiu</v>
      </c>
      <c r="Q77" s="15" t="str">
        <f>VLOOKUP(A77,Ticker!A:B,2,FALSE)</f>
        <v>Lojas Renner</v>
      </c>
      <c r="R77" s="15" t="str">
        <f>VLOOKUP(Q77,'Informações Empresas CHAT GPT'!A:C,2,FALSE)</f>
        <v>Varejo de Moda</v>
      </c>
      <c r="S77" s="15">
        <f>VLOOKUP(R77,'Informações Empresas CHAT GPT'!B:D,2,FALSE)</f>
        <v>55</v>
      </c>
      <c r="T77" s="15" t="str">
        <f t="shared" si="9"/>
        <v>Entre 50A e 100A</v>
      </c>
    </row>
    <row r="78" spans="1:20" ht="12.75">
      <c r="A78" s="18" t="s">
        <v>162</v>
      </c>
      <c r="B78" s="19">
        <v>45317</v>
      </c>
      <c r="C78" s="18">
        <v>10.71</v>
      </c>
      <c r="D78" s="18">
        <v>-2.4500000000000002</v>
      </c>
      <c r="E78" s="13">
        <v>-9.4700000000000006</v>
      </c>
      <c r="F78" s="13">
        <v>-13.98</v>
      </c>
      <c r="G78" s="13">
        <v>-13.98</v>
      </c>
      <c r="H78" s="13">
        <v>-32.72</v>
      </c>
      <c r="I78" s="13">
        <v>10.7</v>
      </c>
      <c r="J78" s="13">
        <v>11.08</v>
      </c>
      <c r="K78" s="13" t="s">
        <v>163</v>
      </c>
      <c r="L78" s="22">
        <f t="shared" si="5"/>
        <v>-2.4500000000000001E-2</v>
      </c>
      <c r="M78" s="16">
        <f t="shared" si="6"/>
        <v>10.978985135827781</v>
      </c>
      <c r="N78" s="17">
        <f>VLOOKUP(A78,Total_de_acoes!A:B,2,FALSE)</f>
        <v>533990587</v>
      </c>
      <c r="O78" s="23">
        <f t="shared" si="7"/>
        <v>-143635530.57495093</v>
      </c>
      <c r="P78" s="15" t="str">
        <f t="shared" si="8"/>
        <v>Valor Diminuiu</v>
      </c>
      <c r="Q78" s="15" t="str">
        <f>VLOOKUP(A78,Ticker!A:B,2,FALSE)</f>
        <v>Carrefour Brasil</v>
      </c>
      <c r="R78" s="15" t="str">
        <f>VLOOKUP(Q78,'Informações Empresas CHAT GPT'!A:C,2,FALSE)</f>
        <v>Varejo/Supermercados</v>
      </c>
      <c r="S78" s="15">
        <f>VLOOKUP(R78,'Informações Empresas CHAT GPT'!B:D,2,FALSE)</f>
        <v>46</v>
      </c>
      <c r="T78" s="15" t="str">
        <f t="shared" si="9"/>
        <v>Menos de 50A</v>
      </c>
    </row>
    <row r="79" spans="1:20" ht="12.75">
      <c r="A79" s="20" t="s">
        <v>164</v>
      </c>
      <c r="B79" s="21">
        <v>45317</v>
      </c>
      <c r="C79" s="20">
        <v>8.6999999999999993</v>
      </c>
      <c r="D79" s="20">
        <v>-2.46</v>
      </c>
      <c r="E79" s="14">
        <v>-6.95</v>
      </c>
      <c r="F79" s="14">
        <v>-23.55</v>
      </c>
      <c r="G79" s="14">
        <v>-23.55</v>
      </c>
      <c r="H79" s="14">
        <v>-85.74</v>
      </c>
      <c r="I79" s="14">
        <v>8.67</v>
      </c>
      <c r="J79" s="14">
        <v>8.9499999999999993</v>
      </c>
      <c r="K79" s="14" t="s">
        <v>165</v>
      </c>
      <c r="L79" s="22">
        <f t="shared" si="5"/>
        <v>-2.46E-2</v>
      </c>
      <c r="M79" s="16">
        <f t="shared" si="6"/>
        <v>8.9194176748000817</v>
      </c>
      <c r="N79" s="17">
        <f>VLOOKUP(A79,Total_de_acoes!A:B,2,FALSE)</f>
        <v>94843047</v>
      </c>
      <c r="O79" s="23">
        <f t="shared" si="7"/>
        <v>-20810240.843694936</v>
      </c>
      <c r="P79" s="15" t="str">
        <f t="shared" si="8"/>
        <v>Valor Diminuiu</v>
      </c>
      <c r="Q79" s="15" t="str">
        <f>VLOOKUP(A79,Ticker!A:B,2,FALSE)</f>
        <v>Casas Bahia</v>
      </c>
      <c r="R79" s="15" t="str">
        <f>VLOOKUP(Q79,'Informações Empresas CHAT GPT'!A:C,2,FALSE)</f>
        <v>Varejo/Eletrodomésticos</v>
      </c>
      <c r="S79" s="15">
        <f>VLOOKUP(R79,'Informações Empresas CHAT GPT'!B:D,2,FALSE)</f>
        <v>70</v>
      </c>
      <c r="T79" s="15" t="str">
        <f t="shared" si="9"/>
        <v>Entre 50A e 100A</v>
      </c>
    </row>
    <row r="80" spans="1:20" ht="12.75">
      <c r="A80" s="18" t="s">
        <v>166</v>
      </c>
      <c r="B80" s="19">
        <v>45317</v>
      </c>
      <c r="C80" s="18">
        <v>56.24</v>
      </c>
      <c r="D80" s="18">
        <v>-3.63</v>
      </c>
      <c r="E80" s="13">
        <v>-6.41</v>
      </c>
      <c r="F80" s="13">
        <v>-11.57</v>
      </c>
      <c r="G80" s="13">
        <v>-11.57</v>
      </c>
      <c r="H80" s="13">
        <v>-2.77</v>
      </c>
      <c r="I80" s="13">
        <v>56.04</v>
      </c>
      <c r="J80" s="13">
        <v>58.9</v>
      </c>
      <c r="K80" s="13" t="s">
        <v>167</v>
      </c>
      <c r="L80" s="22">
        <f t="shared" si="5"/>
        <v>-3.6299999999999999E-2</v>
      </c>
      <c r="M80" s="16">
        <f t="shared" si="6"/>
        <v>58.358410293659851</v>
      </c>
      <c r="N80" s="17">
        <f>VLOOKUP(A80,Total_de_acoes!A:B,2,FALSE)</f>
        <v>853202347</v>
      </c>
      <c r="O80" s="23">
        <f t="shared" si="7"/>
        <v>-1807432634.4595425</v>
      </c>
      <c r="P80" s="15" t="str">
        <f t="shared" si="8"/>
        <v>Valor Diminuiu</v>
      </c>
      <c r="Q80" s="15" t="str">
        <f>VLOOKUP(A80,Ticker!A:B,2,FALSE)</f>
        <v>Localiza</v>
      </c>
      <c r="R80" s="15" t="str">
        <f>VLOOKUP(Q80,'Informações Empresas CHAT GPT'!A:C,2,FALSE)</f>
        <v>Locação de Veículos</v>
      </c>
      <c r="S80" s="15">
        <f>VLOOKUP(R80,'Informações Empresas CHAT GPT'!B:D,2,FALSE)</f>
        <v>8</v>
      </c>
      <c r="T80" s="15" t="str">
        <f t="shared" si="9"/>
        <v>Menos de 50A</v>
      </c>
    </row>
    <row r="81" spans="1:20" ht="12.75">
      <c r="A81" s="20" t="s">
        <v>168</v>
      </c>
      <c r="B81" s="21">
        <v>45317</v>
      </c>
      <c r="C81" s="20">
        <v>3.07</v>
      </c>
      <c r="D81" s="20">
        <v>-4.3600000000000003</v>
      </c>
      <c r="E81" s="14">
        <v>-5.54</v>
      </c>
      <c r="F81" s="14">
        <v>-12.29</v>
      </c>
      <c r="G81" s="14">
        <v>-12.29</v>
      </c>
      <c r="H81" s="14">
        <v>-36.83</v>
      </c>
      <c r="I81" s="14">
        <v>3.05</v>
      </c>
      <c r="J81" s="14">
        <v>3.23</v>
      </c>
      <c r="K81" s="14" t="s">
        <v>169</v>
      </c>
      <c r="L81" s="22">
        <f t="shared" si="5"/>
        <v>-4.36E-2</v>
      </c>
      <c r="M81" s="16">
        <f t="shared" si="6"/>
        <v>3.2099539941447093</v>
      </c>
      <c r="N81" s="17">
        <f>VLOOKUP(A81,Total_de_acoes!A:B,2,FALSE)</f>
        <v>525582771</v>
      </c>
      <c r="O81" s="23">
        <f t="shared" si="7"/>
        <v>-73557408.055094168</v>
      </c>
      <c r="P81" s="15" t="str">
        <f t="shared" si="8"/>
        <v>Valor Diminuiu</v>
      </c>
      <c r="Q81" s="15" t="str">
        <f>VLOOKUP(A81,Ticker!A:B,2,FALSE)</f>
        <v>CVC</v>
      </c>
      <c r="R81" s="15" t="str">
        <f>VLOOKUP(Q81,'Informações Empresas CHAT GPT'!A:C,2,FALSE)</f>
        <v>Turismo</v>
      </c>
      <c r="S81" s="15">
        <f>VLOOKUP(R81,'Informações Empresas CHAT GPT'!B:D,2,FALSE)</f>
        <v>49</v>
      </c>
      <c r="T81" s="15" t="str">
        <f t="shared" si="9"/>
        <v>Menos de 50A</v>
      </c>
    </row>
    <row r="82" spans="1:20" ht="12.75">
      <c r="A82" s="18" t="s">
        <v>170</v>
      </c>
      <c r="B82" s="19">
        <v>45317</v>
      </c>
      <c r="C82" s="18">
        <v>5.92</v>
      </c>
      <c r="D82" s="18">
        <v>-8.07</v>
      </c>
      <c r="E82" s="13">
        <v>-15.91</v>
      </c>
      <c r="F82" s="13">
        <v>-34</v>
      </c>
      <c r="G82" s="13">
        <v>-34</v>
      </c>
      <c r="H82" s="13">
        <v>-25.44</v>
      </c>
      <c r="I82" s="13">
        <v>5.51</v>
      </c>
      <c r="J82" s="13">
        <v>6.02</v>
      </c>
      <c r="K82" s="13" t="s">
        <v>171</v>
      </c>
      <c r="L82" s="22">
        <f t="shared" si="5"/>
        <v>-8.0700000000000008E-2</v>
      </c>
      <c r="M82" s="16">
        <f t="shared" si="6"/>
        <v>6.4396823670183831</v>
      </c>
      <c r="N82" s="17">
        <f>VLOOKUP(A82,Total_de_acoes!A:B,2,FALSE)</f>
        <v>198184909</v>
      </c>
      <c r="O82" s="23">
        <f t="shared" si="7"/>
        <v>-102993202.61644287</v>
      </c>
      <c r="P82" s="15" t="str">
        <f t="shared" si="8"/>
        <v>Valor Diminuiu</v>
      </c>
      <c r="Q82" s="15" t="str">
        <f>VLOOKUP(A82,Ticker!A:B,2,FALSE)</f>
        <v>GOL</v>
      </c>
      <c r="R82" s="15" t="str">
        <f>VLOOKUP(Q82,'Informações Empresas CHAT GPT'!A:C,2,FALSE)</f>
        <v>Transporte Aéreo</v>
      </c>
      <c r="S82" s="15">
        <f>VLOOKUP(R82,'Informações Empresas CHAT GPT'!B:D,2,FALSE)</f>
        <v>13</v>
      </c>
      <c r="T82" s="15" t="str">
        <f t="shared" si="9"/>
        <v>Menos de 50A</v>
      </c>
    </row>
  </sheetData>
  <autoFilter ref="A1:T82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C2" sqref="C2"/>
    </sheetView>
  </sheetViews>
  <sheetFormatPr defaultColWidth="12.5703125" defaultRowHeight="15.75" customHeight="1"/>
  <cols>
    <col min="1" max="1" width="19.42578125" customWidth="1"/>
    <col min="2" max="2" width="13.85546875" bestFit="1" customWidth="1"/>
  </cols>
  <sheetData>
    <row r="1" spans="1:2">
      <c r="A1" s="1" t="s">
        <v>172</v>
      </c>
      <c r="B1" s="1" t="s">
        <v>173</v>
      </c>
    </row>
    <row r="2" spans="1:2">
      <c r="A2" s="2" t="s">
        <v>37</v>
      </c>
      <c r="B2" s="3">
        <v>235665566</v>
      </c>
    </row>
    <row r="3" spans="1:2">
      <c r="A3" s="2" t="s">
        <v>119</v>
      </c>
      <c r="B3" s="3">
        <v>532616595</v>
      </c>
    </row>
    <row r="4" spans="1:2">
      <c r="A4" s="2" t="s">
        <v>142</v>
      </c>
      <c r="B4" s="3">
        <v>176733968</v>
      </c>
    </row>
    <row r="5" spans="1:2">
      <c r="A5" s="2" t="s">
        <v>101</v>
      </c>
      <c r="B5" s="3">
        <v>4394245879</v>
      </c>
    </row>
    <row r="6" spans="1:2">
      <c r="A6" s="2" t="s">
        <v>49</v>
      </c>
      <c r="B6" s="3">
        <v>62305891</v>
      </c>
    </row>
    <row r="7" spans="1:2">
      <c r="A7" s="2" t="s">
        <v>150</v>
      </c>
      <c r="B7" s="3">
        <v>1349217892</v>
      </c>
    </row>
    <row r="8" spans="1:2">
      <c r="A8" s="2" t="s">
        <v>35</v>
      </c>
      <c r="B8" s="3">
        <v>327593725</v>
      </c>
    </row>
    <row r="9" spans="1:2">
      <c r="A9" s="2" t="s">
        <v>152</v>
      </c>
      <c r="B9" s="3">
        <v>5602790110</v>
      </c>
    </row>
    <row r="10" spans="1:2">
      <c r="A10" s="2" t="s">
        <v>103</v>
      </c>
      <c r="B10" s="3">
        <v>671750768</v>
      </c>
    </row>
    <row r="11" spans="1:2">
      <c r="A11" s="2" t="s">
        <v>89</v>
      </c>
      <c r="B11" s="3">
        <v>1500728902</v>
      </c>
    </row>
    <row r="12" spans="1:2">
      <c r="A12" s="2" t="s">
        <v>51</v>
      </c>
      <c r="B12" s="3">
        <v>5146576868</v>
      </c>
    </row>
    <row r="13" spans="1:2">
      <c r="A13" s="2" t="s">
        <v>69</v>
      </c>
      <c r="B13" s="3">
        <v>251003438</v>
      </c>
    </row>
    <row r="14" spans="1:2">
      <c r="A14" s="2" t="s">
        <v>77</v>
      </c>
      <c r="B14" s="3">
        <v>1420949112</v>
      </c>
    </row>
    <row r="15" spans="1:2">
      <c r="A15" s="2" t="s">
        <v>33</v>
      </c>
      <c r="B15" s="3">
        <v>265877867</v>
      </c>
    </row>
    <row r="16" spans="1:2">
      <c r="A16" s="2" t="s">
        <v>57</v>
      </c>
      <c r="B16" s="3">
        <v>1677525446</v>
      </c>
    </row>
    <row r="17" spans="1:2">
      <c r="A17" s="2" t="s">
        <v>174</v>
      </c>
      <c r="B17" s="3">
        <v>1150645866</v>
      </c>
    </row>
    <row r="18" spans="1:2">
      <c r="A18" s="2" t="s">
        <v>162</v>
      </c>
      <c r="B18" s="3">
        <v>533990587</v>
      </c>
    </row>
    <row r="19" spans="1:2">
      <c r="A19" s="2" t="s">
        <v>164</v>
      </c>
      <c r="B19" s="3">
        <v>94843047</v>
      </c>
    </row>
    <row r="20" spans="1:2">
      <c r="A20" s="2" t="s">
        <v>121</v>
      </c>
      <c r="B20" s="3">
        <v>995335937</v>
      </c>
    </row>
    <row r="21" spans="1:2">
      <c r="A21" s="2" t="s">
        <v>109</v>
      </c>
      <c r="B21" s="3">
        <v>1437415777</v>
      </c>
    </row>
    <row r="22" spans="1:2">
      <c r="A22" s="2" t="s">
        <v>63</v>
      </c>
      <c r="B22" s="3">
        <v>1095462329</v>
      </c>
    </row>
    <row r="23" spans="1:2">
      <c r="A23" s="2" t="s">
        <v>123</v>
      </c>
      <c r="B23" s="3">
        <v>1814920980</v>
      </c>
    </row>
    <row r="24" spans="1:2">
      <c r="A24" s="2" t="s">
        <v>95</v>
      </c>
      <c r="B24" s="3">
        <v>1679335290</v>
      </c>
    </row>
    <row r="25" spans="1:2">
      <c r="A25" s="2" t="s">
        <v>83</v>
      </c>
      <c r="B25" s="3">
        <v>1168097881</v>
      </c>
    </row>
    <row r="26" spans="1:2">
      <c r="A26" s="2" t="s">
        <v>19</v>
      </c>
      <c r="B26" s="3">
        <v>187732538</v>
      </c>
    </row>
    <row r="27" spans="1:2">
      <c r="A27" s="2" t="s">
        <v>13</v>
      </c>
      <c r="B27" s="3">
        <v>1110559345</v>
      </c>
    </row>
    <row r="28" spans="1:2">
      <c r="A28" s="2" t="s">
        <v>168</v>
      </c>
      <c r="B28" s="3">
        <v>525582771</v>
      </c>
    </row>
    <row r="29" spans="1:2">
      <c r="A29" s="2" t="s">
        <v>144</v>
      </c>
      <c r="B29" s="3">
        <v>265784616</v>
      </c>
    </row>
    <row r="30" spans="1:2">
      <c r="A30" s="2" t="s">
        <v>65</v>
      </c>
      <c r="B30" s="3">
        <v>302768240</v>
      </c>
    </row>
    <row r="31" spans="1:2">
      <c r="A31" s="2" t="s">
        <v>133</v>
      </c>
      <c r="B31" s="3">
        <v>1980568384</v>
      </c>
    </row>
    <row r="32" spans="1:2">
      <c r="A32" s="2" t="s">
        <v>111</v>
      </c>
      <c r="B32" s="3">
        <v>268544014</v>
      </c>
    </row>
    <row r="33" spans="1:2">
      <c r="A33" s="2" t="s">
        <v>146</v>
      </c>
      <c r="B33" s="3">
        <v>734632705</v>
      </c>
    </row>
    <row r="34" spans="1:2">
      <c r="A34" s="2" t="s">
        <v>175</v>
      </c>
      <c r="B34" s="3">
        <v>290386402</v>
      </c>
    </row>
    <row r="35" spans="1:2">
      <c r="A35" s="2" t="s">
        <v>113</v>
      </c>
      <c r="B35" s="3">
        <v>1579130168</v>
      </c>
    </row>
    <row r="36" spans="1:2">
      <c r="A36" s="2" t="s">
        <v>127</v>
      </c>
      <c r="B36" s="3">
        <v>255236961</v>
      </c>
    </row>
    <row r="37" spans="1:2">
      <c r="A37" s="2" t="s">
        <v>39</v>
      </c>
      <c r="B37" s="3">
        <v>1095587251</v>
      </c>
    </row>
    <row r="38" spans="1:2">
      <c r="A38" s="2" t="s">
        <v>137</v>
      </c>
      <c r="B38" s="3">
        <v>91514307</v>
      </c>
    </row>
    <row r="39" spans="1:2">
      <c r="A39" s="2" t="s">
        <v>139</v>
      </c>
      <c r="B39" s="3">
        <v>240822651</v>
      </c>
    </row>
    <row r="40" spans="1:2">
      <c r="A40" s="2" t="s">
        <v>91</v>
      </c>
      <c r="B40" s="3">
        <v>1118525506</v>
      </c>
    </row>
    <row r="41" spans="1:2">
      <c r="A41" s="2" t="s">
        <v>81</v>
      </c>
      <c r="B41" s="3">
        <v>660411219</v>
      </c>
    </row>
    <row r="42" spans="1:2">
      <c r="A42" s="2" t="s">
        <v>170</v>
      </c>
      <c r="B42" s="3">
        <v>198184909</v>
      </c>
    </row>
    <row r="43" spans="1:2">
      <c r="A43" s="2" t="s">
        <v>148</v>
      </c>
      <c r="B43" s="3">
        <v>846244302</v>
      </c>
    </row>
    <row r="44" spans="1:2">
      <c r="A44" s="2" t="s">
        <v>140</v>
      </c>
      <c r="B44" s="3">
        <v>496029967</v>
      </c>
    </row>
    <row r="45" spans="1:2">
      <c r="A45" s="2" t="s">
        <v>158</v>
      </c>
      <c r="B45" s="3">
        <v>4394332306</v>
      </c>
    </row>
    <row r="46" spans="1:2">
      <c r="A46" s="2" t="s">
        <v>154</v>
      </c>
      <c r="B46" s="3">
        <v>409490388</v>
      </c>
    </row>
    <row r="47" spans="1:2">
      <c r="A47" s="2" t="s">
        <v>176</v>
      </c>
      <c r="B47" s="3">
        <v>217622138</v>
      </c>
    </row>
    <row r="48" spans="1:2">
      <c r="A48" s="2" t="s">
        <v>131</v>
      </c>
      <c r="B48" s="3">
        <v>81838843</v>
      </c>
    </row>
    <row r="49" spans="1:2">
      <c r="A49" s="2" t="s">
        <v>75</v>
      </c>
      <c r="B49" s="3">
        <v>5372783971</v>
      </c>
    </row>
    <row r="50" spans="1:2">
      <c r="A50" s="2" t="s">
        <v>29</v>
      </c>
      <c r="B50" s="3">
        <v>4801593832</v>
      </c>
    </row>
    <row r="51" spans="1:2">
      <c r="A51" s="2" t="s">
        <v>85</v>
      </c>
      <c r="B51" s="3">
        <v>1134986472</v>
      </c>
    </row>
    <row r="52" spans="1:2">
      <c r="A52" s="2" t="s">
        <v>177</v>
      </c>
      <c r="B52" s="3">
        <v>706747385</v>
      </c>
    </row>
    <row r="53" spans="1:2">
      <c r="A53" s="2" t="s">
        <v>166</v>
      </c>
      <c r="B53" s="3">
        <v>853202347</v>
      </c>
    </row>
    <row r="54" spans="1:2">
      <c r="A54" s="2" t="s">
        <v>160</v>
      </c>
      <c r="B54" s="3">
        <v>951329770</v>
      </c>
    </row>
    <row r="55" spans="1:2">
      <c r="A55" s="2" t="s">
        <v>71</v>
      </c>
      <c r="B55" s="3">
        <v>393173139</v>
      </c>
    </row>
    <row r="56" spans="1:2">
      <c r="A56" s="2" t="s">
        <v>87</v>
      </c>
      <c r="B56" s="3">
        <v>2867627068</v>
      </c>
    </row>
    <row r="57" spans="1:2">
      <c r="A57" s="2" t="s">
        <v>99</v>
      </c>
      <c r="B57" s="3">
        <v>331799687</v>
      </c>
    </row>
    <row r="58" spans="1:2">
      <c r="A58" s="2" t="s">
        <v>53</v>
      </c>
      <c r="B58" s="3">
        <v>261036182</v>
      </c>
    </row>
    <row r="59" spans="1:2">
      <c r="A59" s="2" t="s">
        <v>47</v>
      </c>
      <c r="B59" s="3">
        <v>376187582</v>
      </c>
    </row>
    <row r="60" spans="1:2">
      <c r="A60" s="2" t="s">
        <v>27</v>
      </c>
      <c r="B60" s="3">
        <v>268505432</v>
      </c>
    </row>
    <row r="61" spans="1:2">
      <c r="A61" s="2" t="s">
        <v>55</v>
      </c>
      <c r="B61" s="3">
        <v>159430826</v>
      </c>
    </row>
    <row r="62" spans="1:2">
      <c r="A62" s="2" t="s">
        <v>15</v>
      </c>
      <c r="B62" s="3">
        <v>2379877655</v>
      </c>
    </row>
    <row r="63" spans="1:2">
      <c r="A63" s="2" t="s">
        <v>23</v>
      </c>
      <c r="B63" s="3">
        <v>4566445852</v>
      </c>
    </row>
    <row r="64" spans="1:2">
      <c r="A64" s="2" t="s">
        <v>73</v>
      </c>
      <c r="B64" s="3">
        <v>275005663</v>
      </c>
    </row>
    <row r="65" spans="1:2">
      <c r="A65" s="2" t="s">
        <v>21</v>
      </c>
      <c r="B65" s="3">
        <v>800010734</v>
      </c>
    </row>
    <row r="66" spans="1:2">
      <c r="A66" s="2" t="s">
        <v>135</v>
      </c>
      <c r="B66" s="3">
        <v>309729428</v>
      </c>
    </row>
    <row r="67" spans="1:2">
      <c r="A67" s="2" t="s">
        <v>79</v>
      </c>
      <c r="B67" s="3">
        <v>1275798515</v>
      </c>
    </row>
    <row r="68" spans="1:2">
      <c r="A68" s="2" t="s">
        <v>93</v>
      </c>
      <c r="B68" s="3">
        <v>1193047233</v>
      </c>
    </row>
    <row r="69" spans="1:2">
      <c r="A69" s="2" t="s">
        <v>31</v>
      </c>
      <c r="B69" s="3">
        <v>1168230366</v>
      </c>
    </row>
    <row r="70" spans="1:2">
      <c r="A70" s="2" t="s">
        <v>61</v>
      </c>
      <c r="B70" s="3">
        <v>1218352541</v>
      </c>
    </row>
    <row r="71" spans="1:2">
      <c r="A71" s="2" t="s">
        <v>105</v>
      </c>
      <c r="B71" s="3">
        <v>340001799</v>
      </c>
    </row>
    <row r="72" spans="1:2">
      <c r="A72" s="2" t="s">
        <v>178</v>
      </c>
      <c r="B72" s="3">
        <v>342918449</v>
      </c>
    </row>
    <row r="73" spans="1:2">
      <c r="A73" s="2" t="s">
        <v>156</v>
      </c>
      <c r="B73" s="3">
        <v>142377330</v>
      </c>
    </row>
    <row r="74" spans="1:2">
      <c r="A74" s="2" t="s">
        <v>41</v>
      </c>
      <c r="B74" s="3">
        <v>600865451</v>
      </c>
    </row>
    <row r="75" spans="1:2">
      <c r="A75" s="2" t="s">
        <v>117</v>
      </c>
      <c r="B75" s="3">
        <v>195751130</v>
      </c>
    </row>
    <row r="76" spans="1:2">
      <c r="A76" s="2" t="s">
        <v>17</v>
      </c>
      <c r="B76" s="3">
        <v>683452836</v>
      </c>
    </row>
    <row r="77" spans="1:2">
      <c r="A77" s="2" t="s">
        <v>179</v>
      </c>
      <c r="B77" s="3">
        <v>218568234</v>
      </c>
    </row>
    <row r="78" spans="1:2">
      <c r="A78" s="2" t="s">
        <v>59</v>
      </c>
      <c r="B78" s="3">
        <v>423091712</v>
      </c>
    </row>
    <row r="79" spans="1:2">
      <c r="A79" s="2" t="s">
        <v>67</v>
      </c>
      <c r="B79" s="3">
        <v>807896814</v>
      </c>
    </row>
    <row r="80" spans="1:2">
      <c r="A80" s="2" t="s">
        <v>107</v>
      </c>
      <c r="B80" s="3">
        <v>514122351</v>
      </c>
    </row>
    <row r="81" spans="1:2">
      <c r="A81" s="2" t="s">
        <v>125</v>
      </c>
      <c r="B81" s="3">
        <v>395801044</v>
      </c>
    </row>
    <row r="82" spans="1:2">
      <c r="A82" s="2" t="s">
        <v>45</v>
      </c>
      <c r="B82" s="3">
        <v>1086411192</v>
      </c>
    </row>
    <row r="83" spans="1:2">
      <c r="A83" s="2" t="s">
        <v>11</v>
      </c>
      <c r="B83" s="3">
        <v>515117391</v>
      </c>
    </row>
    <row r="84" spans="1:2">
      <c r="A84" s="2" t="s">
        <v>25</v>
      </c>
      <c r="B84" s="3">
        <v>4196924316</v>
      </c>
    </row>
    <row r="85" spans="1:2">
      <c r="A85" s="2" t="s">
        <v>97</v>
      </c>
      <c r="B85" s="3">
        <v>421383330</v>
      </c>
    </row>
    <row r="86" spans="1:2">
      <c r="A86" s="2" t="s">
        <v>129</v>
      </c>
      <c r="B86" s="3">
        <v>1114412532</v>
      </c>
    </row>
    <row r="87" spans="1:2">
      <c r="A87" s="2" t="s">
        <v>115</v>
      </c>
      <c r="B87" s="3">
        <v>1481593024</v>
      </c>
    </row>
    <row r="88" spans="1:2">
      <c r="A88" s="2" t="s">
        <v>43</v>
      </c>
      <c r="B88" s="3">
        <v>289347914</v>
      </c>
    </row>
    <row r="89" spans="1:2">
      <c r="A89" s="2" t="s">
        <v>180</v>
      </c>
      <c r="B89" s="3">
        <v>96372098181</v>
      </c>
    </row>
    <row r="90" spans="1:2">
      <c r="A90" s="2" t="s">
        <v>181</v>
      </c>
      <c r="B90" s="4">
        <v>17047850.7866643</v>
      </c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6" t="s">
        <v>182</v>
      </c>
      <c r="B1" s="6" t="s">
        <v>183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8" t="s">
        <v>87</v>
      </c>
      <c r="B2" s="8" t="s">
        <v>184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9" t="s">
        <v>158</v>
      </c>
      <c r="B3" s="9" t="s">
        <v>185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" t="s">
        <v>23</v>
      </c>
      <c r="B4" s="8" t="s">
        <v>186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9" t="s">
        <v>152</v>
      </c>
      <c r="B5" s="9" t="s">
        <v>187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8" t="s">
        <v>11</v>
      </c>
      <c r="B6" s="8" t="s">
        <v>188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9" t="s">
        <v>168</v>
      </c>
      <c r="B7" s="9" t="s">
        <v>189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8" t="s">
        <v>63</v>
      </c>
      <c r="B8" s="8" t="s">
        <v>190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9" t="s">
        <v>25</v>
      </c>
      <c r="B9" s="9" t="s">
        <v>191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8" t="s">
        <v>170</v>
      </c>
      <c r="B10" s="8" t="s">
        <v>192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9" t="s">
        <v>51</v>
      </c>
      <c r="B11" s="9" t="s">
        <v>193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8" t="s">
        <v>35</v>
      </c>
      <c r="B12" s="8" t="s">
        <v>194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9" t="s">
        <v>123</v>
      </c>
      <c r="B13" s="9" t="s">
        <v>195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8" t="s">
        <v>75</v>
      </c>
      <c r="B14" s="8" t="s">
        <v>196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9" t="s">
        <v>29</v>
      </c>
      <c r="B15" s="9" t="s">
        <v>197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8" t="s">
        <v>135</v>
      </c>
      <c r="B16" s="8" t="s">
        <v>198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9" t="s">
        <v>47</v>
      </c>
      <c r="B17" s="9" t="s">
        <v>199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8" t="s">
        <v>148</v>
      </c>
      <c r="B18" s="8" t="s">
        <v>200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9" t="s">
        <v>160</v>
      </c>
      <c r="B19" s="9" t="s">
        <v>201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8" t="s">
        <v>39</v>
      </c>
      <c r="B20" s="8" t="s">
        <v>202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9" t="s">
        <v>166</v>
      </c>
      <c r="B21" s="9" t="s">
        <v>203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8" t="s">
        <v>204</v>
      </c>
      <c r="B22" s="8" t="s">
        <v>205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9" t="s">
        <v>206</v>
      </c>
      <c r="B23" s="9" t="s">
        <v>207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8" t="s">
        <v>15</v>
      </c>
      <c r="B24" s="8" t="s">
        <v>186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9" t="s">
        <v>71</v>
      </c>
      <c r="B25" s="9" t="s">
        <v>208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8" t="s">
        <v>95</v>
      </c>
      <c r="B26" s="8" t="s">
        <v>209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9" t="s">
        <v>210</v>
      </c>
      <c r="B27" s="9" t="s">
        <v>211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8" t="s">
        <v>140</v>
      </c>
      <c r="B28" s="8" t="s">
        <v>212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9" t="s">
        <v>77</v>
      </c>
      <c r="B29" s="9" t="s">
        <v>213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8" t="s">
        <v>214</v>
      </c>
      <c r="B30" s="8" t="s">
        <v>215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9" t="s">
        <v>61</v>
      </c>
      <c r="B31" s="9" t="s">
        <v>216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8" t="s">
        <v>21</v>
      </c>
      <c r="B32" s="8" t="s">
        <v>217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9" t="s">
        <v>218</v>
      </c>
      <c r="B33" s="9" t="s">
        <v>209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8" t="s">
        <v>57</v>
      </c>
      <c r="B34" s="8" t="s">
        <v>219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9" t="s">
        <v>101</v>
      </c>
      <c r="B35" s="9" t="s">
        <v>220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8" t="s">
        <v>221</v>
      </c>
      <c r="B36" s="8" t="s">
        <v>222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9" t="s">
        <v>223</v>
      </c>
      <c r="B37" s="9" t="s">
        <v>224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8" t="s">
        <v>225</v>
      </c>
      <c r="B38" s="8" t="s">
        <v>226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9" t="s">
        <v>41</v>
      </c>
      <c r="B39" s="9" t="s">
        <v>227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8" t="s">
        <v>53</v>
      </c>
      <c r="B40" s="8" t="s">
        <v>228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9" t="s">
        <v>150</v>
      </c>
      <c r="B41" s="9" t="s">
        <v>229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8" t="s">
        <v>109</v>
      </c>
      <c r="B42" s="8" t="s">
        <v>230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9" t="s">
        <v>231</v>
      </c>
      <c r="B43" s="9" t="s">
        <v>232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8" t="s">
        <v>93</v>
      </c>
      <c r="B44" s="8" t="s">
        <v>233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9" t="s">
        <v>55</v>
      </c>
      <c r="B45" s="9" t="s">
        <v>234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8" t="s">
        <v>97</v>
      </c>
      <c r="B46" s="8" t="s">
        <v>235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9" t="s">
        <v>91</v>
      </c>
      <c r="B47" s="9" t="s">
        <v>236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8" t="s">
        <v>237</v>
      </c>
      <c r="B48" s="8" t="s">
        <v>238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9" t="s">
        <v>13</v>
      </c>
      <c r="B49" s="9" t="s">
        <v>239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8" t="s">
        <v>240</v>
      </c>
      <c r="B50" s="8" t="s">
        <v>241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9" t="s">
        <v>242</v>
      </c>
      <c r="B51" s="9" t="s">
        <v>243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8" t="s">
        <v>144</v>
      </c>
      <c r="B52" s="8" t="s">
        <v>244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9" t="s">
        <v>245</v>
      </c>
      <c r="B53" s="9" t="s">
        <v>246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8" t="s">
        <v>247</v>
      </c>
      <c r="B54" s="8" t="s">
        <v>224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9" t="s">
        <v>99</v>
      </c>
      <c r="B55" s="9" t="s">
        <v>248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8" t="s">
        <v>249</v>
      </c>
      <c r="B56" s="8" t="s">
        <v>250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9" t="s">
        <v>79</v>
      </c>
      <c r="B57" s="9" t="s">
        <v>251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8" t="s">
        <v>115</v>
      </c>
      <c r="B58" s="8" t="s">
        <v>252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9" t="s">
        <v>45</v>
      </c>
      <c r="B59" s="9" t="s">
        <v>253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8" t="s">
        <v>27</v>
      </c>
      <c r="B60" s="8" t="s">
        <v>254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9" t="s">
        <v>81</v>
      </c>
      <c r="B61" s="9" t="s">
        <v>255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8" t="s">
        <v>67</v>
      </c>
      <c r="B62" s="8" t="s">
        <v>256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9" t="s">
        <v>257</v>
      </c>
      <c r="B63" s="9" t="s">
        <v>258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8" t="s">
        <v>162</v>
      </c>
      <c r="B64" s="8" t="s">
        <v>259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9" t="s">
        <v>49</v>
      </c>
      <c r="B65" s="9" t="s">
        <v>260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8" t="s">
        <v>261</v>
      </c>
      <c r="B66" s="8" t="s">
        <v>262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9" t="s">
        <v>154</v>
      </c>
      <c r="B67" s="9" t="s">
        <v>263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8" t="s">
        <v>264</v>
      </c>
      <c r="B68" s="8" t="s">
        <v>265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9" t="s">
        <v>89</v>
      </c>
      <c r="B69" s="9" t="s">
        <v>193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8" t="s">
        <v>43</v>
      </c>
      <c r="B70" s="8" t="s">
        <v>266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9" t="s">
        <v>267</v>
      </c>
      <c r="B71" s="9" t="s">
        <v>268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8" t="s">
        <v>164</v>
      </c>
      <c r="B72" s="8" t="s">
        <v>269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9" t="s">
        <v>17</v>
      </c>
      <c r="B73" s="9" t="s">
        <v>270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8" t="s">
        <v>271</v>
      </c>
      <c r="B74" s="8" t="s">
        <v>272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9" t="s">
        <v>69</v>
      </c>
      <c r="B75" s="9" t="s">
        <v>273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8" t="s">
        <v>274</v>
      </c>
      <c r="B76" s="8" t="s">
        <v>275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9" t="s">
        <v>103</v>
      </c>
      <c r="B77" s="9" t="s">
        <v>276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8" t="s">
        <v>277</v>
      </c>
      <c r="B78" s="8" t="s">
        <v>278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9" t="s">
        <v>279</v>
      </c>
      <c r="B79" s="9" t="s">
        <v>280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8" t="s">
        <v>281</v>
      </c>
      <c r="B80" s="10" t="s">
        <v>282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9" t="s">
        <v>283</v>
      </c>
      <c r="B81" s="9" t="s">
        <v>284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8" t="s">
        <v>65</v>
      </c>
      <c r="B82" s="8" t="s">
        <v>285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9" t="s">
        <v>37</v>
      </c>
      <c r="B83" s="9" t="s">
        <v>286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8" t="s">
        <v>146</v>
      </c>
      <c r="B84" s="8" t="s">
        <v>287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9" t="s">
        <v>133</v>
      </c>
      <c r="B85" s="9" t="s">
        <v>288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8" t="s">
        <v>31</v>
      </c>
      <c r="B86" s="8" t="s">
        <v>289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9" t="s">
        <v>156</v>
      </c>
      <c r="B87" s="9" t="s">
        <v>290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8" t="s">
        <v>291</v>
      </c>
      <c r="B88" s="8" t="s">
        <v>292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9" t="s">
        <v>293</v>
      </c>
      <c r="B89" s="9" t="s">
        <v>294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8" t="s">
        <v>129</v>
      </c>
      <c r="B90" s="8" t="s">
        <v>295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9" t="s">
        <v>296</v>
      </c>
      <c r="B91" s="9" t="s">
        <v>297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8" t="s">
        <v>113</v>
      </c>
      <c r="B92" s="8" t="s">
        <v>298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9" t="s">
        <v>73</v>
      </c>
      <c r="B93" s="9" t="s">
        <v>299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8" t="s">
        <v>300</v>
      </c>
      <c r="B94" s="8" t="s">
        <v>301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9" t="s">
        <v>121</v>
      </c>
      <c r="B95" s="9" t="s">
        <v>302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8" t="s">
        <v>83</v>
      </c>
      <c r="B96" s="8" t="s">
        <v>303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9" t="s">
        <v>33</v>
      </c>
      <c r="B97" s="9" t="s">
        <v>304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8" t="s">
        <v>305</v>
      </c>
      <c r="B98" s="8" t="s">
        <v>306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9" t="s">
        <v>139</v>
      </c>
      <c r="B99" s="9" t="s">
        <v>307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8" t="s">
        <v>308</v>
      </c>
      <c r="B100" s="8" t="s">
        <v>309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9" t="s">
        <v>310</v>
      </c>
      <c r="B101" s="9" t="s">
        <v>311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8" t="s">
        <v>19</v>
      </c>
      <c r="B102" s="8" t="s">
        <v>312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9" t="s">
        <v>313</v>
      </c>
      <c r="B103" s="9" t="s">
        <v>314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8" t="s">
        <v>315</v>
      </c>
      <c r="B104" s="8" t="s">
        <v>188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9" t="s">
        <v>131</v>
      </c>
      <c r="B105" s="9" t="s">
        <v>316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8" t="s">
        <v>317</v>
      </c>
      <c r="B106" s="8" t="s">
        <v>318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9" t="s">
        <v>319</v>
      </c>
      <c r="B107" s="9" t="s">
        <v>320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8" t="s">
        <v>85</v>
      </c>
      <c r="B108" s="8" t="s">
        <v>321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9" t="s">
        <v>105</v>
      </c>
      <c r="B109" s="9" t="s">
        <v>322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8" t="s">
        <v>323</v>
      </c>
      <c r="B110" s="8" t="s">
        <v>324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9" t="s">
        <v>142</v>
      </c>
      <c r="B111" s="9" t="s">
        <v>325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8" t="s">
        <v>117</v>
      </c>
      <c r="B112" s="8" t="s">
        <v>326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9" t="s">
        <v>327</v>
      </c>
      <c r="B113" s="9" t="s">
        <v>328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8" t="s">
        <v>329</v>
      </c>
      <c r="B114" s="8" t="s">
        <v>330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9" t="s">
        <v>119</v>
      </c>
      <c r="B115" s="9" t="s">
        <v>119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8" t="s">
        <v>137</v>
      </c>
      <c r="B116" s="8" t="s">
        <v>331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9" t="s">
        <v>107</v>
      </c>
      <c r="B117" s="9" t="s">
        <v>332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8" t="s">
        <v>333</v>
      </c>
      <c r="B118" s="8" t="s">
        <v>334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9" t="s">
        <v>335</v>
      </c>
      <c r="B119" s="9" t="s">
        <v>336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8" t="s">
        <v>337</v>
      </c>
      <c r="B120" s="8" t="s">
        <v>338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9" t="s">
        <v>59</v>
      </c>
      <c r="B121" s="9" t="s">
        <v>339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8" t="s">
        <v>340</v>
      </c>
      <c r="B122" s="8" t="s">
        <v>341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9" t="s">
        <v>342</v>
      </c>
      <c r="B123" s="9" t="s">
        <v>343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8" t="s">
        <v>344</v>
      </c>
      <c r="B124" s="8" t="s">
        <v>345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9" t="s">
        <v>346</v>
      </c>
      <c r="B125" s="9" t="s">
        <v>347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8" t="s">
        <v>348</v>
      </c>
      <c r="B126" s="8" t="s">
        <v>349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9" t="s">
        <v>350</v>
      </c>
      <c r="B127" s="9" t="s">
        <v>351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8" t="s">
        <v>352</v>
      </c>
      <c r="B128" s="8" t="s">
        <v>353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9" t="s">
        <v>354</v>
      </c>
      <c r="B129" s="9" t="s">
        <v>355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8" t="s">
        <v>125</v>
      </c>
      <c r="B130" s="8" t="s">
        <v>356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9" t="s">
        <v>127</v>
      </c>
      <c r="B131" s="9" t="s">
        <v>357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8" t="s">
        <v>358</v>
      </c>
      <c r="B132" s="8" t="s">
        <v>359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9" t="s">
        <v>360</v>
      </c>
      <c r="B133" s="9" t="s">
        <v>361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8" t="s">
        <v>362</v>
      </c>
      <c r="B134" s="8" t="s">
        <v>363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9" t="s">
        <v>364</v>
      </c>
      <c r="B135" s="9" t="s">
        <v>365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8" t="s">
        <v>366</v>
      </c>
      <c r="B136" s="8" t="s">
        <v>367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9" t="s">
        <v>368</v>
      </c>
      <c r="B137" s="9" t="s">
        <v>369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8" t="s">
        <v>370</v>
      </c>
      <c r="B138" s="8" t="s">
        <v>371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9" t="s">
        <v>372</v>
      </c>
      <c r="B139" s="9" t="s">
        <v>373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8" t="s">
        <v>374</v>
      </c>
      <c r="B140" s="8" t="s">
        <v>375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9" t="s">
        <v>376</v>
      </c>
      <c r="B141" s="9" t="s">
        <v>377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8" t="s">
        <v>378</v>
      </c>
      <c r="B142" s="8" t="s">
        <v>379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9" t="s">
        <v>380</v>
      </c>
      <c r="B143" s="9" t="s">
        <v>381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8" t="s">
        <v>382</v>
      </c>
      <c r="B144" s="8" t="s">
        <v>383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9" t="s">
        <v>384</v>
      </c>
      <c r="B145" s="9" t="s">
        <v>384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8" t="s">
        <v>385</v>
      </c>
      <c r="B146" s="8" t="s">
        <v>386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9" t="s">
        <v>387</v>
      </c>
      <c r="B147" s="9" t="s">
        <v>388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8" t="s">
        <v>389</v>
      </c>
      <c r="B148" s="8" t="s">
        <v>390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9" t="s">
        <v>391</v>
      </c>
      <c r="B149" s="9" t="s">
        <v>197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8" t="s">
        <v>392</v>
      </c>
      <c r="B150" s="8" t="s">
        <v>393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9" t="s">
        <v>394</v>
      </c>
      <c r="B151" s="9" t="s">
        <v>395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8" t="s">
        <v>396</v>
      </c>
      <c r="B152" s="8" t="s">
        <v>397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9" t="s">
        <v>398</v>
      </c>
      <c r="B153" s="9" t="s">
        <v>399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8" t="s">
        <v>400</v>
      </c>
      <c r="B154" s="8" t="s">
        <v>401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9" t="s">
        <v>402</v>
      </c>
      <c r="B155" s="9" t="s">
        <v>403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8" t="s">
        <v>404</v>
      </c>
      <c r="B156" s="8" t="s">
        <v>405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9" t="s">
        <v>406</v>
      </c>
      <c r="B157" s="9" t="s">
        <v>407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8" t="s">
        <v>408</v>
      </c>
      <c r="B158" s="8" t="s">
        <v>409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9" t="s">
        <v>410</v>
      </c>
      <c r="B159" s="9" t="s">
        <v>411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8" t="s">
        <v>412</v>
      </c>
      <c r="B160" s="8" t="s">
        <v>413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9" t="s">
        <v>414</v>
      </c>
      <c r="B161" s="9" t="s">
        <v>415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8" t="s">
        <v>416</v>
      </c>
      <c r="B162" s="8" t="s">
        <v>417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9" t="s">
        <v>418</v>
      </c>
      <c r="B163" s="9" t="s">
        <v>419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8" t="s">
        <v>420</v>
      </c>
      <c r="B164" s="8" t="s">
        <v>421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9" t="s">
        <v>422</v>
      </c>
      <c r="B165" s="9" t="s">
        <v>423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8" t="s">
        <v>424</v>
      </c>
      <c r="B166" s="8" t="s">
        <v>425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9" t="s">
        <v>426</v>
      </c>
      <c r="B167" s="9" t="s">
        <v>427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8" t="s">
        <v>428</v>
      </c>
      <c r="B168" s="8" t="s">
        <v>429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9" t="s">
        <v>430</v>
      </c>
      <c r="B169" s="9" t="s">
        <v>431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8" t="s">
        <v>432</v>
      </c>
      <c r="B170" s="8" t="s">
        <v>433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9" t="s">
        <v>434</v>
      </c>
      <c r="B171" s="9" t="s">
        <v>435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8" t="s">
        <v>436</v>
      </c>
      <c r="B172" s="8" t="s">
        <v>230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9" t="s">
        <v>111</v>
      </c>
      <c r="B173" s="9" t="s">
        <v>288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8" t="s">
        <v>437</v>
      </c>
      <c r="B174" s="8" t="s">
        <v>438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9" t="s">
        <v>439</v>
      </c>
      <c r="B175" s="9" t="s">
        <v>440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8" t="s">
        <v>441</v>
      </c>
      <c r="B176" s="8" t="s">
        <v>442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9" t="s">
        <v>443</v>
      </c>
      <c r="B177" s="9" t="s">
        <v>444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8" t="s">
        <v>445</v>
      </c>
      <c r="B178" s="8" t="s">
        <v>446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9" t="s">
        <v>447</v>
      </c>
      <c r="B179" s="9" t="s">
        <v>448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8" t="s">
        <v>449</v>
      </c>
      <c r="B180" s="8" t="s">
        <v>324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9" t="s">
        <v>450</v>
      </c>
      <c r="B181" s="9" t="s">
        <v>451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8" t="s">
        <v>452</v>
      </c>
      <c r="B182" s="8" t="s">
        <v>453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9" t="s">
        <v>454</v>
      </c>
      <c r="B183" s="9" t="s">
        <v>455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8" t="s">
        <v>456</v>
      </c>
      <c r="B184" s="8" t="s">
        <v>457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9" t="s">
        <v>458</v>
      </c>
      <c r="B185" s="9" t="s">
        <v>459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8" t="s">
        <v>460</v>
      </c>
      <c r="B186" s="8" t="s">
        <v>461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9" t="s">
        <v>462</v>
      </c>
      <c r="B187" s="9" t="s">
        <v>463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8" t="s">
        <v>464</v>
      </c>
      <c r="B188" s="8" t="s">
        <v>465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9" t="s">
        <v>466</v>
      </c>
      <c r="B189" s="9" t="s">
        <v>467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8" t="s">
        <v>468</v>
      </c>
      <c r="B190" s="8" t="s">
        <v>469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9" t="s">
        <v>470</v>
      </c>
      <c r="B191" s="9" t="s">
        <v>347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8" t="s">
        <v>471</v>
      </c>
      <c r="B192" s="8" t="s">
        <v>381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9" t="s">
        <v>472</v>
      </c>
      <c r="B193" s="9" t="s">
        <v>473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8" t="s">
        <v>474</v>
      </c>
      <c r="B194" s="8" t="s">
        <v>475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9" t="s">
        <v>476</v>
      </c>
      <c r="B195" s="9" t="s">
        <v>477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8" t="s">
        <v>478</v>
      </c>
      <c r="B196" s="8" t="s">
        <v>479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9" t="s">
        <v>480</v>
      </c>
      <c r="B197" s="9" t="s">
        <v>481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8" t="s">
        <v>482</v>
      </c>
      <c r="B198" s="8" t="s">
        <v>483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9" t="s">
        <v>484</v>
      </c>
      <c r="B199" s="9" t="s">
        <v>485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8" t="s">
        <v>486</v>
      </c>
      <c r="B200" s="8" t="s">
        <v>487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9" t="s">
        <v>488</v>
      </c>
      <c r="B201" s="9" t="s">
        <v>489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8" t="s">
        <v>490</v>
      </c>
      <c r="B202" s="8" t="s">
        <v>491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9" t="s">
        <v>492</v>
      </c>
      <c r="B203" s="9" t="s">
        <v>493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8" t="s">
        <v>494</v>
      </c>
      <c r="B204" s="8" t="s">
        <v>495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9" t="s">
        <v>496</v>
      </c>
      <c r="B205" s="9" t="s">
        <v>497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8" t="s">
        <v>498</v>
      </c>
      <c r="B206" s="8" t="s">
        <v>499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9" t="s">
        <v>500</v>
      </c>
      <c r="B207" s="9" t="s">
        <v>501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8" t="s">
        <v>502</v>
      </c>
      <c r="B208" s="8" t="s">
        <v>205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9" t="s">
        <v>503</v>
      </c>
      <c r="B209" s="9" t="s">
        <v>504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8" t="s">
        <v>505</v>
      </c>
      <c r="B210" s="8" t="s">
        <v>506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9" t="s">
        <v>507</v>
      </c>
      <c r="B211" s="9" t="s">
        <v>508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8" t="s">
        <v>509</v>
      </c>
      <c r="B212" s="8" t="s">
        <v>510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9" t="s">
        <v>511</v>
      </c>
      <c r="B213" s="9" t="s">
        <v>512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8" t="s">
        <v>513</v>
      </c>
      <c r="B214" s="8" t="s">
        <v>514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9" t="s">
        <v>515</v>
      </c>
      <c r="B215" s="9" t="s">
        <v>238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8" t="s">
        <v>516</v>
      </c>
      <c r="B216" s="8" t="s">
        <v>517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9" t="s">
        <v>518</v>
      </c>
      <c r="B217" s="9" t="s">
        <v>519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8" t="s">
        <v>520</v>
      </c>
      <c r="B218" s="8" t="s">
        <v>521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9" t="s">
        <v>522</v>
      </c>
      <c r="B219" s="9" t="s">
        <v>196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8" t="s">
        <v>523</v>
      </c>
      <c r="B220" s="8" t="s">
        <v>524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9" t="s">
        <v>525</v>
      </c>
      <c r="B221" s="9" t="s">
        <v>526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8" t="s">
        <v>525</v>
      </c>
      <c r="B222" s="8" t="s">
        <v>527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9" t="s">
        <v>528</v>
      </c>
      <c r="B223" s="9" t="s">
        <v>529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8" t="s">
        <v>530</v>
      </c>
      <c r="B224" s="8" t="s">
        <v>531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9" t="s">
        <v>532</v>
      </c>
      <c r="B225" s="9" t="s">
        <v>533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8" t="s">
        <v>534</v>
      </c>
      <c r="B226" s="8" t="s">
        <v>535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9" t="s">
        <v>536</v>
      </c>
      <c r="B227" s="9" t="s">
        <v>537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8" t="s">
        <v>538</v>
      </c>
      <c r="B228" s="8" t="s">
        <v>539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9" t="s">
        <v>540</v>
      </c>
      <c r="B229" s="9" t="s">
        <v>541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8" t="s">
        <v>542</v>
      </c>
      <c r="B230" s="8" t="s">
        <v>539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9" t="s">
        <v>543</v>
      </c>
      <c r="B231" s="9" t="s">
        <v>544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8" t="s">
        <v>545</v>
      </c>
      <c r="B232" s="8" t="s">
        <v>546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9" t="s">
        <v>547</v>
      </c>
      <c r="B233" s="9" t="s">
        <v>548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8" t="s">
        <v>549</v>
      </c>
      <c r="B234" s="8" t="s">
        <v>550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9" t="s">
        <v>551</v>
      </c>
      <c r="B235" s="9" t="s">
        <v>512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8" t="s">
        <v>552</v>
      </c>
      <c r="B236" s="8" t="s">
        <v>553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9" t="s">
        <v>554</v>
      </c>
      <c r="B237" s="9" t="s">
        <v>555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8" t="s">
        <v>556</v>
      </c>
      <c r="B238" s="8" t="s">
        <v>236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9" t="s">
        <v>557</v>
      </c>
      <c r="B239" s="9" t="s">
        <v>558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8" t="s">
        <v>559</v>
      </c>
      <c r="B240" s="8" t="s">
        <v>529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9" t="s">
        <v>560</v>
      </c>
      <c r="B241" s="9" t="s">
        <v>561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8" t="s">
        <v>562</v>
      </c>
      <c r="B242" s="8" t="s">
        <v>563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9" t="s">
        <v>564</v>
      </c>
      <c r="B243" s="9" t="s">
        <v>565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8" t="s">
        <v>566</v>
      </c>
      <c r="B244" s="8" t="s">
        <v>255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9" t="s">
        <v>567</v>
      </c>
      <c r="B245" s="9" t="s">
        <v>568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8" t="s">
        <v>569</v>
      </c>
      <c r="B246" s="8" t="s">
        <v>483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9" t="s">
        <v>570</v>
      </c>
      <c r="B247" s="9" t="s">
        <v>571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8" t="s">
        <v>572</v>
      </c>
      <c r="B248" s="8" t="s">
        <v>573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9" t="s">
        <v>574</v>
      </c>
      <c r="B249" s="9" t="s">
        <v>575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8" t="s">
        <v>576</v>
      </c>
      <c r="B250" s="8" t="s">
        <v>577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9" t="s">
        <v>578</v>
      </c>
      <c r="B251" s="9" t="s">
        <v>579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8" t="s">
        <v>580</v>
      </c>
      <c r="B252" s="8" t="s">
        <v>330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9" t="s">
        <v>581</v>
      </c>
      <c r="B253" s="9" t="s">
        <v>582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8" t="s">
        <v>583</v>
      </c>
      <c r="B254" s="8" t="s">
        <v>584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9" t="s">
        <v>585</v>
      </c>
      <c r="B255" s="9" t="s">
        <v>586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8" t="s">
        <v>587</v>
      </c>
      <c r="B256" s="8" t="s">
        <v>273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9" t="s">
        <v>588</v>
      </c>
      <c r="B257" s="9" t="s">
        <v>304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8" t="s">
        <v>589</v>
      </c>
      <c r="B258" s="8" t="s">
        <v>590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9" t="s">
        <v>591</v>
      </c>
      <c r="B259" s="9" t="s">
        <v>592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8" t="s">
        <v>593</v>
      </c>
      <c r="B260" s="8" t="s">
        <v>584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9" t="s">
        <v>594</v>
      </c>
      <c r="B261" s="9" t="s">
        <v>595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8" t="s">
        <v>596</v>
      </c>
      <c r="B262" s="8" t="s">
        <v>597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9" t="s">
        <v>598</v>
      </c>
      <c r="B263" s="9" t="s">
        <v>599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8" t="s">
        <v>600</v>
      </c>
      <c r="B264" s="8" t="s">
        <v>601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9" t="s">
        <v>602</v>
      </c>
      <c r="B265" s="9" t="s">
        <v>603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8" t="s">
        <v>604</v>
      </c>
      <c r="B266" s="8" t="s">
        <v>605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9" t="s">
        <v>606</v>
      </c>
      <c r="B267" s="9" t="s">
        <v>607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8" t="s">
        <v>608</v>
      </c>
      <c r="B268" s="8" t="s">
        <v>508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9" t="s">
        <v>609</v>
      </c>
      <c r="B269" s="9" t="s">
        <v>610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8" t="s">
        <v>611</v>
      </c>
      <c r="B270" s="8" t="s">
        <v>610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9" t="s">
        <v>612</v>
      </c>
      <c r="B271" s="9" t="s">
        <v>613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8" t="s">
        <v>614</v>
      </c>
      <c r="B272" s="8" t="s">
        <v>615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9" t="s">
        <v>616</v>
      </c>
      <c r="B273" s="9" t="s">
        <v>617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8" t="s">
        <v>618</v>
      </c>
      <c r="B274" s="8" t="s">
        <v>619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9" t="s">
        <v>620</v>
      </c>
      <c r="B275" s="9" t="s">
        <v>621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8" t="s">
        <v>622</v>
      </c>
      <c r="B276" s="8" t="s">
        <v>623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9" t="s">
        <v>624</v>
      </c>
      <c r="B277" s="9" t="s">
        <v>625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8" t="s">
        <v>626</v>
      </c>
      <c r="B278" s="8" t="s">
        <v>627</v>
      </c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9" t="s">
        <v>628</v>
      </c>
      <c r="B279" s="9" t="s">
        <v>625</v>
      </c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8" t="s">
        <v>629</v>
      </c>
      <c r="B280" s="8" t="s">
        <v>489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9" t="s">
        <v>630</v>
      </c>
      <c r="B281" s="9" t="s">
        <v>631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8" t="s">
        <v>632</v>
      </c>
      <c r="B282" s="8" t="s">
        <v>625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9" t="s">
        <v>633</v>
      </c>
      <c r="B283" s="9" t="s">
        <v>634</v>
      </c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8" t="s">
        <v>635</v>
      </c>
      <c r="B284" s="8" t="s">
        <v>367</v>
      </c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9" t="s">
        <v>636</v>
      </c>
      <c r="B285" s="9" t="s">
        <v>637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8" t="s">
        <v>638</v>
      </c>
      <c r="B286" s="8" t="s">
        <v>599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9" t="s">
        <v>639</v>
      </c>
      <c r="B287" s="9" t="s">
        <v>575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8" t="s">
        <v>640</v>
      </c>
      <c r="B288" s="8" t="s">
        <v>641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9" t="s">
        <v>642</v>
      </c>
      <c r="B289" s="9" t="s">
        <v>643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8" t="s">
        <v>644</v>
      </c>
      <c r="B290" s="8" t="s">
        <v>645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9" t="s">
        <v>646</v>
      </c>
      <c r="B291" s="9" t="s">
        <v>647</v>
      </c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8" t="s">
        <v>648</v>
      </c>
      <c r="B292" s="8" t="s">
        <v>649</v>
      </c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9" t="s">
        <v>650</v>
      </c>
      <c r="B293" s="9" t="s">
        <v>651</v>
      </c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8" t="s">
        <v>652</v>
      </c>
      <c r="B294" s="8" t="s">
        <v>653</v>
      </c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9" t="s">
        <v>654</v>
      </c>
      <c r="B295" s="9" t="s">
        <v>655</v>
      </c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8" t="s">
        <v>656</v>
      </c>
      <c r="B296" s="8" t="s">
        <v>657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9" t="s">
        <v>658</v>
      </c>
      <c r="B297" s="9" t="s">
        <v>659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8" t="s">
        <v>660</v>
      </c>
      <c r="B298" s="8" t="s">
        <v>661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9" t="s">
        <v>662</v>
      </c>
      <c r="B299" s="9" t="s">
        <v>663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8" t="s">
        <v>664</v>
      </c>
      <c r="B300" s="8" t="s">
        <v>665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9" t="s">
        <v>666</v>
      </c>
      <c r="B301" s="9" t="s">
        <v>667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8" t="s">
        <v>668</v>
      </c>
      <c r="B302" s="8" t="s">
        <v>669</v>
      </c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9" t="s">
        <v>670</v>
      </c>
      <c r="B303" s="9" t="s">
        <v>356</v>
      </c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8" t="s">
        <v>671</v>
      </c>
      <c r="B304" s="8" t="s">
        <v>672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9" t="s">
        <v>673</v>
      </c>
      <c r="B305" s="9" t="s">
        <v>674</v>
      </c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8" t="s">
        <v>675</v>
      </c>
      <c r="B306" s="8" t="s">
        <v>676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9" t="s">
        <v>677</v>
      </c>
      <c r="B307" s="9" t="s">
        <v>678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8" t="s">
        <v>679</v>
      </c>
      <c r="B308" s="8" t="s">
        <v>680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9" t="s">
        <v>681</v>
      </c>
      <c r="B309" s="9" t="s">
        <v>397</v>
      </c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8" t="s">
        <v>682</v>
      </c>
      <c r="B310" s="8" t="s">
        <v>683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9" t="s">
        <v>684</v>
      </c>
      <c r="B311" s="9" t="s">
        <v>641</v>
      </c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8" t="s">
        <v>685</v>
      </c>
      <c r="B312" s="8" t="s">
        <v>686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9" t="s">
        <v>687</v>
      </c>
      <c r="B313" s="9" t="s">
        <v>647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8" t="s">
        <v>688</v>
      </c>
      <c r="B314" s="8" t="s">
        <v>590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9" t="s">
        <v>689</v>
      </c>
      <c r="B315" s="9" t="s">
        <v>690</v>
      </c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8" t="s">
        <v>691</v>
      </c>
      <c r="B316" s="8" t="s">
        <v>692</v>
      </c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9" t="s">
        <v>693</v>
      </c>
      <c r="B317" s="9" t="s">
        <v>694</v>
      </c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8" t="s">
        <v>695</v>
      </c>
      <c r="B318" s="8" t="s">
        <v>696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9" t="s">
        <v>697</v>
      </c>
      <c r="B319" s="9" t="s">
        <v>698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8" t="s">
        <v>699</v>
      </c>
      <c r="B320" s="8" t="s">
        <v>700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9" t="s">
        <v>701</v>
      </c>
      <c r="B321" s="9" t="s">
        <v>634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8" t="s">
        <v>702</v>
      </c>
      <c r="B322" s="8" t="s">
        <v>703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9" t="s">
        <v>704</v>
      </c>
      <c r="B323" s="9" t="s">
        <v>705</v>
      </c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8" t="s">
        <v>706</v>
      </c>
      <c r="B324" s="8" t="s">
        <v>707</v>
      </c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9" t="s">
        <v>708</v>
      </c>
      <c r="B325" s="9" t="s">
        <v>709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8" t="s">
        <v>710</v>
      </c>
      <c r="B326" s="8" t="s">
        <v>655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9" t="s">
        <v>711</v>
      </c>
      <c r="B327" s="9" t="s">
        <v>413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8" t="s">
        <v>712</v>
      </c>
      <c r="B328" s="8" t="s">
        <v>713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9" t="s">
        <v>714</v>
      </c>
      <c r="B329" s="9" t="s">
        <v>615</v>
      </c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8" t="s">
        <v>715</v>
      </c>
      <c r="B330" s="8" t="s">
        <v>716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9" t="s">
        <v>717</v>
      </c>
      <c r="B331" s="9" t="s">
        <v>718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8" t="s">
        <v>719</v>
      </c>
      <c r="B332" s="8" t="s">
        <v>720</v>
      </c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9" t="s">
        <v>721</v>
      </c>
      <c r="B333" s="9" t="s">
        <v>722</v>
      </c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8" t="s">
        <v>723</v>
      </c>
      <c r="B334" s="8" t="s">
        <v>724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9" t="s">
        <v>725</v>
      </c>
      <c r="B335" s="9" t="s">
        <v>617</v>
      </c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8" t="s">
        <v>726</v>
      </c>
      <c r="B336" s="8" t="s">
        <v>727</v>
      </c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9" t="s">
        <v>728</v>
      </c>
      <c r="B337" s="9" t="s">
        <v>643</v>
      </c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8" t="s">
        <v>729</v>
      </c>
      <c r="B338" s="8" t="s">
        <v>730</v>
      </c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9" t="s">
        <v>731</v>
      </c>
      <c r="B339" s="9" t="s">
        <v>732</v>
      </c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8" t="s">
        <v>733</v>
      </c>
      <c r="B340" s="8" t="s">
        <v>734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9" t="s">
        <v>735</v>
      </c>
      <c r="B341" s="9" t="s">
        <v>703</v>
      </c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8" t="s">
        <v>736</v>
      </c>
      <c r="B342" s="8" t="s">
        <v>571</v>
      </c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9" t="s">
        <v>737</v>
      </c>
      <c r="B343" s="9" t="s">
        <v>674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8" t="s">
        <v>738</v>
      </c>
      <c r="B344" s="8" t="s">
        <v>730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9" t="s">
        <v>739</v>
      </c>
      <c r="B345" s="9" t="s">
        <v>740</v>
      </c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8" t="s">
        <v>741</v>
      </c>
      <c r="B346" s="8" t="s">
        <v>742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9" t="s">
        <v>743</v>
      </c>
      <c r="B347" s="9" t="s">
        <v>744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8" t="s">
        <v>745</v>
      </c>
      <c r="B348" s="8" t="s">
        <v>619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9" t="s">
        <v>746</v>
      </c>
      <c r="B349" s="9" t="s">
        <v>690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8" t="s">
        <v>747</v>
      </c>
      <c r="B350" s="8" t="s">
        <v>724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9" t="s">
        <v>748</v>
      </c>
      <c r="B351" s="9" t="s">
        <v>749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8" t="s">
        <v>750</v>
      </c>
      <c r="B352" s="8" t="s">
        <v>751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9" t="s">
        <v>752</v>
      </c>
      <c r="B353" s="9" t="s">
        <v>209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8" t="s">
        <v>753</v>
      </c>
      <c r="B354" s="8" t="s">
        <v>716</v>
      </c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9" t="s">
        <v>754</v>
      </c>
      <c r="B355" s="9" t="s">
        <v>548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8" t="s">
        <v>755</v>
      </c>
      <c r="B356" s="8" t="s">
        <v>521</v>
      </c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9" t="s">
        <v>756</v>
      </c>
      <c r="B357" s="9" t="s">
        <v>325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8" t="s">
        <v>757</v>
      </c>
      <c r="B358" s="8" t="s">
        <v>758</v>
      </c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9" t="s">
        <v>759</v>
      </c>
      <c r="B359" s="9" t="s">
        <v>760</v>
      </c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8" t="s">
        <v>761</v>
      </c>
      <c r="B360" s="8" t="s">
        <v>762</v>
      </c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9" t="s">
        <v>763</v>
      </c>
      <c r="B361" s="9" t="s">
        <v>764</v>
      </c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8" t="s">
        <v>765</v>
      </c>
      <c r="B362" s="8" t="s">
        <v>709</v>
      </c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9" t="s">
        <v>766</v>
      </c>
      <c r="B363" s="9" t="s">
        <v>676</v>
      </c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8" t="s">
        <v>767</v>
      </c>
      <c r="B364" s="8" t="s">
        <v>659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9" t="s">
        <v>768</v>
      </c>
      <c r="B365" s="9" t="s">
        <v>769</v>
      </c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8" t="s">
        <v>770</v>
      </c>
      <c r="B366" s="8" t="s">
        <v>744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9" t="s">
        <v>771</v>
      </c>
      <c r="B367" s="9" t="s">
        <v>772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8" t="s">
        <v>773</v>
      </c>
      <c r="B368" s="8" t="s">
        <v>774</v>
      </c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9" t="s">
        <v>775</v>
      </c>
      <c r="B369" s="9" t="s">
        <v>776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8" t="s">
        <v>777</v>
      </c>
      <c r="B370" s="8" t="s">
        <v>778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9" t="s">
        <v>779</v>
      </c>
      <c r="B371" s="9" t="s">
        <v>772</v>
      </c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8" t="s">
        <v>780</v>
      </c>
      <c r="B372" s="8" t="s">
        <v>781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9" t="s">
        <v>782</v>
      </c>
      <c r="B373" s="9" t="s">
        <v>680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8" t="s">
        <v>783</v>
      </c>
      <c r="B374" s="8" t="s">
        <v>784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9" t="s">
        <v>785</v>
      </c>
      <c r="B375" s="9" t="s">
        <v>786</v>
      </c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8" t="s">
        <v>787</v>
      </c>
      <c r="B376" s="8" t="s">
        <v>788</v>
      </c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9" t="s">
        <v>789</v>
      </c>
      <c r="B377" s="9" t="s">
        <v>786</v>
      </c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8" t="s">
        <v>790</v>
      </c>
      <c r="B378" s="8" t="s">
        <v>791</v>
      </c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9" t="s">
        <v>792</v>
      </c>
      <c r="B379" s="9" t="s">
        <v>508</v>
      </c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8" t="s">
        <v>793</v>
      </c>
      <c r="B380" s="8" t="s">
        <v>683</v>
      </c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9" t="s">
        <v>794</v>
      </c>
      <c r="B381" s="9" t="s">
        <v>795</v>
      </c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8" t="s">
        <v>796</v>
      </c>
      <c r="B382" s="8" t="s">
        <v>797</v>
      </c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9" t="s">
        <v>798</v>
      </c>
      <c r="B383" s="9" t="s">
        <v>744</v>
      </c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8" t="s">
        <v>799</v>
      </c>
      <c r="B384" s="8" t="s">
        <v>527</v>
      </c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9" t="s">
        <v>799</v>
      </c>
      <c r="B385" s="9" t="s">
        <v>526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8" t="s">
        <v>800</v>
      </c>
      <c r="B386" s="8" t="s">
        <v>801</v>
      </c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9" t="s">
        <v>802</v>
      </c>
      <c r="B387" s="9" t="s">
        <v>751</v>
      </c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8" t="s">
        <v>803</v>
      </c>
      <c r="B388" s="8" t="s">
        <v>659</v>
      </c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9" t="s">
        <v>804</v>
      </c>
      <c r="B389" s="9" t="s">
        <v>805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8" t="s">
        <v>806</v>
      </c>
      <c r="B390" s="8" t="s">
        <v>807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9" t="s">
        <v>808</v>
      </c>
      <c r="B391" s="9" t="s">
        <v>657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8" t="s">
        <v>809</v>
      </c>
      <c r="B392" s="8" t="s">
        <v>778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9" t="s">
        <v>810</v>
      </c>
      <c r="B393" s="9" t="s">
        <v>657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8" t="s">
        <v>811</v>
      </c>
      <c r="B394" s="8" t="s">
        <v>812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9" t="s">
        <v>813</v>
      </c>
      <c r="B395" s="9" t="s">
        <v>740</v>
      </c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8" t="s">
        <v>814</v>
      </c>
      <c r="B396" s="8" t="s">
        <v>815</v>
      </c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9" t="s">
        <v>816</v>
      </c>
      <c r="B397" s="9" t="s">
        <v>817</v>
      </c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8" t="s">
        <v>818</v>
      </c>
      <c r="B398" s="8" t="s">
        <v>778</v>
      </c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9" t="s">
        <v>819</v>
      </c>
      <c r="B399" s="9" t="s">
        <v>807</v>
      </c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8" t="s">
        <v>820</v>
      </c>
      <c r="B400" s="8" t="s">
        <v>657</v>
      </c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9" t="s">
        <v>821</v>
      </c>
      <c r="B401" s="9" t="s">
        <v>788</v>
      </c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8" t="s">
        <v>822</v>
      </c>
      <c r="B402" s="8" t="s">
        <v>823</v>
      </c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9" t="s">
        <v>824</v>
      </c>
      <c r="B403" s="9" t="s">
        <v>713</v>
      </c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8" t="s">
        <v>825</v>
      </c>
      <c r="B404" s="8" t="s">
        <v>801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9" t="s">
        <v>826</v>
      </c>
      <c r="B405" s="9" t="s">
        <v>827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8" t="s">
        <v>828</v>
      </c>
      <c r="B406" s="8" t="s">
        <v>829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9" t="s">
        <v>830</v>
      </c>
      <c r="B407" s="9" t="s">
        <v>288</v>
      </c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8" t="s">
        <v>831</v>
      </c>
      <c r="B408" s="8" t="s">
        <v>744</v>
      </c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9" t="s">
        <v>832</v>
      </c>
      <c r="B409" s="9" t="s">
        <v>827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8" t="s">
        <v>833</v>
      </c>
      <c r="B410" s="8" t="s">
        <v>827</v>
      </c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9" t="s">
        <v>834</v>
      </c>
      <c r="B411" s="9" t="s">
        <v>304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8" t="s">
        <v>835</v>
      </c>
      <c r="B412" s="8" t="s">
        <v>188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9" t="s">
        <v>836</v>
      </c>
      <c r="B413" s="9" t="s">
        <v>837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8" t="s">
        <v>838</v>
      </c>
      <c r="B414" s="8" t="s">
        <v>839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9" t="s">
        <v>840</v>
      </c>
      <c r="B415" s="9" t="s">
        <v>707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8" t="s">
        <v>841</v>
      </c>
      <c r="B416" s="8" t="s">
        <v>669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9" t="s">
        <v>842</v>
      </c>
      <c r="B417" s="9" t="s">
        <v>720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8" t="s">
        <v>843</v>
      </c>
      <c r="B418" s="8" t="s">
        <v>839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9" t="s">
        <v>844</v>
      </c>
      <c r="B419" s="9" t="s">
        <v>845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8" t="s">
        <v>846</v>
      </c>
      <c r="B420" s="8" t="s">
        <v>367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9" t="s">
        <v>847</v>
      </c>
      <c r="B421" s="9" t="s">
        <v>829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8" t="s">
        <v>848</v>
      </c>
      <c r="B422" s="8" t="s">
        <v>744</v>
      </c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9" t="s">
        <v>849</v>
      </c>
      <c r="B423" s="9" t="s">
        <v>850</v>
      </c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8" t="s">
        <v>851</v>
      </c>
      <c r="B424" s="8" t="s">
        <v>852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9" t="s">
        <v>853</v>
      </c>
      <c r="B425" s="9" t="s">
        <v>852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8" t="s">
        <v>854</v>
      </c>
      <c r="B426" s="8" t="s">
        <v>805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9" t="s">
        <v>855</v>
      </c>
      <c r="B427" s="9" t="s">
        <v>643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8" t="s">
        <v>856</v>
      </c>
      <c r="B428" s="8" t="s">
        <v>857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9" t="s">
        <v>858</v>
      </c>
      <c r="B429" s="9" t="s">
        <v>859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8" t="s">
        <v>860</v>
      </c>
      <c r="B430" s="8" t="s">
        <v>744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9" t="s">
        <v>861</v>
      </c>
      <c r="B431" s="9" t="s">
        <v>862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8" t="s">
        <v>863</v>
      </c>
      <c r="B432" s="8" t="s">
        <v>864</v>
      </c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9" t="s">
        <v>865</v>
      </c>
      <c r="B433" s="9" t="s">
        <v>744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8" t="s">
        <v>866</v>
      </c>
      <c r="B434" s="8" t="s">
        <v>867</v>
      </c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9" t="s">
        <v>868</v>
      </c>
      <c r="B435" s="9" t="s">
        <v>869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8" t="s">
        <v>870</v>
      </c>
      <c r="B436" s="8" t="s">
        <v>694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9" t="s">
        <v>871</v>
      </c>
      <c r="B437" s="9" t="s">
        <v>872</v>
      </c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8" t="s">
        <v>873</v>
      </c>
      <c r="B438" s="8" t="s">
        <v>872</v>
      </c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9" t="s">
        <v>874</v>
      </c>
      <c r="B439" s="9" t="s">
        <v>805</v>
      </c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8" t="s">
        <v>875</v>
      </c>
      <c r="B440" s="8" t="s">
        <v>875</v>
      </c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9" t="s">
        <v>876</v>
      </c>
      <c r="B441" s="9" t="s">
        <v>817</v>
      </c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8" t="s">
        <v>877</v>
      </c>
      <c r="B442" s="8" t="s">
        <v>722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9" t="s">
        <v>878</v>
      </c>
      <c r="B443" s="9" t="s">
        <v>879</v>
      </c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8" t="s">
        <v>880</v>
      </c>
      <c r="B444" s="8" t="s">
        <v>881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9" t="s">
        <v>882</v>
      </c>
      <c r="B445" s="9" t="s">
        <v>651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8" t="s">
        <v>883</v>
      </c>
      <c r="B446" s="8" t="s">
        <v>781</v>
      </c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9" t="s">
        <v>884</v>
      </c>
      <c r="B447" s="9" t="s">
        <v>885</v>
      </c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8" t="s">
        <v>886</v>
      </c>
      <c r="B448" s="8" t="s">
        <v>637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9" t="s">
        <v>887</v>
      </c>
      <c r="B449" s="9" t="s">
        <v>888</v>
      </c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8" t="s">
        <v>889</v>
      </c>
      <c r="B450" s="8" t="s">
        <v>889</v>
      </c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9" t="s">
        <v>890</v>
      </c>
      <c r="B451" s="9" t="s">
        <v>891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8" t="s">
        <v>892</v>
      </c>
      <c r="B452" s="8" t="s">
        <v>893</v>
      </c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9" t="s">
        <v>894</v>
      </c>
      <c r="B453" s="9" t="s">
        <v>895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8" t="s">
        <v>896</v>
      </c>
      <c r="B454" s="8" t="s">
        <v>897</v>
      </c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9" t="s">
        <v>898</v>
      </c>
      <c r="B455" s="9" t="s">
        <v>899</v>
      </c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8" t="s">
        <v>900</v>
      </c>
      <c r="B456" s="8" t="s">
        <v>900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9" t="s">
        <v>901</v>
      </c>
      <c r="B457" s="9" t="s">
        <v>901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8" t="s">
        <v>902</v>
      </c>
      <c r="B458" s="8" t="s">
        <v>893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9" t="s">
        <v>903</v>
      </c>
      <c r="B459" s="9" t="s">
        <v>904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8" t="s">
        <v>905</v>
      </c>
      <c r="B460" s="8" t="s">
        <v>906</v>
      </c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9" t="s">
        <v>907</v>
      </c>
      <c r="B461" s="9" t="s">
        <v>908</v>
      </c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8" t="s">
        <v>909</v>
      </c>
      <c r="B462" s="8" t="s">
        <v>908</v>
      </c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9" t="s">
        <v>910</v>
      </c>
      <c r="B463" s="9" t="s">
        <v>911</v>
      </c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8" t="s">
        <v>912</v>
      </c>
      <c r="B464" s="8" t="s">
        <v>911</v>
      </c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9" t="s">
        <v>913</v>
      </c>
      <c r="B465" s="9" t="s">
        <v>914</v>
      </c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8" t="s">
        <v>915</v>
      </c>
      <c r="B466" s="8" t="s">
        <v>916</v>
      </c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9" t="s">
        <v>917</v>
      </c>
      <c r="B467" s="9" t="s">
        <v>916</v>
      </c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8" t="s">
        <v>918</v>
      </c>
      <c r="B468" s="8" t="s">
        <v>914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9" t="s">
        <v>919</v>
      </c>
      <c r="B469" s="9" t="s">
        <v>919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8" t="s">
        <v>920</v>
      </c>
      <c r="B470" s="8" t="s">
        <v>921</v>
      </c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9" t="s">
        <v>922</v>
      </c>
      <c r="B471" s="9" t="s">
        <v>923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8" t="s">
        <v>924</v>
      </c>
      <c r="B472" s="8" t="s">
        <v>923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9" t="s">
        <v>925</v>
      </c>
      <c r="B473" s="9" t="s">
        <v>885</v>
      </c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8" t="s">
        <v>926</v>
      </c>
      <c r="B474" s="8" t="s">
        <v>926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9" t="s">
        <v>927</v>
      </c>
      <c r="B475" s="9" t="s">
        <v>465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8" t="s">
        <v>928</v>
      </c>
      <c r="B476" s="8" t="s">
        <v>929</v>
      </c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9" t="s">
        <v>930</v>
      </c>
      <c r="B477" s="9" t="s">
        <v>930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8" t="s">
        <v>931</v>
      </c>
      <c r="B478" s="8" t="s">
        <v>749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9" t="s">
        <v>932</v>
      </c>
      <c r="B479" s="9" t="s">
        <v>760</v>
      </c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8" t="s">
        <v>933</v>
      </c>
      <c r="B480" s="8" t="s">
        <v>934</v>
      </c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9" t="s">
        <v>935</v>
      </c>
      <c r="B481" s="9" t="s">
        <v>936</v>
      </c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8" t="s">
        <v>937</v>
      </c>
      <c r="B482" s="8" t="s">
        <v>936</v>
      </c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9" t="s">
        <v>938</v>
      </c>
      <c r="B483" s="9" t="s">
        <v>939</v>
      </c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8" t="s">
        <v>940</v>
      </c>
      <c r="B484" s="8" t="s">
        <v>939</v>
      </c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9" t="s">
        <v>941</v>
      </c>
      <c r="B485" s="9" t="s">
        <v>941</v>
      </c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8" t="s">
        <v>942</v>
      </c>
      <c r="B486" s="8" t="s">
        <v>839</v>
      </c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9" t="s">
        <v>943</v>
      </c>
      <c r="B487" s="9" t="s">
        <v>944</v>
      </c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8" t="s">
        <v>945</v>
      </c>
      <c r="B488" s="8" t="s">
        <v>944</v>
      </c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9" t="s">
        <v>946</v>
      </c>
      <c r="B489" s="9" t="s">
        <v>944</v>
      </c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8" t="s">
        <v>947</v>
      </c>
      <c r="B490" s="8" t="s">
        <v>948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9" t="s">
        <v>949</v>
      </c>
      <c r="B491" s="9" t="s">
        <v>950</v>
      </c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8" t="s">
        <v>951</v>
      </c>
      <c r="B492" s="8" t="s">
        <v>952</v>
      </c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9" t="s">
        <v>953</v>
      </c>
      <c r="B493" s="9" t="s">
        <v>948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8" t="s">
        <v>954</v>
      </c>
      <c r="B494" s="8" t="s">
        <v>955</v>
      </c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9" t="s">
        <v>956</v>
      </c>
      <c r="B495" s="9" t="s">
        <v>957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8" t="s">
        <v>958</v>
      </c>
      <c r="B496" s="8" t="s">
        <v>957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9" t="s">
        <v>959</v>
      </c>
      <c r="B497" s="9" t="s">
        <v>960</v>
      </c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8" t="s">
        <v>961</v>
      </c>
      <c r="B498" s="8" t="s">
        <v>961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9" t="s">
        <v>962</v>
      </c>
      <c r="B499" s="9" t="s">
        <v>962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8" t="s">
        <v>963</v>
      </c>
      <c r="B500" s="8" t="s">
        <v>963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9" t="s">
        <v>964</v>
      </c>
      <c r="B501" s="9" t="s">
        <v>964</v>
      </c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8" t="s">
        <v>965</v>
      </c>
      <c r="B502" s="8" t="s">
        <v>965</v>
      </c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9" t="s">
        <v>966</v>
      </c>
      <c r="B503" s="9" t="s">
        <v>967</v>
      </c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8" t="s">
        <v>968</v>
      </c>
      <c r="B504" s="8" t="s">
        <v>968</v>
      </c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9" t="s">
        <v>969</v>
      </c>
      <c r="B505" s="9" t="s">
        <v>969</v>
      </c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8" t="s">
        <v>970</v>
      </c>
      <c r="B506" s="8" t="s">
        <v>970</v>
      </c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9" t="s">
        <v>971</v>
      </c>
      <c r="B507" s="9" t="s">
        <v>463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8" t="s">
        <v>972</v>
      </c>
      <c r="B508" s="8" t="s">
        <v>568</v>
      </c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9" t="s">
        <v>973</v>
      </c>
      <c r="B509" s="9" t="s">
        <v>973</v>
      </c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8" t="s">
        <v>974</v>
      </c>
      <c r="B510" s="8" t="s">
        <v>975</v>
      </c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9" t="s">
        <v>976</v>
      </c>
      <c r="B511" s="9" t="s">
        <v>976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8" t="s">
        <v>977</v>
      </c>
      <c r="B512" s="8" t="s">
        <v>977</v>
      </c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9" t="s">
        <v>978</v>
      </c>
      <c r="B513" s="9" t="s">
        <v>978</v>
      </c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8" t="s">
        <v>979</v>
      </c>
      <c r="B514" s="8" t="s">
        <v>980</v>
      </c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9" t="s">
        <v>981</v>
      </c>
      <c r="B515" s="9" t="s">
        <v>982</v>
      </c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8" t="s">
        <v>983</v>
      </c>
      <c r="B516" s="8" t="s">
        <v>984</v>
      </c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9" t="s">
        <v>985</v>
      </c>
      <c r="B517" s="9" t="s">
        <v>985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8" t="s">
        <v>986</v>
      </c>
      <c r="B518" s="8" t="s">
        <v>987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9" t="s">
        <v>988</v>
      </c>
      <c r="B519" s="9" t="s">
        <v>987</v>
      </c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8" t="s">
        <v>989</v>
      </c>
      <c r="B520" s="8" t="s">
        <v>990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9" t="s">
        <v>991</v>
      </c>
      <c r="B521" s="9" t="s">
        <v>914</v>
      </c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8" t="s">
        <v>992</v>
      </c>
      <c r="B522" s="8" t="s">
        <v>823</v>
      </c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9" t="s">
        <v>993</v>
      </c>
      <c r="B523" s="9" t="s">
        <v>584</v>
      </c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8" t="s">
        <v>994</v>
      </c>
      <c r="B524" s="8" t="s">
        <v>899</v>
      </c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9" t="s">
        <v>995</v>
      </c>
      <c r="B525" s="9" t="s">
        <v>692</v>
      </c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8" t="s">
        <v>996</v>
      </c>
      <c r="B526" s="8" t="s">
        <v>997</v>
      </c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9" t="s">
        <v>998</v>
      </c>
      <c r="B527" s="9" t="s">
        <v>999</v>
      </c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8" t="s">
        <v>1000</v>
      </c>
      <c r="B528" s="8" t="s">
        <v>1001</v>
      </c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9" t="s">
        <v>1002</v>
      </c>
      <c r="B529" s="9" t="s">
        <v>921</v>
      </c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8" t="s">
        <v>1003</v>
      </c>
      <c r="B530" s="8" t="s">
        <v>929</v>
      </c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9" t="s">
        <v>1004</v>
      </c>
      <c r="B531" s="9" t="s">
        <v>812</v>
      </c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8" t="s">
        <v>1005</v>
      </c>
      <c r="B532" s="8" t="s">
        <v>774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9" t="s">
        <v>1006</v>
      </c>
      <c r="B533" s="9" t="s">
        <v>651</v>
      </c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8" t="s">
        <v>1007</v>
      </c>
      <c r="B534" s="8" t="s">
        <v>742</v>
      </c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9" t="s">
        <v>1008</v>
      </c>
      <c r="B535" s="9" t="s">
        <v>575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8" t="s">
        <v>1009</v>
      </c>
      <c r="B536" s="8" t="s">
        <v>1010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2"/>
      <c r="B537" s="2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2"/>
      <c r="B538" s="2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2"/>
      <c r="B539" s="2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2"/>
      <c r="B540" s="2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2"/>
      <c r="B541" s="2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2"/>
      <c r="B542" s="2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2"/>
      <c r="B543" s="2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2"/>
      <c r="B544" s="2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2"/>
      <c r="B545" s="2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2"/>
      <c r="B546" s="2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2"/>
      <c r="B547" s="2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2"/>
      <c r="B548" s="2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2"/>
      <c r="B549" s="2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2"/>
      <c r="B550" s="2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2"/>
      <c r="B551" s="2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2"/>
      <c r="B552" s="2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2"/>
      <c r="B553" s="2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2"/>
      <c r="B554" s="2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2"/>
      <c r="B555" s="2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2"/>
      <c r="B556" s="2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2"/>
      <c r="B557" s="2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2"/>
      <c r="B558" s="2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2"/>
      <c r="B559" s="2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2"/>
      <c r="B560" s="2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2"/>
      <c r="B561" s="2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2"/>
      <c r="B562" s="2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2"/>
      <c r="B563" s="2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2"/>
      <c r="B564" s="2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2"/>
      <c r="B565" s="2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2"/>
      <c r="B566" s="2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2"/>
      <c r="B567" s="2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2"/>
      <c r="B568" s="2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2"/>
      <c r="B569" s="2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2"/>
      <c r="B570" s="2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2"/>
      <c r="B571" s="2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2"/>
      <c r="B572" s="2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2"/>
      <c r="B573" s="2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2"/>
      <c r="B574" s="2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2"/>
      <c r="B575" s="2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2"/>
      <c r="B576" s="2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2"/>
      <c r="B577" s="2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2"/>
      <c r="B578" s="2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2"/>
      <c r="B579" s="2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2"/>
      <c r="B580" s="2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2"/>
      <c r="B581" s="2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2"/>
      <c r="B582" s="2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2"/>
      <c r="B583" s="2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2"/>
      <c r="B584" s="2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2"/>
      <c r="B585" s="2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2"/>
      <c r="B586" s="2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2"/>
      <c r="B587" s="2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2"/>
      <c r="B588" s="2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2"/>
      <c r="B589" s="2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2"/>
      <c r="B590" s="2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2"/>
      <c r="B591" s="2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2"/>
      <c r="B592" s="2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2"/>
      <c r="B593" s="2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2"/>
      <c r="B594" s="2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2"/>
      <c r="B595" s="2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2"/>
      <c r="B596" s="2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2"/>
      <c r="B597" s="2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2"/>
      <c r="B598" s="2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2"/>
      <c r="B599" s="2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2"/>
      <c r="B600" s="2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2"/>
      <c r="B601" s="2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2"/>
      <c r="B602" s="2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2"/>
      <c r="B603" s="2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2"/>
      <c r="B604" s="2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2"/>
      <c r="B605" s="2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2"/>
      <c r="B606" s="2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2"/>
      <c r="B607" s="2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2"/>
      <c r="B608" s="2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2"/>
      <c r="B609" s="2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2"/>
      <c r="B610" s="2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2"/>
      <c r="B611" s="2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2"/>
      <c r="B612" s="2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2"/>
      <c r="B613" s="2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2"/>
      <c r="B614" s="2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2"/>
      <c r="B615" s="2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2"/>
      <c r="B616" s="2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2"/>
      <c r="B617" s="2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2"/>
      <c r="B618" s="2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2"/>
      <c r="B619" s="2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2"/>
      <c r="B620" s="2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2"/>
      <c r="B621" s="2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2"/>
      <c r="B622" s="2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2"/>
      <c r="B623" s="2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2"/>
      <c r="B624" s="2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2"/>
      <c r="B625" s="2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2"/>
      <c r="B626" s="2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2"/>
      <c r="B627" s="2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2"/>
      <c r="B628" s="2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2"/>
      <c r="B629" s="2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2"/>
      <c r="B630" s="2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2"/>
      <c r="B631" s="2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2"/>
      <c r="B632" s="2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2"/>
      <c r="B633" s="2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2"/>
      <c r="B634" s="2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2"/>
      <c r="B635" s="2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2"/>
      <c r="B636" s="2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2"/>
      <c r="B637" s="2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2"/>
      <c r="B638" s="2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2"/>
      <c r="B639" s="2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2"/>
      <c r="B640" s="2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2"/>
      <c r="B641" s="2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2"/>
      <c r="B642" s="2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2"/>
      <c r="B643" s="2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2"/>
      <c r="B644" s="2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2"/>
      <c r="B645" s="2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2"/>
      <c r="B646" s="2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2"/>
      <c r="B647" s="2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2"/>
      <c r="B648" s="2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2"/>
      <c r="B649" s="2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2"/>
      <c r="B650" s="2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2"/>
      <c r="B651" s="2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2"/>
      <c r="B652" s="2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2"/>
      <c r="B653" s="2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2"/>
      <c r="B654" s="2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2"/>
      <c r="B655" s="2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2"/>
      <c r="B656" s="2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2"/>
      <c r="B657" s="2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2"/>
      <c r="B658" s="2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2"/>
      <c r="B659" s="2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2"/>
      <c r="B660" s="2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2"/>
      <c r="B661" s="2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2"/>
      <c r="B662" s="2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2"/>
      <c r="B663" s="2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2"/>
      <c r="B664" s="2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2"/>
      <c r="B665" s="2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2"/>
      <c r="B666" s="2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2"/>
      <c r="B667" s="2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2"/>
      <c r="B668" s="2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2"/>
      <c r="B669" s="2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2"/>
      <c r="B670" s="2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2"/>
      <c r="B671" s="2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2"/>
      <c r="B672" s="2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2"/>
      <c r="B673" s="2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2"/>
      <c r="B674" s="2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2"/>
      <c r="B675" s="2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2"/>
      <c r="B676" s="2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2"/>
      <c r="B677" s="2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2"/>
      <c r="B678" s="2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2"/>
      <c r="B679" s="2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2"/>
      <c r="B680" s="2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2"/>
      <c r="B681" s="2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2"/>
      <c r="B682" s="2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2"/>
      <c r="B683" s="2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2"/>
      <c r="B684" s="2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2"/>
      <c r="B685" s="2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2"/>
      <c r="B686" s="2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2"/>
      <c r="B687" s="2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2"/>
      <c r="B688" s="2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2"/>
      <c r="B689" s="2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2"/>
      <c r="B690" s="2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2"/>
      <c r="B691" s="2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2"/>
      <c r="B692" s="2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2"/>
      <c r="B693" s="2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2"/>
      <c r="B694" s="2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2"/>
      <c r="B695" s="2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2"/>
      <c r="B696" s="2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2"/>
      <c r="B697" s="2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2"/>
      <c r="B698" s="2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2"/>
      <c r="B699" s="2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2"/>
      <c r="B700" s="2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2"/>
      <c r="B701" s="2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2"/>
      <c r="B702" s="2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2"/>
      <c r="B703" s="2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2"/>
      <c r="B704" s="2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2"/>
      <c r="B705" s="2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2"/>
      <c r="B706" s="2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2"/>
      <c r="B707" s="2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2"/>
      <c r="B708" s="2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2"/>
      <c r="B709" s="2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2"/>
      <c r="B710" s="2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2"/>
      <c r="B711" s="2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2"/>
      <c r="B712" s="2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2"/>
      <c r="B713" s="2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2"/>
      <c r="B714" s="2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2"/>
      <c r="B715" s="2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2"/>
      <c r="B716" s="2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2"/>
      <c r="B717" s="2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2"/>
      <c r="B718" s="2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2"/>
      <c r="B719" s="2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2"/>
      <c r="B720" s="2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2"/>
      <c r="B721" s="2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2"/>
      <c r="B722" s="2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2"/>
      <c r="B723" s="2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2"/>
      <c r="B724" s="2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2"/>
      <c r="B725" s="2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2"/>
      <c r="B726" s="2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2"/>
      <c r="B727" s="2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2"/>
      <c r="B728" s="2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2"/>
      <c r="B729" s="2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2"/>
      <c r="B730" s="2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2"/>
      <c r="B731" s="2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2"/>
      <c r="B732" s="2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2"/>
      <c r="B733" s="2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2"/>
      <c r="B734" s="2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2"/>
      <c r="B735" s="2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2"/>
      <c r="B736" s="2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2"/>
      <c r="B737" s="2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2"/>
      <c r="B738" s="2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2"/>
      <c r="B739" s="2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2"/>
      <c r="B740" s="2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2"/>
      <c r="B741" s="2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2"/>
      <c r="B742" s="2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2"/>
      <c r="B743" s="2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2"/>
      <c r="B744" s="2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2"/>
      <c r="B745" s="2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2"/>
      <c r="B746" s="2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2"/>
      <c r="B747" s="2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2"/>
      <c r="B748" s="2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2"/>
      <c r="B749" s="2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2"/>
      <c r="B750" s="2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2"/>
      <c r="B751" s="2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2"/>
      <c r="B752" s="2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2"/>
      <c r="B753" s="2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2"/>
      <c r="B754" s="2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2"/>
      <c r="B755" s="2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2"/>
      <c r="B756" s="2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2"/>
      <c r="B757" s="2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2"/>
      <c r="B758" s="2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2"/>
      <c r="B759" s="2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2"/>
      <c r="B760" s="2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2"/>
      <c r="B761" s="2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2"/>
      <c r="B762" s="2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2"/>
      <c r="B763" s="2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2"/>
      <c r="B764" s="2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2"/>
      <c r="B765" s="2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2"/>
      <c r="B766" s="2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2"/>
      <c r="B767" s="2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2"/>
      <c r="B768" s="2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2"/>
      <c r="B769" s="2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2"/>
      <c r="B770" s="2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2"/>
      <c r="B771" s="2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2"/>
      <c r="B772" s="2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2"/>
      <c r="B773" s="2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2"/>
      <c r="B774" s="2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2"/>
      <c r="B775" s="2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2"/>
      <c r="B776" s="2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2"/>
      <c r="B777" s="2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2"/>
      <c r="B778" s="2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2"/>
      <c r="B779" s="2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2"/>
      <c r="B780" s="2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2"/>
      <c r="B781" s="2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2"/>
      <c r="B782" s="2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2"/>
      <c r="B783" s="2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2"/>
      <c r="B784" s="2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2"/>
      <c r="B785" s="2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2"/>
      <c r="B786" s="2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2"/>
      <c r="B787" s="2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2"/>
      <c r="B788" s="2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2"/>
      <c r="B789" s="2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2"/>
      <c r="B790" s="2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2"/>
      <c r="B791" s="2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2"/>
      <c r="B792" s="2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2"/>
      <c r="B793" s="2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2"/>
      <c r="B794" s="2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2"/>
      <c r="B795" s="2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2"/>
      <c r="B796" s="2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2"/>
      <c r="B797" s="2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2"/>
      <c r="B798" s="2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2"/>
      <c r="B799" s="2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2"/>
      <c r="B800" s="2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2"/>
      <c r="B801" s="2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2"/>
      <c r="B802" s="2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2"/>
      <c r="B803" s="2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2"/>
      <c r="B804" s="2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2"/>
      <c r="B805" s="2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2"/>
      <c r="B806" s="2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2"/>
      <c r="B807" s="2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2"/>
      <c r="B808" s="2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2"/>
      <c r="B809" s="2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2"/>
      <c r="B810" s="2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2"/>
      <c r="B811" s="2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2"/>
      <c r="B812" s="2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2"/>
      <c r="B813" s="2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2"/>
      <c r="B814" s="2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2"/>
      <c r="B815" s="2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2"/>
      <c r="B816" s="2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2"/>
      <c r="B817" s="2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2"/>
      <c r="B818" s="2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2"/>
      <c r="B819" s="2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2"/>
      <c r="B820" s="2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2"/>
      <c r="B821" s="2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2"/>
      <c r="B822" s="2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2"/>
      <c r="B823" s="2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2"/>
      <c r="B824" s="2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2"/>
      <c r="B825" s="2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2"/>
      <c r="B826" s="2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2"/>
      <c r="B827" s="2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2"/>
      <c r="B828" s="2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2"/>
      <c r="B829" s="2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2"/>
      <c r="B830" s="2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2"/>
      <c r="B831" s="2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2"/>
      <c r="B832" s="2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2"/>
      <c r="B833" s="2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2"/>
      <c r="B834" s="2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2"/>
      <c r="B835" s="2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2"/>
      <c r="B836" s="2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2"/>
      <c r="B837" s="2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2"/>
      <c r="B838" s="2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2"/>
      <c r="B839" s="2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2"/>
      <c r="B840" s="2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2"/>
      <c r="B841" s="2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2"/>
      <c r="B842" s="2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2"/>
      <c r="B843" s="2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2"/>
      <c r="B844" s="2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2"/>
      <c r="B845" s="2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2"/>
      <c r="B846" s="2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2"/>
      <c r="B847" s="2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2"/>
      <c r="B848" s="2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2"/>
      <c r="B849" s="2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2"/>
      <c r="B850" s="2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2"/>
      <c r="B851" s="2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2"/>
      <c r="B852" s="2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2"/>
      <c r="B853" s="2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2"/>
      <c r="B854" s="2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2"/>
      <c r="B855" s="2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2"/>
      <c r="B856" s="2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2"/>
      <c r="B857" s="2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2"/>
      <c r="B858" s="2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2"/>
      <c r="B859" s="2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2"/>
      <c r="B860" s="2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2"/>
      <c r="B861" s="2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2"/>
      <c r="B862" s="2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2"/>
      <c r="B863" s="2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2"/>
      <c r="B864" s="2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2"/>
      <c r="B865" s="2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2"/>
      <c r="B866" s="2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2"/>
      <c r="B867" s="2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2"/>
      <c r="B868" s="2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2"/>
      <c r="B869" s="2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2"/>
      <c r="B870" s="2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2"/>
      <c r="B871" s="2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2"/>
      <c r="B872" s="2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2"/>
      <c r="B873" s="2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2"/>
      <c r="B874" s="2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2"/>
      <c r="B875" s="2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2"/>
      <c r="B876" s="2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2"/>
      <c r="B877" s="2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2"/>
      <c r="B878" s="2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2"/>
      <c r="B879" s="2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2"/>
      <c r="B880" s="2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2"/>
      <c r="B881" s="2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2"/>
      <c r="B882" s="2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2"/>
      <c r="B883" s="2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2"/>
      <c r="B884" s="2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2"/>
      <c r="B885" s="2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2"/>
      <c r="B886" s="2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2"/>
      <c r="B887" s="2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2"/>
      <c r="B888" s="2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2"/>
      <c r="B889" s="2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2"/>
      <c r="B890" s="2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2"/>
      <c r="B891" s="2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2"/>
      <c r="B892" s="2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2"/>
      <c r="B893" s="2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2"/>
      <c r="B894" s="2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2"/>
      <c r="B895" s="2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2"/>
      <c r="B896" s="2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2"/>
      <c r="B897" s="2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2"/>
      <c r="B898" s="2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2"/>
      <c r="B899" s="2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2"/>
      <c r="B900" s="2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2"/>
      <c r="B901" s="2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2"/>
      <c r="B902" s="2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2"/>
      <c r="B903" s="2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2"/>
      <c r="B904" s="2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2"/>
      <c r="B905" s="2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2"/>
      <c r="B906" s="2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2"/>
      <c r="B907" s="2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2"/>
      <c r="B908" s="2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2"/>
      <c r="B909" s="2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2"/>
      <c r="B910" s="2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2"/>
      <c r="B911" s="2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2"/>
      <c r="B912" s="2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2"/>
      <c r="B913" s="2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2"/>
      <c r="B914" s="2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2"/>
      <c r="B915" s="2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2"/>
      <c r="B916" s="2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2"/>
      <c r="B917" s="2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2"/>
      <c r="B918" s="2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2"/>
      <c r="B919" s="2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2"/>
      <c r="B920" s="2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2"/>
      <c r="B921" s="2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2"/>
      <c r="B922" s="2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2"/>
      <c r="B923" s="2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2"/>
      <c r="B924" s="2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2"/>
      <c r="B925" s="2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2"/>
      <c r="B926" s="2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2"/>
      <c r="B927" s="2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2"/>
      <c r="B928" s="2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2"/>
      <c r="B929" s="2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2"/>
      <c r="B930" s="2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2"/>
      <c r="B931" s="2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2"/>
      <c r="B932" s="2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2"/>
      <c r="B933" s="2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2"/>
      <c r="B934" s="2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2"/>
      <c r="B935" s="2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2"/>
      <c r="B936" s="2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2"/>
      <c r="B937" s="2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2"/>
      <c r="B938" s="2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2"/>
      <c r="B939" s="2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2"/>
      <c r="B940" s="2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2"/>
      <c r="B941" s="2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2"/>
      <c r="B942" s="2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2"/>
      <c r="B943" s="2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2"/>
      <c r="B944" s="2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2"/>
      <c r="B945" s="2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2"/>
      <c r="B946" s="2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2"/>
      <c r="B947" s="2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2"/>
      <c r="B948" s="2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2"/>
      <c r="B949" s="2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2"/>
      <c r="B950" s="2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2"/>
      <c r="B951" s="2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2"/>
      <c r="B952" s="2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2"/>
      <c r="B953" s="2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2"/>
      <c r="B954" s="2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2"/>
      <c r="B955" s="2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2"/>
      <c r="B956" s="2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2"/>
      <c r="B957" s="2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2"/>
      <c r="B958" s="2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2"/>
      <c r="B959" s="2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2"/>
      <c r="B960" s="2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2"/>
      <c r="B961" s="2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2"/>
      <c r="B962" s="2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2"/>
      <c r="B963" s="2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2"/>
      <c r="B964" s="2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2"/>
      <c r="B965" s="2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2"/>
      <c r="B966" s="2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2"/>
      <c r="B967" s="2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2"/>
      <c r="B968" s="2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2"/>
      <c r="B969" s="2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2"/>
      <c r="B970" s="2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2"/>
      <c r="B971" s="2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2"/>
      <c r="B972" s="2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2"/>
      <c r="B973" s="2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2"/>
      <c r="B974" s="2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2"/>
      <c r="B975" s="2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2"/>
      <c r="B976" s="2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2"/>
      <c r="B977" s="2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2"/>
      <c r="B978" s="2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2"/>
      <c r="B979" s="2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2"/>
      <c r="B980" s="2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2"/>
      <c r="B981" s="2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2"/>
      <c r="B982" s="2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2"/>
      <c r="B983" s="2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2"/>
      <c r="B984" s="2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2"/>
      <c r="B985" s="2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2"/>
      <c r="B986" s="2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2"/>
      <c r="B987" s="2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2"/>
      <c r="B988" s="2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2"/>
      <c r="B989" s="2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2"/>
      <c r="B990" s="2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2"/>
      <c r="B991" s="2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2"/>
      <c r="B992" s="2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2"/>
      <c r="B993" s="2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2"/>
      <c r="B994" s="2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2"/>
      <c r="B995" s="2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2"/>
      <c r="B996" s="2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2"/>
      <c r="B997" s="2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2"/>
      <c r="B998" s="2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2"/>
      <c r="B999" s="2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2"/>
      <c r="B1000" s="2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8289-CAB3-4A64-83AE-FBA2CD68D947}">
  <dimension ref="A1:E82"/>
  <sheetViews>
    <sheetView workbookViewId="0">
      <selection activeCell="F40" sqref="F40"/>
    </sheetView>
  </sheetViews>
  <sheetFormatPr defaultRowHeight="12.75"/>
  <cols>
    <col min="1" max="1" width="19.140625" style="24" bestFit="1" customWidth="1"/>
    <col min="2" max="2" width="21.7109375" style="24" bestFit="1" customWidth="1"/>
    <col min="3" max="3" width="29.140625" style="24" bestFit="1" customWidth="1"/>
  </cols>
  <sheetData>
    <row r="1" spans="1:3" ht="15.75">
      <c r="A1" s="25" t="s">
        <v>1017</v>
      </c>
      <c r="B1" s="25" t="s">
        <v>1018</v>
      </c>
      <c r="C1" s="25" t="s">
        <v>1019</v>
      </c>
    </row>
    <row r="2" spans="1:3">
      <c r="A2" s="24" t="s">
        <v>188</v>
      </c>
      <c r="B2" s="24" t="s">
        <v>1020</v>
      </c>
      <c r="C2" s="24">
        <v>60</v>
      </c>
    </row>
    <row r="3" spans="1:3">
      <c r="A3" s="24" t="s">
        <v>239</v>
      </c>
      <c r="B3" s="24" t="s">
        <v>1021</v>
      </c>
      <c r="C3" s="24">
        <v>79</v>
      </c>
    </row>
    <row r="4" spans="1:3">
      <c r="A4" s="24" t="s">
        <v>186</v>
      </c>
      <c r="B4" s="24" t="s">
        <v>1022</v>
      </c>
      <c r="C4" s="24">
        <v>69</v>
      </c>
    </row>
    <row r="5" spans="1:3">
      <c r="A5" s="24" t="s">
        <v>270</v>
      </c>
      <c r="B5" s="24" t="s">
        <v>1023</v>
      </c>
      <c r="C5" s="24">
        <v>98</v>
      </c>
    </row>
    <row r="6" spans="1:3">
      <c r="A6" s="24" t="s">
        <v>312</v>
      </c>
      <c r="B6" s="24" t="s">
        <v>1024</v>
      </c>
      <c r="C6" s="24">
        <v>108</v>
      </c>
    </row>
    <row r="7" spans="1:3">
      <c r="A7" s="24" t="s">
        <v>217</v>
      </c>
      <c r="B7" s="24" t="s">
        <v>1022</v>
      </c>
      <c r="C7" s="24">
        <v>11</v>
      </c>
    </row>
    <row r="8" spans="1:3">
      <c r="A8" s="24" t="s">
        <v>186</v>
      </c>
      <c r="B8" s="24" t="s">
        <v>1022</v>
      </c>
      <c r="C8" s="24">
        <v>69</v>
      </c>
    </row>
    <row r="9" spans="1:3">
      <c r="A9" s="24" t="s">
        <v>191</v>
      </c>
      <c r="B9" s="24" t="s">
        <v>1021</v>
      </c>
      <c r="C9" s="24">
        <v>79</v>
      </c>
    </row>
    <row r="10" spans="1:3">
      <c r="A10" s="24" t="s">
        <v>254</v>
      </c>
      <c r="B10" s="24" t="s">
        <v>1025</v>
      </c>
      <c r="C10" s="24">
        <v>50</v>
      </c>
    </row>
    <row r="11" spans="1:3">
      <c r="A11" s="24" t="s">
        <v>197</v>
      </c>
      <c r="B11" s="24" t="s">
        <v>1026</v>
      </c>
      <c r="C11" s="24">
        <v>13</v>
      </c>
    </row>
    <row r="12" spans="1:3">
      <c r="A12" s="24" t="s">
        <v>289</v>
      </c>
      <c r="B12" s="24" t="s">
        <v>1027</v>
      </c>
      <c r="C12" s="24">
        <v>50</v>
      </c>
    </row>
    <row r="13" spans="1:3">
      <c r="A13" s="24" t="s">
        <v>304</v>
      </c>
      <c r="B13" s="24" t="s">
        <v>1028</v>
      </c>
      <c r="C13" s="24">
        <v>20</v>
      </c>
    </row>
    <row r="14" spans="1:3">
      <c r="A14" s="24" t="s">
        <v>194</v>
      </c>
      <c r="B14" s="24" t="s">
        <v>1029</v>
      </c>
      <c r="C14" s="24">
        <v>13</v>
      </c>
    </row>
    <row r="15" spans="1:3">
      <c r="A15" s="24" t="s">
        <v>286</v>
      </c>
      <c r="B15" s="24" t="s">
        <v>1022</v>
      </c>
      <c r="C15" s="24">
        <v>9</v>
      </c>
    </row>
    <row r="16" spans="1:3">
      <c r="A16" s="24" t="s">
        <v>202</v>
      </c>
      <c r="B16" s="24" t="s">
        <v>1024</v>
      </c>
      <c r="C16" s="24">
        <v>23</v>
      </c>
    </row>
    <row r="17" spans="1:5">
      <c r="A17" s="24" t="s">
        <v>227</v>
      </c>
      <c r="B17" s="24" t="s">
        <v>1020</v>
      </c>
      <c r="C17" s="24">
        <v>80</v>
      </c>
    </row>
    <row r="18" spans="1:5">
      <c r="A18" s="24" t="s">
        <v>266</v>
      </c>
      <c r="B18" s="24" t="s">
        <v>1030</v>
      </c>
      <c r="C18" s="24">
        <v>51</v>
      </c>
    </row>
    <row r="19" spans="1:5">
      <c r="A19" s="24" t="s">
        <v>253</v>
      </c>
      <c r="B19" s="24" t="s">
        <v>1031</v>
      </c>
      <c r="C19" s="24">
        <v>84</v>
      </c>
    </row>
    <row r="20" spans="1:5">
      <c r="A20" s="24" t="s">
        <v>199</v>
      </c>
      <c r="B20" s="24" t="s">
        <v>1032</v>
      </c>
      <c r="C20" s="24">
        <v>43</v>
      </c>
    </row>
    <row r="21" spans="1:5">
      <c r="A21" s="24" t="s">
        <v>260</v>
      </c>
      <c r="B21" s="24" t="s">
        <v>1033</v>
      </c>
      <c r="C21" s="24">
        <v>50</v>
      </c>
    </row>
    <row r="22" spans="1:5">
      <c r="A22" s="24" t="s">
        <v>193</v>
      </c>
      <c r="B22" s="24" t="s">
        <v>1026</v>
      </c>
      <c r="C22" s="24">
        <v>78</v>
      </c>
    </row>
    <row r="23" spans="1:5">
      <c r="A23" s="24" t="s">
        <v>228</v>
      </c>
      <c r="B23" s="24" t="s">
        <v>1034</v>
      </c>
      <c r="C23" s="24">
        <v>28</v>
      </c>
    </row>
    <row r="24" spans="1:5">
      <c r="A24" s="24" t="s">
        <v>234</v>
      </c>
      <c r="B24" s="24" t="s">
        <v>1035</v>
      </c>
      <c r="C24" s="24">
        <v>72</v>
      </c>
    </row>
    <row r="25" spans="1:5">
      <c r="A25" s="24" t="s">
        <v>219</v>
      </c>
      <c r="B25" s="24" t="s">
        <v>1034</v>
      </c>
      <c r="C25" s="24">
        <v>85</v>
      </c>
    </row>
    <row r="26" spans="1:5">
      <c r="A26" s="24" t="s">
        <v>339</v>
      </c>
      <c r="B26" s="24" t="s">
        <v>1036</v>
      </c>
      <c r="C26" s="24">
        <v>22</v>
      </c>
    </row>
    <row r="27" spans="1:5">
      <c r="A27" s="24" t="s">
        <v>216</v>
      </c>
      <c r="B27" s="24" t="s">
        <v>1037</v>
      </c>
      <c r="C27" s="24">
        <v>20</v>
      </c>
    </row>
    <row r="28" spans="1:5">
      <c r="A28" s="24" t="s">
        <v>190</v>
      </c>
      <c r="B28" s="24" t="s">
        <v>1026</v>
      </c>
      <c r="C28" s="24">
        <v>11</v>
      </c>
    </row>
    <row r="29" spans="1:5">
      <c r="A29" s="24" t="s">
        <v>285</v>
      </c>
      <c r="B29" s="24" t="s">
        <v>1038</v>
      </c>
      <c r="C29" s="24">
        <v>21</v>
      </c>
      <c r="E29" s="27" t="s">
        <v>1069</v>
      </c>
    </row>
    <row r="30" spans="1:5">
      <c r="A30" s="24" t="s">
        <v>256</v>
      </c>
      <c r="B30" s="24" t="s">
        <v>1036</v>
      </c>
      <c r="C30" s="24">
        <v>26</v>
      </c>
    </row>
    <row r="31" spans="1:5">
      <c r="A31" s="24" t="s">
        <v>273</v>
      </c>
      <c r="B31" s="24" t="s">
        <v>1038</v>
      </c>
      <c r="C31" s="24">
        <v>19</v>
      </c>
    </row>
    <row r="32" spans="1:5">
      <c r="A32" s="24" t="s">
        <v>208</v>
      </c>
      <c r="B32" s="24" t="s">
        <v>1039</v>
      </c>
      <c r="C32" s="24">
        <v>24</v>
      </c>
    </row>
    <row r="33" spans="1:3">
      <c r="A33" s="24" t="s">
        <v>299</v>
      </c>
      <c r="B33" s="24" t="s">
        <v>1022</v>
      </c>
      <c r="C33" s="24">
        <v>17</v>
      </c>
    </row>
    <row r="34" spans="1:3">
      <c r="A34" s="24" t="s">
        <v>196</v>
      </c>
      <c r="B34" s="24" t="s">
        <v>1038</v>
      </c>
      <c r="C34" s="24">
        <v>55</v>
      </c>
    </row>
    <row r="35" spans="1:3">
      <c r="A35" s="24" t="s">
        <v>213</v>
      </c>
      <c r="B35" s="24" t="s">
        <v>1026</v>
      </c>
      <c r="C35" s="24">
        <v>213</v>
      </c>
    </row>
    <row r="36" spans="1:3">
      <c r="A36" s="24" t="s">
        <v>251</v>
      </c>
      <c r="B36" s="24" t="s">
        <v>1040</v>
      </c>
      <c r="C36" s="24">
        <v>115</v>
      </c>
    </row>
    <row r="37" spans="1:3">
      <c r="A37" s="24" t="s">
        <v>255</v>
      </c>
      <c r="B37" s="24" t="s">
        <v>1020</v>
      </c>
      <c r="C37" s="24">
        <v>121</v>
      </c>
    </row>
    <row r="38" spans="1:3">
      <c r="A38" s="24" t="s">
        <v>303</v>
      </c>
      <c r="B38" s="24" t="s">
        <v>1041</v>
      </c>
      <c r="C38" s="24">
        <v>85</v>
      </c>
    </row>
    <row r="39" spans="1:3">
      <c r="A39" s="24" t="s">
        <v>321</v>
      </c>
      <c r="B39" s="24" t="s">
        <v>1034</v>
      </c>
      <c r="C39" s="24">
        <v>68</v>
      </c>
    </row>
    <row r="40" spans="1:3">
      <c r="A40" s="24" t="s">
        <v>184</v>
      </c>
      <c r="B40" s="24" t="s">
        <v>1042</v>
      </c>
      <c r="C40" s="24">
        <v>64</v>
      </c>
    </row>
    <row r="41" spans="1:3">
      <c r="A41" s="24" t="s">
        <v>193</v>
      </c>
      <c r="B41" s="24" t="s">
        <v>1026</v>
      </c>
      <c r="C41" s="24">
        <v>78</v>
      </c>
    </row>
    <row r="42" spans="1:3">
      <c r="A42" s="24" t="s">
        <v>236</v>
      </c>
      <c r="B42" s="24" t="s">
        <v>1020</v>
      </c>
      <c r="C42" s="24">
        <v>121</v>
      </c>
    </row>
    <row r="43" spans="1:3">
      <c r="A43" s="24" t="s">
        <v>233</v>
      </c>
      <c r="B43" s="24" t="s">
        <v>1041</v>
      </c>
      <c r="C43" s="24">
        <v>10</v>
      </c>
    </row>
    <row r="44" spans="1:3">
      <c r="A44" s="24" t="s">
        <v>209</v>
      </c>
      <c r="B44" s="24" t="s">
        <v>1024</v>
      </c>
      <c r="C44" s="24">
        <v>67</v>
      </c>
    </row>
    <row r="45" spans="1:3">
      <c r="A45" s="24" t="s">
        <v>235</v>
      </c>
      <c r="B45" s="24" t="s">
        <v>1043</v>
      </c>
      <c r="C45" s="24">
        <v>8</v>
      </c>
    </row>
    <row r="46" spans="1:3">
      <c r="A46" s="24" t="s">
        <v>248</v>
      </c>
      <c r="B46" s="24" t="s">
        <v>1034</v>
      </c>
      <c r="C46" s="24">
        <v>34</v>
      </c>
    </row>
    <row r="47" spans="1:3">
      <c r="A47" s="24" t="s">
        <v>220</v>
      </c>
      <c r="B47" s="24" t="s">
        <v>1044</v>
      </c>
      <c r="C47" s="24">
        <v>26</v>
      </c>
    </row>
    <row r="48" spans="1:3">
      <c r="A48" s="24" t="s">
        <v>276</v>
      </c>
      <c r="B48" s="24" t="s">
        <v>1026</v>
      </c>
      <c r="C48" s="24">
        <v>11</v>
      </c>
    </row>
    <row r="49" spans="1:3">
      <c r="A49" s="24" t="s">
        <v>322</v>
      </c>
      <c r="B49" s="24" t="s">
        <v>1045</v>
      </c>
      <c r="C49" s="24">
        <v>47</v>
      </c>
    </row>
    <row r="50" spans="1:3">
      <c r="A50" s="24" t="s">
        <v>332</v>
      </c>
      <c r="B50" s="24" t="s">
        <v>1039</v>
      </c>
      <c r="C50" s="24">
        <v>40</v>
      </c>
    </row>
    <row r="51" spans="1:3">
      <c r="A51" s="24" t="s">
        <v>230</v>
      </c>
      <c r="B51" s="24" t="s">
        <v>1024</v>
      </c>
      <c r="C51" s="24">
        <v>68</v>
      </c>
    </row>
    <row r="52" spans="1:3">
      <c r="A52" s="24" t="s">
        <v>288</v>
      </c>
      <c r="B52" s="24" t="s">
        <v>1024</v>
      </c>
      <c r="C52" s="24">
        <v>59</v>
      </c>
    </row>
    <row r="53" spans="1:3">
      <c r="A53" s="24" t="s">
        <v>298</v>
      </c>
      <c r="B53" s="24" t="s">
        <v>1022</v>
      </c>
      <c r="C53" s="24">
        <v>9</v>
      </c>
    </row>
    <row r="54" spans="1:3">
      <c r="A54" s="24" t="s">
        <v>252</v>
      </c>
      <c r="B54" s="24" t="s">
        <v>1039</v>
      </c>
      <c r="C54" s="24">
        <v>60</v>
      </c>
    </row>
    <row r="55" spans="1:3">
      <c r="A55" s="24" t="s">
        <v>326</v>
      </c>
      <c r="B55" s="24" t="s">
        <v>1046</v>
      </c>
      <c r="C55" s="24">
        <v>45</v>
      </c>
    </row>
    <row r="56" spans="1:3">
      <c r="A56" s="24" t="s">
        <v>119</v>
      </c>
      <c r="B56" s="24" t="s">
        <v>1039</v>
      </c>
      <c r="C56" s="24">
        <v>4</v>
      </c>
    </row>
    <row r="57" spans="1:3">
      <c r="A57" s="24" t="s">
        <v>302</v>
      </c>
      <c r="B57" s="24" t="s">
        <v>1047</v>
      </c>
      <c r="C57" s="24">
        <v>21</v>
      </c>
    </row>
    <row r="58" spans="1:3">
      <c r="A58" s="24" t="s">
        <v>195</v>
      </c>
      <c r="B58" s="24" t="s">
        <v>1030</v>
      </c>
      <c r="C58" s="24">
        <v>13</v>
      </c>
    </row>
    <row r="59" spans="1:3">
      <c r="A59" s="24" t="s">
        <v>356</v>
      </c>
      <c r="B59" s="24" t="s">
        <v>1024</v>
      </c>
      <c r="C59" s="24">
        <v>21</v>
      </c>
    </row>
    <row r="60" spans="1:3">
      <c r="A60" s="24" t="s">
        <v>357</v>
      </c>
      <c r="B60" s="24" t="s">
        <v>1048</v>
      </c>
      <c r="C60" s="24">
        <v>199</v>
      </c>
    </row>
    <row r="61" spans="1:3">
      <c r="A61" s="24" t="s">
        <v>295</v>
      </c>
      <c r="B61" s="24" t="s">
        <v>1048</v>
      </c>
      <c r="C61" s="24">
        <v>16</v>
      </c>
    </row>
    <row r="62" spans="1:3">
      <c r="A62" s="24" t="s">
        <v>316</v>
      </c>
      <c r="B62" s="24" t="s">
        <v>1049</v>
      </c>
      <c r="C62" s="24">
        <v>83</v>
      </c>
    </row>
    <row r="63" spans="1:3">
      <c r="A63" s="24" t="s">
        <v>288</v>
      </c>
      <c r="B63" s="24" t="s">
        <v>1024</v>
      </c>
      <c r="C63" s="24">
        <v>59</v>
      </c>
    </row>
    <row r="64" spans="1:3">
      <c r="A64" s="24" t="s">
        <v>198</v>
      </c>
      <c r="B64" s="24" t="s">
        <v>1050</v>
      </c>
      <c r="C64" s="24">
        <v>18</v>
      </c>
    </row>
    <row r="65" spans="1:3">
      <c r="A65" s="24" t="s">
        <v>331</v>
      </c>
      <c r="B65" s="24" t="s">
        <v>1032</v>
      </c>
      <c r="C65" s="24">
        <v>41</v>
      </c>
    </row>
    <row r="66" spans="1:3">
      <c r="A66" s="24" t="s">
        <v>307</v>
      </c>
      <c r="B66" s="24" t="s">
        <v>1027</v>
      </c>
      <c r="C66" s="24">
        <v>94</v>
      </c>
    </row>
    <row r="67" spans="1:3">
      <c r="A67" s="24" t="s">
        <v>212</v>
      </c>
      <c r="B67" s="24" t="s">
        <v>1051</v>
      </c>
      <c r="C67" s="24">
        <v>29</v>
      </c>
    </row>
    <row r="68" spans="1:3">
      <c r="A68" s="24" t="s">
        <v>325</v>
      </c>
      <c r="B68" s="24" t="s">
        <v>1052</v>
      </c>
      <c r="C68" s="24">
        <v>113</v>
      </c>
    </row>
    <row r="69" spans="1:3">
      <c r="A69" s="24" t="s">
        <v>244</v>
      </c>
      <c r="B69" s="24" t="s">
        <v>1032</v>
      </c>
      <c r="C69" s="24">
        <v>56</v>
      </c>
    </row>
    <row r="70" spans="1:3">
      <c r="A70" s="24" t="s">
        <v>287</v>
      </c>
      <c r="B70" s="24" t="s">
        <v>1053</v>
      </c>
      <c r="C70" s="24">
        <v>53</v>
      </c>
    </row>
    <row r="71" spans="1:3">
      <c r="A71" s="24" t="s">
        <v>200</v>
      </c>
      <c r="B71" s="24" t="s">
        <v>1054</v>
      </c>
      <c r="C71" s="24">
        <v>53</v>
      </c>
    </row>
    <row r="72" spans="1:3">
      <c r="A72" s="24" t="s">
        <v>229</v>
      </c>
      <c r="B72" s="24" t="s">
        <v>1055</v>
      </c>
      <c r="C72" s="24">
        <v>47</v>
      </c>
    </row>
    <row r="73" spans="1:3">
      <c r="A73" s="24" t="s">
        <v>187</v>
      </c>
      <c r="B73" s="24" t="s">
        <v>1026</v>
      </c>
      <c r="C73" s="24">
        <v>123</v>
      </c>
    </row>
    <row r="74" spans="1:3">
      <c r="A74" s="24" t="s">
        <v>263</v>
      </c>
      <c r="B74" s="24" t="s">
        <v>1056</v>
      </c>
      <c r="C74" s="24">
        <v>20</v>
      </c>
    </row>
    <row r="75" spans="1:3">
      <c r="A75" s="24" t="s">
        <v>290</v>
      </c>
      <c r="B75" s="24" t="s">
        <v>1046</v>
      </c>
      <c r="C75" s="24">
        <v>87</v>
      </c>
    </row>
    <row r="76" spans="1:3">
      <c r="A76" s="24" t="s">
        <v>185</v>
      </c>
      <c r="B76" s="24" t="s">
        <v>1027</v>
      </c>
      <c r="C76" s="24">
        <v>44</v>
      </c>
    </row>
    <row r="77" spans="1:3">
      <c r="A77" s="24" t="s">
        <v>201</v>
      </c>
      <c r="B77" s="24" t="s">
        <v>1057</v>
      </c>
      <c r="C77" s="24">
        <v>55</v>
      </c>
    </row>
    <row r="78" spans="1:3">
      <c r="A78" s="24" t="s">
        <v>259</v>
      </c>
      <c r="B78" s="24" t="s">
        <v>1058</v>
      </c>
      <c r="C78" s="24">
        <v>46</v>
      </c>
    </row>
    <row r="79" spans="1:3">
      <c r="A79" s="24" t="s">
        <v>269</v>
      </c>
      <c r="B79" s="24" t="s">
        <v>1059</v>
      </c>
      <c r="C79" s="24">
        <v>70</v>
      </c>
    </row>
    <row r="80" spans="1:3">
      <c r="A80" s="24" t="s">
        <v>203</v>
      </c>
      <c r="B80" s="24" t="s">
        <v>1043</v>
      </c>
      <c r="C80" s="24">
        <v>49</v>
      </c>
    </row>
    <row r="81" spans="1:3">
      <c r="A81" s="24" t="s">
        <v>189</v>
      </c>
      <c r="B81" s="24" t="s">
        <v>1060</v>
      </c>
      <c r="C81" s="24">
        <v>49</v>
      </c>
    </row>
    <row r="82" spans="1:3">
      <c r="A82" s="24" t="s">
        <v>192</v>
      </c>
      <c r="B82" s="24" t="s">
        <v>1029</v>
      </c>
      <c r="C82" s="2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2F7A-14C4-408D-BCC0-854F6523DF37}">
  <dimension ref="A1:C63"/>
  <sheetViews>
    <sheetView workbookViewId="0">
      <selection activeCell="E61" sqref="E61"/>
    </sheetView>
  </sheetViews>
  <sheetFormatPr defaultRowHeight="12.75"/>
  <cols>
    <col min="1" max="1" width="21.7109375" bestFit="1" customWidth="1"/>
    <col min="2" max="2" width="20.7109375" customWidth="1"/>
    <col min="3" max="3" width="19" customWidth="1"/>
  </cols>
  <sheetData>
    <row r="1" spans="1:3">
      <c r="A1" s="29" t="s">
        <v>1064</v>
      </c>
      <c r="B1" s="26">
        <f>LARGE(Principal!O2:O82,1)</f>
        <v>4762926995.2480898</v>
      </c>
      <c r="C1" t="str">
        <f>VLOOKUP(B1,Principal!$O$2:$Q$82,3,FALSE)</f>
        <v>Vale</v>
      </c>
    </row>
    <row r="2" spans="1:3">
      <c r="A2" s="29" t="s">
        <v>1065</v>
      </c>
      <c r="B2" s="26">
        <f>SMALL(Principal!O2:O82,1)</f>
        <v>-1807432634.4595425</v>
      </c>
      <c r="C2" t="str">
        <f>VLOOKUP(B2,Principal!$O$2:$Q$82,3,FALSE)</f>
        <v>Localiza</v>
      </c>
    </row>
    <row r="3" spans="1:3">
      <c r="A3" s="29" t="s">
        <v>1066</v>
      </c>
      <c r="B3" s="26">
        <f>AVERAGE(Principal!O2:O82)</f>
        <v>165190210.47934023</v>
      </c>
    </row>
    <row r="4" spans="1:3">
      <c r="A4" s="29" t="s">
        <v>1067</v>
      </c>
      <c r="B4" s="26">
        <f>AVERAGEIF(Principal!$P$2:$P$82,"Valor Subiu",Principal!$O$2:$O$82)</f>
        <v>448164250.23049796</v>
      </c>
    </row>
    <row r="5" spans="1:3">
      <c r="A5" s="29" t="s">
        <v>1068</v>
      </c>
      <c r="B5" s="26">
        <f>AVERAGEIF(Principal!$P$2:$P$82,"Valor Diminuiu",Principal!$O$2:$O$82)</f>
        <v>-181109141.75186712</v>
      </c>
    </row>
    <row r="10" spans="1:3">
      <c r="A10" s="29" t="s">
        <v>1061</v>
      </c>
      <c r="B10" s="29" t="s">
        <v>1070</v>
      </c>
      <c r="C10" s="30" t="s">
        <v>1071</v>
      </c>
    </row>
    <row r="11" spans="1:3">
      <c r="A11" s="28" t="s">
        <v>1020</v>
      </c>
      <c r="B11" s="26">
        <f>SUMIF(Principal!R2:R82,Analises!A11,Principal!$O$2:$O$82)</f>
        <v>489935930.92832291</v>
      </c>
      <c r="C11" s="26">
        <f>SUMIFS(Principal!$O$2:$O$82,Principal!$R$2:$R$82,Analises!A11,Principal!$P$2:$P$82,"Valor Subiu")</f>
        <v>489935930.92832291</v>
      </c>
    </row>
    <row r="12" spans="1:3">
      <c r="A12" s="28" t="s">
        <v>1021</v>
      </c>
      <c r="B12" s="26">
        <f>SUMIF(Principal!R3:R83,Analises!A12,Principal!$O$2:$O$82)</f>
        <v>3345026016.6479383</v>
      </c>
      <c r="C12" s="26">
        <f>SUMIFS(Principal!$O$2:$O$82,Principal!$R$2:$R$82,Analises!A12,Principal!$P$2:$P$82,"Valor Subiu")</f>
        <v>4940442965.5504341</v>
      </c>
    </row>
    <row r="13" spans="1:3">
      <c r="A13" s="28" t="s">
        <v>1022</v>
      </c>
      <c r="B13" s="26">
        <f>SUMIF(Principal!R4:R84,Analises!A13,Principal!$O$2:$O$82)</f>
        <v>1186210510.5439327</v>
      </c>
      <c r="C13" s="26">
        <f>SUMIFS(Principal!$O$2:$O$82,Principal!$R$2:$R$82,Analises!A13,Principal!$P$2:$P$82,"Valor Subiu")</f>
        <v>6093288832.2628355</v>
      </c>
    </row>
    <row r="14" spans="1:3">
      <c r="A14" s="28" t="s">
        <v>1023</v>
      </c>
      <c r="B14" s="26">
        <f>SUMIF(Principal!R5:R85,Analises!A14,Principal!$O$2:$O$82)</f>
        <v>241889725.43155926</v>
      </c>
      <c r="C14" s="26">
        <f>SUMIFS(Principal!$O$2:$O$82,Principal!$R$2:$R$82,Analises!A14,Principal!$P$2:$P$82,"Valor Subiu")</f>
        <v>722946282.7090385</v>
      </c>
    </row>
    <row r="15" spans="1:3">
      <c r="A15" s="28" t="s">
        <v>1024</v>
      </c>
      <c r="B15" s="26">
        <f>SUMIF(Principal!R6:R86,Analises!A15,Principal!$O$2:$O$82)</f>
        <v>667738422.76995373</v>
      </c>
      <c r="C15" s="26">
        <f>SUMIFS(Principal!$O$2:$O$82,Principal!$R$2:$R$82,Analises!A15,Principal!$P$2:$P$82,"Valor Subiu")</f>
        <v>682315640.01204407</v>
      </c>
    </row>
    <row r="16" spans="1:3">
      <c r="A16" s="28" t="s">
        <v>1025</v>
      </c>
      <c r="B16" s="26">
        <f>SUMIF(Principal!R7:R87,Analises!A16,Principal!$O$2:$O$82)</f>
        <v>722946282.7090385</v>
      </c>
      <c r="C16" s="26">
        <f>SUMIFS(Principal!$O$2:$O$82,Principal!$R$2:$R$82,Analises!A16,Principal!$P$2:$P$82,"Valor Subiu")</f>
        <v>117732680.07842509</v>
      </c>
    </row>
    <row r="17" spans="1:3">
      <c r="A17" s="28" t="s">
        <v>1026</v>
      </c>
      <c r="B17" s="26">
        <f>SUMIF(Principal!R8:R88,Analises!A17,Principal!$O$2:$O$82)</f>
        <v>2643021386.3095169</v>
      </c>
      <c r="C17" s="26">
        <f>SUMIFS(Principal!$O$2:$O$82,Principal!$R$2:$R$82,Analises!A17,Principal!$P$2:$P$82,"Valor Subiu")</f>
        <v>3784169702.1589923</v>
      </c>
    </row>
    <row r="18" spans="1:3">
      <c r="A18" s="28" t="s">
        <v>1027</v>
      </c>
      <c r="B18" s="26">
        <f>SUMIF(Principal!R9:R89,Analises!A18,Principal!$O$2:$O$82)</f>
        <v>595439222.98692107</v>
      </c>
      <c r="C18" s="26">
        <f>SUMIFS(Principal!$O$2:$O$82,Principal!$R$2:$R$82,Analises!A18,Principal!$P$2:$P$82,"Valor Subiu")</f>
        <v>453917907.01323998</v>
      </c>
    </row>
    <row r="19" spans="1:3">
      <c r="A19" s="28" t="s">
        <v>1028</v>
      </c>
      <c r="B19" s="26">
        <f>SUMIF(Principal!R10:R90,Analises!A19,Principal!$O$2:$O$82)</f>
        <v>722946282.7090385</v>
      </c>
      <c r="C19" s="26">
        <f>SUMIFS(Principal!$O$2:$O$82,Principal!$R$2:$R$82,Analises!A19,Principal!$P$2:$P$82,"Valor Subiu")</f>
        <v>69054317.636038527</v>
      </c>
    </row>
    <row r="20" spans="1:3">
      <c r="A20" s="28" t="s">
        <v>1029</v>
      </c>
      <c r="B20" s="26">
        <f>SUMIF(Principal!R11:R91,Analises!A20,Principal!$O$2:$O$82)</f>
        <v>-450839383.65170407</v>
      </c>
      <c r="C20" s="26">
        <f>SUMIFS(Principal!$O$2:$O$82,Principal!$R$2:$R$82,Analises!A20,Principal!$P$2:$P$82,"Valor Subiu")</f>
        <v>65452205.552800186</v>
      </c>
    </row>
    <row r="21" spans="1:3">
      <c r="A21" s="28" t="s">
        <v>1030</v>
      </c>
      <c r="B21" s="26">
        <f>SUMIF(Principal!R12:R92,Analises!A21,Principal!$O$2:$O$82)</f>
        <v>3098603754.0280161</v>
      </c>
      <c r="C21" s="26">
        <f>SUMIFS(Principal!$O$2:$O$82,Principal!$R$2:$R$82,Analises!A21,Principal!$P$2:$P$82,"Valor Subiu")</f>
        <v>72295838.986160949</v>
      </c>
    </row>
    <row r="22" spans="1:3">
      <c r="A22" s="28" t="s">
        <v>1031</v>
      </c>
      <c r="B22" s="26">
        <f>SUMIF(Principal!R13:R93,Analises!A22,Principal!$O$2:$O$82)</f>
        <v>3103136291.2163792</v>
      </c>
      <c r="C22" s="26">
        <f>SUMIFS(Principal!$O$2:$O$82,Principal!$R$2:$R$82,Analises!A22,Principal!$P$2:$P$82,"Valor Subiu")</f>
        <v>388705223.95601785</v>
      </c>
    </row>
    <row r="23" spans="1:3">
      <c r="A23" s="28" t="s">
        <v>1032</v>
      </c>
      <c r="B23" s="26">
        <f>SUMIF(Principal!R14:R94,Analises!A23,Principal!$O$2:$O$82)</f>
        <v>3016541146.1397457</v>
      </c>
      <c r="C23" s="26">
        <f>SUMIFS(Principal!$O$2:$O$82,Principal!$R$2:$R$82,Analises!A23,Principal!$P$2:$P$82,"Valor Subiu")</f>
        <v>37525872.377283879</v>
      </c>
    </row>
    <row r="24" spans="1:3">
      <c r="A24" s="28" t="s">
        <v>1033</v>
      </c>
      <c r="B24" s="26">
        <f>SUMIF(Principal!R15:R95,Analises!A24,Principal!$O$2:$O$82)</f>
        <v>3103136291.2163792</v>
      </c>
      <c r="C24" s="26">
        <f>SUMIFS(Principal!$O$2:$O$82,Principal!$R$2:$R$82,Analises!A24,Principal!$P$2:$P$82,"Valor Subiu")</f>
        <v>41021792.090771534</v>
      </c>
    </row>
    <row r="25" spans="1:3">
      <c r="A25" s="28" t="s">
        <v>1034</v>
      </c>
      <c r="B25" s="26">
        <f>SUMIF(Principal!R16:R96,Analises!A25,Principal!$O$2:$O$82)</f>
        <v>7309163635.790184</v>
      </c>
      <c r="C25" s="26">
        <f>SUMIFS(Principal!$O$2:$O$82,Principal!$R$2:$R$82,Analises!A25,Principal!$P$2:$P$82,"Valor Subiu")</f>
        <v>407833683.0924499</v>
      </c>
    </row>
    <row r="26" spans="1:3">
      <c r="A26" s="28" t="s">
        <v>1035</v>
      </c>
      <c r="B26" s="26">
        <f>SUMIF(Principal!R17:R97,Analises!A26,Principal!$O$2:$O$82)</f>
        <v>4762926995.2480898</v>
      </c>
      <c r="C26" s="26">
        <f>SUMIFS(Principal!$O$2:$O$82,Principal!$R$2:$R$82,Analises!A26,Principal!$P$2:$P$82,"Valor Subiu")</f>
        <v>6340916.223143544</v>
      </c>
    </row>
    <row r="27" spans="1:3">
      <c r="A27" s="28" t="s">
        <v>1036</v>
      </c>
      <c r="B27" s="26">
        <f>SUMIF(Principal!R18:R98,Analises!A27,Principal!$O$2:$O$82)</f>
        <v>183184885.63122529</v>
      </c>
      <c r="C27" s="26">
        <f>SUMIFS(Principal!$O$2:$O$82,Principal!$R$2:$R$82,Analises!A27,Principal!$P$2:$P$82,"Valor Subiu")</f>
        <v>292938114.42357796</v>
      </c>
    </row>
    <row r="28" spans="1:3">
      <c r="A28" s="28" t="s">
        <v>1037</v>
      </c>
      <c r="B28" s="26">
        <f>SUMIF(Principal!R19:R99,Analises!A28,Principal!$O$2:$O$82)</f>
        <v>117732680.07842509</v>
      </c>
      <c r="C28" s="26">
        <f>SUMIFS(Principal!$O$2:$O$82,Principal!$R$2:$R$82,Analises!A28,Principal!$P$2:$P$82,"Valor Subiu")</f>
        <v>229771333.63468358</v>
      </c>
    </row>
    <row r="29" spans="1:3">
      <c r="A29" s="28" t="s">
        <v>1038</v>
      </c>
      <c r="B29" s="26">
        <f>SUMIF(Principal!R20:R100,Analises!A29,Principal!$O$2:$O$82)</f>
        <v>2878318197.4134707</v>
      </c>
      <c r="C29" s="26">
        <f>SUMIFS(Principal!$O$2:$O$82,Principal!$R$2:$R$82,Analises!A29,Principal!$P$2:$P$82,"Valor Subiu")</f>
        <v>434160691.03374624</v>
      </c>
    </row>
    <row r="30" spans="1:3">
      <c r="A30" s="28" t="s">
        <v>1039</v>
      </c>
      <c r="B30" s="26">
        <f>SUMIF(Principal!R21:R101,Analises!A30,Principal!$O$2:$O$82)</f>
        <v>697090262.10545909</v>
      </c>
      <c r="C30" s="26">
        <f>SUMIFS(Principal!$O$2:$O$82,Principal!$R$2:$R$82,Analises!A30,Principal!$P$2:$P$82,"Valor Subiu")</f>
        <v>15598886.650556229</v>
      </c>
    </row>
    <row r="31" spans="1:3">
      <c r="A31" s="28" t="s">
        <v>1040</v>
      </c>
      <c r="B31" s="26">
        <f>SUMIF(Principal!R22:R102,Analises!A31,Principal!$O$2:$O$82)</f>
        <v>511671895.45223427</v>
      </c>
      <c r="C31" s="26">
        <f>SUMIFS(Principal!$O$2:$O$82,Principal!$R$2:$R$82,Analises!A31,Principal!$P$2:$P$82,"Valor Subiu")</f>
        <v>202352473.73982856</v>
      </c>
    </row>
    <row r="32" spans="1:3">
      <c r="A32" s="28" t="s">
        <v>1041</v>
      </c>
      <c r="B32" s="26">
        <f>SUMIF(Principal!R23:R103,Analises!A32,Principal!$O$2:$O$82)</f>
        <v>965369327.87413383</v>
      </c>
      <c r="C32" s="26">
        <f>SUMIFS(Principal!$O$2:$O$82,Principal!$R$2:$R$82,Analises!A32,Principal!$P$2:$P$82,"Valor Subiu")</f>
        <v>138800759.59923446</v>
      </c>
    </row>
    <row r="33" spans="1:3">
      <c r="A33" s="28" t="s">
        <v>1042</v>
      </c>
      <c r="B33" s="26">
        <f>SUMIF(Principal!R24:R104,Analises!A33,Principal!$O$2:$O$82)</f>
        <v>72295838.986160949</v>
      </c>
      <c r="C33" s="26">
        <f>SUMIFS(Principal!$O$2:$O$82,Principal!$R$2:$R$82,Analises!A33,Principal!$P$2:$P$82,"Valor Subiu")</f>
        <v>28493619.274394516</v>
      </c>
    </row>
    <row r="34" spans="1:3">
      <c r="A34" s="28" t="s">
        <v>1043</v>
      </c>
      <c r="B34" s="26">
        <f>SUMIF(Principal!R25:R105,Analises!A34,Principal!$O$2:$O$82)</f>
        <v>782404782.09654367</v>
      </c>
      <c r="C34" s="26">
        <f>SUMIFS(Principal!$O$2:$O$82,Principal!$R$2:$R$82,Analises!A34,Principal!$P$2:$P$82,"Valor Subiu")</f>
        <v>4131341.1578905098</v>
      </c>
    </row>
    <row r="35" spans="1:3">
      <c r="A35" s="28" t="s">
        <v>1044</v>
      </c>
      <c r="B35" s="26">
        <f>SUMIF(Principal!R26:R106,Analises!A35,Principal!$O$2:$O$82)</f>
        <v>18214628.100697115</v>
      </c>
      <c r="C35" s="26">
        <f>SUMIFS(Principal!$O$2:$O$82,Principal!$R$2:$R$82,Analises!A35,Principal!$P$2:$P$82,"Valor Subiu")</f>
        <v>0</v>
      </c>
    </row>
    <row r="36" spans="1:3">
      <c r="A36" s="28" t="s">
        <v>1045</v>
      </c>
      <c r="B36" s="26">
        <f>SUMIF(Principal!R27:R107,Analises!A36,Principal!$O$2:$O$82)</f>
        <v>6340916.223143544</v>
      </c>
      <c r="C36" s="26">
        <f>SUMIFS(Principal!$O$2:$O$82,Principal!$R$2:$R$82,Analises!A36,Principal!$P$2:$P$82,"Valor Subiu")</f>
        <v>0</v>
      </c>
    </row>
    <row r="37" spans="1:3">
      <c r="A37" s="28" t="s">
        <v>1046</v>
      </c>
      <c r="B37" s="26">
        <f>SUMIF(Principal!R28:R108,Analises!A37,Principal!$O$2:$O$82)</f>
        <v>2342768.0458678585</v>
      </c>
      <c r="C37" s="26">
        <f>SUMIFS(Principal!$O$2:$O$82,Principal!$R$2:$R$82,Analises!A37,Principal!$P$2:$P$82,"Valor Subiu")</f>
        <v>0</v>
      </c>
    </row>
    <row r="38" spans="1:3">
      <c r="A38" s="28" t="s">
        <v>1047</v>
      </c>
      <c r="B38" s="26">
        <f>SUMIF(Principal!R29:R109,Analises!A38,Principal!$O$2:$O$82)</f>
        <v>103972807.36695692</v>
      </c>
      <c r="C38" s="26">
        <f>SUMIFS(Principal!$O$2:$O$82,Principal!$R$2:$R$82,Analises!A38,Principal!$P$2:$P$82,"Valor Subiu")</f>
        <v>0</v>
      </c>
    </row>
    <row r="39" spans="1:3">
      <c r="A39" s="28" t="s">
        <v>1048</v>
      </c>
      <c r="B39" s="26">
        <f>SUMIF(Principal!R30:R110,Analises!A39,Principal!$O$2:$O$82)</f>
        <v>61799892.647934914</v>
      </c>
      <c r="C39" s="26">
        <f>SUMIFS(Principal!$O$2:$O$82,Principal!$R$2:$R$82,Analises!A39,Principal!$P$2:$P$82,"Valor Subiu")</f>
        <v>0</v>
      </c>
    </row>
    <row r="40" spans="1:3">
      <c r="A40" s="28" t="s">
        <v>1049</v>
      </c>
      <c r="B40" s="26">
        <f>SUMIF(Principal!R31:R111,Analises!A40,Principal!$O$2:$O$82)</f>
        <v>46201005.997378685</v>
      </c>
      <c r="C40" s="26">
        <f>SUMIFS(Principal!$O$2:$O$82,Principal!$R$2:$R$82,Analises!A40,Principal!$P$2:$P$82,"Valor Subiu")</f>
        <v>0</v>
      </c>
    </row>
    <row r="41" spans="1:3">
      <c r="A41" s="28" t="s">
        <v>1050</v>
      </c>
      <c r="B41" s="26">
        <f>SUMIF(Principal!R32:R112,Analises!A41,Principal!$O$2:$O$82)</f>
        <v>373853994.88377655</v>
      </c>
      <c r="C41" s="26">
        <f>SUMIFS(Principal!$O$2:$O$82,Principal!$R$2:$R$82,Analises!A41,Principal!$P$2:$P$82,"Valor Subiu")</f>
        <v>0</v>
      </c>
    </row>
    <row r="42" spans="1:3">
      <c r="A42" s="28" t="s">
        <v>1051</v>
      </c>
      <c r="B42" s="26">
        <f>SUMIF(Principal!R33:R113,Analises!A42,Principal!$O$2:$O$82)</f>
        <v>202352473.73982856</v>
      </c>
      <c r="C42" s="26">
        <f>SUMIFS(Principal!$O$2:$O$82,Principal!$R$2:$R$82,Analises!A42,Principal!$P$2:$P$82,"Valor Subiu")</f>
        <v>0</v>
      </c>
    </row>
    <row r="43" spans="1:3">
      <c r="A43" s="28" t="s">
        <v>1052</v>
      </c>
      <c r="B43" s="26">
        <f>SUMIF(Principal!R34:R114,Analises!A43,Principal!$O$2:$O$82)</f>
        <v>202352473.73982856</v>
      </c>
      <c r="C43" s="26">
        <f>SUMIFS(Principal!$O$2:$O$82,Principal!$R$2:$R$82,Analises!A43,Principal!$P$2:$P$82,"Valor Subiu")</f>
        <v>0</v>
      </c>
    </row>
    <row r="44" spans="1:3">
      <c r="A44" s="28" t="s">
        <v>1053</v>
      </c>
      <c r="B44" s="26">
        <f>SUMIF(Principal!R35:R115,Analises!A44,Principal!$O$2:$O$82)</f>
        <v>39045606.935449012</v>
      </c>
      <c r="C44" s="26">
        <f>SUMIFS(Principal!$O$2:$O$82,Principal!$R$2:$R$82,Analises!A44,Principal!$P$2:$P$82,"Valor Subiu")</f>
        <v>0</v>
      </c>
    </row>
    <row r="45" spans="1:3">
      <c r="A45" s="28" t="s">
        <v>1054</v>
      </c>
      <c r="B45" s="26">
        <f>SUMIF(Principal!R36:R116,Analises!A45,Principal!$O$2:$O$82)</f>
        <v>39045606.935449012</v>
      </c>
      <c r="C45" s="26">
        <f>SUMIFS(Principal!$O$2:$O$82,Principal!$R$2:$R$82,Analises!A45,Principal!$P$2:$P$82,"Valor Subiu")</f>
        <v>0</v>
      </c>
    </row>
    <row r="46" spans="1:3">
      <c r="A46" s="28" t="s">
        <v>1055</v>
      </c>
      <c r="B46" s="26">
        <f>SUMIF(Principal!R37:R117,Analises!A46,Principal!$O$2:$O$82)</f>
        <v>39045606.935449012</v>
      </c>
      <c r="C46" s="26">
        <f>SUMIFS(Principal!$O$2:$O$82,Principal!$R$2:$R$82,Analises!A46,Principal!$P$2:$P$82,"Valor Subiu")</f>
        <v>0</v>
      </c>
    </row>
    <row r="47" spans="1:3">
      <c r="A47" s="28" t="s">
        <v>1056</v>
      </c>
      <c r="B47" s="26">
        <f>SUMIF(Principal!R38:R118,Analises!A47,Principal!$O$2:$O$82)</f>
        <v>127229653.18222687</v>
      </c>
      <c r="C47" s="26">
        <f>SUMIFS(Principal!$O$2:$O$82,Principal!$R$2:$R$82,Analises!A47,Principal!$P$2:$P$82,"Valor Subiu")</f>
        <v>0</v>
      </c>
    </row>
    <row r="48" spans="1:3">
      <c r="A48" s="28" t="s">
        <v>1057</v>
      </c>
      <c r="B48" s="26">
        <f>SUMIF(Principal!R39:R119,Analises!A48,Principal!$O$2:$O$82)</f>
        <v>28493619.274394516</v>
      </c>
      <c r="C48" s="26">
        <f>SUMIFS(Principal!$O$2:$O$82,Principal!$R$2:$R$82,Analises!A48,Principal!$P$2:$P$82,"Valor Subiu")</f>
        <v>0</v>
      </c>
    </row>
    <row r="49" spans="1:3">
      <c r="A49" s="28" t="s">
        <v>1058</v>
      </c>
      <c r="B49" s="26">
        <f>SUMIF(Principal!R40:R120,Analises!A49,Principal!$O$2:$O$82)</f>
        <v>28493619.274394516</v>
      </c>
      <c r="C49" s="26">
        <f>SUMIFS(Principal!$O$2:$O$82,Principal!$R$2:$R$82,Analises!A49,Principal!$P$2:$P$82,"Valor Subiu")</f>
        <v>0</v>
      </c>
    </row>
    <row r="50" spans="1:3">
      <c r="A50" s="28" t="s">
        <v>1059</v>
      </c>
      <c r="B50" s="26">
        <f>SUMIF(Principal!R41:R121,Analises!A50,Principal!$O$2:$O$82)</f>
        <v>28493619.274394516</v>
      </c>
      <c r="C50" s="26">
        <f>SUMIFS(Principal!$O$2:$O$82,Principal!$R$2:$R$82,Analises!A50,Principal!$P$2:$P$82,"Valor Subiu")</f>
        <v>0</v>
      </c>
    </row>
    <row r="51" spans="1:3">
      <c r="A51" s="28" t="s">
        <v>1060</v>
      </c>
      <c r="B51" s="26">
        <f>SUMIF(Principal!R42:R122,Analises!A51,Principal!$O$2:$O$82)</f>
        <v>74019610.052810252</v>
      </c>
      <c r="C51" s="26">
        <f>SUMIFS(Principal!$O$2:$O$82,Principal!$R$2:$R$82,Analises!A51,Principal!$P$2:$P$82,"Valor Subiu")</f>
        <v>0</v>
      </c>
    </row>
    <row r="52" spans="1:3">
      <c r="A52" s="28"/>
    </row>
    <row r="53" spans="1:3">
      <c r="A53" s="28"/>
    </row>
    <row r="54" spans="1:3">
      <c r="A54" s="32" t="s">
        <v>1072</v>
      </c>
      <c r="B54" s="29" t="s">
        <v>1014</v>
      </c>
    </row>
    <row r="55" spans="1:3">
      <c r="A55" s="31" t="s">
        <v>1073</v>
      </c>
      <c r="B55" s="26">
        <f>SUMIF(Principal!$P$2:$P$82,Analises!A55,Principal!$O$2:$O$82)</f>
        <v>19719227010.141911</v>
      </c>
    </row>
    <row r="56" spans="1:3">
      <c r="A56" s="31" t="s">
        <v>1074</v>
      </c>
      <c r="B56" s="26">
        <f>SUMIF(Principal!$P$2:$P$82,Analises!A56,Principal!$O$2:$O$82)</f>
        <v>-6338819961.3153486</v>
      </c>
    </row>
    <row r="57" spans="1:3">
      <c r="A57" s="31" t="s">
        <v>1075</v>
      </c>
      <c r="B57" s="26">
        <f>SUMIF(Principal!$P$2:$P$82,Analises!A57,Principal!$O$2:$O$82)</f>
        <v>0</v>
      </c>
    </row>
    <row r="58" spans="1:3">
      <c r="A58" s="31" t="s">
        <v>1076</v>
      </c>
      <c r="B58" s="26">
        <f>B55+B56</f>
        <v>13380407048.826561</v>
      </c>
    </row>
    <row r="59" spans="1:3">
      <c r="A59" s="28"/>
    </row>
    <row r="60" spans="1:3">
      <c r="A60" s="32" t="s">
        <v>1077</v>
      </c>
      <c r="B60" s="29" t="s">
        <v>1014</v>
      </c>
      <c r="C60" s="29" t="s">
        <v>1081</v>
      </c>
    </row>
    <row r="61" spans="1:3">
      <c r="A61" s="28" t="s">
        <v>1078</v>
      </c>
      <c r="B61" s="26">
        <f>SUMIF(Principal!$T$2:$T$82,Analises!A61,Principal!$O$2:$O$82)</f>
        <v>12214481859.051804</v>
      </c>
      <c r="C61">
        <f>COUNTIF(Principal!$T$2:$T$82,Analises!A61)</f>
        <v>30</v>
      </c>
    </row>
    <row r="62" spans="1:3">
      <c r="A62" s="28" t="s">
        <v>1079</v>
      </c>
      <c r="B62" s="26">
        <f>SUMIF(Principal!$T$2:$T$82,Analises!A62,Principal!$O$2:$O$82)</f>
        <v>68837001.024332166</v>
      </c>
      <c r="C62">
        <f>COUNTIF(Principal!$T$2:$T$82,Analises!A62)</f>
        <v>11</v>
      </c>
    </row>
    <row r="63" spans="1:3">
      <c r="A63" s="28" t="s">
        <v>1080</v>
      </c>
      <c r="B63" s="26">
        <f>SUMIF(Principal!$T$2:$T$82,Analises!A63,Principal!$O$2:$O$82)</f>
        <v>1097088188.7504244</v>
      </c>
      <c r="C63">
        <f>COUNTIF(Principal!$T$2:$T$82,Analises!A63)</f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Total_de_acoes</vt:lpstr>
      <vt:lpstr>Ticker</vt:lpstr>
      <vt:lpstr>Informações Empresas CHAT GPT</vt:lpstr>
      <vt:lpstr>Analises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Alves</cp:lastModifiedBy>
  <dcterms:modified xsi:type="dcterms:W3CDTF">2024-03-28T22:08:00Z</dcterms:modified>
</cp:coreProperties>
</file>