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enario" sheetId="1" r:id="rId1"/>
    <sheet name="Paridade" sheetId="2" r:id="rId2"/>
  </sheets>
  <calcPr calcId="144525" iterateDelta="1E-4"/>
</workbook>
</file>

<file path=xl/calcChain.xml><?xml version="1.0" encoding="utf-8"?>
<calcChain xmlns="http://schemas.openxmlformats.org/spreadsheetml/2006/main">
  <c r="V36" i="1" l="1"/>
  <c r="U36" i="1"/>
  <c r="T36" i="1"/>
  <c r="F32" i="1"/>
  <c r="E32" i="1"/>
  <c r="D32" i="1"/>
  <c r="AC32" i="1"/>
  <c r="AB32" i="1"/>
  <c r="AA32" i="1"/>
  <c r="J5" i="2"/>
  <c r="I5" i="2"/>
  <c r="H5" i="2"/>
  <c r="O29" i="1" s="1"/>
  <c r="O28" i="1" l="1"/>
  <c r="O30" i="1"/>
  <c r="P30" i="1" s="1"/>
  <c r="G5" i="2"/>
  <c r="P28" i="1" l="1"/>
  <c r="O32" i="1"/>
  <c r="P29" i="1"/>
  <c r="F22" i="1"/>
  <c r="E22" i="1"/>
  <c r="D22" i="1"/>
  <c r="F12" i="1"/>
  <c r="F5" i="2"/>
  <c r="O19" i="1" s="1"/>
  <c r="D5" i="2"/>
  <c r="D12" i="1"/>
  <c r="E12" i="1"/>
  <c r="O9" i="1" l="1"/>
  <c r="O10" i="1"/>
  <c r="O8" i="1"/>
  <c r="G30" i="1"/>
  <c r="G28" i="1"/>
  <c r="G29" i="1"/>
  <c r="O18" i="1"/>
  <c r="O22" i="1" s="1"/>
  <c r="G18" i="1"/>
  <c r="B5" i="2"/>
  <c r="G8" i="1" s="1"/>
  <c r="O20" i="1"/>
  <c r="G20" i="1"/>
  <c r="G19" i="1"/>
  <c r="AC22" i="1"/>
  <c r="AB22" i="1"/>
  <c r="AA22" i="1"/>
  <c r="AC12" i="1"/>
  <c r="AB12" i="1"/>
  <c r="AA12" i="1"/>
  <c r="V24" i="1"/>
  <c r="U24" i="1"/>
  <c r="T24" i="1"/>
  <c r="V14" i="1"/>
  <c r="U14" i="1"/>
  <c r="T14" i="1"/>
  <c r="G22" i="1" l="1"/>
  <c r="G32" i="1"/>
  <c r="W30" i="1"/>
  <c r="W31" i="1"/>
  <c r="W32" i="1"/>
  <c r="W33" i="1"/>
  <c r="W34" i="1"/>
  <c r="H29" i="1"/>
  <c r="O12" i="1"/>
  <c r="H28" i="1"/>
  <c r="H30" i="1"/>
  <c r="P20" i="1"/>
  <c r="C5" i="2"/>
  <c r="W9" i="1" s="1"/>
  <c r="P18" i="1"/>
  <c r="AD29" i="1"/>
  <c r="AD28" i="1"/>
  <c r="AD30" i="1"/>
  <c r="P19" i="1"/>
  <c r="AD19" i="1"/>
  <c r="AD20" i="1"/>
  <c r="E5" i="2"/>
  <c r="AD9" i="1" s="1"/>
  <c r="AD18" i="1"/>
  <c r="H19" i="1"/>
  <c r="P8" i="1"/>
  <c r="P10" i="1"/>
  <c r="P9" i="1"/>
  <c r="G10" i="1"/>
  <c r="H18" i="1"/>
  <c r="G9" i="1"/>
  <c r="H20" i="1"/>
  <c r="W18" i="1"/>
  <c r="W22" i="1"/>
  <c r="W19" i="1"/>
  <c r="W20" i="1"/>
  <c r="W21" i="1"/>
  <c r="W24" i="1" l="1"/>
  <c r="AD32" i="1"/>
  <c r="G12" i="1"/>
  <c r="X32" i="1"/>
  <c r="X31" i="1"/>
  <c r="W36" i="1"/>
  <c r="X30" i="1"/>
  <c r="AD22" i="1"/>
  <c r="X34" i="1"/>
  <c r="X33" i="1"/>
  <c r="AE29" i="1"/>
  <c r="AE30" i="1"/>
  <c r="AE28" i="1"/>
  <c r="AD8" i="1"/>
  <c r="AD10" i="1"/>
  <c r="AE19" i="1"/>
  <c r="AE18" i="1"/>
  <c r="AE20" i="1"/>
  <c r="H10" i="1"/>
  <c r="X20" i="1"/>
  <c r="H8" i="1"/>
  <c r="H9" i="1"/>
  <c r="W12" i="1"/>
  <c r="W8" i="1"/>
  <c r="X19" i="1"/>
  <c r="W11" i="1"/>
  <c r="X21" i="1"/>
  <c r="W10" i="1"/>
  <c r="X22" i="1"/>
  <c r="X18" i="1"/>
  <c r="W14" i="1" l="1"/>
  <c r="AD12" i="1"/>
  <c r="AE10" i="1"/>
  <c r="AE9" i="1"/>
  <c r="AE8" i="1"/>
  <c r="X11" i="1"/>
  <c r="X10" i="1"/>
  <c r="X8" i="1"/>
  <c r="X12" i="1"/>
  <c r="X9" i="1"/>
</calcChain>
</file>

<file path=xl/sharedStrings.xml><?xml version="1.0" encoding="utf-8"?>
<sst xmlns="http://schemas.openxmlformats.org/spreadsheetml/2006/main" count="213" uniqueCount="33">
  <si>
    <t>Cenario 1 : Coleta de dados, Entrevista.</t>
  </si>
  <si>
    <t>Calculo conforme o Regulamento</t>
  </si>
  <si>
    <t>Candidatos</t>
  </si>
  <si>
    <t>A</t>
  </si>
  <si>
    <t>B</t>
  </si>
  <si>
    <t>C</t>
  </si>
  <si>
    <t>Nulos / Brancos</t>
  </si>
  <si>
    <t>TOTAL</t>
  </si>
  <si>
    <t>Discentes</t>
  </si>
  <si>
    <t>TEA</t>
  </si>
  <si>
    <t>Doscentes</t>
  </si>
  <si>
    <t>Porcentagem</t>
  </si>
  <si>
    <t>Posição</t>
  </si>
  <si>
    <t>Calculo com paridade ajustada para 1/3</t>
  </si>
  <si>
    <t>D</t>
  </si>
  <si>
    <t>E</t>
  </si>
  <si>
    <t>Cenario 4 : Resultado 2024</t>
  </si>
  <si>
    <t>Cenario 1</t>
  </si>
  <si>
    <t>Q</t>
  </si>
  <si>
    <t>Cenario 2</t>
  </si>
  <si>
    <t>Cenario 3</t>
  </si>
  <si>
    <t>Cenario 4</t>
  </si>
  <si>
    <t>-</t>
  </si>
  <si>
    <t>Cenario 2 : Resultado 2016</t>
  </si>
  <si>
    <t>Cenario 3 : Resultado 2020</t>
  </si>
  <si>
    <t>Igualdade (1/3)</t>
  </si>
  <si>
    <t>Cenario 5</t>
  </si>
  <si>
    <t>TAE</t>
  </si>
  <si>
    <t>Quantidade total de votos validos</t>
  </si>
  <si>
    <t>Regulamento</t>
  </si>
  <si>
    <t>Calculo conforme o  total de votos validos</t>
  </si>
  <si>
    <t>Quantidade de votos disponíveis</t>
  </si>
  <si>
    <t>Calculo da Paridade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</si>
</sst>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164" fontId="4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10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3" borderId="0" xfId="0" applyFont="1" applyFill="1"/>
    <xf numFmtId="0" fontId="6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NumberFormat="1" applyFont="1"/>
    <xf numFmtId="0" fontId="4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E46"/>
  <sheetViews>
    <sheetView showGridLines="0" tabSelected="1" topLeftCell="G4" workbookViewId="0">
      <selection activeCell="AC32" sqref="AC32"/>
    </sheetView>
  </sheetViews>
  <sheetFormatPr defaultRowHeight="14.25" x14ac:dyDescent="0.2"/>
  <cols>
    <col min="1" max="1" width="9.140625" style="1"/>
    <col min="2" max="2" width="31" style="1" bestFit="1" customWidth="1"/>
    <col min="3" max="3" width="17.28515625" style="1" bestFit="1" customWidth="1"/>
    <col min="4" max="4" width="16.28515625" style="1" customWidth="1"/>
    <col min="5" max="5" width="16" style="1" customWidth="1"/>
    <col min="6" max="6" width="11.85546875" style="1" bestFit="1" customWidth="1"/>
    <col min="7" max="7" width="14.5703125" style="1" bestFit="1" customWidth="1"/>
    <col min="8" max="8" width="9" style="5" bestFit="1" customWidth="1"/>
    <col min="9" max="11" width="9.140625" style="1"/>
    <col min="12" max="12" width="11.7109375" style="1" customWidth="1"/>
    <col min="13" max="13" width="10.5703125" style="1" customWidth="1"/>
    <col min="14" max="14" width="10.42578125" style="1" customWidth="1"/>
    <col min="15" max="15" width="11.140625" style="1" bestFit="1" customWidth="1"/>
    <col min="16" max="16" width="13.7109375" style="1" bestFit="1" customWidth="1"/>
    <col min="17" max="17" width="8.5703125" style="5" bestFit="1" customWidth="1"/>
    <col min="18" max="19" width="9.140625" style="1"/>
    <col min="20" max="20" width="11.140625" style="1" bestFit="1" customWidth="1"/>
    <col min="21" max="21" width="10.42578125" style="1" bestFit="1" customWidth="1"/>
    <col min="22" max="22" width="5" style="1" bestFit="1" customWidth="1"/>
    <col min="23" max="23" width="14.5703125" style="1" bestFit="1" customWidth="1"/>
    <col min="24" max="24" width="13.7109375" style="1" bestFit="1" customWidth="1"/>
    <col min="25" max="25" width="8.5703125" style="5" bestFit="1" customWidth="1"/>
    <col min="26" max="26" width="17.28515625" style="1" bestFit="1" customWidth="1"/>
    <col min="27" max="27" width="11.140625" style="1" bestFit="1" customWidth="1"/>
    <col min="28" max="28" width="5.140625" style="1" bestFit="1" customWidth="1"/>
    <col min="29" max="29" width="11.85546875" style="1" bestFit="1" customWidth="1"/>
    <col min="30" max="30" width="14.5703125" style="1" bestFit="1" customWidth="1"/>
    <col min="31" max="31" width="9" style="1" bestFit="1" customWidth="1"/>
    <col min="32" max="16384" width="9.140625" style="1"/>
  </cols>
  <sheetData>
    <row r="5" spans="3:31" ht="20.25" x14ac:dyDescent="0.3">
      <c r="C5" s="7"/>
      <c r="D5" s="24" t="s">
        <v>0</v>
      </c>
      <c r="E5" s="24"/>
      <c r="F5" s="24"/>
      <c r="G5" s="24"/>
      <c r="H5" s="8"/>
      <c r="K5" s="7"/>
      <c r="L5" s="24" t="s">
        <v>23</v>
      </c>
      <c r="M5" s="24"/>
      <c r="N5" s="24"/>
      <c r="O5" s="24"/>
      <c r="P5" s="8"/>
      <c r="Q5" s="1"/>
      <c r="S5" s="7"/>
      <c r="T5" s="24" t="s">
        <v>24</v>
      </c>
      <c r="U5" s="24"/>
      <c r="V5" s="24"/>
      <c r="W5" s="24"/>
      <c r="X5" s="8"/>
      <c r="Z5" s="7"/>
      <c r="AA5" s="24" t="s">
        <v>16</v>
      </c>
      <c r="AB5" s="24"/>
      <c r="AC5" s="24"/>
      <c r="AD5" s="24"/>
      <c r="AE5" s="8"/>
    </row>
    <row r="6" spans="3:31" ht="15" x14ac:dyDescent="0.25">
      <c r="C6" s="25" t="s">
        <v>30</v>
      </c>
      <c r="D6" s="25"/>
      <c r="E6" s="25"/>
      <c r="F6" s="25"/>
      <c r="G6" s="25"/>
      <c r="H6" s="25"/>
      <c r="K6" s="25" t="s">
        <v>30</v>
      </c>
      <c r="L6" s="25"/>
      <c r="M6" s="25"/>
      <c r="N6" s="25"/>
      <c r="O6" s="25"/>
      <c r="P6" s="25"/>
      <c r="Q6" s="1"/>
      <c r="S6" s="25" t="s">
        <v>30</v>
      </c>
      <c r="T6" s="25"/>
      <c r="U6" s="25"/>
      <c r="V6" s="25"/>
      <c r="W6" s="25"/>
      <c r="X6" s="25"/>
      <c r="Z6" s="25" t="s">
        <v>30</v>
      </c>
      <c r="AA6" s="25"/>
      <c r="AB6" s="25"/>
      <c r="AC6" s="25"/>
      <c r="AD6" s="25"/>
      <c r="AE6" s="25"/>
    </row>
    <row r="7" spans="3:31" ht="15" x14ac:dyDescent="0.25">
      <c r="C7" s="9" t="s">
        <v>2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K7" s="9" t="s">
        <v>2</v>
      </c>
      <c r="L7" s="10" t="s">
        <v>8</v>
      </c>
      <c r="M7" s="10" t="s">
        <v>9</v>
      </c>
      <c r="N7" s="10" t="s">
        <v>10</v>
      </c>
      <c r="O7" s="10" t="s">
        <v>11</v>
      </c>
      <c r="P7" s="10" t="s">
        <v>12</v>
      </c>
      <c r="Q7" s="1"/>
      <c r="S7" s="9" t="s">
        <v>2</v>
      </c>
      <c r="T7" s="10" t="s">
        <v>8</v>
      </c>
      <c r="U7" s="10" t="s">
        <v>9</v>
      </c>
      <c r="V7" s="10" t="s">
        <v>10</v>
      </c>
      <c r="W7" s="10" t="s">
        <v>11</v>
      </c>
      <c r="X7" s="10" t="s">
        <v>12</v>
      </c>
      <c r="Z7" s="9" t="s">
        <v>2</v>
      </c>
      <c r="AA7" s="10" t="s">
        <v>8</v>
      </c>
      <c r="AB7" s="10" t="s">
        <v>9</v>
      </c>
      <c r="AC7" s="10" t="s">
        <v>10</v>
      </c>
      <c r="AD7" s="10" t="s">
        <v>11</v>
      </c>
      <c r="AE7" s="10" t="s">
        <v>12</v>
      </c>
    </row>
    <row r="8" spans="3:31" ht="15" x14ac:dyDescent="0.25">
      <c r="C8" s="9" t="s">
        <v>3</v>
      </c>
      <c r="D8" s="5">
        <v>182</v>
      </c>
      <c r="E8" s="5">
        <v>11</v>
      </c>
      <c r="F8" s="5">
        <v>15</v>
      </c>
      <c r="G8" s="4">
        <f>ROUND((D8/$D$12+E8/$E$12+F8/$F$12)*Paridade!$B$5,4)</f>
        <v>0.41049999999999998</v>
      </c>
      <c r="H8" s="11">
        <f>RANK(G8,$G$7:$G$10,0)</f>
        <v>1</v>
      </c>
      <c r="K8" s="9" t="s">
        <v>3</v>
      </c>
      <c r="L8" s="5">
        <v>1070</v>
      </c>
      <c r="M8" s="5">
        <v>250</v>
      </c>
      <c r="N8" s="5">
        <v>252</v>
      </c>
      <c r="O8" s="4">
        <f>ROUND(((L8/$L$12)+(M8/$M$12)+(N8/$N$12))*Paridade!$D$5,4)</f>
        <v>0.43669999999999998</v>
      </c>
      <c r="P8" s="11">
        <f>RANK(O8,$O$8:$O$10,0)</f>
        <v>1</v>
      </c>
      <c r="Q8" s="1"/>
      <c r="S8" s="9" t="s">
        <v>3</v>
      </c>
      <c r="T8" s="5">
        <v>920</v>
      </c>
      <c r="U8" s="5">
        <v>119</v>
      </c>
      <c r="V8" s="5">
        <v>169</v>
      </c>
      <c r="W8" s="4">
        <f>ROUND((T8/$T$14+U8/$U$14+V8/$V$14)*Paridade!$C$5,4)</f>
        <v>0.23669999999999999</v>
      </c>
      <c r="X8" s="12">
        <f>RANK(W8,$W$8:$W$12,0)</f>
        <v>2</v>
      </c>
      <c r="Z8" s="9" t="s">
        <v>3</v>
      </c>
      <c r="AA8" s="5">
        <v>1512</v>
      </c>
      <c r="AB8" s="5">
        <v>122</v>
      </c>
      <c r="AC8" s="5">
        <v>257</v>
      </c>
      <c r="AD8" s="4">
        <f>ROUND((AA8/$AA$12+AB8/$AB$12+AC8/$AC$12)*Paridade!$E$5,4)</f>
        <v>0.29449999999999998</v>
      </c>
      <c r="AE8" s="13">
        <f>RANK(AD8,$AD$8:$AD$10,0)</f>
        <v>3</v>
      </c>
    </row>
    <row r="9" spans="3:31" ht="15" x14ac:dyDescent="0.25">
      <c r="C9" s="9" t="s">
        <v>4</v>
      </c>
      <c r="D9" s="5">
        <v>39</v>
      </c>
      <c r="E9" s="5">
        <v>6</v>
      </c>
      <c r="F9" s="5">
        <v>27</v>
      </c>
      <c r="G9" s="4">
        <f>ROUND((D9/$D$12+E9/$E$12+F9/$F$12)*Paridade!$B$5,4)</f>
        <v>0.23830000000000001</v>
      </c>
      <c r="H9" s="13">
        <f t="shared" ref="H9:H10" si="0">RANK(G9,$G$7:$G$10,0)</f>
        <v>3</v>
      </c>
      <c r="K9" s="9" t="s">
        <v>4</v>
      </c>
      <c r="L9" s="5">
        <v>1649</v>
      </c>
      <c r="M9" s="5">
        <v>58</v>
      </c>
      <c r="N9" s="5">
        <v>123</v>
      </c>
      <c r="O9" s="4">
        <f>ROUND(((L9/$L$12)+(M9/$M$12)+(N9/$N$12))*Paridade!$D$5,4)</f>
        <v>0.27029999999999998</v>
      </c>
      <c r="P9" s="13">
        <f>RANK(O9,$O$8:$O$10,0)</f>
        <v>3</v>
      </c>
      <c r="Q9" s="1"/>
      <c r="S9" s="9" t="s">
        <v>4</v>
      </c>
      <c r="T9" s="5">
        <v>920</v>
      </c>
      <c r="U9" s="5">
        <v>70</v>
      </c>
      <c r="V9" s="5">
        <v>72</v>
      </c>
      <c r="W9" s="4">
        <f>ROUND((T9/$T$14+U9/$U$14+V9/$V$14)*Paridade!$C$5,4)</f>
        <v>0.15329999999999999</v>
      </c>
      <c r="X9" s="12">
        <f>RANK(W9,$W$8:$W$12,0)</f>
        <v>4</v>
      </c>
      <c r="Z9" s="9" t="s">
        <v>4</v>
      </c>
      <c r="AA9" s="5">
        <v>2205</v>
      </c>
      <c r="AB9" s="5">
        <v>173</v>
      </c>
      <c r="AC9" s="5">
        <v>192</v>
      </c>
      <c r="AD9" s="4">
        <f>ROUND((AA9/$AA$12+AB9/$AB$12+AC9/$AC$12)*Paridade!$E$5,4)</f>
        <v>0.34089999999999998</v>
      </c>
      <c r="AE9" s="14">
        <f>RANK(AD9,$AD$8:$AD$10,0)</f>
        <v>2</v>
      </c>
    </row>
    <row r="10" spans="3:31" ht="15" x14ac:dyDescent="0.25">
      <c r="C10" s="9" t="s">
        <v>5</v>
      </c>
      <c r="D10" s="5">
        <v>37</v>
      </c>
      <c r="E10" s="5">
        <v>19</v>
      </c>
      <c r="F10" s="5">
        <v>26</v>
      </c>
      <c r="G10" s="4">
        <f>ROUND((D10/$D$12+E10/$E$12+F10/$F$12)*Paridade!$B$5,4)</f>
        <v>0.35120000000000001</v>
      </c>
      <c r="H10" s="12">
        <f t="shared" si="0"/>
        <v>2</v>
      </c>
      <c r="K10" s="9" t="s">
        <v>5</v>
      </c>
      <c r="L10" s="5">
        <v>1025</v>
      </c>
      <c r="M10" s="5">
        <v>181</v>
      </c>
      <c r="N10" s="5">
        <v>115</v>
      </c>
      <c r="O10" s="4">
        <f>ROUND(((L10/$L$12)+(M10/$M$12)+(N10/$N$12))*Paridade!$D$5,4)</f>
        <v>0.29299999999999998</v>
      </c>
      <c r="P10" s="14">
        <f>RANK(O10,$O$8:$O$10,0)</f>
        <v>2</v>
      </c>
      <c r="Q10" s="1"/>
      <c r="S10" s="9" t="s">
        <v>5</v>
      </c>
      <c r="T10" s="5">
        <v>847</v>
      </c>
      <c r="U10" s="5">
        <v>86</v>
      </c>
      <c r="V10" s="5">
        <v>120</v>
      </c>
      <c r="W10" s="4">
        <f>ROUND((T10/$T$14+U10/$U$14+V10/$V$14)*Paridade!$C$5,4)</f>
        <v>0.1835</v>
      </c>
      <c r="X10" s="12">
        <f>RANK(W10,$W$8:$W$12,0)</f>
        <v>3</v>
      </c>
      <c r="Z10" s="9" t="s">
        <v>5</v>
      </c>
      <c r="AA10" s="5">
        <v>1802</v>
      </c>
      <c r="AB10" s="5">
        <v>191</v>
      </c>
      <c r="AC10" s="5">
        <v>269</v>
      </c>
      <c r="AD10" s="4">
        <f>ROUND((AA10/$AA$12+AB10/$AB$12+AC10/$AC$12)*Paridade!$E$5,4)</f>
        <v>0.36459999999999998</v>
      </c>
      <c r="AE10" s="11">
        <f>RANK(AD10,$AD$8:$AD$10,0)</f>
        <v>1</v>
      </c>
    </row>
    <row r="11" spans="3:31" ht="15" x14ac:dyDescent="0.25">
      <c r="C11" s="9" t="s">
        <v>6</v>
      </c>
      <c r="D11" s="5">
        <v>0</v>
      </c>
      <c r="E11" s="5">
        <v>0</v>
      </c>
      <c r="F11" s="5">
        <v>0</v>
      </c>
      <c r="G11" s="3" t="s">
        <v>22</v>
      </c>
      <c r="H11" s="5" t="s">
        <v>22</v>
      </c>
      <c r="K11" s="9" t="s">
        <v>6</v>
      </c>
      <c r="L11" s="5">
        <v>24</v>
      </c>
      <c r="M11" s="5">
        <v>5</v>
      </c>
      <c r="N11" s="5">
        <v>10</v>
      </c>
      <c r="O11" s="4" t="s">
        <v>22</v>
      </c>
      <c r="P11" s="5" t="s">
        <v>22</v>
      </c>
      <c r="Q11" s="1"/>
      <c r="S11" s="9" t="s">
        <v>14</v>
      </c>
      <c r="T11" s="5">
        <v>1694</v>
      </c>
      <c r="U11" s="5">
        <v>173</v>
      </c>
      <c r="V11" s="5">
        <v>248</v>
      </c>
      <c r="W11" s="4">
        <f>ROUND((T11/$T$14+U11/$U$14+V11/$V$14)*Paridade!$C$5,4)</f>
        <v>0.37169999999999997</v>
      </c>
      <c r="X11" s="11">
        <f>RANK(W11,$W$8:$W$12,0)</f>
        <v>1</v>
      </c>
      <c r="Z11" s="9" t="s">
        <v>6</v>
      </c>
      <c r="AA11" s="5">
        <v>42</v>
      </c>
      <c r="AB11" s="5">
        <v>9</v>
      </c>
      <c r="AC11" s="5">
        <v>5</v>
      </c>
      <c r="AD11" s="4" t="s">
        <v>22</v>
      </c>
      <c r="AE11" s="5" t="s">
        <v>22</v>
      </c>
    </row>
    <row r="12" spans="3:31" ht="15" x14ac:dyDescent="0.25">
      <c r="C12" s="9" t="s">
        <v>7</v>
      </c>
      <c r="D12" s="5">
        <f>SUM(D8:D11)</f>
        <v>258</v>
      </c>
      <c r="E12" s="5">
        <f t="shared" ref="E12:F12" si="1">SUM(E8:E11)</f>
        <v>36</v>
      </c>
      <c r="F12" s="5">
        <f t="shared" si="1"/>
        <v>68</v>
      </c>
      <c r="G12" s="3">
        <f>ROUND(SUM(G8:G10),1)</f>
        <v>1</v>
      </c>
      <c r="H12" s="5" t="s">
        <v>22</v>
      </c>
      <c r="K12" s="9" t="s">
        <v>7</v>
      </c>
      <c r="L12" s="5">
        <v>3768</v>
      </c>
      <c r="M12" s="5">
        <v>494</v>
      </c>
      <c r="N12" s="5">
        <v>500</v>
      </c>
      <c r="O12" s="4">
        <f>ROUND(SUM(O8:O10),1)</f>
        <v>1</v>
      </c>
      <c r="P12" s="5" t="s">
        <v>22</v>
      </c>
      <c r="Q12" s="1"/>
      <c r="S12" s="9" t="s">
        <v>15</v>
      </c>
      <c r="T12" s="5">
        <v>124</v>
      </c>
      <c r="U12" s="5">
        <v>32</v>
      </c>
      <c r="V12" s="5">
        <v>46</v>
      </c>
      <c r="W12" s="4">
        <f>ROUND((T12/$T$14+U12/$U$14+V12/$V$14)*Paridade!$C$5,4)</f>
        <v>5.4800000000000001E-2</v>
      </c>
      <c r="X12" s="13">
        <f>RANK(W12,$W$8:$W$12,0)</f>
        <v>5</v>
      </c>
      <c r="Z12" s="9" t="s">
        <v>7</v>
      </c>
      <c r="AA12" s="5">
        <f>SUM(AA8:AA11)</f>
        <v>5561</v>
      </c>
      <c r="AB12" s="5">
        <f>SUM(AB8:AB11)</f>
        <v>495</v>
      </c>
      <c r="AC12" s="5">
        <f>SUM(AC8:AC11)</f>
        <v>723</v>
      </c>
      <c r="AD12" s="6">
        <f>ROUND(SUM(AD8:AD10),1)</f>
        <v>1</v>
      </c>
      <c r="AE12" s="5" t="s">
        <v>22</v>
      </c>
    </row>
    <row r="13" spans="3:31" ht="15" x14ac:dyDescent="0.25">
      <c r="P13" s="5"/>
      <c r="Q13" s="1"/>
      <c r="S13" s="9" t="s">
        <v>6</v>
      </c>
      <c r="T13" s="5">
        <v>89</v>
      </c>
      <c r="U13" s="5">
        <v>7</v>
      </c>
      <c r="V13" s="5">
        <v>13</v>
      </c>
      <c r="W13" s="4" t="s">
        <v>22</v>
      </c>
      <c r="X13" s="5" t="s">
        <v>22</v>
      </c>
      <c r="AE13" s="5"/>
    </row>
    <row r="14" spans="3:31" ht="15" x14ac:dyDescent="0.25">
      <c r="P14" s="5"/>
      <c r="Q14" s="1"/>
      <c r="S14" s="9" t="s">
        <v>7</v>
      </c>
      <c r="T14" s="5">
        <f>SUM(T8:T13)</f>
        <v>4594</v>
      </c>
      <c r="U14" s="5">
        <f>SUM(U8:U13)</f>
        <v>487</v>
      </c>
      <c r="V14" s="5">
        <f>SUM(V8:V13)</f>
        <v>668</v>
      </c>
      <c r="W14" s="6">
        <f>ROUND(SUM(W8:W13),1)</f>
        <v>1</v>
      </c>
      <c r="X14" s="5" t="s">
        <v>22</v>
      </c>
      <c r="AE14" s="5"/>
    </row>
    <row r="15" spans="3:31" x14ac:dyDescent="0.2">
      <c r="P15" s="5"/>
      <c r="Q15" s="1"/>
      <c r="X15" s="5"/>
      <c r="AE15" s="5"/>
    </row>
    <row r="16" spans="3:31" ht="15" x14ac:dyDescent="0.25">
      <c r="C16" s="26" t="s">
        <v>13</v>
      </c>
      <c r="D16" s="26"/>
      <c r="E16" s="26"/>
      <c r="F16" s="26"/>
      <c r="G16" s="26"/>
      <c r="H16" s="26"/>
      <c r="K16" s="26" t="s">
        <v>13</v>
      </c>
      <c r="L16" s="26"/>
      <c r="M16" s="26"/>
      <c r="N16" s="26"/>
      <c r="O16" s="26"/>
      <c r="P16" s="26"/>
      <c r="Q16" s="1"/>
      <c r="S16" s="26" t="s">
        <v>13</v>
      </c>
      <c r="T16" s="26"/>
      <c r="U16" s="26"/>
      <c r="V16" s="26"/>
      <c r="W16" s="26"/>
      <c r="X16" s="26"/>
      <c r="Z16" s="26" t="s">
        <v>13</v>
      </c>
      <c r="AA16" s="26"/>
      <c r="AB16" s="26"/>
      <c r="AC16" s="26"/>
      <c r="AD16" s="26"/>
      <c r="AE16" s="26"/>
    </row>
    <row r="17" spans="3:31" ht="15" x14ac:dyDescent="0.25">
      <c r="C17" s="9" t="s">
        <v>2</v>
      </c>
      <c r="D17" s="10" t="s">
        <v>8</v>
      </c>
      <c r="E17" s="10" t="s">
        <v>9</v>
      </c>
      <c r="F17" s="10" t="s">
        <v>10</v>
      </c>
      <c r="G17" s="10" t="s">
        <v>11</v>
      </c>
      <c r="H17" s="10" t="s">
        <v>12</v>
      </c>
      <c r="K17" s="9" t="s">
        <v>2</v>
      </c>
      <c r="L17" s="10" t="s">
        <v>8</v>
      </c>
      <c r="M17" s="10" t="s">
        <v>9</v>
      </c>
      <c r="N17" s="10" t="s">
        <v>10</v>
      </c>
      <c r="O17" s="10" t="s">
        <v>11</v>
      </c>
      <c r="P17" s="10" t="s">
        <v>12</v>
      </c>
      <c r="Q17" s="1"/>
      <c r="S17" s="9" t="s">
        <v>2</v>
      </c>
      <c r="T17" s="10" t="s">
        <v>8</v>
      </c>
      <c r="U17" s="10" t="s">
        <v>9</v>
      </c>
      <c r="V17" s="10" t="s">
        <v>10</v>
      </c>
      <c r="W17" s="10" t="s">
        <v>11</v>
      </c>
      <c r="X17" s="10" t="s">
        <v>12</v>
      </c>
      <c r="Z17" s="9" t="s">
        <v>2</v>
      </c>
      <c r="AA17" s="1" t="s">
        <v>8</v>
      </c>
      <c r="AB17" s="1" t="s">
        <v>9</v>
      </c>
      <c r="AC17" s="1" t="s">
        <v>10</v>
      </c>
      <c r="AD17" s="1" t="s">
        <v>11</v>
      </c>
      <c r="AE17" s="5" t="s">
        <v>12</v>
      </c>
    </row>
    <row r="18" spans="3:31" ht="15" x14ac:dyDescent="0.25">
      <c r="C18" s="9" t="s">
        <v>3</v>
      </c>
      <c r="D18" s="5">
        <v>182</v>
      </c>
      <c r="E18" s="5">
        <v>11</v>
      </c>
      <c r="F18" s="5">
        <v>15</v>
      </c>
      <c r="G18" s="4">
        <f>ROUND((D18/$D$12+E18/$E$12+F18/$F$12)*Paridade!$F$5,4)</f>
        <v>0.41049999999999998</v>
      </c>
      <c r="H18" s="11">
        <f>RANK(G18,$G$18:$G$20,0)</f>
        <v>1</v>
      </c>
      <c r="K18" s="9" t="s">
        <v>3</v>
      </c>
      <c r="L18" s="5">
        <v>1070</v>
      </c>
      <c r="M18" s="5">
        <v>250</v>
      </c>
      <c r="N18" s="5">
        <v>252</v>
      </c>
      <c r="O18" s="4">
        <f>ROUND((L18/$L$12+M18/$M$12+N18/$N$12)*Paridade!$F$5,4)</f>
        <v>0.43130000000000002</v>
      </c>
      <c r="P18" s="11">
        <f>RANK(O18,$O$18:$O$20,0)</f>
        <v>1</v>
      </c>
      <c r="Q18" s="1"/>
      <c r="S18" s="9" t="s">
        <v>3</v>
      </c>
      <c r="T18" s="5">
        <v>920</v>
      </c>
      <c r="U18" s="5">
        <v>119</v>
      </c>
      <c r="V18" s="5">
        <v>169</v>
      </c>
      <c r="W18" s="4">
        <f>ROUND((T18/$T$14+U18/$U$14+V18/$V$14)*Paridade!$F$5,4)</f>
        <v>0.23250000000000001</v>
      </c>
      <c r="X18" s="14">
        <f>RANK(W18,$W$18:$W$22,0)</f>
        <v>2</v>
      </c>
      <c r="Z18" s="9" t="s">
        <v>3</v>
      </c>
      <c r="AA18" s="5">
        <v>1512</v>
      </c>
      <c r="AB18" s="5">
        <v>122</v>
      </c>
      <c r="AC18" s="5">
        <v>257</v>
      </c>
      <c r="AD18" s="4">
        <f>ROUND((AA18/$AA$12+AB18/$AB$12+AC18/$AC$12)*Paridade!$F$5,4)</f>
        <v>0.2913</v>
      </c>
      <c r="AE18" s="13">
        <f>RANK(AD18,$AD$18:$AD$20,0)</f>
        <v>3</v>
      </c>
    </row>
    <row r="19" spans="3:31" ht="15" x14ac:dyDescent="0.25">
      <c r="C19" s="9" t="s">
        <v>4</v>
      </c>
      <c r="D19" s="5">
        <v>39</v>
      </c>
      <c r="E19" s="5">
        <v>6</v>
      </c>
      <c r="F19" s="5">
        <v>27</v>
      </c>
      <c r="G19" s="4">
        <f>ROUND((D19/$D$12+E19/$E$12+F19/$F$12)*Paridade!$F$5,4)</f>
        <v>0.23830000000000001</v>
      </c>
      <c r="H19" s="13">
        <f t="shared" ref="H19:H20" si="2">RANK(G19,$G$18:$G$20,0)</f>
        <v>3</v>
      </c>
      <c r="K19" s="9" t="s">
        <v>4</v>
      </c>
      <c r="L19" s="5">
        <v>1649</v>
      </c>
      <c r="M19" s="5">
        <v>58</v>
      </c>
      <c r="N19" s="5">
        <v>123</v>
      </c>
      <c r="O19" s="4">
        <f>ROUND((L19/$L$12+M19/$M$12+N19/$N$12)*Paridade!$F$5,4)</f>
        <v>0.26700000000000002</v>
      </c>
      <c r="P19" s="13">
        <f>RANK(O19,$O$18:$O$20,0)</f>
        <v>3</v>
      </c>
      <c r="Q19" s="1"/>
      <c r="S19" s="9" t="s">
        <v>4</v>
      </c>
      <c r="T19" s="5">
        <v>920</v>
      </c>
      <c r="U19" s="5">
        <v>70</v>
      </c>
      <c r="V19" s="5">
        <v>72</v>
      </c>
      <c r="W19" s="4">
        <f>ROUND((T19/$T$14+U19/$U$14+V19/$V$14)*Paridade!$F$5,4)</f>
        <v>0.15060000000000001</v>
      </c>
      <c r="X19" s="14">
        <f>RANK(W19,$W$18:$W$22,0)</f>
        <v>4</v>
      </c>
      <c r="Z19" s="9" t="s">
        <v>4</v>
      </c>
      <c r="AA19" s="5">
        <v>2205</v>
      </c>
      <c r="AB19" s="5">
        <v>173</v>
      </c>
      <c r="AC19" s="5">
        <v>192</v>
      </c>
      <c r="AD19" s="4">
        <f>ROUND((AA19/$AA$12+AB19/$AB$12+AC19/$AC$12)*Paridade!$F$5,4)</f>
        <v>0.3372</v>
      </c>
      <c r="AE19" s="14">
        <f>RANK(AD19,$AD$18:$AD$20,0)</f>
        <v>2</v>
      </c>
    </row>
    <row r="20" spans="3:31" ht="15" x14ac:dyDescent="0.25">
      <c r="C20" s="9" t="s">
        <v>5</v>
      </c>
      <c r="D20" s="5">
        <v>37</v>
      </c>
      <c r="E20" s="5">
        <v>19</v>
      </c>
      <c r="F20" s="5">
        <v>26</v>
      </c>
      <c r="G20" s="4">
        <f>ROUND((D20/$D$12+E20/$E$12+F20/$F$12)*Paridade!$F$5,4)</f>
        <v>0.35120000000000001</v>
      </c>
      <c r="H20" s="12">
        <f t="shared" si="2"/>
        <v>2</v>
      </c>
      <c r="K20" s="9" t="s">
        <v>5</v>
      </c>
      <c r="L20" s="5">
        <v>1025</v>
      </c>
      <c r="M20" s="5">
        <v>181</v>
      </c>
      <c r="N20" s="5">
        <v>115</v>
      </c>
      <c r="O20" s="4">
        <f>ROUND((L20/$L$12+M20/$M$12+N20/$N$12)*Paridade!$F$5,4)</f>
        <v>0.28949999999999998</v>
      </c>
      <c r="P20" s="14">
        <f>RANK(O20,$O$18:$O$20,0)</f>
        <v>2</v>
      </c>
      <c r="Q20" s="1"/>
      <c r="S20" s="9" t="s">
        <v>5</v>
      </c>
      <c r="T20" s="5">
        <v>847</v>
      </c>
      <c r="U20" s="5">
        <v>86</v>
      </c>
      <c r="V20" s="5">
        <v>120</v>
      </c>
      <c r="W20" s="4">
        <f>ROUND((T20/$T$14+U20/$U$14+V20/$V$14)*Paridade!$F$5,4)</f>
        <v>0.1802</v>
      </c>
      <c r="X20" s="14">
        <f>RANK(W20,$W$18:$W$22,0)</f>
        <v>3</v>
      </c>
      <c r="Z20" s="9" t="s">
        <v>5</v>
      </c>
      <c r="AA20" s="5">
        <v>1802</v>
      </c>
      <c r="AB20" s="5">
        <v>191</v>
      </c>
      <c r="AC20" s="5">
        <v>269</v>
      </c>
      <c r="AD20" s="4">
        <f>ROUND((AA20/$AA$12+AB20/$AB$12+AC20/$AC$12)*Paridade!$F$5,4)</f>
        <v>0.36070000000000002</v>
      </c>
      <c r="AE20" s="11">
        <f>RANK(AD20,$AD$18:$AD$20,0)</f>
        <v>1</v>
      </c>
    </row>
    <row r="21" spans="3:31" ht="15" x14ac:dyDescent="0.25">
      <c r="C21" s="9" t="s">
        <v>6</v>
      </c>
      <c r="D21" s="5">
        <v>0</v>
      </c>
      <c r="E21" s="5">
        <v>0</v>
      </c>
      <c r="F21" s="5">
        <v>0</v>
      </c>
      <c r="G21" s="4" t="s">
        <v>22</v>
      </c>
      <c r="H21" s="5" t="s">
        <v>22</v>
      </c>
      <c r="K21" s="9" t="s">
        <v>6</v>
      </c>
      <c r="L21" s="5">
        <v>24</v>
      </c>
      <c r="M21" s="5">
        <v>5</v>
      </c>
      <c r="N21" s="5">
        <v>10</v>
      </c>
      <c r="O21" s="4" t="s">
        <v>22</v>
      </c>
      <c r="P21" s="5" t="s">
        <v>22</v>
      </c>
      <c r="Q21" s="1"/>
      <c r="S21" s="9" t="s">
        <v>14</v>
      </c>
      <c r="T21" s="5">
        <v>1694</v>
      </c>
      <c r="U21" s="5">
        <v>173</v>
      </c>
      <c r="V21" s="5">
        <v>248</v>
      </c>
      <c r="W21" s="4">
        <f>ROUND((T21/$T$14+U21/$U$14+V21/$V$14)*Paridade!$F$5,4)</f>
        <v>0.36509999999999998</v>
      </c>
      <c r="X21" s="11">
        <f>RANK(W21,$W$18:$W$22,0)</f>
        <v>1</v>
      </c>
      <c r="Z21" s="9" t="s">
        <v>6</v>
      </c>
      <c r="AA21" s="5">
        <v>42</v>
      </c>
      <c r="AB21" s="5">
        <v>9</v>
      </c>
      <c r="AC21" s="5">
        <v>5</v>
      </c>
      <c r="AD21" s="4" t="s">
        <v>22</v>
      </c>
      <c r="AE21" s="5" t="s">
        <v>22</v>
      </c>
    </row>
    <row r="22" spans="3:31" ht="15" x14ac:dyDescent="0.25">
      <c r="C22" s="9" t="s">
        <v>7</v>
      </c>
      <c r="D22" s="5">
        <f>SUM(D18:D21)</f>
        <v>258</v>
      </c>
      <c r="E22" s="5">
        <f t="shared" ref="E22:F22" si="3">SUM(E18:E21)</f>
        <v>36</v>
      </c>
      <c r="F22" s="5">
        <f t="shared" si="3"/>
        <v>68</v>
      </c>
      <c r="G22" s="3">
        <f>ROUND(SUM(G18:G20),1)</f>
        <v>1</v>
      </c>
      <c r="K22" s="9" t="s">
        <v>7</v>
      </c>
      <c r="L22" s="5">
        <v>3768</v>
      </c>
      <c r="M22" s="5">
        <v>494</v>
      </c>
      <c r="N22" s="5">
        <v>500</v>
      </c>
      <c r="O22" s="3">
        <f>ROUND(SUM(O18:O20),1)</f>
        <v>1</v>
      </c>
      <c r="P22" s="5" t="s">
        <v>22</v>
      </c>
      <c r="Q22" s="1"/>
      <c r="S22" s="9" t="s">
        <v>15</v>
      </c>
      <c r="T22" s="5">
        <v>124</v>
      </c>
      <c r="U22" s="5">
        <v>32</v>
      </c>
      <c r="V22" s="5">
        <v>46</v>
      </c>
      <c r="W22" s="4">
        <f>ROUND((T22/$T$14+U22/$U$14+V22/$V$14)*Paridade!$F$5,4)</f>
        <v>5.3900000000000003E-2</v>
      </c>
      <c r="X22" s="13">
        <f>RANK(W22,$W$18:$W$22,0)</f>
        <v>5</v>
      </c>
      <c r="Z22" s="9" t="s">
        <v>7</v>
      </c>
      <c r="AA22" s="5">
        <f>SUM(AA18:AA21)</f>
        <v>5561</v>
      </c>
      <c r="AB22" s="5">
        <f>SUM(AB18:AB21)</f>
        <v>495</v>
      </c>
      <c r="AC22" s="5">
        <f>SUM(AC18:AC21)</f>
        <v>723</v>
      </c>
      <c r="AD22" s="6">
        <f>ROUND(SUM(AD18:AD20),1)</f>
        <v>1</v>
      </c>
      <c r="AE22" s="5" t="s">
        <v>22</v>
      </c>
    </row>
    <row r="23" spans="3:31" ht="15" x14ac:dyDescent="0.25">
      <c r="P23" s="5"/>
      <c r="Q23" s="1"/>
      <c r="S23" s="9" t="s">
        <v>6</v>
      </c>
      <c r="T23" s="5">
        <v>89</v>
      </c>
      <c r="U23" s="5">
        <v>7</v>
      </c>
      <c r="V23" s="5">
        <v>13</v>
      </c>
      <c r="W23" s="4" t="s">
        <v>22</v>
      </c>
      <c r="X23" s="5" t="s">
        <v>22</v>
      </c>
      <c r="AE23" s="5"/>
    </row>
    <row r="24" spans="3:31" ht="15" x14ac:dyDescent="0.25">
      <c r="P24" s="5"/>
      <c r="S24" s="9" t="s">
        <v>7</v>
      </c>
      <c r="T24" s="5">
        <f>SUM(T18:T23)</f>
        <v>4594</v>
      </c>
      <c r="U24" s="5">
        <f>SUM(U18:U23)</f>
        <v>487</v>
      </c>
      <c r="V24" s="5">
        <f>SUM(V18:V23)</f>
        <v>668</v>
      </c>
      <c r="W24" s="6">
        <f>ROUND(SUM(W18:W22),1)</f>
        <v>1</v>
      </c>
      <c r="X24" s="5" t="s">
        <v>22</v>
      </c>
      <c r="AE24" s="5"/>
    </row>
    <row r="25" spans="3:31" x14ac:dyDescent="0.2">
      <c r="P25" s="5"/>
      <c r="AE25" s="5"/>
    </row>
    <row r="26" spans="3:31" ht="15" x14ac:dyDescent="0.25">
      <c r="C26" s="26" t="s">
        <v>1</v>
      </c>
      <c r="D26" s="26"/>
      <c r="E26" s="26"/>
      <c r="F26" s="26"/>
      <c r="G26" s="26"/>
      <c r="H26" s="26"/>
      <c r="K26" s="26" t="s">
        <v>1</v>
      </c>
      <c r="L26" s="26"/>
      <c r="M26" s="26"/>
      <c r="N26" s="26"/>
      <c r="O26" s="26"/>
      <c r="P26" s="26"/>
      <c r="Z26" s="26" t="s">
        <v>1</v>
      </c>
      <c r="AA26" s="26"/>
      <c r="AB26" s="26"/>
      <c r="AC26" s="26"/>
      <c r="AD26" s="26"/>
      <c r="AE26" s="26"/>
    </row>
    <row r="27" spans="3:31" ht="15" x14ac:dyDescent="0.25">
      <c r="C27" s="9" t="s">
        <v>2</v>
      </c>
      <c r="D27" s="10" t="s">
        <v>8</v>
      </c>
      <c r="E27" s="10" t="s">
        <v>9</v>
      </c>
      <c r="F27" s="10" t="s">
        <v>10</v>
      </c>
      <c r="G27" s="10" t="s">
        <v>11</v>
      </c>
      <c r="H27" s="10" t="s">
        <v>12</v>
      </c>
      <c r="K27" s="9" t="s">
        <v>2</v>
      </c>
      <c r="L27" s="10" t="s">
        <v>8</v>
      </c>
      <c r="M27" s="10" t="s">
        <v>9</v>
      </c>
      <c r="N27" s="10" t="s">
        <v>10</v>
      </c>
      <c r="O27" s="10" t="s">
        <v>11</v>
      </c>
      <c r="P27" s="10" t="s">
        <v>12</v>
      </c>
      <c r="Z27" s="9" t="s">
        <v>2</v>
      </c>
      <c r="AA27" s="10" t="s">
        <v>8</v>
      </c>
      <c r="AB27" s="10" t="s">
        <v>9</v>
      </c>
      <c r="AC27" s="10" t="s">
        <v>10</v>
      </c>
      <c r="AD27" s="10" t="s">
        <v>11</v>
      </c>
      <c r="AE27" s="10" t="s">
        <v>12</v>
      </c>
    </row>
    <row r="28" spans="3:31" ht="15" x14ac:dyDescent="0.25">
      <c r="C28" s="9" t="s">
        <v>3</v>
      </c>
      <c r="D28" s="5">
        <v>182</v>
      </c>
      <c r="E28" s="5">
        <v>11</v>
      </c>
      <c r="F28" s="5">
        <v>15</v>
      </c>
      <c r="G28" s="4">
        <f>ROUND((D28/$D$12+E28/$E$12+F28/$F$12)*Paridade!$G$5,4)</f>
        <v>0.41049999999999998</v>
      </c>
      <c r="H28" s="11">
        <f>RANK(G28,$G$28:$G$30,0)</f>
        <v>1</v>
      </c>
      <c r="K28" s="9" t="s">
        <v>3</v>
      </c>
      <c r="L28" s="5">
        <v>1070</v>
      </c>
      <c r="M28" s="5">
        <v>250</v>
      </c>
      <c r="N28" s="5">
        <v>252</v>
      </c>
      <c r="O28" s="4">
        <f>ROUND(((L28/$L$32)+(M28/$M$32)+(N28/$N$32))*(Paridade!$H$5),4)</f>
        <v>0.43759999999999999</v>
      </c>
      <c r="P28" s="11">
        <f>RANK(O28,$O$28:$O$30,0)</f>
        <v>1</v>
      </c>
      <c r="S28" s="26" t="s">
        <v>1</v>
      </c>
      <c r="T28" s="26"/>
      <c r="U28" s="26"/>
      <c r="V28" s="26"/>
      <c r="W28" s="26"/>
      <c r="X28" s="26"/>
      <c r="Z28" s="9" t="s">
        <v>3</v>
      </c>
      <c r="AA28" s="5">
        <v>1512</v>
      </c>
      <c r="AB28" s="5">
        <v>122</v>
      </c>
      <c r="AC28" s="5">
        <v>257</v>
      </c>
      <c r="AD28" s="4">
        <f>ROUND((AA28/$AA$12+AB28/$AB$12+AC28/$AC$12)*Paridade!$J$5,4)</f>
        <v>0.29399999999999998</v>
      </c>
      <c r="AE28" s="13">
        <f>RANK(AD28,$AD$28:$AD$30,0)</f>
        <v>3</v>
      </c>
    </row>
    <row r="29" spans="3:31" ht="15" x14ac:dyDescent="0.25">
      <c r="C29" s="9" t="s">
        <v>4</v>
      </c>
      <c r="D29" s="5">
        <v>39</v>
      </c>
      <c r="E29" s="5">
        <v>6</v>
      </c>
      <c r="F29" s="5">
        <v>27</v>
      </c>
      <c r="G29" s="4">
        <f>ROUND((D29/$D$12+E29/$E$12+F29/$F$12)*Paridade!$G$5,4)</f>
        <v>0.23830000000000001</v>
      </c>
      <c r="H29" s="21">
        <f t="shared" ref="H29:H30" si="4">RANK(G29,$G$28:$G$30,0)</f>
        <v>3</v>
      </c>
      <c r="K29" s="9" t="s">
        <v>4</v>
      </c>
      <c r="L29" s="5">
        <v>1649</v>
      </c>
      <c r="M29" s="5">
        <v>58</v>
      </c>
      <c r="N29" s="5">
        <v>123</v>
      </c>
      <c r="O29" s="4">
        <f>ROUND(((L29/$L$32)+(M29/$M$32)+(N29/$N$32))*(Paridade!$H$5),4)</f>
        <v>0.27089999999999997</v>
      </c>
      <c r="P29" s="13">
        <f>RANK(O29,$O$28:$O$30,0)</f>
        <v>3</v>
      </c>
      <c r="S29" s="9" t="s">
        <v>2</v>
      </c>
      <c r="T29" s="10" t="s">
        <v>8</v>
      </c>
      <c r="U29" s="10" t="s">
        <v>9</v>
      </c>
      <c r="V29" s="10" t="s">
        <v>10</v>
      </c>
      <c r="W29" s="10" t="s">
        <v>11</v>
      </c>
      <c r="X29" s="10" t="s">
        <v>12</v>
      </c>
      <c r="Z29" s="9" t="s">
        <v>4</v>
      </c>
      <c r="AA29" s="5">
        <v>2205</v>
      </c>
      <c r="AB29" s="5">
        <v>173</v>
      </c>
      <c r="AC29" s="5">
        <v>192</v>
      </c>
      <c r="AD29" s="4">
        <f>ROUND((AA29/$AA$12+AB29/$AB$12+AC29/$AC$12)*Paridade!$J$5,4)</f>
        <v>0.34039999999999998</v>
      </c>
      <c r="AE29" s="14">
        <f>RANK(AD29,$AD$28:$AD$30,0)</f>
        <v>2</v>
      </c>
    </row>
    <row r="30" spans="3:31" ht="15" x14ac:dyDescent="0.25">
      <c r="C30" s="9" t="s">
        <v>5</v>
      </c>
      <c r="D30" s="5">
        <v>37</v>
      </c>
      <c r="E30" s="5">
        <v>19</v>
      </c>
      <c r="F30" s="5">
        <v>26</v>
      </c>
      <c r="G30" s="4">
        <f>ROUND((D30/$D$12+E30/$E$12+F30/$F$12)*Paridade!$G$5,4)</f>
        <v>0.35120000000000001</v>
      </c>
      <c r="H30" s="14">
        <f t="shared" si="4"/>
        <v>2</v>
      </c>
      <c r="K30" s="9" t="s">
        <v>5</v>
      </c>
      <c r="L30" s="5">
        <v>1025</v>
      </c>
      <c r="M30" s="5">
        <v>181</v>
      </c>
      <c r="N30" s="5">
        <v>115</v>
      </c>
      <c r="O30" s="4">
        <f>ROUND(((L30/$L$32)+(M30/$M$32)+(N30/$N$32))*(Paridade!$H$5),4)</f>
        <v>0.29370000000000002</v>
      </c>
      <c r="P30" s="14">
        <f>RANK(O30,$O$28:$O$30,0)</f>
        <v>2</v>
      </c>
      <c r="S30" s="9" t="s">
        <v>3</v>
      </c>
      <c r="T30" s="5">
        <v>920</v>
      </c>
      <c r="U30" s="5">
        <v>119</v>
      </c>
      <c r="V30" s="5">
        <v>169</v>
      </c>
      <c r="W30" s="4">
        <f>ROUND((T30/$T$14+U30/$U$14+V30/$V$14)*Paridade!$I$5,4)</f>
        <v>0.23519999999999999</v>
      </c>
      <c r="X30" s="12">
        <f>RANK(W30,$W$30:$W$34,0)</f>
        <v>2</v>
      </c>
      <c r="Z30" s="9" t="s">
        <v>5</v>
      </c>
      <c r="AA30" s="5">
        <v>1802</v>
      </c>
      <c r="AB30" s="5">
        <v>191</v>
      </c>
      <c r="AC30" s="5">
        <v>269</v>
      </c>
      <c r="AD30" s="4">
        <f>ROUND((AA30/$AA$12+AB30/$AB$12+AC30/$AC$12)*Paridade!$J$5,4)</f>
        <v>0.36399999999999999</v>
      </c>
      <c r="AE30" s="11">
        <f>RANK(AD30,$AD$28:$AD$30,0)</f>
        <v>1</v>
      </c>
    </row>
    <row r="31" spans="3:31" ht="15" x14ac:dyDescent="0.25">
      <c r="C31" s="9" t="s">
        <v>6</v>
      </c>
      <c r="D31" s="5">
        <v>0</v>
      </c>
      <c r="E31" s="5">
        <v>0</v>
      </c>
      <c r="F31" s="5">
        <v>0</v>
      </c>
      <c r="G31" s="4" t="s">
        <v>22</v>
      </c>
      <c r="H31" s="20" t="s">
        <v>22</v>
      </c>
      <c r="K31" s="9" t="s">
        <v>6</v>
      </c>
      <c r="L31" s="5">
        <v>24</v>
      </c>
      <c r="M31" s="5">
        <v>5</v>
      </c>
      <c r="N31" s="5">
        <v>10</v>
      </c>
      <c r="O31" s="4" t="s">
        <v>22</v>
      </c>
      <c r="P31" s="5" t="s">
        <v>22</v>
      </c>
      <c r="S31" s="9" t="s">
        <v>4</v>
      </c>
      <c r="T31" s="5">
        <v>920</v>
      </c>
      <c r="U31" s="5">
        <v>70</v>
      </c>
      <c r="V31" s="5">
        <v>72</v>
      </c>
      <c r="W31" s="4">
        <f>ROUND((T31/$T$14+U31/$U$14+V31/$V$14)*Paridade!$I$5,4)</f>
        <v>0.15229999999999999</v>
      </c>
      <c r="X31" s="12">
        <f>RANK(W31,$W$30:$W$34,0)</f>
        <v>4</v>
      </c>
      <c r="Z31" s="9" t="s">
        <v>6</v>
      </c>
      <c r="AA31" s="5">
        <v>42</v>
      </c>
      <c r="AB31" s="5">
        <v>9</v>
      </c>
      <c r="AC31" s="5">
        <v>5</v>
      </c>
      <c r="AD31" s="4" t="s">
        <v>22</v>
      </c>
      <c r="AE31" s="20" t="s">
        <v>22</v>
      </c>
    </row>
    <row r="32" spans="3:31" ht="15" x14ac:dyDescent="0.25">
      <c r="C32" s="9" t="s">
        <v>7</v>
      </c>
      <c r="D32" s="5">
        <f>SUM(D28:D31)</f>
        <v>258</v>
      </c>
      <c r="E32" s="5">
        <f t="shared" ref="E32:F32" si="5">SUM(E28:E31)</f>
        <v>36</v>
      </c>
      <c r="F32" s="5">
        <f t="shared" si="5"/>
        <v>68</v>
      </c>
      <c r="G32" s="3">
        <f>ROUND(SUM(G28:G30),1)</f>
        <v>1</v>
      </c>
      <c r="H32" s="5" t="s">
        <v>22</v>
      </c>
      <c r="K32" s="9" t="s">
        <v>7</v>
      </c>
      <c r="L32" s="5">
        <v>3768</v>
      </c>
      <c r="M32" s="5">
        <v>494</v>
      </c>
      <c r="N32" s="5">
        <v>500</v>
      </c>
      <c r="O32" s="4">
        <f>ROUND(SUM(O28:O30),1)</f>
        <v>1</v>
      </c>
      <c r="P32" s="5" t="s">
        <v>22</v>
      </c>
      <c r="S32" s="9" t="s">
        <v>5</v>
      </c>
      <c r="T32" s="5">
        <v>847</v>
      </c>
      <c r="U32" s="5">
        <v>86</v>
      </c>
      <c r="V32" s="5">
        <v>120</v>
      </c>
      <c r="W32" s="4">
        <f>ROUND((T32/$T$14+U32/$U$14+V32/$V$14)*Paridade!$I$5,4)</f>
        <v>0.18229999999999999</v>
      </c>
      <c r="X32" s="12">
        <f>RANK(W32,$W$30:$W$34,0)</f>
        <v>3</v>
      </c>
      <c r="Z32" s="9" t="s">
        <v>7</v>
      </c>
      <c r="AA32" s="5">
        <f>SUM(AA28:AA31)</f>
        <v>5561</v>
      </c>
      <c r="AB32" s="5">
        <f>SUM(AB28:AB31)</f>
        <v>495</v>
      </c>
      <c r="AC32" s="5">
        <f>SUM(AC28:AC31)</f>
        <v>723</v>
      </c>
      <c r="AD32" s="6">
        <f>SUM(AD28:AD30)</f>
        <v>0.99839999999999995</v>
      </c>
      <c r="AE32" s="5" t="s">
        <v>22</v>
      </c>
    </row>
    <row r="33" spans="19:26" ht="15" x14ac:dyDescent="0.25">
      <c r="S33" s="9" t="s">
        <v>14</v>
      </c>
      <c r="T33" s="5">
        <v>1694</v>
      </c>
      <c r="U33" s="5">
        <v>173</v>
      </c>
      <c r="V33" s="5">
        <v>248</v>
      </c>
      <c r="W33" s="4">
        <f>ROUND((T33/$T$14+U33/$U$14+V33/$V$14)*Paridade!$I$5,4)</f>
        <v>0.36930000000000002</v>
      </c>
      <c r="X33" s="23">
        <f>RANK(W33,$W$30:$W$34,0)</f>
        <v>1</v>
      </c>
    </row>
    <row r="34" spans="19:26" ht="15" x14ac:dyDescent="0.25">
      <c r="S34" s="9" t="s">
        <v>15</v>
      </c>
      <c r="T34" s="5">
        <v>124</v>
      </c>
      <c r="U34" s="5">
        <v>32</v>
      </c>
      <c r="V34" s="5">
        <v>46</v>
      </c>
      <c r="W34" s="4">
        <f>ROUND((T34/$T$14+U34/$U$14+V34/$V$14)*Paridade!$I$5,4)</f>
        <v>5.45E-2</v>
      </c>
      <c r="X34" s="21">
        <f>RANK(W34,$W$30:$W$34,0)</f>
        <v>5</v>
      </c>
    </row>
    <row r="35" spans="19:26" ht="15" x14ac:dyDescent="0.25">
      <c r="S35" s="9" t="s">
        <v>6</v>
      </c>
      <c r="T35" s="5">
        <v>89</v>
      </c>
      <c r="U35" s="5">
        <v>7</v>
      </c>
      <c r="V35" s="5">
        <v>13</v>
      </c>
      <c r="W35" s="4" t="s">
        <v>22</v>
      </c>
      <c r="X35" s="22" t="s">
        <v>22</v>
      </c>
    </row>
    <row r="36" spans="19:26" ht="15" x14ac:dyDescent="0.25">
      <c r="S36" s="9" t="s">
        <v>7</v>
      </c>
      <c r="T36" s="5">
        <f>SUM(T30:T35)</f>
        <v>4594</v>
      </c>
      <c r="U36" s="5">
        <f>SUM(U30:U35)</f>
        <v>487</v>
      </c>
      <c r="V36" s="5">
        <f>SUM(V30:V35)</f>
        <v>668</v>
      </c>
      <c r="W36" s="6">
        <f>ROUND(SUM(W30:W34),1)</f>
        <v>1</v>
      </c>
      <c r="X36" s="5" t="s">
        <v>22</v>
      </c>
    </row>
    <row r="46" spans="19:26" x14ac:dyDescent="0.2">
      <c r="Y46" s="1"/>
      <c r="Z46" s="5"/>
    </row>
  </sheetData>
  <mergeCells count="16">
    <mergeCell ref="T5:W5"/>
    <mergeCell ref="S6:X6"/>
    <mergeCell ref="S16:X16"/>
    <mergeCell ref="Z26:AE26"/>
    <mergeCell ref="C26:H26"/>
    <mergeCell ref="K26:P26"/>
    <mergeCell ref="S28:X28"/>
    <mergeCell ref="Z6:AE6"/>
    <mergeCell ref="Z16:AE16"/>
    <mergeCell ref="K6:P6"/>
    <mergeCell ref="K16:P16"/>
    <mergeCell ref="L5:O5"/>
    <mergeCell ref="AA5:AD5"/>
    <mergeCell ref="D5:G5"/>
    <mergeCell ref="C6:H6"/>
    <mergeCell ref="C16:H16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showGridLines="0" workbookViewId="0">
      <selection activeCell="G14" sqref="G14"/>
    </sheetView>
  </sheetViews>
  <sheetFormatPr defaultRowHeight="14.25" x14ac:dyDescent="0.2"/>
  <cols>
    <col min="1" max="1" width="9.140625" style="1"/>
    <col min="2" max="5" width="13.5703125" style="1" bestFit="1" customWidth="1"/>
    <col min="6" max="6" width="24.5703125" style="1" customWidth="1"/>
    <col min="7" max="10" width="13" style="1" bestFit="1" customWidth="1"/>
    <col min="11" max="11" width="14.7109375" style="1" bestFit="1" customWidth="1"/>
    <col min="12" max="12" width="9.28515625" style="1" customWidth="1"/>
    <col min="13" max="16384" width="9.140625" style="1"/>
  </cols>
  <sheetData>
    <row r="2" spans="1:11" ht="25.5" x14ac:dyDescent="0.2">
      <c r="B2" s="29" t="s">
        <v>32</v>
      </c>
      <c r="C2" s="29"/>
      <c r="D2" s="29"/>
      <c r="E2" s="29"/>
      <c r="F2" s="29"/>
      <c r="G2" s="29"/>
      <c r="H2" s="29"/>
      <c r="I2" s="29"/>
      <c r="J2" s="29"/>
    </row>
    <row r="3" spans="1:11" ht="20.25" x14ac:dyDescent="0.3">
      <c r="B3" s="27" t="s">
        <v>28</v>
      </c>
      <c r="C3" s="27"/>
      <c r="D3" s="27"/>
      <c r="E3" s="27"/>
      <c r="F3" s="16" t="s">
        <v>25</v>
      </c>
      <c r="G3" s="27" t="s">
        <v>29</v>
      </c>
      <c r="H3" s="27"/>
      <c r="I3" s="27"/>
      <c r="J3" s="27"/>
    </row>
    <row r="4" spans="1:11" ht="18" x14ac:dyDescent="0.25">
      <c r="B4" s="18" t="s">
        <v>17</v>
      </c>
      <c r="C4" s="18" t="s">
        <v>19</v>
      </c>
      <c r="D4" s="18" t="s">
        <v>20</v>
      </c>
      <c r="E4" s="18" t="s">
        <v>21</v>
      </c>
      <c r="F4" s="18" t="s">
        <v>26</v>
      </c>
      <c r="G4" s="18" t="s">
        <v>17</v>
      </c>
      <c r="H4" s="18" t="s">
        <v>19</v>
      </c>
      <c r="I4" s="18" t="s">
        <v>20</v>
      </c>
      <c r="J4" s="18" t="s">
        <v>21</v>
      </c>
    </row>
    <row r="5" spans="1:11" ht="15.75" x14ac:dyDescent="0.25">
      <c r="A5" s="15" t="s">
        <v>18</v>
      </c>
      <c r="B5" s="2">
        <f>-1/(((Cenario!D11-Cenario!D12)/Cenario!D12) + ((Cenario!E11-Cenario!E12)/Cenario!E12) + ((Cenario!F11-Cenario!F12)/Cenario!F12))</f>
        <v>0.33333333333333331</v>
      </c>
      <c r="C5" s="2">
        <f>-1/(((Cenario!T13-Cenario!T14)/Cenario!T14) +  ((Cenario!U13-Cenario!U14)/Cenario!U14) + ((Cenario!V13-Cenario!V14)/Cenario!V14))</f>
        <v>0.33935206916866945</v>
      </c>
      <c r="D5" s="2">
        <f>-1/((Cenario!L11-Cenario!L12)/Cenario!L12+(Cenario!M11-Cenario!M12)/Cenario!M12 + (Cenario!N11-Cenario!N12)/Cenario!N12)</f>
        <v>0.33743780124801254</v>
      </c>
      <c r="E5" s="2">
        <f>-1/((Cenario!AA11-Cenario!AA12)/Cenario!AA12 +(Cenario!AB11-Cenario!AB12)/Cenario!AB12 + (Cenario!AC11-Cenario!AC12)/Cenario!AC12)</f>
        <v>0.33700103307252577</v>
      </c>
      <c r="F5" s="2">
        <f>1/3</f>
        <v>0.33333333333333331</v>
      </c>
      <c r="G5" s="2">
        <f>-1/((Cenario!D11-I13)/I13 + (Cenario!E11-J13)/J13 + (Cenario!F11-H13)/H13)</f>
        <v>0.33333333333333331</v>
      </c>
      <c r="H5" s="2">
        <f>-1/(((Cenario!T13-F13)/Paridade!F13) +  ((Cenario!U13-Paridade!G13)/Paridade!G13) + ((Cenario!V13-Paridade!E13)/Paridade!E13))</f>
        <v>0.33818693852925913</v>
      </c>
      <c r="I5" s="2">
        <f>-1/(((Cenario!L11-C13)/C13)+((Cenario!M11-D13)/D13) + ((Cenario!N11-B13)/B13))</f>
        <v>0.3372021959302608</v>
      </c>
      <c r="J5" s="2">
        <f>-1/(((Cenario!AA11-I13)/I13) +((Cenario!AB11-J13)/J13) + ((Cenario!AC11-H13)/H13))</f>
        <v>0.33646527965539125</v>
      </c>
    </row>
    <row r="10" spans="1:11" ht="18" x14ac:dyDescent="0.25">
      <c r="B10" s="28" t="s">
        <v>31</v>
      </c>
      <c r="C10" s="28"/>
      <c r="D10" s="28"/>
      <c r="E10" s="28"/>
      <c r="F10" s="28"/>
      <c r="G10" s="28"/>
      <c r="H10" s="28"/>
      <c r="I10" s="28"/>
      <c r="J10" s="28"/>
    </row>
    <row r="11" spans="1:11" ht="18" x14ac:dyDescent="0.25">
      <c r="B11" s="28">
        <v>2020</v>
      </c>
      <c r="C11" s="28"/>
      <c r="D11" s="28"/>
      <c r="E11" s="28">
        <v>2016</v>
      </c>
      <c r="F11" s="28"/>
      <c r="G11" s="28"/>
      <c r="H11" s="28">
        <v>2024</v>
      </c>
      <c r="I11" s="28"/>
      <c r="J11" s="28"/>
    </row>
    <row r="12" spans="1:11" ht="15.75" x14ac:dyDescent="0.25">
      <c r="B12" s="19" t="s">
        <v>10</v>
      </c>
      <c r="C12" s="19" t="s">
        <v>8</v>
      </c>
      <c r="D12" s="19" t="s">
        <v>27</v>
      </c>
      <c r="E12" s="19" t="s">
        <v>10</v>
      </c>
      <c r="F12" s="19" t="s">
        <v>8</v>
      </c>
      <c r="G12" s="19" t="s">
        <v>27</v>
      </c>
      <c r="H12" s="19" t="s">
        <v>10</v>
      </c>
      <c r="I12" s="19" t="s">
        <v>8</v>
      </c>
      <c r="J12" s="19" t="s">
        <v>27</v>
      </c>
      <c r="K12" s="17"/>
    </row>
    <row r="13" spans="1:11" x14ac:dyDescent="0.2">
      <c r="B13" s="5">
        <v>446</v>
      </c>
      <c r="C13" s="5">
        <v>11549</v>
      </c>
      <c r="D13" s="5">
        <v>504</v>
      </c>
      <c r="E13" s="5">
        <v>612</v>
      </c>
      <c r="F13" s="5">
        <v>9770</v>
      </c>
      <c r="G13" s="5">
        <v>551</v>
      </c>
      <c r="H13" s="5">
        <v>748</v>
      </c>
      <c r="I13" s="5">
        <v>10679</v>
      </c>
      <c r="J13" s="5">
        <v>520</v>
      </c>
    </row>
  </sheetData>
  <mergeCells count="7">
    <mergeCell ref="B2:J2"/>
    <mergeCell ref="B3:E3"/>
    <mergeCell ref="B11:D11"/>
    <mergeCell ref="E11:G11"/>
    <mergeCell ref="G3:J3"/>
    <mergeCell ref="H11:J11"/>
    <mergeCell ref="B10:J10"/>
  </mergeCells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Cenario</vt:lpstr>
      <vt:lpstr>Paridade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2025-01-21T15:40:15Z</dcterms:modified>
</cp:coreProperties>
</file>